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omments14.xml" ContentType="application/vnd.openxmlformats-officedocument.spreadsheetml.comments+xml"/>
  <Override PartName="/xl/comments15.xml" ContentType="application/vnd.openxmlformats-officedocument.spreadsheetml.comments+xml"/>
  <Override PartName="/xl/comments16.xml" ContentType="application/vnd.openxmlformats-officedocument.spreadsheetml.comments+xml"/>
  <Override PartName="/xl/comments17.xml" ContentType="application/vnd.openxmlformats-officedocument.spreadsheetml.comments+xml"/>
  <Override PartName="/xl/comments18.xml" ContentType="application/vnd.openxmlformats-officedocument.spreadsheetml.comments+xml"/>
  <Override PartName="/xl/comments19.xml" ContentType="application/vnd.openxmlformats-officedocument.spreadsheetml.comments+xml"/>
  <Override PartName="/xl/comments20.xml" ContentType="application/vnd.openxmlformats-officedocument.spreadsheetml.comments+xml"/>
  <Override PartName="/xl/comments21.xml" ContentType="application/vnd.openxmlformats-officedocument.spreadsheetml.comments+xml"/>
  <Override PartName="/xl/comments22.xml" ContentType="application/vnd.openxmlformats-officedocument.spreadsheetml.comments+xml"/>
  <Override PartName="/xl/comments23.xml" ContentType="application/vnd.openxmlformats-officedocument.spreadsheetml.comments+xml"/>
  <Override PartName="/xl/comments24.xml" ContentType="application/vnd.openxmlformats-officedocument.spreadsheetml.comments+xml"/>
  <Override PartName="/xl/comments25.xml" ContentType="application/vnd.openxmlformats-officedocument.spreadsheetml.comments+xml"/>
  <Override PartName="/xl/comments26.xml" ContentType="application/vnd.openxmlformats-officedocument.spreadsheetml.comments+xml"/>
  <Override PartName="/xl/comments27.xml" ContentType="application/vnd.openxmlformats-officedocument.spreadsheetml.comments+xml"/>
  <Override PartName="/xl/comments28.xml" ContentType="application/vnd.openxmlformats-officedocument.spreadsheetml.comments+xml"/>
  <Override PartName="/xl/comments29.xml" ContentType="application/vnd.openxmlformats-officedocument.spreadsheetml.comments+xml"/>
  <Override PartName="/xl/comments30.xml" ContentType="application/vnd.openxmlformats-officedocument.spreadsheetml.comments+xml"/>
  <Override PartName="/xl/comments31.xml" ContentType="application/vnd.openxmlformats-officedocument.spreadsheetml.comments+xml"/>
  <Override PartName="/xl/comments32.xml" ContentType="application/vnd.openxmlformats-officedocument.spreadsheetml.comments+xml"/>
  <Override PartName="/xl/comments3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124226"/>
  <mc:AlternateContent xmlns:mc="http://schemas.openxmlformats.org/markup-compatibility/2006">
    <mc:Choice Requires="x15">
      <x15ac:absPath xmlns:x15ac="http://schemas.microsoft.com/office/spreadsheetml/2010/11/ac" url="https://gobiernobogota-my.sharepoint.com/personal/miguel_bejarano_gobiernobogota_gov_co/Documents/Alcaldía Kennedy/Proceso Parques/10. Informe Economica/"/>
    </mc:Choice>
  </mc:AlternateContent>
  <xr:revisionPtr revIDLastSave="77" documentId="11_80BF21EC8F4A95FF34134866154BF19B654691C6" xr6:coauthVersionLast="47" xr6:coauthVersionMax="47" xr10:uidLastSave="{8B1A0C76-C58E-4C9F-8C48-53DA39F86437}"/>
  <bookViews>
    <workbookView xWindow="-120" yWindow="-120" windowWidth="20730" windowHeight="11040" tabRatio="549" firstSheet="41" activeTab="44" xr2:uid="{00000000-000D-0000-FFFF-FFFF00000000}"/>
  </bookViews>
  <sheets>
    <sheet name="DATOS INICIALES" sheetId="1" r:id="rId1"/>
    <sheet name="PROPONENTES" sheetId="18" r:id="rId2"/>
    <sheet name="1" sheetId="8" r:id="rId3"/>
    <sheet name="K RESIDUAL DOCUMENTOS" sheetId="20" state="hidden" r:id="rId4"/>
    <sheet name="K RESIDUAL CALCULO" sheetId="19" state="hidden" r:id="rId5"/>
    <sheet name="2" sheetId="52" r:id="rId6"/>
    <sheet name="3" sheetId="53" r:id="rId7"/>
    <sheet name="4" sheetId="54" r:id="rId8"/>
    <sheet name="5" sheetId="55" r:id="rId9"/>
    <sheet name="6" sheetId="56" r:id="rId10"/>
    <sheet name="7" sheetId="57" r:id="rId11"/>
    <sheet name="8" sheetId="58" r:id="rId12"/>
    <sheet name="9" sheetId="59" r:id="rId13"/>
    <sheet name="10" sheetId="60" r:id="rId14"/>
    <sheet name="11" sheetId="61" r:id="rId15"/>
    <sheet name="12" sheetId="62" r:id="rId16"/>
    <sheet name="13" sheetId="63" r:id="rId17"/>
    <sheet name="14" sheetId="64" r:id="rId18"/>
    <sheet name="15" sheetId="65" r:id="rId19"/>
    <sheet name="16" sheetId="66" r:id="rId20"/>
    <sheet name="17" sheetId="67" r:id="rId21"/>
    <sheet name="18" sheetId="68" r:id="rId22"/>
    <sheet name="19" sheetId="69" r:id="rId23"/>
    <sheet name="20" sheetId="70" r:id="rId24"/>
    <sheet name="21" sheetId="71" r:id="rId25"/>
    <sheet name="22" sheetId="72" r:id="rId26"/>
    <sheet name="23" sheetId="73" r:id="rId27"/>
    <sheet name="24" sheetId="74" r:id="rId28"/>
    <sheet name="25" sheetId="75" r:id="rId29"/>
    <sheet name="26" sheetId="76" r:id="rId30"/>
    <sheet name="27" sheetId="77" r:id="rId31"/>
    <sheet name="28" sheetId="78" r:id="rId32"/>
    <sheet name="29" sheetId="79" r:id="rId33"/>
    <sheet name="30" sheetId="80" r:id="rId34"/>
    <sheet name="31" sheetId="81" r:id="rId35"/>
    <sheet name="32" sheetId="82" r:id="rId36"/>
    <sheet name="33" sheetId="83" r:id="rId37"/>
    <sheet name="CONSOLIDADO" sheetId="16" r:id="rId38"/>
    <sheet name="PUNTAJE" sheetId="21" r:id="rId39"/>
    <sheet name="K RESIDUAL" sheetId="84" r:id="rId40"/>
    <sheet name="OFERTA ECONOMICA" sheetId="85" r:id="rId41"/>
    <sheet name="PREC. ARTIFI. BAJOS" sheetId="88" r:id="rId42"/>
    <sheet name="MEDIA ARIT BAJA" sheetId="89" r:id="rId43"/>
    <sheet name="PONDERACION" sheetId="22" r:id="rId44"/>
    <sheet name="ORDEN ELEG" sheetId="90" r:id="rId45"/>
  </sheets>
  <definedNames>
    <definedName name="\0" localSheetId="42">#REF!</definedName>
    <definedName name="\0" localSheetId="44">#REF!</definedName>
    <definedName name="\0" localSheetId="41">#REF!</definedName>
    <definedName name="\0">#REF!</definedName>
    <definedName name="\00" localSheetId="42">#REF!</definedName>
    <definedName name="\00" localSheetId="44">#REF!</definedName>
    <definedName name="\00" localSheetId="41">#REF!</definedName>
    <definedName name="\00">#REF!</definedName>
    <definedName name="\a" localSheetId="42">#REF!</definedName>
    <definedName name="\a" localSheetId="44">#REF!</definedName>
    <definedName name="\a" localSheetId="41">#REF!</definedName>
    <definedName name="\a">#REF!</definedName>
    <definedName name="\AA" localSheetId="42">#REF!</definedName>
    <definedName name="\AA" localSheetId="44">#REF!</definedName>
    <definedName name="\AA" localSheetId="41">#REF!</definedName>
    <definedName name="\AA">#REF!</definedName>
    <definedName name="\b" localSheetId="42">#REF!</definedName>
    <definedName name="\b" localSheetId="44">#REF!</definedName>
    <definedName name="\b" localSheetId="41">#REF!</definedName>
    <definedName name="\b">#REF!</definedName>
    <definedName name="\bb" localSheetId="42">#REF!</definedName>
    <definedName name="\bb" localSheetId="44">#REF!</definedName>
    <definedName name="\bb" localSheetId="41">#REF!</definedName>
    <definedName name="\bb">#REF!</definedName>
    <definedName name="\c" localSheetId="42">#REF!</definedName>
    <definedName name="\c" localSheetId="44">#REF!</definedName>
    <definedName name="\c">#REF!</definedName>
    <definedName name="\E" localSheetId="42">#REF!</definedName>
    <definedName name="\E" localSheetId="44">#REF!</definedName>
    <definedName name="\E" localSheetId="41">#REF!</definedName>
    <definedName name="\E">#REF!</definedName>
    <definedName name="\EE" localSheetId="42">#REF!</definedName>
    <definedName name="\EE" localSheetId="44">#REF!</definedName>
    <definedName name="\EE" localSheetId="41">#REF!</definedName>
    <definedName name="\EE">#REF!</definedName>
    <definedName name="\eliminar" localSheetId="42">#REF!</definedName>
    <definedName name="\eliminar" localSheetId="44">#REF!</definedName>
    <definedName name="\eliminar" localSheetId="41">#REF!</definedName>
    <definedName name="\eliminar">#REF!</definedName>
    <definedName name="\eliminar1" localSheetId="42">#REF!</definedName>
    <definedName name="\eliminar1" localSheetId="44">#REF!</definedName>
    <definedName name="\eliminar1" localSheetId="41">#REF!</definedName>
    <definedName name="\eliminar1">#REF!</definedName>
    <definedName name="\G" localSheetId="42">#REF!</definedName>
    <definedName name="\G" localSheetId="44">#REF!</definedName>
    <definedName name="\G" localSheetId="41">#REF!</definedName>
    <definedName name="\G">#REF!</definedName>
    <definedName name="\k" localSheetId="42">#REF!</definedName>
    <definedName name="\k" localSheetId="44">#REF!</definedName>
    <definedName name="\k" localSheetId="41">#REF!</definedName>
    <definedName name="\k">#REF!</definedName>
    <definedName name="\l" localSheetId="42">#REF!</definedName>
    <definedName name="\l" localSheetId="44">#REF!</definedName>
    <definedName name="\l" localSheetId="41">#REF!</definedName>
    <definedName name="\l">#REF!</definedName>
    <definedName name="\M" localSheetId="42">#REF!</definedName>
    <definedName name="\M" localSheetId="44">#REF!</definedName>
    <definedName name="\M" localSheetId="41">#REF!</definedName>
    <definedName name="\M">#REF!</definedName>
    <definedName name="\ñ" localSheetId="42">#REF!</definedName>
    <definedName name="\ñ" localSheetId="44">#REF!</definedName>
    <definedName name="\ñ" localSheetId="41">#REF!</definedName>
    <definedName name="\ñ">#REF!</definedName>
    <definedName name="\P" localSheetId="42">#REF!</definedName>
    <definedName name="\P" localSheetId="44">#REF!</definedName>
    <definedName name="\P" localSheetId="41">#REF!</definedName>
    <definedName name="\P">#REF!</definedName>
    <definedName name="\q" localSheetId="42">#REF!</definedName>
    <definedName name="\q" localSheetId="44">#REF!</definedName>
    <definedName name="\q" localSheetId="41">#REF!</definedName>
    <definedName name="\q">#REF!</definedName>
    <definedName name="\R" localSheetId="42">#REF!</definedName>
    <definedName name="\R" localSheetId="44">#REF!</definedName>
    <definedName name="\R" localSheetId="41">#REF!</definedName>
    <definedName name="\R">#REF!</definedName>
    <definedName name="\s" localSheetId="41">#REF!</definedName>
    <definedName name="\s">#REF!</definedName>
    <definedName name="\V" localSheetId="41">#REF!</definedName>
    <definedName name="\V">#REF!</definedName>
    <definedName name="\X" localSheetId="42">'MEDIA ARIT BAJA'!ERR</definedName>
    <definedName name="\X" localSheetId="44">'ORDEN ELEG'!ERR</definedName>
    <definedName name="\X" localSheetId="41">'PREC. ARTIFI. BAJOS'!ERR</definedName>
    <definedName name="\X">[0]!ERR</definedName>
    <definedName name="\Z" localSheetId="42">'MEDIA ARIT BAJA'!ERR</definedName>
    <definedName name="\Z" localSheetId="44">'ORDEN ELEG'!ERR</definedName>
    <definedName name="\Z" localSheetId="41">'PREC. ARTIFI. BAJOS'!ERR</definedName>
    <definedName name="\Z">[0]!ERR</definedName>
    <definedName name="_______________EST1" localSheetId="42">#REF!</definedName>
    <definedName name="_______________EST1" localSheetId="44">#REF!</definedName>
    <definedName name="_______________EST1">#REF!</definedName>
    <definedName name="_______________EST10" localSheetId="42">#REF!</definedName>
    <definedName name="_______________EST10" localSheetId="44">#REF!</definedName>
    <definedName name="_______________EST10">#REF!</definedName>
    <definedName name="_______________EST11" localSheetId="42">#REF!</definedName>
    <definedName name="_______________EST11" localSheetId="44">#REF!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6">#REF!</definedName>
    <definedName name="_____________EXC7">#REF!</definedName>
    <definedName name="_____________EXC8">#REF!</definedName>
    <definedName name="_____________EXC9">#REF!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EST1">#REF!</definedName>
    <definedName name="____________EST10">#REF!</definedName>
    <definedName name="____________EST11">#REF!</definedName>
    <definedName name="____________EST12">#REF!</definedName>
    <definedName name="____________EST13">#REF!</definedName>
    <definedName name="____________EST14">#REF!</definedName>
    <definedName name="____________EST15">#REF!</definedName>
    <definedName name="____________EST16">#REF!</definedName>
    <definedName name="____________EST17">#REF!</definedName>
    <definedName name="____________EST18">#REF!</definedName>
    <definedName name="____________EST19">#REF!</definedName>
    <definedName name="____________EST2">#REF!</definedName>
    <definedName name="____________EST3">#REF!</definedName>
    <definedName name="____________EST4">#REF!</definedName>
    <definedName name="____________EST5">#REF!</definedName>
    <definedName name="____________EST6">#REF!</definedName>
    <definedName name="____________EST7">#REF!</definedName>
    <definedName name="____________EST8">#REF!</definedName>
    <definedName name="____________EST9">#REF!</definedName>
    <definedName name="____________EXC1">#REF!</definedName>
    <definedName name="____________EXC10">#REF!</definedName>
    <definedName name="____________EXC11">#REF!</definedName>
    <definedName name="____________EXC12">#REF!</definedName>
    <definedName name="____________EXC2">#REF!</definedName>
    <definedName name="____________EXC3">#REF!</definedName>
    <definedName name="____________EXC4">#REF!</definedName>
    <definedName name="____________EXC5">#REF!</definedName>
    <definedName name="____________EXC6">#REF!</definedName>
    <definedName name="____________EXC7">#REF!</definedName>
    <definedName name="____________EXC8">#REF!</definedName>
    <definedName name="____________EXC9">#REF!</definedName>
    <definedName name="____________tab1">#REF!</definedName>
    <definedName name="____________tab2">#REF!</definedName>
    <definedName name="____________tab3">#REF!</definedName>
    <definedName name="____________TAB4">#REF!</definedName>
    <definedName name="___________EST1">#REF!</definedName>
    <definedName name="___________EST10">#REF!</definedName>
    <definedName name="___________EST11">#REF!</definedName>
    <definedName name="___________EST12">#REF!</definedName>
    <definedName name="___________EST13">#REF!</definedName>
    <definedName name="___________EST14">#REF!</definedName>
    <definedName name="___________EST15">#REF!</definedName>
    <definedName name="___________EST16">#REF!</definedName>
    <definedName name="___________EST17">#REF!</definedName>
    <definedName name="___________EST18">#REF!</definedName>
    <definedName name="___________EST19">#REF!</definedName>
    <definedName name="___________EST2">#REF!</definedName>
    <definedName name="___________EST3">#REF!</definedName>
    <definedName name="___________EST4">#REF!</definedName>
    <definedName name="___________EST5">#REF!</definedName>
    <definedName name="___________EST6">#REF!</definedName>
    <definedName name="___________EST7">#REF!</definedName>
    <definedName name="___________EST8">#REF!</definedName>
    <definedName name="___________EST9">#REF!</definedName>
    <definedName name="___________EXC1">#REF!</definedName>
    <definedName name="___________EXC10">#REF!</definedName>
    <definedName name="___________EXC11">#REF!</definedName>
    <definedName name="___________EXC12">#REF!</definedName>
    <definedName name="___________EXC2">#REF!</definedName>
    <definedName name="___________EXC3">#REF!</definedName>
    <definedName name="___________EXC4">#REF!</definedName>
    <definedName name="___________EXC5">#REF!</definedName>
    <definedName name="___________EXC6">#REF!</definedName>
    <definedName name="___________EXC7">#REF!</definedName>
    <definedName name="___________EXC8">#REF!</definedName>
    <definedName name="___________EXC9">#REF!</definedName>
    <definedName name="___________ORO10">#REF!</definedName>
    <definedName name="___________ORO11">#REF!</definedName>
    <definedName name="___________ORO12">#REF!</definedName>
    <definedName name="___________ORO13">#REF!</definedName>
    <definedName name="___________ORO14">#REF!</definedName>
    <definedName name="___________ORO15">#REF!</definedName>
    <definedName name="___________ORO16">#REF!</definedName>
    <definedName name="___________ORO17">#REF!</definedName>
    <definedName name="___________ORO18">#REF!</definedName>
    <definedName name="___________ORO19">#REF!</definedName>
    <definedName name="___________tab1">#REF!</definedName>
    <definedName name="___________tab2">#REF!</definedName>
    <definedName name="___________tab3">#REF!</definedName>
    <definedName name="___________TAB4">#REF!</definedName>
    <definedName name="__________EST1">#REF!</definedName>
    <definedName name="__________EST10">#REF!</definedName>
    <definedName name="__________EST11">#REF!</definedName>
    <definedName name="__________EST12">#REF!</definedName>
    <definedName name="__________EST13">#REF!</definedName>
    <definedName name="__________EST14">#REF!</definedName>
    <definedName name="__________EST15">#REF!</definedName>
    <definedName name="__________EST16">#REF!</definedName>
    <definedName name="__________EST17">#REF!</definedName>
    <definedName name="__________EST18">#REF!</definedName>
    <definedName name="__________EST19">#REF!</definedName>
    <definedName name="__________EST2">#REF!</definedName>
    <definedName name="__________EST3">#REF!</definedName>
    <definedName name="__________EST4">#REF!</definedName>
    <definedName name="__________EST5">#REF!</definedName>
    <definedName name="__________EST6">#REF!</definedName>
    <definedName name="__________EST7">#REF!</definedName>
    <definedName name="__________EST8">#REF!</definedName>
    <definedName name="__________EST9">#REF!</definedName>
    <definedName name="__________EXC1">#REF!</definedName>
    <definedName name="__________EXC10">#REF!</definedName>
    <definedName name="__________EXC11">#REF!</definedName>
    <definedName name="__________EXC12">#REF!</definedName>
    <definedName name="__________EXC2">#REF!</definedName>
    <definedName name="__________EXC3">#REF!</definedName>
    <definedName name="__________EXC4">#REF!</definedName>
    <definedName name="__________EXC5">#REF!</definedName>
    <definedName name="__________EXC6">#REF!</definedName>
    <definedName name="__________EXC7">#REF!</definedName>
    <definedName name="__________EXC8">#REF!</definedName>
    <definedName name="__________EXC9">#REF!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PMT5671" localSheetId="42">#REF!</definedName>
    <definedName name="__________PMT5671" localSheetId="44">#REF!</definedName>
    <definedName name="__________PMT5671">#REF!</definedName>
    <definedName name="__________PMT5805" localSheetId="42">#REF!</definedName>
    <definedName name="__________PMT5805" localSheetId="44">#REF!</definedName>
    <definedName name="__________PMT5805">#REF!</definedName>
    <definedName name="__________PMT5806" localSheetId="42">#REF!</definedName>
    <definedName name="__________PMT5806" localSheetId="44">#REF!</definedName>
    <definedName name="__________PMT5806">#REF!</definedName>
    <definedName name="__________PMT5815" localSheetId="42">#REF!</definedName>
    <definedName name="__________PMT5815" localSheetId="44">#REF!</definedName>
    <definedName name="__________PMT5815">#REF!</definedName>
    <definedName name="__________PMT5820" localSheetId="42">#REF!</definedName>
    <definedName name="__________PMT5820" localSheetId="44">#REF!</definedName>
    <definedName name="__________PMT5820">#REF!</definedName>
    <definedName name="__________tab1" localSheetId="42">#REF!</definedName>
    <definedName name="__________tab1" localSheetId="44">#REF!</definedName>
    <definedName name="__________tab1">#REF!</definedName>
    <definedName name="__________tab2" localSheetId="42">#REF!</definedName>
    <definedName name="__________tab2">#REF!</definedName>
    <definedName name="__________tab3" localSheetId="42">#REF!</definedName>
    <definedName name="__________tab3">#REF!</definedName>
    <definedName name="__________TAB4">#REF!</definedName>
    <definedName name="_________AFC1" localSheetId="42">#REF!</definedName>
    <definedName name="_________AFC1" localSheetId="44">#REF!</definedName>
    <definedName name="_________AFC1" localSheetId="41">#REF!</definedName>
    <definedName name="_________AFC1">#REF!</definedName>
    <definedName name="_________AFC3" localSheetId="42">#REF!</definedName>
    <definedName name="_________AFC3" localSheetId="44">#REF!</definedName>
    <definedName name="_________AFC3" localSheetId="41">#REF!</definedName>
    <definedName name="_________AFC3">#REF!</definedName>
    <definedName name="_________AFC5" localSheetId="42">#REF!</definedName>
    <definedName name="_________AFC5" localSheetId="44">#REF!</definedName>
    <definedName name="_________AFC5" localSheetId="41">#REF!</definedName>
    <definedName name="_________AFC5">#REF!</definedName>
    <definedName name="_________aiu2" localSheetId="42">#REF!</definedName>
    <definedName name="_________aiu2" localSheetId="44">#REF!</definedName>
    <definedName name="_________aiu2">#REF!</definedName>
    <definedName name="_________BGC1" localSheetId="42">#REF!</definedName>
    <definedName name="_________BGC1" localSheetId="44">#REF!</definedName>
    <definedName name="_________BGC1" localSheetId="41">#REF!</definedName>
    <definedName name="_________BGC1">#REF!</definedName>
    <definedName name="_________BGC3" localSheetId="42">#REF!</definedName>
    <definedName name="_________BGC3" localSheetId="44">#REF!</definedName>
    <definedName name="_________BGC3" localSheetId="41">#REF!</definedName>
    <definedName name="_________BGC3">#REF!</definedName>
    <definedName name="_________BGC5" localSheetId="42">#REF!</definedName>
    <definedName name="_________BGC5" localSheetId="44">#REF!</definedName>
    <definedName name="_________BGC5" localSheetId="41">#REF!</definedName>
    <definedName name="_________BGC5">#REF!</definedName>
    <definedName name="_________CAC1" localSheetId="42">#REF!</definedName>
    <definedName name="_________CAC1" localSheetId="44">#REF!</definedName>
    <definedName name="_________CAC1" localSheetId="41">#REF!</definedName>
    <definedName name="_________CAC1">#REF!</definedName>
    <definedName name="_________CAC3" localSheetId="42">#REF!</definedName>
    <definedName name="_________CAC3" localSheetId="44">#REF!</definedName>
    <definedName name="_________CAC3" localSheetId="41">#REF!</definedName>
    <definedName name="_________CAC3">#REF!</definedName>
    <definedName name="_________CAC5" localSheetId="42">#REF!</definedName>
    <definedName name="_________CAC5" localSheetId="44">#REF!</definedName>
    <definedName name="_________CAC5" localSheetId="41">#REF!</definedName>
    <definedName name="_________CAC5">#REF!</definedName>
    <definedName name="_________EST1" localSheetId="42">#REF!</definedName>
    <definedName name="_________EST1" localSheetId="44">#REF!</definedName>
    <definedName name="_________EST1">#REF!</definedName>
    <definedName name="_________EST10" localSheetId="42">#REF!</definedName>
    <definedName name="_________EST10">#REF!</definedName>
    <definedName name="_________EST11" localSheetId="42">#REF!</definedName>
    <definedName name="_________EST11">#REF!</definedName>
    <definedName name="_________EST12">#REF!</definedName>
    <definedName name="_________EST13">#REF!</definedName>
    <definedName name="_________EST14">#REF!</definedName>
    <definedName name="_________EST15">#REF!</definedName>
    <definedName name="_________EST16">#REF!</definedName>
    <definedName name="_________EST17">#REF!</definedName>
    <definedName name="_________EST18">#REF!</definedName>
    <definedName name="_________EST19">#REF!</definedName>
    <definedName name="_________EST2">#REF!</definedName>
    <definedName name="_________EST3">#REF!</definedName>
    <definedName name="_________EST4">#REF!</definedName>
    <definedName name="_________EST5">#REF!</definedName>
    <definedName name="_________EST6">#REF!</definedName>
    <definedName name="_________EST7">#REF!</definedName>
    <definedName name="_________EST8">#REF!</definedName>
    <definedName name="_________EST9">#REF!</definedName>
    <definedName name="_________EXC1">#REF!</definedName>
    <definedName name="_________EXC10">#REF!</definedName>
    <definedName name="_________EXC11">#REF!</definedName>
    <definedName name="_________EXC12">#REF!</definedName>
    <definedName name="_________EXC2">#REF!</definedName>
    <definedName name="_________EXC3">#REF!</definedName>
    <definedName name="_________EXC4">#REF!</definedName>
    <definedName name="_________EXC5">#REF!</definedName>
    <definedName name="_________EXC6">#REF!</definedName>
    <definedName name="_________EXC7">#REF!</definedName>
    <definedName name="_________EXC8">#REF!</definedName>
    <definedName name="_________EXC9">#REF!</definedName>
    <definedName name="_________key2" localSheetId="42" hidden="1">#REF!</definedName>
    <definedName name="_________key2" localSheetId="44" hidden="1">#REF!</definedName>
    <definedName name="_________key2" localSheetId="41" hidden="1">#REF!</definedName>
    <definedName name="_________key2" hidden="1">#REF!</definedName>
    <definedName name="_________ORO10" localSheetId="42">#REF!</definedName>
    <definedName name="_________ORO10" localSheetId="44">#REF!</definedName>
    <definedName name="_________ORO10">#REF!</definedName>
    <definedName name="_________ORO11" localSheetId="42">#REF!</definedName>
    <definedName name="_________ORO11">#REF!</definedName>
    <definedName name="_________ORO12" localSheetId="42">#REF!</definedName>
    <definedName name="_________ORO12">#REF!</definedName>
    <definedName name="_________ORO13">#REF!</definedName>
    <definedName name="_________ORO14">#REF!</definedName>
    <definedName name="_________ORO15">#REF!</definedName>
    <definedName name="_________ORO16">#REF!</definedName>
    <definedName name="_________ORO17">#REF!</definedName>
    <definedName name="_________ORO18">#REF!</definedName>
    <definedName name="_________ORO19">#REF!</definedName>
    <definedName name="_________PJ50" localSheetId="42">#REF!</definedName>
    <definedName name="_________PJ50" localSheetId="44">#REF!</definedName>
    <definedName name="_________PJ50" localSheetId="41">#REF!</definedName>
    <definedName name="_________PJ50">#REF!</definedName>
    <definedName name="_________PMT5671" localSheetId="42">#REF!</definedName>
    <definedName name="_________PMT5671" localSheetId="44">#REF!</definedName>
    <definedName name="_________PMT5671">#REF!</definedName>
    <definedName name="_________PMT5805" localSheetId="42">#REF!</definedName>
    <definedName name="_________PMT5805" localSheetId="44">#REF!</definedName>
    <definedName name="_________PMT5805">#REF!</definedName>
    <definedName name="_________PMT5806" localSheetId="42">#REF!</definedName>
    <definedName name="_________PMT5806" localSheetId="44">#REF!</definedName>
    <definedName name="_________PMT5806">#REF!</definedName>
    <definedName name="_________PMT5815" localSheetId="42">#REF!</definedName>
    <definedName name="_________PMT5815" localSheetId="44">#REF!</definedName>
    <definedName name="_________PMT5815">#REF!</definedName>
    <definedName name="_________PMT5820" localSheetId="42">#REF!</definedName>
    <definedName name="_________PMT5820" localSheetId="44">#REF!</definedName>
    <definedName name="_________PMT5820">#REF!</definedName>
    <definedName name="_________r" localSheetId="42">#REF!</definedName>
    <definedName name="_________r" localSheetId="44">#REF!</definedName>
    <definedName name="_________r">#REF!</definedName>
    <definedName name="_________SBC1" localSheetId="42">#REF!</definedName>
    <definedName name="_________SBC1" localSheetId="44">#REF!</definedName>
    <definedName name="_________SBC1" localSheetId="41">#REF!</definedName>
    <definedName name="_________SBC1">#REF!</definedName>
    <definedName name="_________SBC3" localSheetId="42">#REF!</definedName>
    <definedName name="_________SBC3" localSheetId="44">#REF!</definedName>
    <definedName name="_________SBC3" localSheetId="41">#REF!</definedName>
    <definedName name="_________SBC3">#REF!</definedName>
    <definedName name="_________SBC5" localSheetId="42">#REF!</definedName>
    <definedName name="_________SBC5" localSheetId="44">#REF!</definedName>
    <definedName name="_________SBC5" localSheetId="41">#REF!</definedName>
    <definedName name="_________SBC5">#REF!</definedName>
    <definedName name="_________tab1" localSheetId="42">#REF!</definedName>
    <definedName name="_________tab1" localSheetId="44">#REF!</definedName>
    <definedName name="_________tab1">#REF!</definedName>
    <definedName name="_________tab2" localSheetId="42">#REF!</definedName>
    <definedName name="_________tab2">#REF!</definedName>
    <definedName name="_________tab3" localSheetId="42">#REF!</definedName>
    <definedName name="_________tab3">#REF!</definedName>
    <definedName name="_________TAB4">#REF!</definedName>
    <definedName name="________AFC1" localSheetId="42">#REF!</definedName>
    <definedName name="________AFC1" localSheetId="44">#REF!</definedName>
    <definedName name="________AFC1" localSheetId="41">#REF!</definedName>
    <definedName name="________AFC1">#REF!</definedName>
    <definedName name="________AFC3" localSheetId="42">#REF!</definedName>
    <definedName name="________AFC3" localSheetId="44">#REF!</definedName>
    <definedName name="________AFC3" localSheetId="41">#REF!</definedName>
    <definedName name="________AFC3">#REF!</definedName>
    <definedName name="________AFC5" localSheetId="42">#REF!</definedName>
    <definedName name="________AFC5" localSheetId="44">#REF!</definedName>
    <definedName name="________AFC5" localSheetId="41">#REF!</definedName>
    <definedName name="________AFC5">#REF!</definedName>
    <definedName name="________aiu2" localSheetId="42">#REF!</definedName>
    <definedName name="________aiu2" localSheetId="44">#REF!</definedName>
    <definedName name="________aiu2">#REF!</definedName>
    <definedName name="________BGC1" localSheetId="42">#REF!</definedName>
    <definedName name="________BGC1" localSheetId="44">#REF!</definedName>
    <definedName name="________BGC1" localSheetId="41">#REF!</definedName>
    <definedName name="________BGC1">#REF!</definedName>
    <definedName name="________BGC3" localSheetId="42">#REF!</definedName>
    <definedName name="________BGC3" localSheetId="44">#REF!</definedName>
    <definedName name="________BGC3" localSheetId="41">#REF!</definedName>
    <definedName name="________BGC3">#REF!</definedName>
    <definedName name="________BGC5" localSheetId="42">#REF!</definedName>
    <definedName name="________BGC5" localSheetId="44">#REF!</definedName>
    <definedName name="________BGC5" localSheetId="41">#REF!</definedName>
    <definedName name="________BGC5">#REF!</definedName>
    <definedName name="________CAC1" localSheetId="42">#REF!</definedName>
    <definedName name="________CAC1" localSheetId="44">#REF!</definedName>
    <definedName name="________CAC1" localSheetId="41">#REF!</definedName>
    <definedName name="________CAC1">#REF!</definedName>
    <definedName name="________CAC3" localSheetId="42">#REF!</definedName>
    <definedName name="________CAC3" localSheetId="44">#REF!</definedName>
    <definedName name="________CAC3" localSheetId="41">#REF!</definedName>
    <definedName name="________CAC3">#REF!</definedName>
    <definedName name="________CAC5" localSheetId="42">#REF!</definedName>
    <definedName name="________CAC5" localSheetId="44">#REF!</definedName>
    <definedName name="________CAC5" localSheetId="41">#REF!</definedName>
    <definedName name="________CAC5">#REF!</definedName>
    <definedName name="________EST1" localSheetId="42">#REF!</definedName>
    <definedName name="________EST1" localSheetId="44">#REF!</definedName>
    <definedName name="________EST1">#REF!</definedName>
    <definedName name="________EST10" localSheetId="42">#REF!</definedName>
    <definedName name="________EST10">#REF!</definedName>
    <definedName name="________EST11" localSheetId="42">#REF!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key2" localSheetId="42" hidden="1">#REF!</definedName>
    <definedName name="________key2" localSheetId="44" hidden="1">#REF!</definedName>
    <definedName name="________key2" localSheetId="41" hidden="1">#REF!</definedName>
    <definedName name="________key2" hidden="1">#REF!</definedName>
    <definedName name="________key3" localSheetId="42" hidden="1">#REF!</definedName>
    <definedName name="________key3" localSheetId="44" hidden="1">#REF!</definedName>
    <definedName name="________key3" localSheetId="41" hidden="1">#REF!</definedName>
    <definedName name="________key3" hidden="1">#REF!</definedName>
    <definedName name="________MA2" localSheetId="42">#REF!</definedName>
    <definedName name="________MA2" localSheetId="44">#REF!</definedName>
    <definedName name="________MA2" localSheetId="41">#REF!</definedName>
    <definedName name="________MA2">#REF!</definedName>
    <definedName name="________ORO10">#REF!</definedName>
    <definedName name="________ORO11">#REF!</definedName>
    <definedName name="________ORO12">#REF!</definedName>
    <definedName name="________ORO13">#REF!</definedName>
    <definedName name="________ORO14">#REF!</definedName>
    <definedName name="________ORO15">#REF!</definedName>
    <definedName name="________ORO16">#REF!</definedName>
    <definedName name="________ORO17">#REF!</definedName>
    <definedName name="________ORO18">#REF!</definedName>
    <definedName name="________ORO19">#REF!</definedName>
    <definedName name="________PJ50" localSheetId="42">#REF!</definedName>
    <definedName name="________PJ50" localSheetId="44">#REF!</definedName>
    <definedName name="________PJ50" localSheetId="41">#REF!</definedName>
    <definedName name="________PJ50">#REF!</definedName>
    <definedName name="________PMT5671" localSheetId="42">#REF!</definedName>
    <definedName name="________PMT5671" localSheetId="44">#REF!</definedName>
    <definedName name="________PMT5671">#REF!</definedName>
    <definedName name="________PMT5805" localSheetId="42">#REF!</definedName>
    <definedName name="________PMT5805" localSheetId="44">#REF!</definedName>
    <definedName name="________PMT5805">#REF!</definedName>
    <definedName name="________PMT5806" localSheetId="42">#REF!</definedName>
    <definedName name="________PMT5806" localSheetId="44">#REF!</definedName>
    <definedName name="________PMT5806">#REF!</definedName>
    <definedName name="________PMT5815" localSheetId="42">#REF!</definedName>
    <definedName name="________PMT5815" localSheetId="44">#REF!</definedName>
    <definedName name="________PMT5815">#REF!</definedName>
    <definedName name="________PMT5820" localSheetId="42">#REF!</definedName>
    <definedName name="________PMT5820" localSheetId="44">#REF!</definedName>
    <definedName name="________PMT5820">#REF!</definedName>
    <definedName name="________r" localSheetId="42">#REF!</definedName>
    <definedName name="________r" localSheetId="44">#REF!</definedName>
    <definedName name="________r">#REF!</definedName>
    <definedName name="________SBC1" localSheetId="42">#REF!</definedName>
    <definedName name="________SBC1" localSheetId="44">#REF!</definedName>
    <definedName name="________SBC1" localSheetId="41">#REF!</definedName>
    <definedName name="________SBC1">#REF!</definedName>
    <definedName name="________SBC3" localSheetId="42">#REF!</definedName>
    <definedName name="________SBC3" localSheetId="44">#REF!</definedName>
    <definedName name="________SBC3" localSheetId="41">#REF!</definedName>
    <definedName name="________SBC3">#REF!</definedName>
    <definedName name="________SBC5" localSheetId="42">#REF!</definedName>
    <definedName name="________SBC5" localSheetId="44">#REF!</definedName>
    <definedName name="________SBC5" localSheetId="41">#REF!</definedName>
    <definedName name="________SBC5">#REF!</definedName>
    <definedName name="________tab1" localSheetId="42">#REF!</definedName>
    <definedName name="________tab1" localSheetId="44">#REF!</definedName>
    <definedName name="________tab1">#REF!</definedName>
    <definedName name="________tab2" localSheetId="42">#REF!</definedName>
    <definedName name="________tab2">#REF!</definedName>
    <definedName name="________tab3" localSheetId="42">#REF!</definedName>
    <definedName name="________tab3">#REF!</definedName>
    <definedName name="________TAB4">#REF!</definedName>
    <definedName name="_______AFC1" localSheetId="42">#REF!</definedName>
    <definedName name="_______AFC1" localSheetId="44">#REF!</definedName>
    <definedName name="_______AFC1" localSheetId="41">#REF!</definedName>
    <definedName name="_______AFC1">#REF!</definedName>
    <definedName name="_______AFC3" localSheetId="42">#REF!</definedName>
    <definedName name="_______AFC3" localSheetId="44">#REF!</definedName>
    <definedName name="_______AFC3" localSheetId="41">#REF!</definedName>
    <definedName name="_______AFC3">#REF!</definedName>
    <definedName name="_______AFC5" localSheetId="42">#REF!</definedName>
    <definedName name="_______AFC5" localSheetId="44">#REF!</definedName>
    <definedName name="_______AFC5" localSheetId="41">#REF!</definedName>
    <definedName name="_______AFC5">#REF!</definedName>
    <definedName name="_______aiu2" localSheetId="42">#REF!</definedName>
    <definedName name="_______aiu2" localSheetId="44">#REF!</definedName>
    <definedName name="_______aiu2">#REF!</definedName>
    <definedName name="_______BGC1" localSheetId="42">#REF!</definedName>
    <definedName name="_______BGC1" localSheetId="44">#REF!</definedName>
    <definedName name="_______BGC1" localSheetId="41">#REF!</definedName>
    <definedName name="_______BGC1">#REF!</definedName>
    <definedName name="_______BGC3" localSheetId="42">#REF!</definedName>
    <definedName name="_______BGC3" localSheetId="44">#REF!</definedName>
    <definedName name="_______BGC3" localSheetId="41">#REF!</definedName>
    <definedName name="_______BGC3">#REF!</definedName>
    <definedName name="_______BGC5" localSheetId="42">#REF!</definedName>
    <definedName name="_______BGC5" localSheetId="44">#REF!</definedName>
    <definedName name="_______BGC5" localSheetId="41">#REF!</definedName>
    <definedName name="_______BGC5">#REF!</definedName>
    <definedName name="_______CAC1" localSheetId="42">#REF!</definedName>
    <definedName name="_______CAC1" localSheetId="44">#REF!</definedName>
    <definedName name="_______CAC1" localSheetId="41">#REF!</definedName>
    <definedName name="_______CAC1">#REF!</definedName>
    <definedName name="_______CAC3" localSheetId="42">#REF!</definedName>
    <definedName name="_______CAC3" localSheetId="44">#REF!</definedName>
    <definedName name="_______CAC3" localSheetId="41">#REF!</definedName>
    <definedName name="_______CAC3">#REF!</definedName>
    <definedName name="_______CAC5" localSheetId="42">#REF!</definedName>
    <definedName name="_______CAC5" localSheetId="44">#REF!</definedName>
    <definedName name="_______CAC5" localSheetId="41">#REF!</definedName>
    <definedName name="_______CAC5">#REF!</definedName>
    <definedName name="_______EST1" localSheetId="42">#REF!</definedName>
    <definedName name="_______EST1" localSheetId="44">#REF!</definedName>
    <definedName name="_______EST1">#REF!</definedName>
    <definedName name="_______EST10" localSheetId="42">#REF!</definedName>
    <definedName name="_______EST10">#REF!</definedName>
    <definedName name="_______EST11" localSheetId="42">#REF!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MA2" localSheetId="42">#REF!</definedName>
    <definedName name="_______MA2" localSheetId="44">#REF!</definedName>
    <definedName name="_______MA2" localSheetId="41">#REF!</definedName>
    <definedName name="_______MA2">#REF!</definedName>
    <definedName name="_______ORO10">#REF!</definedName>
    <definedName name="_______ORO11">#REF!</definedName>
    <definedName name="_______ORO12">#REF!</definedName>
    <definedName name="_______ORO13">#REF!</definedName>
    <definedName name="_______ORO14">#REF!</definedName>
    <definedName name="_______ORO15">#REF!</definedName>
    <definedName name="_______ORO16">#REF!</definedName>
    <definedName name="_______ORO17">#REF!</definedName>
    <definedName name="_______ORO18">#REF!</definedName>
    <definedName name="_______ORO19">#REF!</definedName>
    <definedName name="_______PJ50" localSheetId="42">#REF!</definedName>
    <definedName name="_______PJ50" localSheetId="44">#REF!</definedName>
    <definedName name="_______PJ50" localSheetId="41">#REF!</definedName>
    <definedName name="_______PJ50">#REF!</definedName>
    <definedName name="_______PMT5671" localSheetId="42">#REF!</definedName>
    <definedName name="_______PMT5671" localSheetId="44">#REF!</definedName>
    <definedName name="_______PMT5671">#REF!</definedName>
    <definedName name="_______PMT5805" localSheetId="42">#REF!</definedName>
    <definedName name="_______PMT5805" localSheetId="44">#REF!</definedName>
    <definedName name="_______PMT5805">#REF!</definedName>
    <definedName name="_______PMT5806" localSheetId="42">#REF!</definedName>
    <definedName name="_______PMT5806" localSheetId="44">#REF!</definedName>
    <definedName name="_______PMT5806">#REF!</definedName>
    <definedName name="_______PMT5815" localSheetId="42">#REF!</definedName>
    <definedName name="_______PMT5815" localSheetId="44">#REF!</definedName>
    <definedName name="_______PMT5815">#REF!</definedName>
    <definedName name="_______PMT5820" localSheetId="42">#REF!</definedName>
    <definedName name="_______PMT5820" localSheetId="44">#REF!</definedName>
    <definedName name="_______PMT5820">#REF!</definedName>
    <definedName name="_______r" localSheetId="42">#REF!</definedName>
    <definedName name="_______r" localSheetId="44">#REF!</definedName>
    <definedName name="_______r">#REF!</definedName>
    <definedName name="_______SBC1" localSheetId="42">#REF!</definedName>
    <definedName name="_______SBC1" localSheetId="44">#REF!</definedName>
    <definedName name="_______SBC1" localSheetId="41">#REF!</definedName>
    <definedName name="_______SBC1">#REF!</definedName>
    <definedName name="_______SBC3" localSheetId="42">#REF!</definedName>
    <definedName name="_______SBC3" localSheetId="44">#REF!</definedName>
    <definedName name="_______SBC3" localSheetId="41">#REF!</definedName>
    <definedName name="_______SBC3">#REF!</definedName>
    <definedName name="_______SBC5" localSheetId="42">#REF!</definedName>
    <definedName name="_______SBC5" localSheetId="44">#REF!</definedName>
    <definedName name="_______SBC5" localSheetId="41">#REF!</definedName>
    <definedName name="_______SBC5">#REF!</definedName>
    <definedName name="_______tab1" localSheetId="42">#REF!</definedName>
    <definedName name="_______tab1" localSheetId="44">#REF!</definedName>
    <definedName name="_______tab1">#REF!</definedName>
    <definedName name="_______tab2" localSheetId="42">#REF!</definedName>
    <definedName name="_______tab2">#REF!</definedName>
    <definedName name="_______tab3" localSheetId="42">#REF!</definedName>
    <definedName name="_______tab3">#REF!</definedName>
    <definedName name="_______TAB4">#REF!</definedName>
    <definedName name="______AFC1" localSheetId="42">#REF!</definedName>
    <definedName name="______AFC1" localSheetId="44">#REF!</definedName>
    <definedName name="______AFC1" localSheetId="41">#REF!</definedName>
    <definedName name="______AFC1">#REF!</definedName>
    <definedName name="______AFC3" localSheetId="42">#REF!</definedName>
    <definedName name="______AFC3" localSheetId="44">#REF!</definedName>
    <definedName name="______AFC3" localSheetId="41">#REF!</definedName>
    <definedName name="______AFC3">#REF!</definedName>
    <definedName name="______AFC5" localSheetId="42">#REF!</definedName>
    <definedName name="______AFC5" localSheetId="44">#REF!</definedName>
    <definedName name="______AFC5" localSheetId="41">#REF!</definedName>
    <definedName name="______AFC5">#REF!</definedName>
    <definedName name="______aiu2" localSheetId="42">#REF!</definedName>
    <definedName name="______aiu2" localSheetId="44">#REF!</definedName>
    <definedName name="______aiu2">#REF!</definedName>
    <definedName name="______BGC1" localSheetId="42">#REF!</definedName>
    <definedName name="______BGC1" localSheetId="44">#REF!</definedName>
    <definedName name="______BGC1" localSheetId="41">#REF!</definedName>
    <definedName name="______BGC1">#REF!</definedName>
    <definedName name="______BGC3" localSheetId="42">#REF!</definedName>
    <definedName name="______BGC3" localSheetId="44">#REF!</definedName>
    <definedName name="______BGC3" localSheetId="41">#REF!</definedName>
    <definedName name="______BGC3">#REF!</definedName>
    <definedName name="______BGC5" localSheetId="42">#REF!</definedName>
    <definedName name="______BGC5" localSheetId="44">#REF!</definedName>
    <definedName name="______BGC5" localSheetId="41">#REF!</definedName>
    <definedName name="______BGC5">#REF!</definedName>
    <definedName name="______CAC1" localSheetId="42">#REF!</definedName>
    <definedName name="______CAC1" localSheetId="44">#REF!</definedName>
    <definedName name="______CAC1" localSheetId="41">#REF!</definedName>
    <definedName name="______CAC1">#REF!</definedName>
    <definedName name="______CAC3" localSheetId="42">#REF!</definedName>
    <definedName name="______CAC3" localSheetId="44">#REF!</definedName>
    <definedName name="______CAC3" localSheetId="41">#REF!</definedName>
    <definedName name="______CAC3">#REF!</definedName>
    <definedName name="______CAC5" localSheetId="42">#REF!</definedName>
    <definedName name="______CAC5" localSheetId="44">#REF!</definedName>
    <definedName name="______CAC5" localSheetId="41">#REF!</definedName>
    <definedName name="______CAC5">#REF!</definedName>
    <definedName name="______EST1" localSheetId="42">#REF!</definedName>
    <definedName name="______EST1" localSheetId="44">#REF!</definedName>
    <definedName name="______EST1" localSheetId="41">#REF!</definedName>
    <definedName name="______EST1">#REF!</definedName>
    <definedName name="______EST10" localSheetId="42">#REF!</definedName>
    <definedName name="______EST10" localSheetId="44">#REF!</definedName>
    <definedName name="______EST10" localSheetId="41">#REF!</definedName>
    <definedName name="______EST10">#REF!</definedName>
    <definedName name="______EST11" localSheetId="42">#REF!</definedName>
    <definedName name="______EST11" localSheetId="44">#REF!</definedName>
    <definedName name="______EST11" localSheetId="41">#REF!</definedName>
    <definedName name="______EST11">#REF!</definedName>
    <definedName name="______EST12" localSheetId="41">#REF!</definedName>
    <definedName name="______EST12">#REF!</definedName>
    <definedName name="______EST13" localSheetId="41">#REF!</definedName>
    <definedName name="______EST13">#REF!</definedName>
    <definedName name="______EST14" localSheetId="41">#REF!</definedName>
    <definedName name="______EST14">#REF!</definedName>
    <definedName name="______EST15" localSheetId="41">#REF!</definedName>
    <definedName name="______EST15">#REF!</definedName>
    <definedName name="______EST16" localSheetId="41">#REF!</definedName>
    <definedName name="______EST16">#REF!</definedName>
    <definedName name="______EST17">#REF!</definedName>
    <definedName name="______EST18" localSheetId="41">#REF!</definedName>
    <definedName name="______EST18">#REF!</definedName>
    <definedName name="______EST19" localSheetId="41">#REF!</definedName>
    <definedName name="______EST19">#REF!</definedName>
    <definedName name="______EST2" localSheetId="41">#REF!</definedName>
    <definedName name="______EST2">#REF!</definedName>
    <definedName name="______EST3" localSheetId="41">#REF!</definedName>
    <definedName name="______EST3">#REF!</definedName>
    <definedName name="______EST4" localSheetId="41">#REF!</definedName>
    <definedName name="______EST4">#REF!</definedName>
    <definedName name="______EST5" localSheetId="41">#REF!</definedName>
    <definedName name="______EST5">#REF!</definedName>
    <definedName name="______EST6" localSheetId="41">#REF!</definedName>
    <definedName name="______EST6">#REF!</definedName>
    <definedName name="______EST7" localSheetId="41">#REF!</definedName>
    <definedName name="______EST7">#REF!</definedName>
    <definedName name="______EST8" localSheetId="41">#REF!</definedName>
    <definedName name="______EST8">#REF!</definedName>
    <definedName name="______EST9" localSheetId="41">#REF!</definedName>
    <definedName name="______EST9">#REF!</definedName>
    <definedName name="______EXC1" localSheetId="41">#REF!</definedName>
    <definedName name="______EXC1">#REF!</definedName>
    <definedName name="______EXC10" localSheetId="41">#REF!</definedName>
    <definedName name="______EXC10">#REF!</definedName>
    <definedName name="______EXC11" localSheetId="41">#REF!</definedName>
    <definedName name="______EXC11">#REF!</definedName>
    <definedName name="______EXC12" localSheetId="41">#REF!</definedName>
    <definedName name="______EXC12">#REF!</definedName>
    <definedName name="______EXC2" localSheetId="41">#REF!</definedName>
    <definedName name="______EXC2">#REF!</definedName>
    <definedName name="______EXC3" localSheetId="41">#REF!</definedName>
    <definedName name="______EXC3">#REF!</definedName>
    <definedName name="______EXC4" localSheetId="41">#REF!</definedName>
    <definedName name="______EXC4">#REF!</definedName>
    <definedName name="______EXC5" localSheetId="41">#REF!</definedName>
    <definedName name="______EXC5">#REF!</definedName>
    <definedName name="______EXC6" localSheetId="41">#REF!</definedName>
    <definedName name="______EXC6">#REF!</definedName>
    <definedName name="______EXC7" localSheetId="41">#REF!</definedName>
    <definedName name="______EXC7">#REF!</definedName>
    <definedName name="______EXC8" localSheetId="41">#REF!</definedName>
    <definedName name="______EXC8">#REF!</definedName>
    <definedName name="______EXC9" localSheetId="41">#REF!</definedName>
    <definedName name="______EXC9">#REF!</definedName>
    <definedName name="______MA2" localSheetId="41">#REF!</definedName>
    <definedName name="______MA2">#REF!</definedName>
    <definedName name="______ORO10">#REF!</definedName>
    <definedName name="______ORO11">#REF!</definedName>
    <definedName name="______ORO12">#REF!</definedName>
    <definedName name="______ORO13">#REF!</definedName>
    <definedName name="______ORO14">#REF!</definedName>
    <definedName name="______ORO15">#REF!</definedName>
    <definedName name="______ORO16">#REF!</definedName>
    <definedName name="______ORO17">#REF!</definedName>
    <definedName name="______ORO18">#REF!</definedName>
    <definedName name="______ORO19">#REF!</definedName>
    <definedName name="______PJ50" localSheetId="41">#REF!</definedName>
    <definedName name="______PJ50">#REF!</definedName>
    <definedName name="______PMT5671" localSheetId="42">#REF!</definedName>
    <definedName name="______PMT5671" localSheetId="44">#REF!</definedName>
    <definedName name="______PMT5671">#REF!</definedName>
    <definedName name="______PMT5805" localSheetId="42">#REF!</definedName>
    <definedName name="______PMT5805" localSheetId="44">#REF!</definedName>
    <definedName name="______PMT5805">#REF!</definedName>
    <definedName name="______PMT5806" localSheetId="42">#REF!</definedName>
    <definedName name="______PMT5806" localSheetId="44">#REF!</definedName>
    <definedName name="______PMT5806">#REF!</definedName>
    <definedName name="______PMT5815" localSheetId="42">#REF!</definedName>
    <definedName name="______PMT5815" localSheetId="44">#REF!</definedName>
    <definedName name="______PMT5815">#REF!</definedName>
    <definedName name="______PMT5820" localSheetId="42">#REF!</definedName>
    <definedName name="______PMT5820" localSheetId="44">#REF!</definedName>
    <definedName name="______PMT5820">#REF!</definedName>
    <definedName name="______pr01" localSheetId="42">#REF!</definedName>
    <definedName name="______pr01" localSheetId="44">#REF!</definedName>
    <definedName name="______pr01" localSheetId="41">#REF!</definedName>
    <definedName name="______pr01">#REF!</definedName>
    <definedName name="______pr02" localSheetId="44">#REF!</definedName>
    <definedName name="______pr02" localSheetId="41">#REF!</definedName>
    <definedName name="______pr02">#REF!</definedName>
    <definedName name="______pr03" localSheetId="41">#REF!</definedName>
    <definedName name="______pr03">#REF!</definedName>
    <definedName name="______pr04" localSheetId="41">#REF!</definedName>
    <definedName name="______pr04">#REF!</definedName>
    <definedName name="______pr05" localSheetId="41">#REF!</definedName>
    <definedName name="______pr05">#REF!</definedName>
    <definedName name="______pr06" localSheetId="41">#REF!</definedName>
    <definedName name="______pr06">#REF!</definedName>
    <definedName name="______pr07" localSheetId="41">#REF!</definedName>
    <definedName name="______pr07">#REF!</definedName>
    <definedName name="______pr08" localSheetId="41">#REF!</definedName>
    <definedName name="______pr08">#REF!</definedName>
    <definedName name="______pr09" localSheetId="41">#REF!</definedName>
    <definedName name="______pr09">#REF!</definedName>
    <definedName name="______pr10" localSheetId="41">#REF!</definedName>
    <definedName name="______pr10">#REF!</definedName>
    <definedName name="______pr11" localSheetId="41">#REF!</definedName>
    <definedName name="______pr11">#REF!</definedName>
    <definedName name="______pr12" localSheetId="41">#REF!</definedName>
    <definedName name="______pr12">#REF!</definedName>
    <definedName name="______pr13" localSheetId="41">#REF!</definedName>
    <definedName name="______pr13">#REF!</definedName>
    <definedName name="______pr14" localSheetId="41">#REF!</definedName>
    <definedName name="______pr14">#REF!</definedName>
    <definedName name="______pr15" localSheetId="41">#REF!</definedName>
    <definedName name="______pr15">#REF!</definedName>
    <definedName name="______pr16" localSheetId="41">#REF!</definedName>
    <definedName name="______pr16">#REF!</definedName>
    <definedName name="______pr17" localSheetId="41">#REF!</definedName>
    <definedName name="______pr17">#REF!</definedName>
    <definedName name="______pr18" localSheetId="41">#REF!</definedName>
    <definedName name="______pr18">#REF!</definedName>
    <definedName name="______pr19" localSheetId="41">#REF!</definedName>
    <definedName name="______pr19">#REF!</definedName>
    <definedName name="______pr20" localSheetId="41">#REF!</definedName>
    <definedName name="______pr20">#REF!</definedName>
    <definedName name="______pr21" localSheetId="41">#REF!</definedName>
    <definedName name="______pr21">#REF!</definedName>
    <definedName name="______pr22" localSheetId="41">#REF!</definedName>
    <definedName name="______pr22">#REF!</definedName>
    <definedName name="______pr23" localSheetId="41">#REF!</definedName>
    <definedName name="______pr23">#REF!</definedName>
    <definedName name="______pr24" localSheetId="41">#REF!</definedName>
    <definedName name="______pr24">#REF!</definedName>
    <definedName name="______pr25" localSheetId="41">#REF!</definedName>
    <definedName name="______pr25">#REF!</definedName>
    <definedName name="______pr26" localSheetId="41">#REF!</definedName>
    <definedName name="______pr26">#REF!</definedName>
    <definedName name="______pr27" localSheetId="41">#REF!</definedName>
    <definedName name="______pr27">#REF!</definedName>
    <definedName name="______pr28" localSheetId="41">#REF!</definedName>
    <definedName name="______pr28">#REF!</definedName>
    <definedName name="______pr29" localSheetId="41">#REF!</definedName>
    <definedName name="______pr29">#REF!</definedName>
    <definedName name="______pr30" localSheetId="41">#REF!</definedName>
    <definedName name="______pr30">#REF!</definedName>
    <definedName name="______pr31" localSheetId="41">#REF!</definedName>
    <definedName name="______pr31">#REF!</definedName>
    <definedName name="______pr32" localSheetId="41">#REF!</definedName>
    <definedName name="______pr32">#REF!</definedName>
    <definedName name="______pr33" localSheetId="41">#REF!</definedName>
    <definedName name="______pr33">#REF!</definedName>
    <definedName name="______pr34" localSheetId="41">#REF!</definedName>
    <definedName name="______pr34">#REF!</definedName>
    <definedName name="______pr35" localSheetId="41">#REF!</definedName>
    <definedName name="______pr35">#REF!</definedName>
    <definedName name="______pr36" localSheetId="41">#REF!</definedName>
    <definedName name="______pr36">#REF!</definedName>
    <definedName name="______pr37" localSheetId="41">#REF!</definedName>
    <definedName name="______pr37">#REF!</definedName>
    <definedName name="______pr38" localSheetId="41">#REF!</definedName>
    <definedName name="______pr38">#REF!</definedName>
    <definedName name="______pr39" localSheetId="41">#REF!</definedName>
    <definedName name="______pr39">#REF!</definedName>
    <definedName name="______pr40" localSheetId="41">#REF!</definedName>
    <definedName name="______pr40">#REF!</definedName>
    <definedName name="______pr41" localSheetId="41">#REF!</definedName>
    <definedName name="______pr41">#REF!</definedName>
    <definedName name="______pr42" localSheetId="41">#REF!</definedName>
    <definedName name="______pr42">#REF!</definedName>
    <definedName name="______pr43" localSheetId="41">#REF!</definedName>
    <definedName name="______pr43">#REF!</definedName>
    <definedName name="______pr44" localSheetId="41">#REF!</definedName>
    <definedName name="______pr44">#REF!</definedName>
    <definedName name="______pr45" localSheetId="41">#REF!</definedName>
    <definedName name="______pr45">#REF!</definedName>
    <definedName name="______pr46" localSheetId="41">#REF!</definedName>
    <definedName name="______pr46">#REF!</definedName>
    <definedName name="______pr47" localSheetId="41">#REF!</definedName>
    <definedName name="______pr47">#REF!</definedName>
    <definedName name="______pr48" localSheetId="41">#REF!</definedName>
    <definedName name="______pr48">#REF!</definedName>
    <definedName name="______pr49" localSheetId="41">#REF!</definedName>
    <definedName name="______pr49">#REF!</definedName>
    <definedName name="______pr50" localSheetId="41">#REF!</definedName>
    <definedName name="______pr50">#REF!</definedName>
    <definedName name="______pr51" localSheetId="41">#REF!</definedName>
    <definedName name="______pr51">#REF!</definedName>
    <definedName name="______pr52" localSheetId="41">#REF!</definedName>
    <definedName name="______pr52">#REF!</definedName>
    <definedName name="______pr53" localSheetId="41">#REF!</definedName>
    <definedName name="______pr53">#REF!</definedName>
    <definedName name="______pr54" localSheetId="41">#REF!</definedName>
    <definedName name="______pr54">#REF!</definedName>
    <definedName name="______pr55" localSheetId="41">#REF!</definedName>
    <definedName name="______pr55">#REF!</definedName>
    <definedName name="______pr56" localSheetId="41">#REF!</definedName>
    <definedName name="______pr56">#REF!</definedName>
    <definedName name="______pr57" localSheetId="41">#REF!</definedName>
    <definedName name="______pr57">#REF!</definedName>
    <definedName name="______pr58" localSheetId="41">#REF!</definedName>
    <definedName name="______pr58">#REF!</definedName>
    <definedName name="______pr59" localSheetId="41">#REF!</definedName>
    <definedName name="______pr59">#REF!</definedName>
    <definedName name="______pr60" localSheetId="41">#REF!</definedName>
    <definedName name="______pr60">#REF!</definedName>
    <definedName name="______pr61" localSheetId="41">#REF!</definedName>
    <definedName name="______pr61">#REF!</definedName>
    <definedName name="______pr62" localSheetId="41">#REF!</definedName>
    <definedName name="______pr62">#REF!</definedName>
    <definedName name="______pr63" localSheetId="41">#REF!</definedName>
    <definedName name="______pr63">#REF!</definedName>
    <definedName name="______pr64" localSheetId="41">#REF!</definedName>
    <definedName name="______pr64">#REF!</definedName>
    <definedName name="______pr65" localSheetId="41">#REF!</definedName>
    <definedName name="______pr65">#REF!</definedName>
    <definedName name="______pr66" localSheetId="41">#REF!</definedName>
    <definedName name="______pr66">#REF!</definedName>
    <definedName name="______pr67" localSheetId="41">#REF!</definedName>
    <definedName name="______pr67">#REF!</definedName>
    <definedName name="______pr68" localSheetId="41">#REF!</definedName>
    <definedName name="______pr68">#REF!</definedName>
    <definedName name="______pr69" localSheetId="41">#REF!</definedName>
    <definedName name="______pr69">#REF!</definedName>
    <definedName name="______pr70" localSheetId="41">#REF!</definedName>
    <definedName name="______pr70">#REF!</definedName>
    <definedName name="______pr71" localSheetId="41">#REF!</definedName>
    <definedName name="______pr71">#REF!</definedName>
    <definedName name="______pr72" localSheetId="41">#REF!</definedName>
    <definedName name="______pr72">#REF!</definedName>
    <definedName name="______r">#REF!</definedName>
    <definedName name="______SAL1">#REF!</definedName>
    <definedName name="______SBC1" localSheetId="42">#REF!</definedName>
    <definedName name="______SBC1" localSheetId="44">#REF!</definedName>
    <definedName name="______SBC1" localSheetId="41">#REF!</definedName>
    <definedName name="______SBC1">#REF!</definedName>
    <definedName name="______SBC3" localSheetId="42">#REF!</definedName>
    <definedName name="______SBC3" localSheetId="44">#REF!</definedName>
    <definedName name="______SBC3" localSheetId="41">#REF!</definedName>
    <definedName name="______SBC3">#REF!</definedName>
    <definedName name="______SBC5" localSheetId="42">#REF!</definedName>
    <definedName name="______SBC5" localSheetId="44">#REF!</definedName>
    <definedName name="______SBC5" localSheetId="41">#REF!</definedName>
    <definedName name="______SBC5">#REF!</definedName>
    <definedName name="______tab1" localSheetId="42">#REF!</definedName>
    <definedName name="______tab1" localSheetId="44">#REF!</definedName>
    <definedName name="______tab1">#REF!</definedName>
    <definedName name="______tab2" localSheetId="42">#REF!</definedName>
    <definedName name="______tab2">#REF!</definedName>
    <definedName name="______tab3" localSheetId="42">#REF!</definedName>
    <definedName name="______tab3">#REF!</definedName>
    <definedName name="______TAB4">#REF!</definedName>
    <definedName name="_____AFC1" localSheetId="42">#REF!</definedName>
    <definedName name="_____AFC1" localSheetId="44">#REF!</definedName>
    <definedName name="_____AFC1" localSheetId="41">#REF!</definedName>
    <definedName name="_____AFC1">#REF!</definedName>
    <definedName name="_____AFC3" localSheetId="42">#REF!</definedName>
    <definedName name="_____AFC3" localSheetId="44">#REF!</definedName>
    <definedName name="_____AFC3" localSheetId="41">#REF!</definedName>
    <definedName name="_____AFC3">#REF!</definedName>
    <definedName name="_____AFC5" localSheetId="42">#REF!</definedName>
    <definedName name="_____AFC5" localSheetId="44">#REF!</definedName>
    <definedName name="_____AFC5" localSheetId="41">#REF!</definedName>
    <definedName name="_____AFC5">#REF!</definedName>
    <definedName name="_____aiu2" localSheetId="42">#REF!</definedName>
    <definedName name="_____aiu2" localSheetId="44">#REF!</definedName>
    <definedName name="_____aiu2" localSheetId="41">#REF!</definedName>
    <definedName name="_____aiu2">#REF!</definedName>
    <definedName name="_____ane7" localSheetId="42">#REF!</definedName>
    <definedName name="_____ane7" localSheetId="40">#REF!</definedName>
    <definedName name="_____ane7" localSheetId="44">#REF!</definedName>
    <definedName name="_____ane7" localSheetId="41">#REF!</definedName>
    <definedName name="_____ane7">#REF!</definedName>
    <definedName name="_____ane8" localSheetId="42">#REF!</definedName>
    <definedName name="_____ane8" localSheetId="40">#REF!</definedName>
    <definedName name="_____ane8" localSheetId="44">#REF!</definedName>
    <definedName name="_____ane8" localSheetId="41">#REF!</definedName>
    <definedName name="_____ane8">#REF!</definedName>
    <definedName name="_____Atp2" localSheetId="42">#REF!</definedName>
    <definedName name="_____Atp2" localSheetId="44">#REF!</definedName>
    <definedName name="_____Atp2" localSheetId="41">#REF!</definedName>
    <definedName name="_____Atp2">#REF!</definedName>
    <definedName name="_____BGC1" localSheetId="42">#REF!</definedName>
    <definedName name="_____BGC1" localSheetId="44">#REF!</definedName>
    <definedName name="_____BGC1" localSheetId="41">#REF!</definedName>
    <definedName name="_____BGC1">#REF!</definedName>
    <definedName name="_____BGC3" localSheetId="42">#REF!</definedName>
    <definedName name="_____BGC3" localSheetId="44">#REF!</definedName>
    <definedName name="_____BGC3" localSheetId="41">#REF!</definedName>
    <definedName name="_____BGC3">#REF!</definedName>
    <definedName name="_____BGC5" localSheetId="42">#REF!</definedName>
    <definedName name="_____BGC5" localSheetId="44">#REF!</definedName>
    <definedName name="_____BGC5" localSheetId="41">#REF!</definedName>
    <definedName name="_____BGC5">#REF!</definedName>
    <definedName name="_____CAC1" localSheetId="42">#REF!</definedName>
    <definedName name="_____CAC1" localSheetId="44">#REF!</definedName>
    <definedName name="_____CAC1" localSheetId="41">#REF!</definedName>
    <definedName name="_____CAC1">#REF!</definedName>
    <definedName name="_____CAC3" localSheetId="42">#REF!</definedName>
    <definedName name="_____CAC3" localSheetId="44">#REF!</definedName>
    <definedName name="_____CAC3" localSheetId="41">#REF!</definedName>
    <definedName name="_____CAC3">#REF!</definedName>
    <definedName name="_____CAC5" localSheetId="42">#REF!</definedName>
    <definedName name="_____CAC5" localSheetId="44">#REF!</definedName>
    <definedName name="_____CAC5" localSheetId="41">#REF!</definedName>
    <definedName name="_____CAC5">#REF!</definedName>
    <definedName name="_____DCI1" localSheetId="42">#REF!</definedName>
    <definedName name="_____DCI1" localSheetId="44">#REF!</definedName>
    <definedName name="_____DCI1" localSheetId="41">#REF!</definedName>
    <definedName name="_____DCI1">#REF!</definedName>
    <definedName name="_____DDS1" localSheetId="42">#REF!</definedName>
    <definedName name="_____DDS1" localSheetId="44">#REF!</definedName>
    <definedName name="_____DDS1" localSheetId="41">#REF!</definedName>
    <definedName name="_____DDS1">#REF!</definedName>
    <definedName name="_____DGO1" localSheetId="42">#REF!</definedName>
    <definedName name="_____DGO1" localSheetId="44">#REF!</definedName>
    <definedName name="_____DGO1" localSheetId="41">#REF!</definedName>
    <definedName name="_____DGO1">#REF!</definedName>
    <definedName name="_____DGP1" localSheetId="42">#REF!</definedName>
    <definedName name="_____DGP1" localSheetId="44">#REF!</definedName>
    <definedName name="_____DGP1" localSheetId="41">#REF!</definedName>
    <definedName name="_____DGP1">#REF!</definedName>
    <definedName name="_____DIJ1" localSheetId="42">#REF!</definedName>
    <definedName name="_____DIJ1" localSheetId="44">#REF!</definedName>
    <definedName name="_____DIJ1" localSheetId="41">#REF!</definedName>
    <definedName name="_____DIJ1">#REF!</definedName>
    <definedName name="_____DPI1" localSheetId="42">#REF!</definedName>
    <definedName name="_____DPI1" localSheetId="44">#REF!</definedName>
    <definedName name="_____DPI1" localSheetId="41">#REF!</definedName>
    <definedName name="_____DPI1">#REF!</definedName>
    <definedName name="_____DPY1" localSheetId="42">#REF!</definedName>
    <definedName name="_____DPY1" localSheetId="44">#REF!</definedName>
    <definedName name="_____DPY1" localSheetId="41">#REF!</definedName>
    <definedName name="_____DPY1">#REF!</definedName>
    <definedName name="_____DRI1" localSheetId="42">#REF!</definedName>
    <definedName name="_____DRI1" localSheetId="44">#REF!</definedName>
    <definedName name="_____DRI1" localSheetId="41">#REF!</definedName>
    <definedName name="_____DRI1">#REF!</definedName>
    <definedName name="_____DRL1" localSheetId="42">#REF!</definedName>
    <definedName name="_____DRL1" localSheetId="44">#REF!</definedName>
    <definedName name="_____DRL1" localSheetId="41">#REF!</definedName>
    <definedName name="_____DRL1">#REF!</definedName>
    <definedName name="_____DSP1" localSheetId="42">#REF!</definedName>
    <definedName name="_____DSP1" localSheetId="44">#REF!</definedName>
    <definedName name="_____DSP1" localSheetId="41">#REF!</definedName>
    <definedName name="_____DSP1">#REF!</definedName>
    <definedName name="_____ECP1" localSheetId="42">#REF!</definedName>
    <definedName name="_____ECP1" localSheetId="44">#REF!</definedName>
    <definedName name="_____ECP1" localSheetId="41">#REF!</definedName>
    <definedName name="_____ECP1">#REF!</definedName>
    <definedName name="_____EST1" localSheetId="42">#REF!</definedName>
    <definedName name="_____EST1" localSheetId="44">#REF!</definedName>
    <definedName name="_____EST1" localSheetId="41">#REF!</definedName>
    <definedName name="_____EST1">#REF!</definedName>
    <definedName name="_____EST10" localSheetId="42">#REF!</definedName>
    <definedName name="_____EST10" localSheetId="44">#REF!</definedName>
    <definedName name="_____EST10" localSheetId="41">#REF!</definedName>
    <definedName name="_____EST10">#REF!</definedName>
    <definedName name="_____EST11" localSheetId="42">#REF!</definedName>
    <definedName name="_____EST11" localSheetId="41">#REF!</definedName>
    <definedName name="_____EST11">#REF!</definedName>
    <definedName name="_____EST12" localSheetId="41">#REF!</definedName>
    <definedName name="_____EST12">#REF!</definedName>
    <definedName name="_____EST13" localSheetId="41">#REF!</definedName>
    <definedName name="_____EST13">#REF!</definedName>
    <definedName name="_____EST14" localSheetId="41">#REF!</definedName>
    <definedName name="_____EST14">#REF!</definedName>
    <definedName name="_____EST15" localSheetId="41">#REF!</definedName>
    <definedName name="_____EST15">#REF!</definedName>
    <definedName name="_____EST16" localSheetId="41">#REF!</definedName>
    <definedName name="_____EST16">#REF!</definedName>
    <definedName name="_____EST17" localSheetId="41">#REF!</definedName>
    <definedName name="_____EST17">#REF!</definedName>
    <definedName name="_____EST18" localSheetId="41">#REF!</definedName>
    <definedName name="_____EST18">#REF!</definedName>
    <definedName name="_____EST19" localSheetId="41">#REF!</definedName>
    <definedName name="_____EST19">#REF!</definedName>
    <definedName name="_____EST2" localSheetId="41">#REF!</definedName>
    <definedName name="_____EST2">#REF!</definedName>
    <definedName name="_____EST3" localSheetId="41">#REF!</definedName>
    <definedName name="_____EST3">#REF!</definedName>
    <definedName name="_____EST4" localSheetId="41">#REF!</definedName>
    <definedName name="_____EST4">#REF!</definedName>
    <definedName name="_____EST5" localSheetId="41">#REF!</definedName>
    <definedName name="_____EST5">#REF!</definedName>
    <definedName name="_____EST6" localSheetId="41">#REF!</definedName>
    <definedName name="_____EST6">#REF!</definedName>
    <definedName name="_____EST7" localSheetId="41">#REF!</definedName>
    <definedName name="_____EST7">#REF!</definedName>
    <definedName name="_____EST8" localSheetId="41">#REF!</definedName>
    <definedName name="_____EST8">#REF!</definedName>
    <definedName name="_____EST9" localSheetId="41">#REF!</definedName>
    <definedName name="_____EST9">#REF!</definedName>
    <definedName name="_____EXC1" localSheetId="41">#REF!</definedName>
    <definedName name="_____EXC1">#REF!</definedName>
    <definedName name="_____EXC10" localSheetId="41">#REF!</definedName>
    <definedName name="_____EXC10">#REF!</definedName>
    <definedName name="_____EXC11" localSheetId="41">#REF!</definedName>
    <definedName name="_____EXC11">#REF!</definedName>
    <definedName name="_____EXC12" localSheetId="41">#REF!</definedName>
    <definedName name="_____EXC12">#REF!</definedName>
    <definedName name="_____EXC2" localSheetId="41">#REF!</definedName>
    <definedName name="_____EXC2">#REF!</definedName>
    <definedName name="_____EXC3" localSheetId="41">#REF!</definedName>
    <definedName name="_____EXC3">#REF!</definedName>
    <definedName name="_____EXC4" localSheetId="41">#REF!</definedName>
    <definedName name="_____EXC4">#REF!</definedName>
    <definedName name="_____EXC5" localSheetId="41">#REF!</definedName>
    <definedName name="_____EXC5">#REF!</definedName>
    <definedName name="_____EXC6" localSheetId="41">#REF!</definedName>
    <definedName name="_____EXC6">#REF!</definedName>
    <definedName name="_____EXC7" localSheetId="41">#REF!</definedName>
    <definedName name="_____EXC7">#REF!</definedName>
    <definedName name="_____EXC8" localSheetId="41">#REF!</definedName>
    <definedName name="_____EXC8">#REF!</definedName>
    <definedName name="_____EXC9" localSheetId="41">#REF!</definedName>
    <definedName name="_____EXC9">#REF!</definedName>
    <definedName name="_____ICP1" localSheetId="42">#REF!</definedName>
    <definedName name="_____ICP1" localSheetId="44">#REF!</definedName>
    <definedName name="_____ICP1" localSheetId="41">#REF!</definedName>
    <definedName name="_____ICP1">#REF!</definedName>
    <definedName name="_____MA2" localSheetId="42">#REF!</definedName>
    <definedName name="_____MA2" localSheetId="44">#REF!</definedName>
    <definedName name="_____MA2" localSheetId="41">#REF!</definedName>
    <definedName name="_____MA2">#REF!</definedName>
    <definedName name="_____OCD1" localSheetId="42">#REF!</definedName>
    <definedName name="_____OCD1" localSheetId="44">#REF!</definedName>
    <definedName name="_____OCD1" localSheetId="41">#REF!</definedName>
    <definedName name="_____OCD1">#REF!</definedName>
    <definedName name="_____OCI1" localSheetId="42">#REF!</definedName>
    <definedName name="_____OCI1" localSheetId="44">#REF!</definedName>
    <definedName name="_____OCI1" localSheetId="41">#REF!</definedName>
    <definedName name="_____OCI1">#REF!</definedName>
    <definedName name="_____ORO10" localSheetId="42">#REF!</definedName>
    <definedName name="_____ORO10" localSheetId="44">#REF!</definedName>
    <definedName name="_____ORO10" localSheetId="41">#REF!</definedName>
    <definedName name="_____ORO10">#REF!</definedName>
    <definedName name="_____ORO11" localSheetId="42">#REF!</definedName>
    <definedName name="_____ORO11" localSheetId="44">#REF!</definedName>
    <definedName name="_____ORO11" localSheetId="41">#REF!</definedName>
    <definedName name="_____ORO11">#REF!</definedName>
    <definedName name="_____ORO12" localSheetId="42">#REF!</definedName>
    <definedName name="_____ORO12" localSheetId="41">#REF!</definedName>
    <definedName name="_____ORO12">#REF!</definedName>
    <definedName name="_____ORO13" localSheetId="41">#REF!</definedName>
    <definedName name="_____ORO13">#REF!</definedName>
    <definedName name="_____ORO14" localSheetId="41">#REF!</definedName>
    <definedName name="_____ORO14">#REF!</definedName>
    <definedName name="_____ORO15" localSheetId="41">#REF!</definedName>
    <definedName name="_____ORO15">#REF!</definedName>
    <definedName name="_____ORO16" localSheetId="41">#REF!</definedName>
    <definedName name="_____ORO16">#REF!</definedName>
    <definedName name="_____ORO17" localSheetId="41">#REF!</definedName>
    <definedName name="_____ORO17">#REF!</definedName>
    <definedName name="_____ORO18" localSheetId="41">#REF!</definedName>
    <definedName name="_____ORO18">#REF!</definedName>
    <definedName name="_____ORO19" localSheetId="41">#REF!</definedName>
    <definedName name="_____ORO19">#REF!</definedName>
    <definedName name="_____PJ50" localSheetId="41">#REF!</definedName>
    <definedName name="_____PJ50">#REF!</definedName>
    <definedName name="_____PMT5671" localSheetId="42">#REF!</definedName>
    <definedName name="_____PMT5671" localSheetId="44">#REF!</definedName>
    <definedName name="_____PMT5671">#REF!</definedName>
    <definedName name="_____PMT5805" localSheetId="42">#REF!</definedName>
    <definedName name="_____PMT5805" localSheetId="44">#REF!</definedName>
    <definedName name="_____PMT5805">#REF!</definedName>
    <definedName name="_____PMT5806" localSheetId="42">#REF!</definedName>
    <definedName name="_____PMT5806" localSheetId="44">#REF!</definedName>
    <definedName name="_____PMT5806">#REF!</definedName>
    <definedName name="_____PMT5815" localSheetId="42">#REF!</definedName>
    <definedName name="_____PMT5815" localSheetId="44">#REF!</definedName>
    <definedName name="_____PMT5815">#REF!</definedName>
    <definedName name="_____PMT5820" localSheetId="42">#REF!</definedName>
    <definedName name="_____PMT5820" localSheetId="44">#REF!</definedName>
    <definedName name="_____PMT5820">#REF!</definedName>
    <definedName name="_____pr01" localSheetId="42">#REF!</definedName>
    <definedName name="_____pr01" localSheetId="44">#REF!</definedName>
    <definedName name="_____pr01" localSheetId="41">#REF!</definedName>
    <definedName name="_____pr01">#REF!</definedName>
    <definedName name="_____pr02" localSheetId="42">#REF!</definedName>
    <definedName name="_____pr02" localSheetId="44">#REF!</definedName>
    <definedName name="_____pr02" localSheetId="41">#REF!</definedName>
    <definedName name="_____pr02">#REF!</definedName>
    <definedName name="_____pr03" localSheetId="42">#REF!</definedName>
    <definedName name="_____pr03" localSheetId="44">#REF!</definedName>
    <definedName name="_____pr03" localSheetId="41">#REF!</definedName>
    <definedName name="_____pr03">#REF!</definedName>
    <definedName name="_____pr04" localSheetId="41">#REF!</definedName>
    <definedName name="_____pr04">#REF!</definedName>
    <definedName name="_____pr05" localSheetId="41">#REF!</definedName>
    <definedName name="_____pr05">#REF!</definedName>
    <definedName name="_____pr06" localSheetId="41">#REF!</definedName>
    <definedName name="_____pr06">#REF!</definedName>
    <definedName name="_____pr07" localSheetId="41">#REF!</definedName>
    <definedName name="_____pr07">#REF!</definedName>
    <definedName name="_____pr08" localSheetId="41">#REF!</definedName>
    <definedName name="_____pr08">#REF!</definedName>
    <definedName name="_____pr09" localSheetId="41">#REF!</definedName>
    <definedName name="_____pr09">#REF!</definedName>
    <definedName name="_____pr10" localSheetId="41">#REF!</definedName>
    <definedName name="_____pr10">#REF!</definedName>
    <definedName name="_____pr11" localSheetId="41">#REF!</definedName>
    <definedName name="_____pr11">#REF!</definedName>
    <definedName name="_____pr12" localSheetId="41">#REF!</definedName>
    <definedName name="_____pr12">#REF!</definedName>
    <definedName name="_____pr13" localSheetId="41">#REF!</definedName>
    <definedName name="_____pr13">#REF!</definedName>
    <definedName name="_____pr14" localSheetId="41">#REF!</definedName>
    <definedName name="_____pr14">#REF!</definedName>
    <definedName name="_____pr15" localSheetId="41">#REF!</definedName>
    <definedName name="_____pr15">#REF!</definedName>
    <definedName name="_____pr16" localSheetId="41">#REF!</definedName>
    <definedName name="_____pr16">#REF!</definedName>
    <definedName name="_____pr17" localSheetId="41">#REF!</definedName>
    <definedName name="_____pr17">#REF!</definedName>
    <definedName name="_____pr18" localSheetId="41">#REF!</definedName>
    <definedName name="_____pr18">#REF!</definedName>
    <definedName name="_____pr19" localSheetId="41">#REF!</definedName>
    <definedName name="_____pr19">#REF!</definedName>
    <definedName name="_____pr20" localSheetId="41">#REF!</definedName>
    <definedName name="_____pr20">#REF!</definedName>
    <definedName name="_____pr21" localSheetId="41">#REF!</definedName>
    <definedName name="_____pr21">#REF!</definedName>
    <definedName name="_____pr22" localSheetId="41">#REF!</definedName>
    <definedName name="_____pr22">#REF!</definedName>
    <definedName name="_____pr23" localSheetId="41">#REF!</definedName>
    <definedName name="_____pr23">#REF!</definedName>
    <definedName name="_____pr24" localSheetId="41">#REF!</definedName>
    <definedName name="_____pr24">#REF!</definedName>
    <definedName name="_____pr25" localSheetId="41">#REF!</definedName>
    <definedName name="_____pr25">#REF!</definedName>
    <definedName name="_____pr26" localSheetId="41">#REF!</definedName>
    <definedName name="_____pr26">#REF!</definedName>
    <definedName name="_____pr27" localSheetId="41">#REF!</definedName>
    <definedName name="_____pr27">#REF!</definedName>
    <definedName name="_____pr28" localSheetId="41">#REF!</definedName>
    <definedName name="_____pr28">#REF!</definedName>
    <definedName name="_____pr29" localSheetId="41">#REF!</definedName>
    <definedName name="_____pr29">#REF!</definedName>
    <definedName name="_____pr30" localSheetId="41">#REF!</definedName>
    <definedName name="_____pr30">#REF!</definedName>
    <definedName name="_____pr31" localSheetId="41">#REF!</definedName>
    <definedName name="_____pr31">#REF!</definedName>
    <definedName name="_____pr32" localSheetId="41">#REF!</definedName>
    <definedName name="_____pr32">#REF!</definedName>
    <definedName name="_____pr33" localSheetId="41">#REF!</definedName>
    <definedName name="_____pr33">#REF!</definedName>
    <definedName name="_____pr34" localSheetId="41">#REF!</definedName>
    <definedName name="_____pr34">#REF!</definedName>
    <definedName name="_____pr35" localSheetId="41">#REF!</definedName>
    <definedName name="_____pr35">#REF!</definedName>
    <definedName name="_____pr36" localSheetId="41">#REF!</definedName>
    <definedName name="_____pr36">#REF!</definedName>
    <definedName name="_____pr37" localSheetId="41">#REF!</definedName>
    <definedName name="_____pr37">#REF!</definedName>
    <definedName name="_____pr38" localSheetId="41">#REF!</definedName>
    <definedName name="_____pr38">#REF!</definedName>
    <definedName name="_____pr39" localSheetId="41">#REF!</definedName>
    <definedName name="_____pr39">#REF!</definedName>
    <definedName name="_____pr40" localSheetId="41">#REF!</definedName>
    <definedName name="_____pr40">#REF!</definedName>
    <definedName name="_____pr41" localSheetId="41">#REF!</definedName>
    <definedName name="_____pr41">#REF!</definedName>
    <definedName name="_____pr42" localSheetId="41">#REF!</definedName>
    <definedName name="_____pr42">#REF!</definedName>
    <definedName name="_____pr43" localSheetId="41">#REF!</definedName>
    <definedName name="_____pr43">#REF!</definedName>
    <definedName name="_____pr44" localSheetId="41">#REF!</definedName>
    <definedName name="_____pr44">#REF!</definedName>
    <definedName name="_____pr45" localSheetId="41">#REF!</definedName>
    <definedName name="_____pr45">#REF!</definedName>
    <definedName name="_____pr46" localSheetId="41">#REF!</definedName>
    <definedName name="_____pr46">#REF!</definedName>
    <definedName name="_____pr47" localSheetId="41">#REF!</definedName>
    <definedName name="_____pr47">#REF!</definedName>
    <definedName name="_____pr48" localSheetId="41">#REF!</definedName>
    <definedName name="_____pr48">#REF!</definedName>
    <definedName name="_____pr49" localSheetId="41">#REF!</definedName>
    <definedName name="_____pr49">#REF!</definedName>
    <definedName name="_____pr50" localSheetId="41">#REF!</definedName>
    <definedName name="_____pr50">#REF!</definedName>
    <definedName name="_____pr51" localSheetId="41">#REF!</definedName>
    <definedName name="_____pr51">#REF!</definedName>
    <definedName name="_____pr52" localSheetId="41">#REF!</definedName>
    <definedName name="_____pr52">#REF!</definedName>
    <definedName name="_____pr53" localSheetId="41">#REF!</definedName>
    <definedName name="_____pr53">#REF!</definedName>
    <definedName name="_____pr54" localSheetId="41">#REF!</definedName>
    <definedName name="_____pr54">#REF!</definedName>
    <definedName name="_____pr55" localSheetId="41">#REF!</definedName>
    <definedName name="_____pr55">#REF!</definedName>
    <definedName name="_____pr56" localSheetId="41">#REF!</definedName>
    <definedName name="_____pr56">#REF!</definedName>
    <definedName name="_____pr57" localSheetId="41">#REF!</definedName>
    <definedName name="_____pr57">#REF!</definedName>
    <definedName name="_____pr58" localSheetId="41">#REF!</definedName>
    <definedName name="_____pr58">#REF!</definedName>
    <definedName name="_____pr59" localSheetId="41">#REF!</definedName>
    <definedName name="_____pr59">#REF!</definedName>
    <definedName name="_____pr60" localSheetId="41">#REF!</definedName>
    <definedName name="_____pr60">#REF!</definedName>
    <definedName name="_____pr61" localSheetId="41">#REF!</definedName>
    <definedName name="_____pr61">#REF!</definedName>
    <definedName name="_____pr62" localSheetId="41">#REF!</definedName>
    <definedName name="_____pr62">#REF!</definedName>
    <definedName name="_____pr63" localSheetId="41">#REF!</definedName>
    <definedName name="_____pr63">#REF!</definedName>
    <definedName name="_____pr64" localSheetId="41">#REF!</definedName>
    <definedName name="_____pr64">#REF!</definedName>
    <definedName name="_____pr65" localSheetId="41">#REF!</definedName>
    <definedName name="_____pr65">#REF!</definedName>
    <definedName name="_____pr66" localSheetId="41">#REF!</definedName>
    <definedName name="_____pr66">#REF!</definedName>
    <definedName name="_____pr67" localSheetId="41">#REF!</definedName>
    <definedName name="_____pr67">#REF!</definedName>
    <definedName name="_____pr68" localSheetId="41">#REF!</definedName>
    <definedName name="_____pr68">#REF!</definedName>
    <definedName name="_____pr69" localSheetId="41">#REF!</definedName>
    <definedName name="_____pr69">#REF!</definedName>
    <definedName name="_____pr70" localSheetId="41">#REF!</definedName>
    <definedName name="_____pr70">#REF!</definedName>
    <definedName name="_____pr71" localSheetId="41">#REF!</definedName>
    <definedName name="_____pr71">#REF!</definedName>
    <definedName name="_____pr72" localSheetId="41">#REF!</definedName>
    <definedName name="_____pr72">#REF!</definedName>
    <definedName name="_____R" localSheetId="41">#REF!</definedName>
    <definedName name="_____r">#REF!</definedName>
    <definedName name="_____SAL1">#REF!</definedName>
    <definedName name="_____SBC1" localSheetId="42">#REF!</definedName>
    <definedName name="_____SBC1" localSheetId="44">#REF!</definedName>
    <definedName name="_____SBC1" localSheetId="41">#REF!</definedName>
    <definedName name="_____SBC1">#REF!</definedName>
    <definedName name="_____SBC3" localSheetId="42">#REF!</definedName>
    <definedName name="_____SBC3" localSheetId="44">#REF!</definedName>
    <definedName name="_____SBC3" localSheetId="41">#REF!</definedName>
    <definedName name="_____SBC3">#REF!</definedName>
    <definedName name="_____SBC5" localSheetId="42">#REF!</definedName>
    <definedName name="_____SBC5" localSheetId="44">#REF!</definedName>
    <definedName name="_____SBC5" localSheetId="41">#REF!</definedName>
    <definedName name="_____SBC5">#REF!</definedName>
    <definedName name="_____tab1" localSheetId="42">#REF!</definedName>
    <definedName name="_____tab1" localSheetId="44">#REF!</definedName>
    <definedName name="_____tab1" localSheetId="41">#REF!</definedName>
    <definedName name="_____tab1">#REF!</definedName>
    <definedName name="_____tab2" localSheetId="42">#REF!</definedName>
    <definedName name="_____tab2">#REF!</definedName>
    <definedName name="_____tab3" localSheetId="42">#REF!</definedName>
    <definedName name="_____tab3" localSheetId="44">#REF!</definedName>
    <definedName name="_____tab3" localSheetId="41">#REF!</definedName>
    <definedName name="_____tab3">#REF!</definedName>
    <definedName name="_____TAB4" localSheetId="42">#REF!</definedName>
    <definedName name="_____TAB4" localSheetId="44">#REF!</definedName>
    <definedName name="_____TAB4" localSheetId="41">#REF!</definedName>
    <definedName name="_____TAB4">#REF!</definedName>
    <definedName name="_____VEX1" localSheetId="42">#REF!</definedName>
    <definedName name="_____VEX1" localSheetId="44">#REF!</definedName>
    <definedName name="_____VEX1" localSheetId="41">#REF!</definedName>
    <definedName name="_____VEX1">#REF!</definedName>
    <definedName name="_____VFA1" localSheetId="42">#REF!</definedName>
    <definedName name="_____VFA1" localSheetId="44">#REF!</definedName>
    <definedName name="_____VFA1" localSheetId="41">#REF!</definedName>
    <definedName name="_____VFA1">#REF!</definedName>
    <definedName name="_____VIT1" localSheetId="42">#REF!</definedName>
    <definedName name="_____VIT1" localSheetId="44">#REF!</definedName>
    <definedName name="_____VIT1" localSheetId="41">#REF!</definedName>
    <definedName name="_____VIT1">#REF!</definedName>
    <definedName name="_____Vol1" localSheetId="42">#REF!</definedName>
    <definedName name="_____Vol1" localSheetId="44">#REF!</definedName>
    <definedName name="_____Vol1" localSheetId="41">#REF!</definedName>
    <definedName name="_____Vol1">#REF!</definedName>
    <definedName name="_____VPR1" localSheetId="42">#REF!</definedName>
    <definedName name="_____VPR1" localSheetId="44">#REF!</definedName>
    <definedName name="_____VPR1" localSheetId="41">#REF!</definedName>
    <definedName name="_____VPR1">#REF!</definedName>
    <definedName name="_____VPR2" localSheetId="42">#REF!</definedName>
    <definedName name="_____VPR2" localSheetId="44">#REF!</definedName>
    <definedName name="_____VPR2" localSheetId="41">#REF!</definedName>
    <definedName name="_____VPR2">#REF!</definedName>
    <definedName name="_____VRP1" localSheetId="42">#REF!</definedName>
    <definedName name="_____VRP1" localSheetId="44">#REF!</definedName>
    <definedName name="_____VRP1" localSheetId="41">#REF!</definedName>
    <definedName name="_____VRP1">#REF!</definedName>
    <definedName name="_____VSM1" localSheetId="42">#REF!</definedName>
    <definedName name="_____VSM1" localSheetId="44">#REF!</definedName>
    <definedName name="_____VSM1" localSheetId="41">#REF!</definedName>
    <definedName name="_____VSM1">#REF!</definedName>
    <definedName name="____AFC1" localSheetId="42">#REF!</definedName>
    <definedName name="____AFC1" localSheetId="44">#REF!</definedName>
    <definedName name="____AFC1" localSheetId="41">#REF!</definedName>
    <definedName name="____AFC1">#REF!</definedName>
    <definedName name="____AFC3" localSheetId="42">#REF!</definedName>
    <definedName name="____AFC3" localSheetId="44">#REF!</definedName>
    <definedName name="____AFC3" localSheetId="41">#REF!</definedName>
    <definedName name="____AFC3">#REF!</definedName>
    <definedName name="____AFC5" localSheetId="42">#REF!</definedName>
    <definedName name="____AFC5" localSheetId="44">#REF!</definedName>
    <definedName name="____AFC5" localSheetId="41">#REF!</definedName>
    <definedName name="____AFC5">#REF!</definedName>
    <definedName name="____aiu2" localSheetId="42">#REF!</definedName>
    <definedName name="____aiu2" localSheetId="44">#REF!</definedName>
    <definedName name="____aiu2" localSheetId="41">#REF!</definedName>
    <definedName name="____aiu2">#REF!</definedName>
    <definedName name="____ane7" localSheetId="42">#REF!</definedName>
    <definedName name="____ane7" localSheetId="40">#REF!</definedName>
    <definedName name="____ane7" localSheetId="44">#REF!</definedName>
    <definedName name="____ane7" localSheetId="41">#REF!</definedName>
    <definedName name="____ane7">#REF!</definedName>
    <definedName name="____ane8" localSheetId="42">#REF!</definedName>
    <definedName name="____ane8" localSheetId="40">#REF!</definedName>
    <definedName name="____ane8" localSheetId="44">#REF!</definedName>
    <definedName name="____ane8" localSheetId="41">#REF!</definedName>
    <definedName name="____ane8">#REF!</definedName>
    <definedName name="____Atp2" localSheetId="42">#REF!</definedName>
    <definedName name="____Atp2" localSheetId="44">#REF!</definedName>
    <definedName name="____Atp2" localSheetId="41">#REF!</definedName>
    <definedName name="____Atp2">#REF!</definedName>
    <definedName name="____BGC1" localSheetId="42">#REF!</definedName>
    <definedName name="____BGC1" localSheetId="44">#REF!</definedName>
    <definedName name="____BGC1" localSheetId="41">#REF!</definedName>
    <definedName name="____BGC1">#REF!</definedName>
    <definedName name="____BGC3" localSheetId="42">#REF!</definedName>
    <definedName name="____BGC3" localSheetId="44">#REF!</definedName>
    <definedName name="____BGC3" localSheetId="41">#REF!</definedName>
    <definedName name="____BGC3">#REF!</definedName>
    <definedName name="____BGC5" localSheetId="42">#REF!</definedName>
    <definedName name="____BGC5" localSheetId="44">#REF!</definedName>
    <definedName name="____BGC5" localSheetId="41">#REF!</definedName>
    <definedName name="____BGC5">#REF!</definedName>
    <definedName name="____CAC1" localSheetId="42">#REF!</definedName>
    <definedName name="____CAC1" localSheetId="44">#REF!</definedName>
    <definedName name="____CAC1" localSheetId="41">#REF!</definedName>
    <definedName name="____CAC1">#REF!</definedName>
    <definedName name="____CAC3" localSheetId="42">#REF!</definedName>
    <definedName name="____CAC3" localSheetId="44">#REF!</definedName>
    <definedName name="____CAC3" localSheetId="41">#REF!</definedName>
    <definedName name="____CAC3">#REF!</definedName>
    <definedName name="____CAC5" localSheetId="42">#REF!</definedName>
    <definedName name="____CAC5" localSheetId="44">#REF!</definedName>
    <definedName name="____CAC5" localSheetId="41">#REF!</definedName>
    <definedName name="____CAC5">#REF!</definedName>
    <definedName name="____COM1" localSheetId="42">#REF!</definedName>
    <definedName name="____COM1" localSheetId="44">#REF!</definedName>
    <definedName name="____COM1" localSheetId="41">#REF!</definedName>
    <definedName name="____COM1">#REF!</definedName>
    <definedName name="____COM10" localSheetId="42">#REF!</definedName>
    <definedName name="____COM10" localSheetId="44">#REF!</definedName>
    <definedName name="____COM10" localSheetId="41">#REF!</definedName>
    <definedName name="____COM10">#REF!</definedName>
    <definedName name="____COM11" localSheetId="42">#REF!</definedName>
    <definedName name="____COM11" localSheetId="44">#REF!</definedName>
    <definedName name="____COM11" localSheetId="41">#REF!</definedName>
    <definedName name="____COM11">#REF!</definedName>
    <definedName name="____COM12" localSheetId="41">#REF!</definedName>
    <definedName name="____COM12">#REF!</definedName>
    <definedName name="____COM13" localSheetId="41">#REF!</definedName>
    <definedName name="____COM13">#REF!</definedName>
    <definedName name="____COM14" localSheetId="41">#REF!</definedName>
    <definedName name="____COM14">#REF!</definedName>
    <definedName name="____COM15" localSheetId="41">#REF!</definedName>
    <definedName name="____COM15">#REF!</definedName>
    <definedName name="____COM16" localSheetId="41">#REF!</definedName>
    <definedName name="____COM16">#REF!</definedName>
    <definedName name="____COM17" localSheetId="41">#REF!</definedName>
    <definedName name="____COM17">#REF!</definedName>
    <definedName name="____COM18" localSheetId="41">#REF!</definedName>
    <definedName name="____COM18">#REF!</definedName>
    <definedName name="____COM19" localSheetId="41">#REF!</definedName>
    <definedName name="____COM19">#REF!</definedName>
    <definedName name="____COM2" localSheetId="41">#REF!</definedName>
    <definedName name="____COM2">#REF!</definedName>
    <definedName name="____COM20" localSheetId="41">#REF!</definedName>
    <definedName name="____COM20">#REF!</definedName>
    <definedName name="____COM21" localSheetId="41">#REF!</definedName>
    <definedName name="____COM21">#REF!</definedName>
    <definedName name="____COM3" localSheetId="41">#REF!</definedName>
    <definedName name="____COM3">#REF!</definedName>
    <definedName name="____COM4" localSheetId="41">#REF!</definedName>
    <definedName name="____COM4">#REF!</definedName>
    <definedName name="____COM5" localSheetId="41">#REF!</definedName>
    <definedName name="____COM5">#REF!</definedName>
    <definedName name="____COM6" localSheetId="41">#REF!</definedName>
    <definedName name="____COM6">#REF!</definedName>
    <definedName name="____COM7" localSheetId="41">#REF!</definedName>
    <definedName name="____COM7">#REF!</definedName>
    <definedName name="____COM8" localSheetId="41">#REF!</definedName>
    <definedName name="____COM8">#REF!</definedName>
    <definedName name="____COM9" localSheetId="41">#REF!</definedName>
    <definedName name="____COM9">#REF!</definedName>
    <definedName name="____DCI1" localSheetId="42">#REF!</definedName>
    <definedName name="____DCI1" localSheetId="44">#REF!</definedName>
    <definedName name="____DCI1" localSheetId="41">#REF!</definedName>
    <definedName name="____DCI1">#REF!</definedName>
    <definedName name="____DDS1" localSheetId="42">#REF!</definedName>
    <definedName name="____DDS1" localSheetId="44">#REF!</definedName>
    <definedName name="____DDS1" localSheetId="41">#REF!</definedName>
    <definedName name="____DDS1">#REF!</definedName>
    <definedName name="____DGO1" localSheetId="42">#REF!</definedName>
    <definedName name="____DGO1" localSheetId="44">#REF!</definedName>
    <definedName name="____DGO1" localSheetId="41">#REF!</definedName>
    <definedName name="____DGO1">#REF!</definedName>
    <definedName name="____DGP1" localSheetId="42">#REF!</definedName>
    <definedName name="____DGP1" localSheetId="44">#REF!</definedName>
    <definedName name="____DGP1" localSheetId="41">#REF!</definedName>
    <definedName name="____DGP1">#REF!</definedName>
    <definedName name="____DIJ1" localSheetId="42">#REF!</definedName>
    <definedName name="____DIJ1" localSheetId="44">#REF!</definedName>
    <definedName name="____DIJ1" localSheetId="41">#REF!</definedName>
    <definedName name="____DIJ1">#REF!</definedName>
    <definedName name="____DPI1" localSheetId="42">#REF!</definedName>
    <definedName name="____DPI1" localSheetId="44">#REF!</definedName>
    <definedName name="____DPI1" localSheetId="41">#REF!</definedName>
    <definedName name="____DPI1">#REF!</definedName>
    <definedName name="____DPY1" localSheetId="42">#REF!</definedName>
    <definedName name="____DPY1" localSheetId="44">#REF!</definedName>
    <definedName name="____DPY1" localSheetId="41">#REF!</definedName>
    <definedName name="____DPY1">#REF!</definedName>
    <definedName name="____DRI1" localSheetId="42">#REF!</definedName>
    <definedName name="____DRI1" localSheetId="44">#REF!</definedName>
    <definedName name="____DRI1" localSheetId="41">#REF!</definedName>
    <definedName name="____DRI1">#REF!</definedName>
    <definedName name="____DRL1" localSheetId="42">#REF!</definedName>
    <definedName name="____DRL1" localSheetId="44">#REF!</definedName>
    <definedName name="____DRL1" localSheetId="41">#REF!</definedName>
    <definedName name="____DRL1">#REF!</definedName>
    <definedName name="____DSP1" localSheetId="42">#REF!</definedName>
    <definedName name="____DSP1" localSheetId="44">#REF!</definedName>
    <definedName name="____DSP1" localSheetId="41">#REF!</definedName>
    <definedName name="____DSP1">#REF!</definedName>
    <definedName name="____ECP1" localSheetId="42">#REF!</definedName>
    <definedName name="____ECP1" localSheetId="44">#REF!</definedName>
    <definedName name="____ECP1" localSheetId="41">#REF!</definedName>
    <definedName name="____ECP1">#REF!</definedName>
    <definedName name="____EST1" localSheetId="42">#REF!</definedName>
    <definedName name="____EST1" localSheetId="44">#REF!</definedName>
    <definedName name="____EST1" localSheetId="41">#REF!</definedName>
    <definedName name="____EST1">#REF!</definedName>
    <definedName name="____EST10" localSheetId="42">#REF!</definedName>
    <definedName name="____EST10" localSheetId="44">#REF!</definedName>
    <definedName name="____EST10" localSheetId="41">#REF!</definedName>
    <definedName name="____EST10">#REF!</definedName>
    <definedName name="____EST11" localSheetId="42">#REF!</definedName>
    <definedName name="____EST11" localSheetId="41">#REF!</definedName>
    <definedName name="____EST11">#REF!</definedName>
    <definedName name="____EST12" localSheetId="41">#REF!</definedName>
    <definedName name="____EST12">#REF!</definedName>
    <definedName name="____EST13" localSheetId="41">#REF!</definedName>
    <definedName name="____EST13">#REF!</definedName>
    <definedName name="____EST14" localSheetId="41">#REF!</definedName>
    <definedName name="____EST14">#REF!</definedName>
    <definedName name="____EST15" localSheetId="41">#REF!</definedName>
    <definedName name="____EST15">#REF!</definedName>
    <definedName name="____EST16" localSheetId="41">#REF!</definedName>
    <definedName name="____EST16">#REF!</definedName>
    <definedName name="____EST17" localSheetId="41">#REF!</definedName>
    <definedName name="____EST17">#REF!</definedName>
    <definedName name="____EST18" localSheetId="41">#REF!</definedName>
    <definedName name="____EST18">#REF!</definedName>
    <definedName name="____EST19" localSheetId="41">#REF!</definedName>
    <definedName name="____EST19">#REF!</definedName>
    <definedName name="____EST2" localSheetId="41">#REF!</definedName>
    <definedName name="____EST2">#REF!</definedName>
    <definedName name="____EST3" localSheetId="41">#REF!</definedName>
    <definedName name="____EST3">#REF!</definedName>
    <definedName name="____EST4" localSheetId="41">#REF!</definedName>
    <definedName name="____EST4">#REF!</definedName>
    <definedName name="____EST5" localSheetId="41">#REF!</definedName>
    <definedName name="____EST5">#REF!</definedName>
    <definedName name="____EST6" localSheetId="41">#REF!</definedName>
    <definedName name="____EST6">#REF!</definedName>
    <definedName name="____EST7" localSheetId="41">#REF!</definedName>
    <definedName name="____EST7">#REF!</definedName>
    <definedName name="____EST8" localSheetId="41">#REF!</definedName>
    <definedName name="____EST8">#REF!</definedName>
    <definedName name="____EST9" localSheetId="41">#REF!</definedName>
    <definedName name="____EST9">#REF!</definedName>
    <definedName name="____EXC1" localSheetId="41">#REF!</definedName>
    <definedName name="____EXC1">#REF!</definedName>
    <definedName name="____EXC10" localSheetId="41">#REF!</definedName>
    <definedName name="____EXC10">#REF!</definedName>
    <definedName name="____EXC11" localSheetId="41">#REF!</definedName>
    <definedName name="____EXC11">#REF!</definedName>
    <definedName name="____EXC12" localSheetId="41">#REF!</definedName>
    <definedName name="____EXC12">#REF!</definedName>
    <definedName name="____EXC2" localSheetId="41">#REF!</definedName>
    <definedName name="____EXC2">#REF!</definedName>
    <definedName name="____EXC3" localSheetId="41">#REF!</definedName>
    <definedName name="____EXC3">#REF!</definedName>
    <definedName name="____EXC4" localSheetId="41">#REF!</definedName>
    <definedName name="____EXC4">#REF!</definedName>
    <definedName name="____EXC5" localSheetId="41">#REF!</definedName>
    <definedName name="____EXC5">#REF!</definedName>
    <definedName name="____EXC6" localSheetId="41">#REF!</definedName>
    <definedName name="____EXC6">#REF!</definedName>
    <definedName name="____EXC7" localSheetId="41">#REF!</definedName>
    <definedName name="____EXC7">#REF!</definedName>
    <definedName name="____EXC8" localSheetId="41">#REF!</definedName>
    <definedName name="____EXC8">#REF!</definedName>
    <definedName name="____EXC9" localSheetId="41">#REF!</definedName>
    <definedName name="____EXC9">#REF!</definedName>
    <definedName name="____ICP1" localSheetId="42">#REF!</definedName>
    <definedName name="____ICP1" localSheetId="44">#REF!</definedName>
    <definedName name="____ICP1" localSheetId="41">#REF!</definedName>
    <definedName name="____ICP1">#REF!</definedName>
    <definedName name="____LEY80" localSheetId="42">#REF!</definedName>
    <definedName name="____LEY80" localSheetId="44">#REF!</definedName>
    <definedName name="____LEY80" localSheetId="41">#REF!</definedName>
    <definedName name="____LEY80">#REF!</definedName>
    <definedName name="____MA2" localSheetId="42">#REF!</definedName>
    <definedName name="____MA2" localSheetId="44">#REF!</definedName>
    <definedName name="____MA2" localSheetId="41">#REF!</definedName>
    <definedName name="____MA2">#REF!</definedName>
    <definedName name="____OCD1" localSheetId="42">#REF!</definedName>
    <definedName name="____OCD1" localSheetId="44">#REF!</definedName>
    <definedName name="____OCD1" localSheetId="41">#REF!</definedName>
    <definedName name="____OCD1">#REF!</definedName>
    <definedName name="____OCI1" localSheetId="42">#REF!</definedName>
    <definedName name="____OCI1" localSheetId="44">#REF!</definedName>
    <definedName name="____OCI1" localSheetId="41">#REF!</definedName>
    <definedName name="____OCI1">#REF!</definedName>
    <definedName name="____ORO10" localSheetId="42">#REF!</definedName>
    <definedName name="____ORO10" localSheetId="44">#REF!</definedName>
    <definedName name="____ORO10" localSheetId="41">#REF!</definedName>
    <definedName name="____ORO10">#REF!</definedName>
    <definedName name="____ORO11" localSheetId="42">#REF!</definedName>
    <definedName name="____ORO11" localSheetId="44">#REF!</definedName>
    <definedName name="____ORO11" localSheetId="41">#REF!</definedName>
    <definedName name="____ORO11">#REF!</definedName>
    <definedName name="____ORO12" localSheetId="42">#REF!</definedName>
    <definedName name="____ORO12" localSheetId="41">#REF!</definedName>
    <definedName name="____ORO12">#REF!</definedName>
    <definedName name="____ORO13" localSheetId="41">#REF!</definedName>
    <definedName name="____ORO13">#REF!</definedName>
    <definedName name="____ORO14" localSheetId="41">#REF!</definedName>
    <definedName name="____ORO14">#REF!</definedName>
    <definedName name="____ORO15" localSheetId="41">#REF!</definedName>
    <definedName name="____ORO15">#REF!</definedName>
    <definedName name="____ORO16" localSheetId="41">#REF!</definedName>
    <definedName name="____ORO16">#REF!</definedName>
    <definedName name="____ORO17" localSheetId="41">#REF!</definedName>
    <definedName name="____ORO17">#REF!</definedName>
    <definedName name="____ORO18" localSheetId="41">#REF!</definedName>
    <definedName name="____ORO18">#REF!</definedName>
    <definedName name="____ORO19" localSheetId="41">#REF!</definedName>
    <definedName name="____ORO19">#REF!</definedName>
    <definedName name="____PJ50" localSheetId="41">#REF!</definedName>
    <definedName name="____PJ50">#REF!</definedName>
    <definedName name="____pj51" localSheetId="41">#REF!</definedName>
    <definedName name="____pj51">#REF!</definedName>
    <definedName name="____PMT5671" localSheetId="42">#REF!</definedName>
    <definedName name="____PMT5671" localSheetId="44">#REF!</definedName>
    <definedName name="____PMT5671">#REF!</definedName>
    <definedName name="____PMT5805" localSheetId="42">#REF!</definedName>
    <definedName name="____PMT5805" localSheetId="44">#REF!</definedName>
    <definedName name="____PMT5805">#REF!</definedName>
    <definedName name="____PMT5806" localSheetId="42">#REF!</definedName>
    <definedName name="____PMT5806" localSheetId="44">#REF!</definedName>
    <definedName name="____PMT5806">#REF!</definedName>
    <definedName name="____PMT5815" localSheetId="42">#REF!</definedName>
    <definedName name="____PMT5815" localSheetId="44">#REF!</definedName>
    <definedName name="____PMT5815">#REF!</definedName>
    <definedName name="____PMT5820" localSheetId="42">#REF!</definedName>
    <definedName name="____PMT5820" localSheetId="44">#REF!</definedName>
    <definedName name="____PMT5820">#REF!</definedName>
    <definedName name="____pr01" localSheetId="42">#REF!</definedName>
    <definedName name="____pr01" localSheetId="44">#REF!</definedName>
    <definedName name="____pr01" localSheetId="41">#REF!</definedName>
    <definedName name="____pr01">#REF!</definedName>
    <definedName name="____pr02" localSheetId="42">#REF!</definedName>
    <definedName name="____pr02" localSheetId="44">#REF!</definedName>
    <definedName name="____pr02" localSheetId="41">#REF!</definedName>
    <definedName name="____pr02">#REF!</definedName>
    <definedName name="____pr03" localSheetId="42">#REF!</definedName>
    <definedName name="____pr03" localSheetId="44">#REF!</definedName>
    <definedName name="____pr03" localSheetId="41">#REF!</definedName>
    <definedName name="____pr03">#REF!</definedName>
    <definedName name="____pr04" localSheetId="41">#REF!</definedName>
    <definedName name="____pr04">#REF!</definedName>
    <definedName name="____pr05" localSheetId="41">#REF!</definedName>
    <definedName name="____pr05">#REF!</definedName>
    <definedName name="____pr06" localSheetId="41">#REF!</definedName>
    <definedName name="____pr06">#REF!</definedName>
    <definedName name="____pr07" localSheetId="41">#REF!</definedName>
    <definedName name="____pr07">#REF!</definedName>
    <definedName name="____pr08" localSheetId="41">#REF!</definedName>
    <definedName name="____pr08">#REF!</definedName>
    <definedName name="____pr09" localSheetId="41">#REF!</definedName>
    <definedName name="____pr09">#REF!</definedName>
    <definedName name="____pr10" localSheetId="41">#REF!</definedName>
    <definedName name="____pr10">#REF!</definedName>
    <definedName name="____pr11" localSheetId="41">#REF!</definedName>
    <definedName name="____pr11">#REF!</definedName>
    <definedName name="____pr12" localSheetId="41">#REF!</definedName>
    <definedName name="____pr12">#REF!</definedName>
    <definedName name="____pr13" localSheetId="41">#REF!</definedName>
    <definedName name="____pr13">#REF!</definedName>
    <definedName name="____pr14" localSheetId="41">#REF!</definedName>
    <definedName name="____pr14">#REF!</definedName>
    <definedName name="____pr15" localSheetId="41">#REF!</definedName>
    <definedName name="____pr15">#REF!</definedName>
    <definedName name="____pr16" localSheetId="41">#REF!</definedName>
    <definedName name="____pr16">#REF!</definedName>
    <definedName name="____pr17" localSheetId="41">#REF!</definedName>
    <definedName name="____pr17">#REF!</definedName>
    <definedName name="____pr18" localSheetId="41">#REF!</definedName>
    <definedName name="____pr18">#REF!</definedName>
    <definedName name="____pr19" localSheetId="41">#REF!</definedName>
    <definedName name="____pr19">#REF!</definedName>
    <definedName name="____pr20" localSheetId="41">#REF!</definedName>
    <definedName name="____pr20">#REF!</definedName>
    <definedName name="____pr21" localSheetId="41">#REF!</definedName>
    <definedName name="____pr21">#REF!</definedName>
    <definedName name="____pr22" localSheetId="41">#REF!</definedName>
    <definedName name="____pr22">#REF!</definedName>
    <definedName name="____pr23" localSheetId="41">#REF!</definedName>
    <definedName name="____pr23">#REF!</definedName>
    <definedName name="____pr24" localSheetId="41">#REF!</definedName>
    <definedName name="____pr24">#REF!</definedName>
    <definedName name="____pr25" localSheetId="41">#REF!</definedName>
    <definedName name="____pr25">#REF!</definedName>
    <definedName name="____pr26" localSheetId="41">#REF!</definedName>
    <definedName name="____pr26">#REF!</definedName>
    <definedName name="____pr27" localSheetId="41">#REF!</definedName>
    <definedName name="____pr27">#REF!</definedName>
    <definedName name="____pr28" localSheetId="41">#REF!</definedName>
    <definedName name="____pr28">#REF!</definedName>
    <definedName name="____pr29" localSheetId="41">#REF!</definedName>
    <definedName name="____pr29">#REF!</definedName>
    <definedName name="____pr30" localSheetId="41">#REF!</definedName>
    <definedName name="____pr30">#REF!</definedName>
    <definedName name="____pr31" localSheetId="41">#REF!</definedName>
    <definedName name="____pr31">#REF!</definedName>
    <definedName name="____pr32" localSheetId="41">#REF!</definedName>
    <definedName name="____pr32">#REF!</definedName>
    <definedName name="____pr33" localSheetId="41">#REF!</definedName>
    <definedName name="____pr33">#REF!</definedName>
    <definedName name="____pr34" localSheetId="41">#REF!</definedName>
    <definedName name="____pr34">#REF!</definedName>
    <definedName name="____pr35" localSheetId="41">#REF!</definedName>
    <definedName name="____pr35">#REF!</definedName>
    <definedName name="____pr36" localSheetId="41">#REF!</definedName>
    <definedName name="____pr36">#REF!</definedName>
    <definedName name="____pr37" localSheetId="41">#REF!</definedName>
    <definedName name="____pr37">#REF!</definedName>
    <definedName name="____pr38" localSheetId="41">#REF!</definedName>
    <definedName name="____pr38">#REF!</definedName>
    <definedName name="____pr39" localSheetId="41">#REF!</definedName>
    <definedName name="____pr39">#REF!</definedName>
    <definedName name="____pr40" localSheetId="41">#REF!</definedName>
    <definedName name="____pr40">#REF!</definedName>
    <definedName name="____pr41" localSheetId="41">#REF!</definedName>
    <definedName name="____pr41">#REF!</definedName>
    <definedName name="____pr42" localSheetId="41">#REF!</definedName>
    <definedName name="____pr42">#REF!</definedName>
    <definedName name="____pr43" localSheetId="41">#REF!</definedName>
    <definedName name="____pr43">#REF!</definedName>
    <definedName name="____pr44" localSheetId="41">#REF!</definedName>
    <definedName name="____pr44">#REF!</definedName>
    <definedName name="____pr45" localSheetId="41">#REF!</definedName>
    <definedName name="____pr45">#REF!</definedName>
    <definedName name="____pr46" localSheetId="41">#REF!</definedName>
    <definedName name="____pr46">#REF!</definedName>
    <definedName name="____pr47" localSheetId="41">#REF!</definedName>
    <definedName name="____pr47">#REF!</definedName>
    <definedName name="____pr48" localSheetId="41">#REF!</definedName>
    <definedName name="____pr48">#REF!</definedName>
    <definedName name="____pr49" localSheetId="41">#REF!</definedName>
    <definedName name="____pr49">#REF!</definedName>
    <definedName name="____pr50" localSheetId="41">#REF!</definedName>
    <definedName name="____pr50">#REF!</definedName>
    <definedName name="____pr51" localSheetId="41">#REF!</definedName>
    <definedName name="____pr51">#REF!</definedName>
    <definedName name="____pr52" localSheetId="41">#REF!</definedName>
    <definedName name="____pr52">#REF!</definedName>
    <definedName name="____pr53" localSheetId="41">#REF!</definedName>
    <definedName name="____pr53">#REF!</definedName>
    <definedName name="____pr54" localSheetId="41">#REF!</definedName>
    <definedName name="____pr54">#REF!</definedName>
    <definedName name="____pr55" localSheetId="41">#REF!</definedName>
    <definedName name="____pr55">#REF!</definedName>
    <definedName name="____pr56" localSheetId="41">#REF!</definedName>
    <definedName name="____pr56">#REF!</definedName>
    <definedName name="____pr57" localSheetId="41">#REF!</definedName>
    <definedName name="____pr57">#REF!</definedName>
    <definedName name="____pr58" localSheetId="41">#REF!</definedName>
    <definedName name="____pr58">#REF!</definedName>
    <definedName name="____pr59" localSheetId="41">#REF!</definedName>
    <definedName name="____pr59">#REF!</definedName>
    <definedName name="____pr60" localSheetId="41">#REF!</definedName>
    <definedName name="____pr60">#REF!</definedName>
    <definedName name="____pr61" localSheetId="41">#REF!</definedName>
    <definedName name="____pr61">#REF!</definedName>
    <definedName name="____pr62" localSheetId="41">#REF!</definedName>
    <definedName name="____pr62">#REF!</definedName>
    <definedName name="____pr63" localSheetId="41">#REF!</definedName>
    <definedName name="____pr63">#REF!</definedName>
    <definedName name="____pr64" localSheetId="41">#REF!</definedName>
    <definedName name="____pr64">#REF!</definedName>
    <definedName name="____pr65" localSheetId="41">#REF!</definedName>
    <definedName name="____pr65">#REF!</definedName>
    <definedName name="____pr66" localSheetId="41">#REF!</definedName>
    <definedName name="____pr66">#REF!</definedName>
    <definedName name="____pr67" localSheetId="41">#REF!</definedName>
    <definedName name="____pr67">#REF!</definedName>
    <definedName name="____pr68" localSheetId="41">#REF!</definedName>
    <definedName name="____pr68">#REF!</definedName>
    <definedName name="____pr69" localSheetId="41">#REF!</definedName>
    <definedName name="____pr69">#REF!</definedName>
    <definedName name="____pr70" localSheetId="41">#REF!</definedName>
    <definedName name="____pr70">#REF!</definedName>
    <definedName name="____pr71" localSheetId="41">#REF!</definedName>
    <definedName name="____pr71">#REF!</definedName>
    <definedName name="____pr72" localSheetId="41">#REF!</definedName>
    <definedName name="____pr72">#REF!</definedName>
    <definedName name="____pv2">#REF!</definedName>
    <definedName name="____pv3" localSheetId="42">#REF!</definedName>
    <definedName name="____pv3" localSheetId="44">#REF!</definedName>
    <definedName name="____pv3">#REF!</definedName>
    <definedName name="____r" localSheetId="42">#REF!</definedName>
    <definedName name="____r" localSheetId="44">#REF!</definedName>
    <definedName name="____r" localSheetId="41">#REF!</definedName>
    <definedName name="____r">#REF!</definedName>
    <definedName name="____SAL1" localSheetId="42">#REF!</definedName>
    <definedName name="____SAL1">#REF!</definedName>
    <definedName name="____SBC1" localSheetId="42">#REF!</definedName>
    <definedName name="____SBC1" localSheetId="44">#REF!</definedName>
    <definedName name="____SBC1" localSheetId="41">#REF!</definedName>
    <definedName name="____SBC1">#REF!</definedName>
    <definedName name="____SBC3" localSheetId="42">#REF!</definedName>
    <definedName name="____SBC3" localSheetId="44">#REF!</definedName>
    <definedName name="____SBC3" localSheetId="41">#REF!</definedName>
    <definedName name="____SBC3">#REF!</definedName>
    <definedName name="____SBC5" localSheetId="42">#REF!</definedName>
    <definedName name="____SBC5" localSheetId="44">#REF!</definedName>
    <definedName name="____SBC5" localSheetId="41">#REF!</definedName>
    <definedName name="____SBC5">#REF!</definedName>
    <definedName name="____tab1" localSheetId="42">#REF!</definedName>
    <definedName name="____tab1" localSheetId="44">#REF!</definedName>
    <definedName name="____tab1" localSheetId="41">#REF!</definedName>
    <definedName name="____tab1">#REF!</definedName>
    <definedName name="____tab2" localSheetId="42">#REF!</definedName>
    <definedName name="____tab2" localSheetId="44">#REF!</definedName>
    <definedName name="____tab2" localSheetId="41">#REF!</definedName>
    <definedName name="____tab2">#REF!</definedName>
    <definedName name="____tab3" localSheetId="42">#REF!</definedName>
    <definedName name="____tab3" localSheetId="44">#REF!</definedName>
    <definedName name="____tab3" localSheetId="41">#REF!</definedName>
    <definedName name="____tab3">#REF!</definedName>
    <definedName name="____TAB4" localSheetId="41">#REF!</definedName>
    <definedName name="____TAB4">#REF!</definedName>
    <definedName name="____TOP1" localSheetId="41">#REF!</definedName>
    <definedName name="____TOP1">#REF!</definedName>
    <definedName name="____TOP10" localSheetId="41">#REF!</definedName>
    <definedName name="____TOP10">#REF!</definedName>
    <definedName name="____TOP2" localSheetId="41">#REF!</definedName>
    <definedName name="____TOP2">#REF!</definedName>
    <definedName name="____TOP3" localSheetId="41">#REF!</definedName>
    <definedName name="____TOP3">#REF!</definedName>
    <definedName name="____TOP4" localSheetId="41">#REF!</definedName>
    <definedName name="____TOP4">#REF!</definedName>
    <definedName name="____TOP5" localSheetId="41">#REF!</definedName>
    <definedName name="____TOP5">#REF!</definedName>
    <definedName name="____TOP6" localSheetId="41">#REF!</definedName>
    <definedName name="____TOP6">#REF!</definedName>
    <definedName name="____TOP7" localSheetId="41">#REF!</definedName>
    <definedName name="____TOP7">#REF!</definedName>
    <definedName name="____TOP8" localSheetId="41">#REF!</definedName>
    <definedName name="____TOP8">#REF!</definedName>
    <definedName name="____TOP9" localSheetId="41">#REF!</definedName>
    <definedName name="____TOP9">#REF!</definedName>
    <definedName name="____VEX1" localSheetId="42">#REF!</definedName>
    <definedName name="____VEX1" localSheetId="44">#REF!</definedName>
    <definedName name="____VEX1" localSheetId="41">#REF!</definedName>
    <definedName name="____VEX1">#REF!</definedName>
    <definedName name="____VFA1" localSheetId="42">#REF!</definedName>
    <definedName name="____VFA1" localSheetId="44">#REF!</definedName>
    <definedName name="____VFA1" localSheetId="41">#REF!</definedName>
    <definedName name="____VFA1">#REF!</definedName>
    <definedName name="____VIT1" localSheetId="42">#REF!</definedName>
    <definedName name="____VIT1" localSheetId="44">#REF!</definedName>
    <definedName name="____VIT1" localSheetId="41">#REF!</definedName>
    <definedName name="____VIT1">#REF!</definedName>
    <definedName name="____Vol1" localSheetId="42">#REF!</definedName>
    <definedName name="____Vol1" localSheetId="44">#REF!</definedName>
    <definedName name="____Vol1" localSheetId="41">#REF!</definedName>
    <definedName name="____Vol1">#REF!</definedName>
    <definedName name="____VPR1" localSheetId="42">#REF!</definedName>
    <definedName name="____VPR1" localSheetId="44">#REF!</definedName>
    <definedName name="____VPR1" localSheetId="41">#REF!</definedName>
    <definedName name="____VPR1">#REF!</definedName>
    <definedName name="____VPR2" localSheetId="42">#REF!</definedName>
    <definedName name="____VPR2" localSheetId="44">#REF!</definedName>
    <definedName name="____VPR2" localSheetId="41">#REF!</definedName>
    <definedName name="____VPR2">#REF!</definedName>
    <definedName name="____VRP1" localSheetId="42">#REF!</definedName>
    <definedName name="____VRP1" localSheetId="44">#REF!</definedName>
    <definedName name="____VRP1" localSheetId="41">#REF!</definedName>
    <definedName name="____VRP1">#REF!</definedName>
    <definedName name="____VSM1" localSheetId="42">#REF!</definedName>
    <definedName name="____VSM1" localSheetId="44">#REF!</definedName>
    <definedName name="____VSM1" localSheetId="41">#REF!</definedName>
    <definedName name="____VSM1">#REF!</definedName>
    <definedName name="___AFC1" localSheetId="42">#REF!</definedName>
    <definedName name="___AFC1" localSheetId="44">#REF!</definedName>
    <definedName name="___AFC1" localSheetId="41">#REF!</definedName>
    <definedName name="___AFC1">#REF!</definedName>
    <definedName name="___AFC3" localSheetId="42">#REF!</definedName>
    <definedName name="___AFC3" localSheetId="44">#REF!</definedName>
    <definedName name="___AFC3" localSheetId="41">#REF!</definedName>
    <definedName name="___AFC3">#REF!</definedName>
    <definedName name="___AFC5" localSheetId="42">#REF!</definedName>
    <definedName name="___AFC5" localSheetId="44">#REF!</definedName>
    <definedName name="___AFC5" localSheetId="41">#REF!</definedName>
    <definedName name="___AFC5">#REF!</definedName>
    <definedName name="___aiu2" localSheetId="42">#REF!</definedName>
    <definedName name="___aiu2" localSheetId="44">#REF!</definedName>
    <definedName name="___aiu2" localSheetId="41">#REF!</definedName>
    <definedName name="___aiu2">#REF!</definedName>
    <definedName name="___ane7" localSheetId="42">#REF!</definedName>
    <definedName name="___ane7" localSheetId="40">#REF!</definedName>
    <definedName name="___ane7" localSheetId="44">#REF!</definedName>
    <definedName name="___ane7" localSheetId="41">#REF!</definedName>
    <definedName name="___ane7">#REF!</definedName>
    <definedName name="___ane8" localSheetId="42">#REF!</definedName>
    <definedName name="___ane8" localSheetId="40">#REF!</definedName>
    <definedName name="___ane8" localSheetId="44">#REF!</definedName>
    <definedName name="___ane8" localSheetId="41">#REF!</definedName>
    <definedName name="___ane8">#REF!</definedName>
    <definedName name="___Atp2" localSheetId="42">#REF!</definedName>
    <definedName name="___Atp2" localSheetId="44">#REF!</definedName>
    <definedName name="___Atp2" localSheetId="41">#REF!</definedName>
    <definedName name="___Atp2">#REF!</definedName>
    <definedName name="___BGC1" localSheetId="42">#REF!</definedName>
    <definedName name="___BGC1" localSheetId="44">#REF!</definedName>
    <definedName name="___BGC1" localSheetId="41">#REF!</definedName>
    <definedName name="___BGC1">#REF!</definedName>
    <definedName name="___BGC3" localSheetId="42">#REF!</definedName>
    <definedName name="___BGC3" localSheetId="44">#REF!</definedName>
    <definedName name="___BGC3" localSheetId="41">#REF!</definedName>
    <definedName name="___BGC3">#REF!</definedName>
    <definedName name="___BGC5" localSheetId="42">#REF!</definedName>
    <definedName name="___BGC5" localSheetId="44">#REF!</definedName>
    <definedName name="___BGC5" localSheetId="41">#REF!</definedName>
    <definedName name="___BGC5">#REF!</definedName>
    <definedName name="___CAC1" localSheetId="42">#REF!</definedName>
    <definedName name="___CAC1" localSheetId="44">#REF!</definedName>
    <definedName name="___CAC1" localSheetId="41">#REF!</definedName>
    <definedName name="___CAC1">#REF!</definedName>
    <definedName name="___CAC3" localSheetId="42">#REF!</definedName>
    <definedName name="___CAC3" localSheetId="44">#REF!</definedName>
    <definedName name="___CAC3" localSheetId="41">#REF!</definedName>
    <definedName name="___CAC3">#REF!</definedName>
    <definedName name="___CAC5" localSheetId="42">#REF!</definedName>
    <definedName name="___CAC5" localSheetId="44">#REF!</definedName>
    <definedName name="___CAC5" localSheetId="41">#REF!</definedName>
    <definedName name="___CAC5">#REF!</definedName>
    <definedName name="___COM1" localSheetId="42">#REF!</definedName>
    <definedName name="___COM1" localSheetId="44">#REF!</definedName>
    <definedName name="___COM1" localSheetId="41">#REF!</definedName>
    <definedName name="___COM1">#REF!</definedName>
    <definedName name="___COM10" localSheetId="42">#REF!</definedName>
    <definedName name="___COM10" localSheetId="44">#REF!</definedName>
    <definedName name="___COM10" localSheetId="41">#REF!</definedName>
    <definedName name="___COM10">#REF!</definedName>
    <definedName name="___COM11" localSheetId="42">#REF!</definedName>
    <definedName name="___COM11" localSheetId="44">#REF!</definedName>
    <definedName name="___COM11" localSheetId="41">#REF!</definedName>
    <definedName name="___COM11">#REF!</definedName>
    <definedName name="___COM12" localSheetId="41">#REF!</definedName>
    <definedName name="___COM12">#REF!</definedName>
    <definedName name="___COM13" localSheetId="41">#REF!</definedName>
    <definedName name="___COM13">#REF!</definedName>
    <definedName name="___COM14" localSheetId="41">#REF!</definedName>
    <definedName name="___COM14">#REF!</definedName>
    <definedName name="___COM15" localSheetId="41">#REF!</definedName>
    <definedName name="___COM15">#REF!</definedName>
    <definedName name="___COM16" localSheetId="41">#REF!</definedName>
    <definedName name="___COM16">#REF!</definedName>
    <definedName name="___COM17" localSheetId="41">#REF!</definedName>
    <definedName name="___COM17">#REF!</definedName>
    <definedName name="___COM18" localSheetId="41">#REF!</definedName>
    <definedName name="___COM18">#REF!</definedName>
    <definedName name="___COM19" localSheetId="41">#REF!</definedName>
    <definedName name="___COM19">#REF!</definedName>
    <definedName name="___COM2" localSheetId="41">#REF!</definedName>
    <definedName name="___COM2">#REF!</definedName>
    <definedName name="___COM20" localSheetId="41">#REF!</definedName>
    <definedName name="___COM20">#REF!</definedName>
    <definedName name="___COM21" localSheetId="41">#REF!</definedName>
    <definedName name="___COM21">#REF!</definedName>
    <definedName name="___COM3" localSheetId="41">#REF!</definedName>
    <definedName name="___COM3">#REF!</definedName>
    <definedName name="___COM4" localSheetId="41">#REF!</definedName>
    <definedName name="___COM4">#REF!</definedName>
    <definedName name="___COM5" localSheetId="41">#REF!</definedName>
    <definedName name="___COM5">#REF!</definedName>
    <definedName name="___COM6" localSheetId="41">#REF!</definedName>
    <definedName name="___COM6">#REF!</definedName>
    <definedName name="___COM7" localSheetId="41">#REF!</definedName>
    <definedName name="___COM7">#REF!</definedName>
    <definedName name="___COM8" localSheetId="41">#REF!</definedName>
    <definedName name="___COM8">#REF!</definedName>
    <definedName name="___COM9" localSheetId="41">#REF!</definedName>
    <definedName name="___COM9">#REF!</definedName>
    <definedName name="___DCI1" localSheetId="42">#REF!</definedName>
    <definedName name="___DCI1" localSheetId="44">#REF!</definedName>
    <definedName name="___DCI1" localSheetId="41">#REF!</definedName>
    <definedName name="___DCI1">#REF!</definedName>
    <definedName name="___DDS1" localSheetId="42">#REF!</definedName>
    <definedName name="___DDS1" localSheetId="44">#REF!</definedName>
    <definedName name="___DDS1" localSheetId="41">#REF!</definedName>
    <definedName name="___DDS1">#REF!</definedName>
    <definedName name="___DGO1" localSheetId="42">#REF!</definedName>
    <definedName name="___DGO1" localSheetId="44">#REF!</definedName>
    <definedName name="___DGO1" localSheetId="41">#REF!</definedName>
    <definedName name="___DGO1">#REF!</definedName>
    <definedName name="___DGP1" localSheetId="42">#REF!</definedName>
    <definedName name="___DGP1" localSheetId="44">#REF!</definedName>
    <definedName name="___DGP1" localSheetId="41">#REF!</definedName>
    <definedName name="___DGP1">#REF!</definedName>
    <definedName name="___DIJ1" localSheetId="42">#REF!</definedName>
    <definedName name="___DIJ1" localSheetId="44">#REF!</definedName>
    <definedName name="___DIJ1" localSheetId="41">#REF!</definedName>
    <definedName name="___DIJ1">#REF!</definedName>
    <definedName name="___DPI1" localSheetId="42">#REF!</definedName>
    <definedName name="___DPI1" localSheetId="44">#REF!</definedName>
    <definedName name="___DPI1" localSheetId="41">#REF!</definedName>
    <definedName name="___DPI1">#REF!</definedName>
    <definedName name="___DPY1" localSheetId="42">#REF!</definedName>
    <definedName name="___DPY1" localSheetId="44">#REF!</definedName>
    <definedName name="___DPY1" localSheetId="41">#REF!</definedName>
    <definedName name="___DPY1">#REF!</definedName>
    <definedName name="___DRI1" localSheetId="42">#REF!</definedName>
    <definedName name="___DRI1" localSheetId="44">#REF!</definedName>
    <definedName name="___DRI1" localSheetId="41">#REF!</definedName>
    <definedName name="___DRI1">#REF!</definedName>
    <definedName name="___DRL1" localSheetId="42">#REF!</definedName>
    <definedName name="___DRL1" localSheetId="44">#REF!</definedName>
    <definedName name="___DRL1" localSheetId="41">#REF!</definedName>
    <definedName name="___DRL1">#REF!</definedName>
    <definedName name="___DSP1" localSheetId="42">#REF!</definedName>
    <definedName name="___DSP1" localSheetId="44">#REF!</definedName>
    <definedName name="___DSP1" localSheetId="41">#REF!</definedName>
    <definedName name="___DSP1">#REF!</definedName>
    <definedName name="___ECP1" localSheetId="42">#REF!</definedName>
    <definedName name="___ECP1" localSheetId="44">#REF!</definedName>
    <definedName name="___ECP1" localSheetId="41">#REF!</definedName>
    <definedName name="___ECP1">#REF!</definedName>
    <definedName name="___EST1" localSheetId="42">#REF!</definedName>
    <definedName name="___EST1" localSheetId="44">#REF!</definedName>
    <definedName name="___EST1" localSheetId="41">#REF!</definedName>
    <definedName name="___EST1">#REF!</definedName>
    <definedName name="___EST10" localSheetId="42">#REF!</definedName>
    <definedName name="___EST10" localSheetId="44">#REF!</definedName>
    <definedName name="___EST10" localSheetId="41">#REF!</definedName>
    <definedName name="___EST10">#REF!</definedName>
    <definedName name="___EST11" localSheetId="42">#REF!</definedName>
    <definedName name="___EST11" localSheetId="41">#REF!</definedName>
    <definedName name="___EST11">#REF!</definedName>
    <definedName name="___EST12" localSheetId="41">#REF!</definedName>
    <definedName name="___EST12">#REF!</definedName>
    <definedName name="___EST13" localSheetId="41">#REF!</definedName>
    <definedName name="___EST13">#REF!</definedName>
    <definedName name="___EST14" localSheetId="41">#REF!</definedName>
    <definedName name="___EST14">#REF!</definedName>
    <definedName name="___EST15" localSheetId="41">#REF!</definedName>
    <definedName name="___EST15">#REF!</definedName>
    <definedName name="___EST16" localSheetId="41">#REF!</definedName>
    <definedName name="___EST16">#REF!</definedName>
    <definedName name="___EST17" localSheetId="41">#REF!</definedName>
    <definedName name="___EST17">#REF!</definedName>
    <definedName name="___EST18" localSheetId="41">#REF!</definedName>
    <definedName name="___EST18">#REF!</definedName>
    <definedName name="___EST19" localSheetId="41">#REF!</definedName>
    <definedName name="___EST19">#REF!</definedName>
    <definedName name="___EST2" localSheetId="41">#REF!</definedName>
    <definedName name="___EST2">#REF!</definedName>
    <definedName name="___EST3" localSheetId="41">#REF!</definedName>
    <definedName name="___EST3">#REF!</definedName>
    <definedName name="___EST4" localSheetId="41">#REF!</definedName>
    <definedName name="___EST4">#REF!</definedName>
    <definedName name="___EST5" localSheetId="41">#REF!</definedName>
    <definedName name="___EST5">#REF!</definedName>
    <definedName name="___EST6" localSheetId="41">#REF!</definedName>
    <definedName name="___EST6">#REF!</definedName>
    <definedName name="___EST7" localSheetId="41">#REF!</definedName>
    <definedName name="___EST7">#REF!</definedName>
    <definedName name="___EST8" localSheetId="41">#REF!</definedName>
    <definedName name="___EST8">#REF!</definedName>
    <definedName name="___EST9" localSheetId="41">#REF!</definedName>
    <definedName name="___EST9">#REF!</definedName>
    <definedName name="___ETR13" localSheetId="41">#REF!</definedName>
    <definedName name="___ETR13">#REF!</definedName>
    <definedName name="___EXC1" localSheetId="41">#REF!</definedName>
    <definedName name="___EXC1">#REF!</definedName>
    <definedName name="___EXC10" localSheetId="41">#REF!</definedName>
    <definedName name="___EXC10">#REF!</definedName>
    <definedName name="___EXC11" localSheetId="41">#REF!</definedName>
    <definedName name="___EXC11">#REF!</definedName>
    <definedName name="___EXC12" localSheetId="41">#REF!</definedName>
    <definedName name="___EXC12">#REF!</definedName>
    <definedName name="___EXC2" localSheetId="41">#REF!</definedName>
    <definedName name="___EXC2">#REF!</definedName>
    <definedName name="___EXC3" localSheetId="41">#REF!</definedName>
    <definedName name="___EXC3">#REF!</definedName>
    <definedName name="___EXC4" localSheetId="41">#REF!</definedName>
    <definedName name="___EXC4">#REF!</definedName>
    <definedName name="___EXC5" localSheetId="41">#REF!</definedName>
    <definedName name="___EXC5">#REF!</definedName>
    <definedName name="___EXC6" localSheetId="41">#REF!</definedName>
    <definedName name="___EXC6">#REF!</definedName>
    <definedName name="___EXC7" localSheetId="41">#REF!</definedName>
    <definedName name="___EXC7">#REF!</definedName>
    <definedName name="___EXC8" localSheetId="41">#REF!</definedName>
    <definedName name="___EXC8">#REF!</definedName>
    <definedName name="___EXC9" localSheetId="41">#REF!</definedName>
    <definedName name="___EXC9">#REF!</definedName>
    <definedName name="___ICP1" localSheetId="42">#REF!</definedName>
    <definedName name="___ICP1" localSheetId="44">#REF!</definedName>
    <definedName name="___ICP1" localSheetId="41">#REF!</definedName>
    <definedName name="___ICP1">#REF!</definedName>
    <definedName name="___key2" localSheetId="42" hidden="1">#REF!</definedName>
    <definedName name="___key2" localSheetId="44" hidden="1">#REF!</definedName>
    <definedName name="___key2" localSheetId="41" hidden="1">#REF!</definedName>
    <definedName name="___key2" hidden="1">#REF!</definedName>
    <definedName name="___key3" localSheetId="42" hidden="1">#REF!</definedName>
    <definedName name="___key3" localSheetId="44" hidden="1">#REF!</definedName>
    <definedName name="___key3" localSheetId="41" hidden="1">#REF!</definedName>
    <definedName name="___key3" hidden="1">#REF!</definedName>
    <definedName name="___key31" localSheetId="42" hidden="1">#REF!</definedName>
    <definedName name="___key31" localSheetId="44" hidden="1">#REF!</definedName>
    <definedName name="___key31" localSheetId="41" hidden="1">#REF!</definedName>
    <definedName name="___key31" hidden="1">#REF!</definedName>
    <definedName name="___LEY80" localSheetId="42">#REF!</definedName>
    <definedName name="___LEY80" localSheetId="44">#REF!</definedName>
    <definedName name="___LEY80" localSheetId="41">#REF!</definedName>
    <definedName name="___LEY80">#REF!</definedName>
    <definedName name="___MA2" localSheetId="41">#REF!</definedName>
    <definedName name="___MA2">#REF!</definedName>
    <definedName name="___OCD1" localSheetId="42">#REF!</definedName>
    <definedName name="___OCD1" localSheetId="44">#REF!</definedName>
    <definedName name="___OCD1" localSheetId="41">#REF!</definedName>
    <definedName name="___OCD1">#REF!</definedName>
    <definedName name="___OCI1" localSheetId="42">#REF!</definedName>
    <definedName name="___OCI1" localSheetId="44">#REF!</definedName>
    <definedName name="___OCI1" localSheetId="41">#REF!</definedName>
    <definedName name="___OCI1">#REF!</definedName>
    <definedName name="___ORO10" localSheetId="42">#REF!</definedName>
    <definedName name="___ORO10" localSheetId="44">#REF!</definedName>
    <definedName name="___ORO10" localSheetId="41">#REF!</definedName>
    <definedName name="___ORO10">#REF!</definedName>
    <definedName name="___ORO11" localSheetId="42">#REF!</definedName>
    <definedName name="___ORO11" localSheetId="44">#REF!</definedName>
    <definedName name="___ORO11" localSheetId="41">#REF!</definedName>
    <definedName name="___ORO11">#REF!</definedName>
    <definedName name="___ORO12" localSheetId="42">#REF!</definedName>
    <definedName name="___ORO12" localSheetId="41">#REF!</definedName>
    <definedName name="___ORO12">#REF!</definedName>
    <definedName name="___ORO13" localSheetId="41">#REF!</definedName>
    <definedName name="___ORO13">#REF!</definedName>
    <definedName name="___ORO14" localSheetId="41">#REF!</definedName>
    <definedName name="___ORO14">#REF!</definedName>
    <definedName name="___ORO15" localSheetId="41">#REF!</definedName>
    <definedName name="___ORO15">#REF!</definedName>
    <definedName name="___ORO16" localSheetId="41">#REF!</definedName>
    <definedName name="___ORO16">#REF!</definedName>
    <definedName name="___ORO17" localSheetId="41">#REF!</definedName>
    <definedName name="___ORO17">#REF!</definedName>
    <definedName name="___ORO18" localSheetId="41">#REF!</definedName>
    <definedName name="___ORO18">#REF!</definedName>
    <definedName name="___ORO19" localSheetId="41">#REF!</definedName>
    <definedName name="___ORO19">#REF!</definedName>
    <definedName name="___PJ50" localSheetId="41">#REF!</definedName>
    <definedName name="___PJ50">#REF!</definedName>
    <definedName name="___pj51" localSheetId="41">#REF!</definedName>
    <definedName name="___pj51">#REF!</definedName>
    <definedName name="___PMT5671" localSheetId="42">#REF!</definedName>
    <definedName name="___PMT5671" localSheetId="44">#REF!</definedName>
    <definedName name="___PMT5671">#REF!</definedName>
    <definedName name="___PMT5805" localSheetId="42">#REF!</definedName>
    <definedName name="___PMT5805" localSheetId="44">#REF!</definedName>
    <definedName name="___PMT5805">#REF!</definedName>
    <definedName name="___PMT5806" localSheetId="42">#REF!</definedName>
    <definedName name="___PMT5806" localSheetId="44">#REF!</definedName>
    <definedName name="___PMT5806">#REF!</definedName>
    <definedName name="___PMT5815" localSheetId="42">#REF!</definedName>
    <definedName name="___PMT5815" localSheetId="44">#REF!</definedName>
    <definedName name="___PMT5815">#REF!</definedName>
    <definedName name="___PMT5820" localSheetId="42">#REF!</definedName>
    <definedName name="___PMT5820" localSheetId="44">#REF!</definedName>
    <definedName name="___PMT5820">#REF!</definedName>
    <definedName name="___pr01" localSheetId="42">#REF!</definedName>
    <definedName name="___pr01" localSheetId="44">#REF!</definedName>
    <definedName name="___pr01" localSheetId="41">#REF!</definedName>
    <definedName name="___pr01">#REF!</definedName>
    <definedName name="___pr02" localSheetId="42">#REF!</definedName>
    <definedName name="___pr02" localSheetId="44">#REF!</definedName>
    <definedName name="___pr02" localSheetId="41">#REF!</definedName>
    <definedName name="___pr02">#REF!</definedName>
    <definedName name="___pr03" localSheetId="42">#REF!</definedName>
    <definedName name="___pr03" localSheetId="44">#REF!</definedName>
    <definedName name="___pr03" localSheetId="41">#REF!</definedName>
    <definedName name="___pr03">#REF!</definedName>
    <definedName name="___pr04" localSheetId="41">#REF!</definedName>
    <definedName name="___pr04">#REF!</definedName>
    <definedName name="___pr05" localSheetId="41">#REF!</definedName>
    <definedName name="___pr05">#REF!</definedName>
    <definedName name="___pr06" localSheetId="41">#REF!</definedName>
    <definedName name="___pr06">#REF!</definedName>
    <definedName name="___pr07" localSheetId="41">#REF!</definedName>
    <definedName name="___pr07">#REF!</definedName>
    <definedName name="___pr08" localSheetId="41">#REF!</definedName>
    <definedName name="___pr08">#REF!</definedName>
    <definedName name="___pr09" localSheetId="41">#REF!</definedName>
    <definedName name="___pr09">#REF!</definedName>
    <definedName name="___pr10" localSheetId="41">#REF!</definedName>
    <definedName name="___pr10">#REF!</definedName>
    <definedName name="___pr11" localSheetId="41">#REF!</definedName>
    <definedName name="___pr11">#REF!</definedName>
    <definedName name="___pr12" localSheetId="41">#REF!</definedName>
    <definedName name="___pr12">#REF!</definedName>
    <definedName name="___pr13" localSheetId="41">#REF!</definedName>
    <definedName name="___pr13">#REF!</definedName>
    <definedName name="___pr14" localSheetId="41">#REF!</definedName>
    <definedName name="___pr14">#REF!</definedName>
    <definedName name="___pr15" localSheetId="41">#REF!</definedName>
    <definedName name="___pr15">#REF!</definedName>
    <definedName name="___pr16" localSheetId="41">#REF!</definedName>
    <definedName name="___pr16">#REF!</definedName>
    <definedName name="___pr17" localSheetId="41">#REF!</definedName>
    <definedName name="___pr17">#REF!</definedName>
    <definedName name="___pr18" localSheetId="41">#REF!</definedName>
    <definedName name="___pr18">#REF!</definedName>
    <definedName name="___pr19" localSheetId="41">#REF!</definedName>
    <definedName name="___pr19">#REF!</definedName>
    <definedName name="___pr20" localSheetId="41">#REF!</definedName>
    <definedName name="___pr20">#REF!</definedName>
    <definedName name="___pr21" localSheetId="41">#REF!</definedName>
    <definedName name="___pr21">#REF!</definedName>
    <definedName name="___pr22" localSheetId="41">#REF!</definedName>
    <definedName name="___pr22">#REF!</definedName>
    <definedName name="___pr23" localSheetId="41">#REF!</definedName>
    <definedName name="___pr23">#REF!</definedName>
    <definedName name="___pr24" localSheetId="41">#REF!</definedName>
    <definedName name="___pr24">#REF!</definedName>
    <definedName name="___pr25" localSheetId="41">#REF!</definedName>
    <definedName name="___pr25">#REF!</definedName>
    <definedName name="___pr26" localSheetId="41">#REF!</definedName>
    <definedName name="___pr26">#REF!</definedName>
    <definedName name="___pr27" localSheetId="41">#REF!</definedName>
    <definedName name="___pr27">#REF!</definedName>
    <definedName name="___pr28" localSheetId="41">#REF!</definedName>
    <definedName name="___pr28">#REF!</definedName>
    <definedName name="___pr29" localSheetId="41">#REF!</definedName>
    <definedName name="___pr29">#REF!</definedName>
    <definedName name="___pr30" localSheetId="41">#REF!</definedName>
    <definedName name="___pr30">#REF!</definedName>
    <definedName name="___pr31" localSheetId="41">#REF!</definedName>
    <definedName name="___pr31">#REF!</definedName>
    <definedName name="___pr32" localSheetId="41">#REF!</definedName>
    <definedName name="___pr32">#REF!</definedName>
    <definedName name="___pr33" localSheetId="41">#REF!</definedName>
    <definedName name="___pr33">#REF!</definedName>
    <definedName name="___pr34" localSheetId="41">#REF!</definedName>
    <definedName name="___pr34">#REF!</definedName>
    <definedName name="___pr35" localSheetId="41">#REF!</definedName>
    <definedName name="___pr35">#REF!</definedName>
    <definedName name="___pr36" localSheetId="41">#REF!</definedName>
    <definedName name="___pr36">#REF!</definedName>
    <definedName name="___pr37" localSheetId="41">#REF!</definedName>
    <definedName name="___pr37">#REF!</definedName>
    <definedName name="___pr38" localSheetId="41">#REF!</definedName>
    <definedName name="___pr38">#REF!</definedName>
    <definedName name="___pr39" localSheetId="41">#REF!</definedName>
    <definedName name="___pr39">#REF!</definedName>
    <definedName name="___pr40" localSheetId="41">#REF!</definedName>
    <definedName name="___pr40">#REF!</definedName>
    <definedName name="___pr41" localSheetId="41">#REF!</definedName>
    <definedName name="___pr41">#REF!</definedName>
    <definedName name="___pr42" localSheetId="41">#REF!</definedName>
    <definedName name="___pr42">#REF!</definedName>
    <definedName name="___pr43" localSheetId="41">#REF!</definedName>
    <definedName name="___pr43">#REF!</definedName>
    <definedName name="___pr44" localSheetId="41">#REF!</definedName>
    <definedName name="___pr44">#REF!</definedName>
    <definedName name="___pr45" localSheetId="41">#REF!</definedName>
    <definedName name="___pr45">#REF!</definedName>
    <definedName name="___pr46" localSheetId="41">#REF!</definedName>
    <definedName name="___pr46">#REF!</definedName>
    <definedName name="___pr47" localSheetId="41">#REF!</definedName>
    <definedName name="___pr47">#REF!</definedName>
    <definedName name="___pr48" localSheetId="41">#REF!</definedName>
    <definedName name="___pr48">#REF!</definedName>
    <definedName name="___pr49" localSheetId="41">#REF!</definedName>
    <definedName name="___pr49">#REF!</definedName>
    <definedName name="___pr50" localSheetId="41">#REF!</definedName>
    <definedName name="___pr50">#REF!</definedName>
    <definedName name="___pr51" localSheetId="41">#REF!</definedName>
    <definedName name="___pr51">#REF!</definedName>
    <definedName name="___pr52" localSheetId="41">#REF!</definedName>
    <definedName name="___pr52">#REF!</definedName>
    <definedName name="___pr53" localSheetId="41">#REF!</definedName>
    <definedName name="___pr53">#REF!</definedName>
    <definedName name="___pr54" localSheetId="41">#REF!</definedName>
    <definedName name="___pr54">#REF!</definedName>
    <definedName name="___pr55" localSheetId="41">#REF!</definedName>
    <definedName name="___pr55">#REF!</definedName>
    <definedName name="___pr56" localSheetId="41">#REF!</definedName>
    <definedName name="___pr56">#REF!</definedName>
    <definedName name="___pr57" localSheetId="41">#REF!</definedName>
    <definedName name="___pr57">#REF!</definedName>
    <definedName name="___pr58" localSheetId="41">#REF!</definedName>
    <definedName name="___pr58">#REF!</definedName>
    <definedName name="___pr59" localSheetId="41">#REF!</definedName>
    <definedName name="___pr59">#REF!</definedName>
    <definedName name="___pr60" localSheetId="41">#REF!</definedName>
    <definedName name="___pr60">#REF!</definedName>
    <definedName name="___pr61" localSheetId="41">#REF!</definedName>
    <definedName name="___pr61">#REF!</definedName>
    <definedName name="___pr62" localSheetId="41">#REF!</definedName>
    <definedName name="___pr62">#REF!</definedName>
    <definedName name="___pr63" localSheetId="41">#REF!</definedName>
    <definedName name="___pr63">#REF!</definedName>
    <definedName name="___pr64" localSheetId="41">#REF!</definedName>
    <definedName name="___pr64">#REF!</definedName>
    <definedName name="___pr65" localSheetId="41">#REF!</definedName>
    <definedName name="___pr65">#REF!</definedName>
    <definedName name="___pr66" localSheetId="41">#REF!</definedName>
    <definedName name="___pr66">#REF!</definedName>
    <definedName name="___pr67" localSheetId="41">#REF!</definedName>
    <definedName name="___pr67">#REF!</definedName>
    <definedName name="___pr68" localSheetId="41">#REF!</definedName>
    <definedName name="___pr68">#REF!</definedName>
    <definedName name="___pr69" localSheetId="41">#REF!</definedName>
    <definedName name="___pr69">#REF!</definedName>
    <definedName name="___pr70" localSheetId="41">#REF!</definedName>
    <definedName name="___pr70">#REF!</definedName>
    <definedName name="___pr71" localSheetId="41">#REF!</definedName>
    <definedName name="___pr71">#REF!</definedName>
    <definedName name="___pr72" localSheetId="41">#REF!</definedName>
    <definedName name="___pr72">#REF!</definedName>
    <definedName name="___pv2">#REF!</definedName>
    <definedName name="___pv3" localSheetId="42">#REF!</definedName>
    <definedName name="___pv3" localSheetId="44">#REF!</definedName>
    <definedName name="___pv3">#REF!</definedName>
    <definedName name="___r" localSheetId="42">#REF!</definedName>
    <definedName name="___r" localSheetId="44">#REF!</definedName>
    <definedName name="___r" localSheetId="41">#REF!</definedName>
    <definedName name="___r">#REF!</definedName>
    <definedName name="___SBC1" localSheetId="42">#REF!</definedName>
    <definedName name="___SBC1" localSheetId="44">#REF!</definedName>
    <definedName name="___SBC1" localSheetId="41">#REF!</definedName>
    <definedName name="___SBC1">#REF!</definedName>
    <definedName name="___SBC3" localSheetId="42">#REF!</definedName>
    <definedName name="___SBC3" localSheetId="44">#REF!</definedName>
    <definedName name="___SBC3" localSheetId="41">#REF!</definedName>
    <definedName name="___SBC3">#REF!</definedName>
    <definedName name="___SBC5" localSheetId="42">#REF!</definedName>
    <definedName name="___SBC5" localSheetId="44">#REF!</definedName>
    <definedName name="___SBC5" localSheetId="41">#REF!</definedName>
    <definedName name="___SBC5">#REF!</definedName>
    <definedName name="___tab1" localSheetId="42">#REF!</definedName>
    <definedName name="___tab1" localSheetId="44">#REF!</definedName>
    <definedName name="___tab1" localSheetId="41">#REF!</definedName>
    <definedName name="___tab1">#REF!</definedName>
    <definedName name="___tab2" localSheetId="42">#REF!</definedName>
    <definedName name="___tab2" localSheetId="44">#REF!</definedName>
    <definedName name="___tab2" localSheetId="41">#REF!</definedName>
    <definedName name="___tab2">#REF!</definedName>
    <definedName name="___tab3" localSheetId="42">#REF!</definedName>
    <definedName name="___tab3" localSheetId="44">#REF!</definedName>
    <definedName name="___tab3" localSheetId="41">#REF!</definedName>
    <definedName name="___tab3">#REF!</definedName>
    <definedName name="___TAB4" localSheetId="41">#REF!</definedName>
    <definedName name="___TAB4">#REF!</definedName>
    <definedName name="___TOP1" localSheetId="41">#REF!</definedName>
    <definedName name="___TOP1">#REF!</definedName>
    <definedName name="___TOP10" localSheetId="41">#REF!</definedName>
    <definedName name="___TOP10">#REF!</definedName>
    <definedName name="___TOP2" localSheetId="41">#REF!</definedName>
    <definedName name="___TOP2">#REF!</definedName>
    <definedName name="___TOP3" localSheetId="41">#REF!</definedName>
    <definedName name="___TOP3">#REF!</definedName>
    <definedName name="___TOP4" localSheetId="41">#REF!</definedName>
    <definedName name="___TOP4">#REF!</definedName>
    <definedName name="___TOP5" localSheetId="41">#REF!</definedName>
    <definedName name="___TOP5">#REF!</definedName>
    <definedName name="___TOP6" localSheetId="41">#REF!</definedName>
    <definedName name="___TOP6">#REF!</definedName>
    <definedName name="___TOP7" localSheetId="41">#REF!</definedName>
    <definedName name="___TOP7">#REF!</definedName>
    <definedName name="___TOP8" localSheetId="41">#REF!</definedName>
    <definedName name="___TOP8">#REF!</definedName>
    <definedName name="___TOP9" localSheetId="41">#REF!</definedName>
    <definedName name="___TOP9">#REF!</definedName>
    <definedName name="___VEX1" localSheetId="42">#REF!</definedName>
    <definedName name="___VEX1" localSheetId="44">#REF!</definedName>
    <definedName name="___VEX1" localSheetId="41">#REF!</definedName>
    <definedName name="___VEX1">#REF!</definedName>
    <definedName name="___VFA1" localSheetId="42">#REF!</definedName>
    <definedName name="___VFA1" localSheetId="44">#REF!</definedName>
    <definedName name="___VFA1" localSheetId="41">#REF!</definedName>
    <definedName name="___VFA1">#REF!</definedName>
    <definedName name="___VIT1" localSheetId="42">#REF!</definedName>
    <definedName name="___VIT1" localSheetId="44">#REF!</definedName>
    <definedName name="___VIT1" localSheetId="41">#REF!</definedName>
    <definedName name="___VIT1">#REF!</definedName>
    <definedName name="___Vol1" localSheetId="42">#REF!</definedName>
    <definedName name="___Vol1" localSheetId="44">#REF!</definedName>
    <definedName name="___Vol1" localSheetId="41">#REF!</definedName>
    <definedName name="___Vol1">#REF!</definedName>
    <definedName name="___VPR1" localSheetId="42">#REF!</definedName>
    <definedName name="___VPR1" localSheetId="44">#REF!</definedName>
    <definedName name="___VPR1" localSheetId="41">#REF!</definedName>
    <definedName name="___VPR1">#REF!</definedName>
    <definedName name="___VPR2" localSheetId="42">#REF!</definedName>
    <definedName name="___VPR2" localSheetId="44">#REF!</definedName>
    <definedName name="___VPR2" localSheetId="41">#REF!</definedName>
    <definedName name="___VPR2">#REF!</definedName>
    <definedName name="___VRP1" localSheetId="42">#REF!</definedName>
    <definedName name="___VRP1" localSheetId="44">#REF!</definedName>
    <definedName name="___VRP1" localSheetId="41">#REF!</definedName>
    <definedName name="___VRP1">#REF!</definedName>
    <definedName name="___VSM1" localSheetId="42">#REF!</definedName>
    <definedName name="___VSM1" localSheetId="44">#REF!</definedName>
    <definedName name="___VSM1" localSheetId="41">#REF!</definedName>
    <definedName name="___VSM1">#REF!</definedName>
    <definedName name="__123" localSheetId="42" hidden="1">#REF!</definedName>
    <definedName name="__123" localSheetId="44" hidden="1">#REF!</definedName>
    <definedName name="__123" hidden="1">#REF!</definedName>
    <definedName name="__1234" localSheetId="42" hidden="1">#REF!</definedName>
    <definedName name="__1234" localSheetId="44" hidden="1">#REF!</definedName>
    <definedName name="__1234" hidden="1">#REF!</definedName>
    <definedName name="__123Graph_A" localSheetId="42" hidden="1">#REF!</definedName>
    <definedName name="__123Graph_A" localSheetId="44" hidden="1">#REF!</definedName>
    <definedName name="__123Graph_A" localSheetId="41" hidden="1">#REF!</definedName>
    <definedName name="__123Graph_A" hidden="1">#REF!</definedName>
    <definedName name="__123Graph_Acaja" localSheetId="42" hidden="1">#REF!</definedName>
    <definedName name="__123Graph_Acaja" localSheetId="44" hidden="1">#REF!</definedName>
    <definedName name="__123Graph_Acaja" hidden="1">#REF!</definedName>
    <definedName name="__123Graph_ACart_AnticAdic" localSheetId="42" hidden="1">#REF!</definedName>
    <definedName name="__123Graph_ACart_AnticAdic" localSheetId="44" hidden="1">#REF!</definedName>
    <definedName name="__123Graph_ACart_AnticAdic" hidden="1">#REF!</definedName>
    <definedName name="__123Graph_AFACTURAC" localSheetId="42" hidden="1">#REF!</definedName>
    <definedName name="__123Graph_AFACTURAC" localSheetId="44" hidden="1">#REF!</definedName>
    <definedName name="__123Graph_AFACTURAC" hidden="1">#REF!</definedName>
    <definedName name="__123Graph_AGraph2" localSheetId="42" hidden="1">#REF!</definedName>
    <definedName name="__123Graph_AGraph2" localSheetId="44" hidden="1">#REF!</definedName>
    <definedName name="__123Graph_AGraph2" hidden="1">#REF!</definedName>
    <definedName name="__123Graph_B" localSheetId="42" hidden="1">#REF!</definedName>
    <definedName name="__123Graph_B" localSheetId="44" hidden="1">#REF!</definedName>
    <definedName name="__123Graph_B" localSheetId="41" hidden="1">#REF!</definedName>
    <definedName name="__123Graph_B" hidden="1">#REF!</definedName>
    <definedName name="__123Graph_Bcaja" localSheetId="42" hidden="1">#REF!</definedName>
    <definedName name="__123Graph_Bcaja" localSheetId="44" hidden="1">#REF!</definedName>
    <definedName name="__123Graph_Bcaja" hidden="1">#REF!</definedName>
    <definedName name="__123Graph_BCart_AnticAdic" localSheetId="42" hidden="1">#REF!</definedName>
    <definedName name="__123Graph_BCart_AnticAdic" localSheetId="44" hidden="1">#REF!</definedName>
    <definedName name="__123Graph_BCart_AnticAdic" hidden="1">#REF!</definedName>
    <definedName name="__123Graph_Ccaja" localSheetId="42" hidden="1">#REF!</definedName>
    <definedName name="__123Graph_Ccaja" localSheetId="44" hidden="1">#REF!</definedName>
    <definedName name="__123Graph_Ccaja" hidden="1">#REF!</definedName>
    <definedName name="__123Graph_CCart_AnticAdic" localSheetId="42" hidden="1">#REF!</definedName>
    <definedName name="__123Graph_CCart_AnticAdic" localSheetId="44" hidden="1">#REF!</definedName>
    <definedName name="__123Graph_CCart_AnticAdic" hidden="1">#REF!</definedName>
    <definedName name="__123Graph_Dcaja" localSheetId="42" hidden="1">#REF!</definedName>
    <definedName name="__123Graph_Dcaja" localSheetId="44" hidden="1">#REF!</definedName>
    <definedName name="__123Graph_Dcaja" hidden="1">#REF!</definedName>
    <definedName name="__123Graph_DCart_AnticAdic" localSheetId="42" hidden="1">#REF!</definedName>
    <definedName name="__123Graph_DCart_AnticAdic" localSheetId="44" hidden="1">#REF!</definedName>
    <definedName name="__123Graph_DCart_AnticAdic" hidden="1">#REF!</definedName>
    <definedName name="__123Graph_ECart_AnticAdic" localSheetId="42" hidden="1">#REF!</definedName>
    <definedName name="__123Graph_ECart_AnticAdic" localSheetId="44" hidden="1">#REF!</definedName>
    <definedName name="__123Graph_ECart_AnticAdic" hidden="1">#REF!</definedName>
    <definedName name="__123Graph_LBL_ACart_AnticAdic" localSheetId="42" hidden="1">#REF!</definedName>
    <definedName name="__123Graph_LBL_ACart_AnticAdic" localSheetId="44" hidden="1">#REF!</definedName>
    <definedName name="__123Graph_LBL_ACart_AnticAdic" hidden="1">#REF!</definedName>
    <definedName name="__123Graph_LBL_Ccaja" localSheetId="42" hidden="1">#REF!</definedName>
    <definedName name="__123Graph_LBL_Ccaja" localSheetId="44" hidden="1">#REF!</definedName>
    <definedName name="__123Graph_LBL_Ccaja" hidden="1">#REF!</definedName>
    <definedName name="__123Graph_LBL_DCart_AnticAdic" localSheetId="42" hidden="1">#REF!</definedName>
    <definedName name="__123Graph_LBL_DCart_AnticAdic" localSheetId="44" hidden="1">#REF!</definedName>
    <definedName name="__123Graph_LBL_DCart_AnticAdic" hidden="1">#REF!</definedName>
    <definedName name="__123Graph_X" localSheetId="42" hidden="1">#REF!</definedName>
    <definedName name="__123Graph_X" localSheetId="44" hidden="1">#REF!</definedName>
    <definedName name="__123Graph_X" hidden="1">#REF!</definedName>
    <definedName name="__123Graph_Xcaja" localSheetId="42" hidden="1">#REF!</definedName>
    <definedName name="__123Graph_Xcaja" localSheetId="44" hidden="1">#REF!</definedName>
    <definedName name="__123Graph_Xcaja" hidden="1">#REF!</definedName>
    <definedName name="__1Excel_BuiltIn_Print_Area_1_1_1" localSheetId="42">#REF!</definedName>
    <definedName name="__1Excel_BuiltIn_Print_Area_1_1_1" localSheetId="44">#REF!</definedName>
    <definedName name="__1Excel_BuiltIn_Print_Area_1_1_1" localSheetId="41">#REF!</definedName>
    <definedName name="__1Excel_BuiltIn_Print_Area_1_1_1">#REF!</definedName>
    <definedName name="__2Excel_BuiltIn_Print_Titles_1_1_1_1" localSheetId="44">#REF!</definedName>
    <definedName name="__2Excel_BuiltIn_Print_Titles_1_1_1_1" localSheetId="41">#REF!</definedName>
    <definedName name="__2Excel_BuiltIn_Print_Titles_1_1_1_1">#REF!</definedName>
    <definedName name="__78UIHJ">#REF!</definedName>
    <definedName name="__AFC1" localSheetId="42">#REF!</definedName>
    <definedName name="__AFC1" localSheetId="44">#REF!</definedName>
    <definedName name="__AFC1" localSheetId="41">#REF!</definedName>
    <definedName name="__AFC1">#REF!</definedName>
    <definedName name="__AFC3" localSheetId="42">#REF!</definedName>
    <definedName name="__AFC3" localSheetId="44">#REF!</definedName>
    <definedName name="__AFC3" localSheetId="41">#REF!</definedName>
    <definedName name="__AFC3">#REF!</definedName>
    <definedName name="__AFC5" localSheetId="42">#REF!</definedName>
    <definedName name="__AFC5" localSheetId="44">#REF!</definedName>
    <definedName name="__AFC5" localSheetId="41">#REF!</definedName>
    <definedName name="__AFC5">#REF!</definedName>
    <definedName name="__aiu2" localSheetId="42">#REF!</definedName>
    <definedName name="__aiu2" localSheetId="44">#REF!</definedName>
    <definedName name="__aiu2" localSheetId="41">#REF!</definedName>
    <definedName name="__aiu2">#REF!</definedName>
    <definedName name="__ane7" localSheetId="42">#REF!</definedName>
    <definedName name="__ane7" localSheetId="40">#REF!</definedName>
    <definedName name="__ane7" localSheetId="44">#REF!</definedName>
    <definedName name="__ane7" localSheetId="41">#REF!</definedName>
    <definedName name="__ane7">#REF!</definedName>
    <definedName name="__ane8" localSheetId="42">#REF!</definedName>
    <definedName name="__ane8" localSheetId="40">#REF!</definedName>
    <definedName name="__ane8" localSheetId="44">#REF!</definedName>
    <definedName name="__ane8" localSheetId="41">#REF!</definedName>
    <definedName name="__ane8">#REF!</definedName>
    <definedName name="__Atp2" localSheetId="42">#REF!</definedName>
    <definedName name="__Atp2" localSheetId="44">#REF!</definedName>
    <definedName name="__Atp2" localSheetId="41">#REF!</definedName>
    <definedName name="__Atp2">#REF!</definedName>
    <definedName name="__BGC1" localSheetId="42">#REF!</definedName>
    <definedName name="__BGC1" localSheetId="44">#REF!</definedName>
    <definedName name="__BGC1" localSheetId="41">#REF!</definedName>
    <definedName name="__BGC1">#REF!</definedName>
    <definedName name="__BGC3" localSheetId="42">#REF!</definedName>
    <definedName name="__BGC3" localSheetId="44">#REF!</definedName>
    <definedName name="__BGC3" localSheetId="41">#REF!</definedName>
    <definedName name="__BGC3">#REF!</definedName>
    <definedName name="__BGC5" localSheetId="42">#REF!</definedName>
    <definedName name="__BGC5" localSheetId="44">#REF!</definedName>
    <definedName name="__BGC5" localSheetId="41">#REF!</definedName>
    <definedName name="__BGC5">#REF!</definedName>
    <definedName name="__CAC1" localSheetId="42">#REF!</definedName>
    <definedName name="__CAC1" localSheetId="44">#REF!</definedName>
    <definedName name="__CAC1" localSheetId="41">#REF!</definedName>
    <definedName name="__CAC1">#REF!</definedName>
    <definedName name="__CAC3" localSheetId="42">#REF!</definedName>
    <definedName name="__CAC3" localSheetId="44">#REF!</definedName>
    <definedName name="__CAC3" localSheetId="41">#REF!</definedName>
    <definedName name="__CAC3">#REF!</definedName>
    <definedName name="__CAC5" localSheetId="42">#REF!</definedName>
    <definedName name="__CAC5" localSheetId="44">#REF!</definedName>
    <definedName name="__CAC5" localSheetId="41">#REF!</definedName>
    <definedName name="__CAC5">#REF!</definedName>
    <definedName name="__Cod1" localSheetId="42">#REF!</definedName>
    <definedName name="__Cod1" localSheetId="44">#REF!</definedName>
    <definedName name="__Cod1" localSheetId="41">#REF!</definedName>
    <definedName name="__Cod1">#REF!</definedName>
    <definedName name="__COM1" localSheetId="42">#REF!</definedName>
    <definedName name="__COM1" localSheetId="44">#REF!</definedName>
    <definedName name="__COM1" localSheetId="41">#REF!</definedName>
    <definedName name="__COM1">#REF!</definedName>
    <definedName name="__COM10" localSheetId="42">#REF!</definedName>
    <definedName name="__COM10" localSheetId="44">#REF!</definedName>
    <definedName name="__COM10" localSheetId="41">#REF!</definedName>
    <definedName name="__COM10">#REF!</definedName>
    <definedName name="__COM11" localSheetId="41">#REF!</definedName>
    <definedName name="__COM11">#REF!</definedName>
    <definedName name="__COM12" localSheetId="41">#REF!</definedName>
    <definedName name="__COM12">#REF!</definedName>
    <definedName name="__COM13" localSheetId="41">#REF!</definedName>
    <definedName name="__COM13">#REF!</definedName>
    <definedName name="__COM14" localSheetId="41">#REF!</definedName>
    <definedName name="__COM14">#REF!</definedName>
    <definedName name="__COM15" localSheetId="41">#REF!</definedName>
    <definedName name="__COM15">#REF!</definedName>
    <definedName name="__COM16" localSheetId="41">#REF!</definedName>
    <definedName name="__COM16">#REF!</definedName>
    <definedName name="__COM17" localSheetId="41">#REF!</definedName>
    <definedName name="__COM17">#REF!</definedName>
    <definedName name="__COM18" localSheetId="41">#REF!</definedName>
    <definedName name="__COM18">#REF!</definedName>
    <definedName name="__COM19" localSheetId="41">#REF!</definedName>
    <definedName name="__COM19">#REF!</definedName>
    <definedName name="__COM2" localSheetId="41">#REF!</definedName>
    <definedName name="__COM2">#REF!</definedName>
    <definedName name="__COM20" localSheetId="41">#REF!</definedName>
    <definedName name="__COM20">#REF!</definedName>
    <definedName name="__COM21" localSheetId="41">#REF!</definedName>
    <definedName name="__COM21">#REF!</definedName>
    <definedName name="__COM3" localSheetId="41">#REF!</definedName>
    <definedName name="__COM3">#REF!</definedName>
    <definedName name="__COM4" localSheetId="41">#REF!</definedName>
    <definedName name="__COM4">#REF!</definedName>
    <definedName name="__COM5" localSheetId="41">#REF!</definedName>
    <definedName name="__COM5">#REF!</definedName>
    <definedName name="__COM6" localSheetId="41">#REF!</definedName>
    <definedName name="__COM6">#REF!</definedName>
    <definedName name="__COM7" localSheetId="41">#REF!</definedName>
    <definedName name="__COM7">#REF!</definedName>
    <definedName name="__COM8" localSheetId="41">#REF!</definedName>
    <definedName name="__COM8">#REF!</definedName>
    <definedName name="__COM9" localSheetId="41">#REF!</definedName>
    <definedName name="__COM9">#REF!</definedName>
    <definedName name="__DCI1" localSheetId="42">#REF!</definedName>
    <definedName name="__DCI1" localSheetId="44">#REF!</definedName>
    <definedName name="__DCI1" localSheetId="41">#REF!</definedName>
    <definedName name="__DCI1">#REF!</definedName>
    <definedName name="__DDS1" localSheetId="42">#REF!</definedName>
    <definedName name="__DDS1" localSheetId="44">#REF!</definedName>
    <definedName name="__DDS1" localSheetId="41">#REF!</definedName>
    <definedName name="__DDS1">#REF!</definedName>
    <definedName name="__DGO1" localSheetId="42">#REF!</definedName>
    <definedName name="__DGO1" localSheetId="44">#REF!</definedName>
    <definedName name="__DGO1" localSheetId="41">#REF!</definedName>
    <definedName name="__DGO1">#REF!</definedName>
    <definedName name="__DGP1" localSheetId="42">#REF!</definedName>
    <definedName name="__DGP1" localSheetId="44">#REF!</definedName>
    <definedName name="__DGP1" localSheetId="41">#REF!</definedName>
    <definedName name="__DGP1">#REF!</definedName>
    <definedName name="__DIJ1" localSheetId="42">#REF!</definedName>
    <definedName name="__DIJ1" localSheetId="44">#REF!</definedName>
    <definedName name="__DIJ1" localSheetId="41">#REF!</definedName>
    <definedName name="__DIJ1">#REF!</definedName>
    <definedName name="__DPI1" localSheetId="42">#REF!</definedName>
    <definedName name="__DPI1" localSheetId="44">#REF!</definedName>
    <definedName name="__DPI1" localSheetId="41">#REF!</definedName>
    <definedName name="__DPI1">#REF!</definedName>
    <definedName name="__DPY1" localSheetId="42">#REF!</definedName>
    <definedName name="__DPY1" localSheetId="44">#REF!</definedName>
    <definedName name="__DPY1" localSheetId="41">#REF!</definedName>
    <definedName name="__DPY1">#REF!</definedName>
    <definedName name="__DRI1" localSheetId="42">#REF!</definedName>
    <definedName name="__DRI1" localSheetId="44">#REF!</definedName>
    <definedName name="__DRI1" localSheetId="41">#REF!</definedName>
    <definedName name="__DRI1">#REF!</definedName>
    <definedName name="__DRL1" localSheetId="42">#REF!</definedName>
    <definedName name="__DRL1" localSheetId="44">#REF!</definedName>
    <definedName name="__DRL1" localSheetId="41">#REF!</definedName>
    <definedName name="__DRL1">#REF!</definedName>
    <definedName name="__DSP1" localSheetId="42">#REF!</definedName>
    <definedName name="__DSP1" localSheetId="44">#REF!</definedName>
    <definedName name="__DSP1" localSheetId="41">#REF!</definedName>
    <definedName name="__DSP1">#REF!</definedName>
    <definedName name="__ECP1" localSheetId="42">#REF!</definedName>
    <definedName name="__ECP1" localSheetId="44">#REF!</definedName>
    <definedName name="__ECP1" localSheetId="41">#REF!</definedName>
    <definedName name="__ECP1">#REF!</definedName>
    <definedName name="__EST1" localSheetId="42">#REF!</definedName>
    <definedName name="__EST1" localSheetId="44">#REF!</definedName>
    <definedName name="__EST1" localSheetId="41">#REF!</definedName>
    <definedName name="__EST1">#REF!</definedName>
    <definedName name="__EST10" localSheetId="42">#REF!</definedName>
    <definedName name="__EST10" localSheetId="44">#REF!</definedName>
    <definedName name="__EST10" localSheetId="41">#REF!</definedName>
    <definedName name="__EST10">#REF!</definedName>
    <definedName name="__EST11" localSheetId="42">#REF!</definedName>
    <definedName name="__EST11" localSheetId="41">#REF!</definedName>
    <definedName name="__EST11">#REF!</definedName>
    <definedName name="__EST12" localSheetId="41">#REF!</definedName>
    <definedName name="__EST12">#REF!</definedName>
    <definedName name="__EST13" localSheetId="41">#REF!</definedName>
    <definedName name="__EST13">#REF!</definedName>
    <definedName name="__EST14" localSheetId="41">#REF!</definedName>
    <definedName name="__EST14">#REF!</definedName>
    <definedName name="__EST15" localSheetId="41">#REF!</definedName>
    <definedName name="__EST15">#REF!</definedName>
    <definedName name="__EST16" localSheetId="41">#REF!</definedName>
    <definedName name="__EST16">#REF!</definedName>
    <definedName name="__EST17" localSheetId="41">#REF!</definedName>
    <definedName name="__EST17">#REF!</definedName>
    <definedName name="__EST18" localSheetId="41">#REF!</definedName>
    <definedName name="__EST18">#REF!</definedName>
    <definedName name="__EST19" localSheetId="41">#REF!</definedName>
    <definedName name="__EST19">#REF!</definedName>
    <definedName name="__EST2" localSheetId="41">#REF!</definedName>
    <definedName name="__EST2">#REF!</definedName>
    <definedName name="__EST3" localSheetId="41">#REF!</definedName>
    <definedName name="__EST3">#REF!</definedName>
    <definedName name="__EST4" localSheetId="41">#REF!</definedName>
    <definedName name="__EST4">#REF!</definedName>
    <definedName name="__EST5" localSheetId="41">#REF!</definedName>
    <definedName name="__EST5">#REF!</definedName>
    <definedName name="__EST52">#REF!</definedName>
    <definedName name="__EST6" localSheetId="41">#REF!</definedName>
    <definedName name="__EST6">#REF!</definedName>
    <definedName name="__EST7" localSheetId="41">#REF!</definedName>
    <definedName name="__EST7">#REF!</definedName>
    <definedName name="__EST8" localSheetId="41">#REF!</definedName>
    <definedName name="__EST8">#REF!</definedName>
    <definedName name="__EST9" localSheetId="41">#REF!</definedName>
    <definedName name="__EST9">#REF!</definedName>
    <definedName name="__ETR13" localSheetId="41">#REF!</definedName>
    <definedName name="__ETR13">#REF!</definedName>
    <definedName name="__EXC1" localSheetId="41">#REF!</definedName>
    <definedName name="__EXC1">#REF!</definedName>
    <definedName name="__EXC10" localSheetId="41">#REF!</definedName>
    <definedName name="__EXC10">#REF!</definedName>
    <definedName name="__EXC11" localSheetId="41">#REF!</definedName>
    <definedName name="__EXC11">#REF!</definedName>
    <definedName name="__EXC12" localSheetId="41">#REF!</definedName>
    <definedName name="__EXC12">#REF!</definedName>
    <definedName name="__EXC2" localSheetId="41">#REF!</definedName>
    <definedName name="__EXC2">#REF!</definedName>
    <definedName name="__EXC3" localSheetId="41">#REF!</definedName>
    <definedName name="__EXC3">#REF!</definedName>
    <definedName name="__EXC4" localSheetId="41">#REF!</definedName>
    <definedName name="__EXC4">#REF!</definedName>
    <definedName name="__EXC5" localSheetId="41">#REF!</definedName>
    <definedName name="__EXC5">#REF!</definedName>
    <definedName name="__EXC6" localSheetId="41">#REF!</definedName>
    <definedName name="__EXC6">#REF!</definedName>
    <definedName name="__EXC7" localSheetId="41">#REF!</definedName>
    <definedName name="__EXC7">#REF!</definedName>
    <definedName name="__EXC8" localSheetId="41">#REF!</definedName>
    <definedName name="__EXC8">#REF!</definedName>
    <definedName name="__EXC9" localSheetId="41">#REF!</definedName>
    <definedName name="__EXC9">#REF!</definedName>
    <definedName name="__F" localSheetId="42">'MEDIA ARIT BAJA'!ERR</definedName>
    <definedName name="__F" localSheetId="44">'ORDEN ELEG'!ERR</definedName>
    <definedName name="__F" localSheetId="41">'PREC. ARTIFI. BAJOS'!ERR</definedName>
    <definedName name="__F">[0]!ERR</definedName>
    <definedName name="__FS01" localSheetId="42">'MEDIA ARIT BAJA'!ERR</definedName>
    <definedName name="__FS01" localSheetId="44">'ORDEN ELEG'!ERR</definedName>
    <definedName name="__FS01" localSheetId="41">'PREC. ARTIFI. BAJOS'!ERR</definedName>
    <definedName name="__FS01">[0]!ERR</definedName>
    <definedName name="__ICP1" localSheetId="42">#REF!</definedName>
    <definedName name="__ICP1" localSheetId="44">#REF!</definedName>
    <definedName name="__ICP1" localSheetId="41">#REF!</definedName>
    <definedName name="__ICP1">#REF!</definedName>
    <definedName name="__key2" localSheetId="42" hidden="1">#REF!</definedName>
    <definedName name="__key2" localSheetId="44" hidden="1">#REF!</definedName>
    <definedName name="__key2" localSheetId="41" hidden="1">#REF!</definedName>
    <definedName name="__key2" hidden="1">#REF!</definedName>
    <definedName name="__key21" localSheetId="42" hidden="1">#REF!</definedName>
    <definedName name="__key21" localSheetId="44" hidden="1">#REF!</definedName>
    <definedName name="__key21" localSheetId="41" hidden="1">#REF!</definedName>
    <definedName name="__key21" hidden="1">#REF!</definedName>
    <definedName name="__key3" localSheetId="42" hidden="1">#REF!</definedName>
    <definedName name="__key3" localSheetId="44" hidden="1">#REF!</definedName>
    <definedName name="__key3" localSheetId="41" hidden="1">#REF!</definedName>
    <definedName name="__key3" hidden="1">#REF!</definedName>
    <definedName name="__key31" localSheetId="42" hidden="1">#REF!</definedName>
    <definedName name="__key31" localSheetId="44" hidden="1">#REF!</definedName>
    <definedName name="__key31" localSheetId="41" hidden="1">#REF!</definedName>
    <definedName name="__key31" hidden="1">#REF!</definedName>
    <definedName name="__LEY80" localSheetId="42">#REF!</definedName>
    <definedName name="__LEY80" localSheetId="41">#REF!</definedName>
    <definedName name="__LEY80">#REF!</definedName>
    <definedName name="__MA2" localSheetId="41">#REF!</definedName>
    <definedName name="__MA2">#REF!</definedName>
    <definedName name="__mun2" localSheetId="42">#REF!</definedName>
    <definedName name="__mun2" localSheetId="44">#REF!</definedName>
    <definedName name="__mun2" localSheetId="41">#REF!</definedName>
    <definedName name="__mun2">#REF!</definedName>
    <definedName name="__num10" localSheetId="42">#REF!</definedName>
    <definedName name="__num10" localSheetId="44">#REF!</definedName>
    <definedName name="__num10" localSheetId="41">#REF!</definedName>
    <definedName name="__num10">#REF!</definedName>
    <definedName name="__num2" localSheetId="42">#REF!</definedName>
    <definedName name="__num2" localSheetId="44">#REF!</definedName>
    <definedName name="__num2" localSheetId="41">#REF!</definedName>
    <definedName name="__num2">#REF!</definedName>
    <definedName name="__num3" localSheetId="42">#REF!</definedName>
    <definedName name="__num3" localSheetId="44">#REF!</definedName>
    <definedName name="__num3" localSheetId="41">#REF!</definedName>
    <definedName name="__num3">#REF!</definedName>
    <definedName name="__num4" localSheetId="41">#REF!</definedName>
    <definedName name="__num4">#REF!</definedName>
    <definedName name="__num5" localSheetId="41">#REF!</definedName>
    <definedName name="__num5">#REF!</definedName>
    <definedName name="__num6" localSheetId="41">#REF!</definedName>
    <definedName name="__num6">#REF!</definedName>
    <definedName name="__num7" localSheetId="41">#REF!</definedName>
    <definedName name="__num7">#REF!</definedName>
    <definedName name="__num8" localSheetId="41">#REF!</definedName>
    <definedName name="__num8">#REF!</definedName>
    <definedName name="__num9" localSheetId="41">#REF!</definedName>
    <definedName name="__num9">#REF!</definedName>
    <definedName name="__OCD1" localSheetId="42">#REF!</definedName>
    <definedName name="__OCD1" localSheetId="44">#REF!</definedName>
    <definedName name="__OCD1" localSheetId="41">#REF!</definedName>
    <definedName name="__OCD1">#REF!</definedName>
    <definedName name="__OCI1" localSheetId="42">#REF!</definedName>
    <definedName name="__OCI1" localSheetId="44">#REF!</definedName>
    <definedName name="__OCI1" localSheetId="41">#REF!</definedName>
    <definedName name="__OCI1">#REF!</definedName>
    <definedName name="__ORO10" localSheetId="42">#REF!</definedName>
    <definedName name="__ORO10" localSheetId="44">#REF!</definedName>
    <definedName name="__ORO10" localSheetId="41">#REF!</definedName>
    <definedName name="__ORO10">#REF!</definedName>
    <definedName name="__ORO11" localSheetId="42">#REF!</definedName>
    <definedName name="__ORO11" localSheetId="44">#REF!</definedName>
    <definedName name="__ORO11" localSheetId="41">#REF!</definedName>
    <definedName name="__ORO11">#REF!</definedName>
    <definedName name="__ORO12" localSheetId="42">#REF!</definedName>
    <definedName name="__ORO12" localSheetId="41">#REF!</definedName>
    <definedName name="__ORO12">#REF!</definedName>
    <definedName name="__ORO13" localSheetId="41">#REF!</definedName>
    <definedName name="__ORO13">#REF!</definedName>
    <definedName name="__ORO14" localSheetId="41">#REF!</definedName>
    <definedName name="__ORO14">#REF!</definedName>
    <definedName name="__ORO15" localSheetId="41">#REF!</definedName>
    <definedName name="__ORO15">#REF!</definedName>
    <definedName name="__ORO16" localSheetId="41">#REF!</definedName>
    <definedName name="__ORO16">#REF!</definedName>
    <definedName name="__ORO17" localSheetId="41">#REF!</definedName>
    <definedName name="__ORO17">#REF!</definedName>
    <definedName name="__ORO18" localSheetId="41">#REF!</definedName>
    <definedName name="__ORO18">#REF!</definedName>
    <definedName name="__ORO19" localSheetId="41">#REF!</definedName>
    <definedName name="__ORO19">#REF!</definedName>
    <definedName name="__Pa1" localSheetId="42">#REF!</definedName>
    <definedName name="__Pa1" localSheetId="44">#REF!</definedName>
    <definedName name="__Pa1" localSheetId="41">#REF!</definedName>
    <definedName name="__Pa1">#REF!</definedName>
    <definedName name="__Pa2" localSheetId="42">#REF!</definedName>
    <definedName name="__Pa2" localSheetId="44">#REF!</definedName>
    <definedName name="__Pa2" localSheetId="41">#REF!</definedName>
    <definedName name="__Pa2">#REF!</definedName>
    <definedName name="__Pa3" localSheetId="42">#REF!</definedName>
    <definedName name="__Pa3" localSheetId="44">#REF!</definedName>
    <definedName name="__Pa3" localSheetId="41">#REF!</definedName>
    <definedName name="__Pa3">#REF!</definedName>
    <definedName name="__Pa4" localSheetId="42">#REF!</definedName>
    <definedName name="__Pa4" localSheetId="44">#REF!</definedName>
    <definedName name="__Pa4" localSheetId="41">#REF!</definedName>
    <definedName name="__Pa4">#REF!</definedName>
    <definedName name="__PJ50" localSheetId="42">#REF!</definedName>
    <definedName name="__PJ50" localSheetId="44">#REF!</definedName>
    <definedName name="__PJ50" localSheetId="41">#REF!</definedName>
    <definedName name="__PJ50">#REF!</definedName>
    <definedName name="__pj51" localSheetId="42">#REF!</definedName>
    <definedName name="__pj51" localSheetId="44">#REF!</definedName>
    <definedName name="__pj51" localSheetId="41">#REF!</definedName>
    <definedName name="__pj51">#REF!</definedName>
    <definedName name="__PMT5671" localSheetId="42">#REF!</definedName>
    <definedName name="__PMT5671" localSheetId="44">#REF!</definedName>
    <definedName name="__PMT5671" localSheetId="41">#REF!</definedName>
    <definedName name="__PMT5671">#REF!</definedName>
    <definedName name="__PMT5805" localSheetId="42">#REF!</definedName>
    <definedName name="__PMT5805" localSheetId="44">#REF!</definedName>
    <definedName name="__PMT5805" localSheetId="41">#REF!</definedName>
    <definedName name="__PMT5805">#REF!</definedName>
    <definedName name="__PMT5806" localSheetId="42">#REF!</definedName>
    <definedName name="__PMT5806" localSheetId="44">#REF!</definedName>
    <definedName name="__PMT5806">#REF!</definedName>
    <definedName name="__PMT5815" localSheetId="42">#REF!</definedName>
    <definedName name="__PMT5815" localSheetId="44">#REF!</definedName>
    <definedName name="__PMT5815">#REF!</definedName>
    <definedName name="__PMT5820" localSheetId="42">#REF!</definedName>
    <definedName name="__PMT5820" localSheetId="44">#REF!</definedName>
    <definedName name="__PMT5820">#REF!</definedName>
    <definedName name="__pr01" localSheetId="42">#REF!</definedName>
    <definedName name="__pr01" localSheetId="44">#REF!</definedName>
    <definedName name="__pr01" localSheetId="41">#REF!</definedName>
    <definedName name="__pr01">#REF!</definedName>
    <definedName name="__pr02" localSheetId="42">#REF!</definedName>
    <definedName name="__pr02" localSheetId="44">#REF!</definedName>
    <definedName name="__pr02" localSheetId="41">#REF!</definedName>
    <definedName name="__pr02">#REF!</definedName>
    <definedName name="__pr03" localSheetId="42">#REF!</definedName>
    <definedName name="__pr03" localSheetId="44">#REF!</definedName>
    <definedName name="__pr03" localSheetId="41">#REF!</definedName>
    <definedName name="__pr03">#REF!</definedName>
    <definedName name="__pr04" localSheetId="41">#REF!</definedName>
    <definedName name="__pr04">#REF!</definedName>
    <definedName name="__pr05" localSheetId="41">#REF!</definedName>
    <definedName name="__pr05">#REF!</definedName>
    <definedName name="__pr06" localSheetId="41">#REF!</definedName>
    <definedName name="__pr06">#REF!</definedName>
    <definedName name="__pr07" localSheetId="41">#REF!</definedName>
    <definedName name="__pr07">#REF!</definedName>
    <definedName name="__pr08" localSheetId="41">#REF!</definedName>
    <definedName name="__pr08">#REF!</definedName>
    <definedName name="__pr09" localSheetId="41">#REF!</definedName>
    <definedName name="__pr09">#REF!</definedName>
    <definedName name="__pr10" localSheetId="41">#REF!</definedName>
    <definedName name="__pr10">#REF!</definedName>
    <definedName name="__pr11" localSheetId="41">#REF!</definedName>
    <definedName name="__pr11">#REF!</definedName>
    <definedName name="__pr12" localSheetId="41">#REF!</definedName>
    <definedName name="__pr12">#REF!</definedName>
    <definedName name="__pr13" localSheetId="41">#REF!</definedName>
    <definedName name="__pr13">#REF!</definedName>
    <definedName name="__pr14" localSheetId="41">#REF!</definedName>
    <definedName name="__pr14">#REF!</definedName>
    <definedName name="__pr15" localSheetId="41">#REF!</definedName>
    <definedName name="__pr15">#REF!</definedName>
    <definedName name="__pr16" localSheetId="41">#REF!</definedName>
    <definedName name="__pr16">#REF!</definedName>
    <definedName name="__pr17" localSheetId="41">#REF!</definedName>
    <definedName name="__pr17">#REF!</definedName>
    <definedName name="__pr18" localSheetId="41">#REF!</definedName>
    <definedName name="__pr18">#REF!</definedName>
    <definedName name="__pr19" localSheetId="41">#REF!</definedName>
    <definedName name="__pr19">#REF!</definedName>
    <definedName name="__pr20" localSheetId="41">#REF!</definedName>
    <definedName name="__pr20">#REF!</definedName>
    <definedName name="__pr21" localSheetId="41">#REF!</definedName>
    <definedName name="__pr21">#REF!</definedName>
    <definedName name="__pr22" localSheetId="41">#REF!</definedName>
    <definedName name="__pr22">#REF!</definedName>
    <definedName name="__pr23" localSheetId="41">#REF!</definedName>
    <definedName name="__pr23">#REF!</definedName>
    <definedName name="__pr24" localSheetId="41">#REF!</definedName>
    <definedName name="__pr24">#REF!</definedName>
    <definedName name="__pr25" localSheetId="41">#REF!</definedName>
    <definedName name="__pr25">#REF!</definedName>
    <definedName name="__pr26" localSheetId="41">#REF!</definedName>
    <definedName name="__pr26">#REF!</definedName>
    <definedName name="__pr27" localSheetId="41">#REF!</definedName>
    <definedName name="__pr27">#REF!</definedName>
    <definedName name="__pr28" localSheetId="41">#REF!</definedName>
    <definedName name="__pr28">#REF!</definedName>
    <definedName name="__pr29" localSheetId="41">#REF!</definedName>
    <definedName name="__pr29">#REF!</definedName>
    <definedName name="__pr30" localSheetId="41">#REF!</definedName>
    <definedName name="__pr30">#REF!</definedName>
    <definedName name="__pr31" localSheetId="41">#REF!</definedName>
    <definedName name="__pr31">#REF!</definedName>
    <definedName name="__pr32" localSheetId="41">#REF!</definedName>
    <definedName name="__pr32">#REF!</definedName>
    <definedName name="__pr33" localSheetId="41">#REF!</definedName>
    <definedName name="__pr33">#REF!</definedName>
    <definedName name="__pr34" localSheetId="41">#REF!</definedName>
    <definedName name="__pr34">#REF!</definedName>
    <definedName name="__pr35" localSheetId="41">#REF!</definedName>
    <definedName name="__pr35">#REF!</definedName>
    <definedName name="__pr36" localSheetId="41">#REF!</definedName>
    <definedName name="__pr36">#REF!</definedName>
    <definedName name="__pr37" localSheetId="41">#REF!</definedName>
    <definedName name="__pr37">#REF!</definedName>
    <definedName name="__pr38" localSheetId="41">#REF!</definedName>
    <definedName name="__pr38">#REF!</definedName>
    <definedName name="__pr39" localSheetId="41">#REF!</definedName>
    <definedName name="__pr39">#REF!</definedName>
    <definedName name="__pr40" localSheetId="41">#REF!</definedName>
    <definedName name="__pr40">#REF!</definedName>
    <definedName name="__pr41" localSheetId="41">#REF!</definedName>
    <definedName name="__pr41">#REF!</definedName>
    <definedName name="__pr42" localSheetId="41">#REF!</definedName>
    <definedName name="__pr42">#REF!</definedName>
    <definedName name="__pr43" localSheetId="41">#REF!</definedName>
    <definedName name="__pr43">#REF!</definedName>
    <definedName name="__pr44" localSheetId="41">#REF!</definedName>
    <definedName name="__pr44">#REF!</definedName>
    <definedName name="__pr45" localSheetId="41">#REF!</definedName>
    <definedName name="__pr45">#REF!</definedName>
    <definedName name="__pr46" localSheetId="41">#REF!</definedName>
    <definedName name="__pr46">#REF!</definedName>
    <definedName name="__pr47" localSheetId="41">#REF!</definedName>
    <definedName name="__pr47">#REF!</definedName>
    <definedName name="__pr48" localSheetId="41">#REF!</definedName>
    <definedName name="__pr48">#REF!</definedName>
    <definedName name="__pr49" localSheetId="41">#REF!</definedName>
    <definedName name="__pr49">#REF!</definedName>
    <definedName name="__pr50" localSheetId="41">#REF!</definedName>
    <definedName name="__pr50">#REF!</definedName>
    <definedName name="__pr51" localSheetId="41">#REF!</definedName>
    <definedName name="__pr51">#REF!</definedName>
    <definedName name="__pr52" localSheetId="41">#REF!</definedName>
    <definedName name="__pr52">#REF!</definedName>
    <definedName name="__pr53" localSheetId="41">#REF!</definedName>
    <definedName name="__pr53">#REF!</definedName>
    <definedName name="__pr54" localSheetId="41">#REF!</definedName>
    <definedName name="__pr54">#REF!</definedName>
    <definedName name="__pr55" localSheetId="41">#REF!</definedName>
    <definedName name="__pr55">#REF!</definedName>
    <definedName name="__pr56" localSheetId="41">#REF!</definedName>
    <definedName name="__pr56">#REF!</definedName>
    <definedName name="__pr57" localSheetId="41">#REF!</definedName>
    <definedName name="__pr57">#REF!</definedName>
    <definedName name="__pr58" localSheetId="41">#REF!</definedName>
    <definedName name="__pr58">#REF!</definedName>
    <definedName name="__pr59" localSheetId="41">#REF!</definedName>
    <definedName name="__pr59">#REF!</definedName>
    <definedName name="__pr60" localSheetId="41">#REF!</definedName>
    <definedName name="__pr60">#REF!</definedName>
    <definedName name="__pr61" localSheetId="41">#REF!</definedName>
    <definedName name="__pr61">#REF!</definedName>
    <definedName name="__pr62" localSheetId="41">#REF!</definedName>
    <definedName name="__pr62">#REF!</definedName>
    <definedName name="__pr63" localSheetId="41">#REF!</definedName>
    <definedName name="__pr63">#REF!</definedName>
    <definedName name="__pr64" localSheetId="41">#REF!</definedName>
    <definedName name="__pr64">#REF!</definedName>
    <definedName name="__pr65" localSheetId="41">#REF!</definedName>
    <definedName name="__pr65">#REF!</definedName>
    <definedName name="__pr66" localSheetId="41">#REF!</definedName>
    <definedName name="__pr66">#REF!</definedName>
    <definedName name="__pr67" localSheetId="41">#REF!</definedName>
    <definedName name="__pr67">#REF!</definedName>
    <definedName name="__pr68" localSheetId="41">#REF!</definedName>
    <definedName name="__pr68">#REF!</definedName>
    <definedName name="__pr69" localSheetId="41">#REF!</definedName>
    <definedName name="__pr69">#REF!</definedName>
    <definedName name="__pr70" localSheetId="41">#REF!</definedName>
    <definedName name="__pr70">#REF!</definedName>
    <definedName name="__pr71" localSheetId="41">#REF!</definedName>
    <definedName name="__pr71">#REF!</definedName>
    <definedName name="__pr72" localSheetId="41">#REF!</definedName>
    <definedName name="__pr72">#REF!</definedName>
    <definedName name="__pv2">#REF!</definedName>
    <definedName name="__pv3" localSheetId="42">#REF!</definedName>
    <definedName name="__pv3" localSheetId="44">#REF!</definedName>
    <definedName name="__pv3">#REF!</definedName>
    <definedName name="__r" localSheetId="42">#REF!</definedName>
    <definedName name="__r" localSheetId="44">#REF!</definedName>
    <definedName name="__r" localSheetId="41">#REF!</definedName>
    <definedName name="__r">#REF!</definedName>
    <definedName name="__ref4" localSheetId="44">#REF!</definedName>
    <definedName name="__ref4" localSheetId="41">#REF!</definedName>
    <definedName name="__ref4">#REF!</definedName>
    <definedName name="__SAL1">#REF!</definedName>
    <definedName name="__SBC1" localSheetId="42">#REF!</definedName>
    <definedName name="__SBC1" localSheetId="44">#REF!</definedName>
    <definedName name="__SBC1" localSheetId="41">#REF!</definedName>
    <definedName name="__SBC1">#REF!</definedName>
    <definedName name="__SBC3" localSheetId="42">#REF!</definedName>
    <definedName name="__SBC3" localSheetId="44">#REF!</definedName>
    <definedName name="__SBC3" localSheetId="41">#REF!</definedName>
    <definedName name="__SBC3">#REF!</definedName>
    <definedName name="__SBC5" localSheetId="42">#REF!</definedName>
    <definedName name="__SBC5" localSheetId="44">#REF!</definedName>
    <definedName name="__SBC5" localSheetId="41">#REF!</definedName>
    <definedName name="__SBC5">#REF!</definedName>
    <definedName name="__tab1" localSheetId="42">#REF!</definedName>
    <definedName name="__tab1" localSheetId="44">#REF!</definedName>
    <definedName name="__tab1" localSheetId="41">#REF!</definedName>
    <definedName name="__tab1">#REF!</definedName>
    <definedName name="__tab2" localSheetId="42">#REF!</definedName>
    <definedName name="__tab2" localSheetId="44">#REF!</definedName>
    <definedName name="__tab2" localSheetId="41">#REF!</definedName>
    <definedName name="__tab2">#REF!</definedName>
    <definedName name="__tab3" localSheetId="42">#REF!</definedName>
    <definedName name="__tab3" localSheetId="44">#REF!</definedName>
    <definedName name="__tab3" localSheetId="41">#REF!</definedName>
    <definedName name="__tab3">#REF!</definedName>
    <definedName name="__TAB4" localSheetId="41">#REF!</definedName>
    <definedName name="__TAB4">#REF!</definedName>
    <definedName name="__TOP1" localSheetId="41">#REF!</definedName>
    <definedName name="__TOP1">#REF!</definedName>
    <definedName name="__TOP10" localSheetId="41">#REF!</definedName>
    <definedName name="__TOP10">#REF!</definedName>
    <definedName name="__TOP2" localSheetId="41">#REF!</definedName>
    <definedName name="__TOP2">#REF!</definedName>
    <definedName name="__TOP3" localSheetId="41">#REF!</definedName>
    <definedName name="__TOP3">#REF!</definedName>
    <definedName name="__TOP4" localSheetId="41">#REF!</definedName>
    <definedName name="__TOP4">#REF!</definedName>
    <definedName name="__TOP5" localSheetId="41">#REF!</definedName>
    <definedName name="__TOP5">#REF!</definedName>
    <definedName name="__TOP6" localSheetId="41">#REF!</definedName>
    <definedName name="__TOP6">#REF!</definedName>
    <definedName name="__TOP7" localSheetId="41">#REF!</definedName>
    <definedName name="__TOP7">#REF!</definedName>
    <definedName name="__TOP8" localSheetId="41">#REF!</definedName>
    <definedName name="__TOP8">#REF!</definedName>
    <definedName name="__TOP9" localSheetId="41">#REF!</definedName>
    <definedName name="__TOP9">#REF!</definedName>
    <definedName name="__TOT1" localSheetId="41">#REF!</definedName>
    <definedName name="__TOT1">#REF!</definedName>
    <definedName name="__VEX1" localSheetId="42">#REF!</definedName>
    <definedName name="__VEX1" localSheetId="44">#REF!</definedName>
    <definedName name="__VEX1" localSheetId="41">#REF!</definedName>
    <definedName name="__VEX1">#REF!</definedName>
    <definedName name="__VFA1" localSheetId="42">#REF!</definedName>
    <definedName name="__VFA1" localSheetId="44">#REF!</definedName>
    <definedName name="__VFA1" localSheetId="41">#REF!</definedName>
    <definedName name="__VFA1">#REF!</definedName>
    <definedName name="__VIT1" localSheetId="42">#REF!</definedName>
    <definedName name="__VIT1" localSheetId="44">#REF!</definedName>
    <definedName name="__VIT1" localSheetId="41">#REF!</definedName>
    <definedName name="__VIT1">#REF!</definedName>
    <definedName name="__Vol1" localSheetId="42">#REF!</definedName>
    <definedName name="__Vol1" localSheetId="44">#REF!</definedName>
    <definedName name="__Vol1" localSheetId="41">#REF!</definedName>
    <definedName name="__Vol1">#REF!</definedName>
    <definedName name="__VPR1" localSheetId="42">#REF!</definedName>
    <definedName name="__VPR1" localSheetId="44">#REF!</definedName>
    <definedName name="__VPR1" localSheetId="41">#REF!</definedName>
    <definedName name="__VPR1">#REF!</definedName>
    <definedName name="__VPR2" localSheetId="42">#REF!</definedName>
    <definedName name="__VPR2" localSheetId="44">#REF!</definedName>
    <definedName name="__VPR2" localSheetId="41">#REF!</definedName>
    <definedName name="__VPR2">#REF!</definedName>
    <definedName name="__VRP1" localSheetId="42">#REF!</definedName>
    <definedName name="__VRP1" localSheetId="44">#REF!</definedName>
    <definedName name="__VRP1" localSheetId="41">#REF!</definedName>
    <definedName name="__VRP1">#REF!</definedName>
    <definedName name="__VSM1" localSheetId="42">#REF!</definedName>
    <definedName name="__VSM1" localSheetId="44">#REF!</definedName>
    <definedName name="__VSM1" localSheetId="41">#REF!</definedName>
    <definedName name="__VSM1">#REF!</definedName>
    <definedName name="_1" localSheetId="42">#REF!</definedName>
    <definedName name="_1" localSheetId="44">#REF!</definedName>
    <definedName name="_1" localSheetId="41">#REF!</definedName>
    <definedName name="_1">#REF!</definedName>
    <definedName name="_1__Excel_BuiltIn_Print_Area_1_1_1" localSheetId="42">#REF!</definedName>
    <definedName name="_1__Excel_BuiltIn_Print_Area_1_1_1">#REF!</definedName>
    <definedName name="_1_25" localSheetId="42">#REF!</definedName>
    <definedName name="_1_25" localSheetId="44">#REF!</definedName>
    <definedName name="_1_25" localSheetId="41">#REF!</definedName>
    <definedName name="_1_25">#REF!</definedName>
    <definedName name="_116B" localSheetId="42">#REF!</definedName>
    <definedName name="_116B" localSheetId="44">#REF!</definedName>
    <definedName name="_116B" localSheetId="41">#REF!</definedName>
    <definedName name="_116B">#REF!</definedName>
    <definedName name="_117A" localSheetId="42">#REF!</definedName>
    <definedName name="_117A" localSheetId="44">#REF!</definedName>
    <definedName name="_117A" localSheetId="41">#REF!</definedName>
    <definedName name="_117A">#REF!</definedName>
    <definedName name="_117B" localSheetId="42">#REF!</definedName>
    <definedName name="_117B" localSheetId="44">#REF!</definedName>
    <definedName name="_117B" localSheetId="41">#REF!</definedName>
    <definedName name="_117B">#REF!</definedName>
    <definedName name="_120A" localSheetId="41">#REF!</definedName>
    <definedName name="_120A">#REF!</definedName>
    <definedName name="_120B" localSheetId="41">#REF!</definedName>
    <definedName name="_120B">#REF!</definedName>
    <definedName name="_121A" localSheetId="41">#REF!</definedName>
    <definedName name="_121A">#REF!</definedName>
    <definedName name="_121B" localSheetId="41">#REF!</definedName>
    <definedName name="_121B">#REF!</definedName>
    <definedName name="_122A" localSheetId="41">#REF!</definedName>
    <definedName name="_122A">#REF!</definedName>
    <definedName name="_122B" localSheetId="41">#REF!</definedName>
    <definedName name="_122B">#REF!</definedName>
    <definedName name="_123" localSheetId="42" hidden="1">#REF!</definedName>
    <definedName name="_123" localSheetId="44" hidden="1">#REF!</definedName>
    <definedName name="_123" hidden="1">#REF!</definedName>
    <definedName name="_123A" localSheetId="42">#REF!</definedName>
    <definedName name="_123A" localSheetId="44">#REF!</definedName>
    <definedName name="_123A" localSheetId="41">#REF!</definedName>
    <definedName name="_123A">#REF!</definedName>
    <definedName name="_123B" localSheetId="44">#REF!</definedName>
    <definedName name="_123B" localSheetId="41">#REF!</definedName>
    <definedName name="_123B">#REF!</definedName>
    <definedName name="_124A" localSheetId="41">#REF!</definedName>
    <definedName name="_124A">#REF!</definedName>
    <definedName name="_124B" localSheetId="41">#REF!</definedName>
    <definedName name="_124B">#REF!</definedName>
    <definedName name="_125A" localSheetId="41">#REF!</definedName>
    <definedName name="_125A">#REF!</definedName>
    <definedName name="_125B" localSheetId="41">#REF!</definedName>
    <definedName name="_125B">#REF!</definedName>
    <definedName name="_126A" localSheetId="41">#REF!</definedName>
    <definedName name="_126A">#REF!</definedName>
    <definedName name="_126B" localSheetId="41">#REF!</definedName>
    <definedName name="_126B">#REF!</definedName>
    <definedName name="_130A" localSheetId="41">#REF!</definedName>
    <definedName name="_130A">#REF!</definedName>
    <definedName name="_130B" localSheetId="41">#REF!</definedName>
    <definedName name="_130B">#REF!</definedName>
    <definedName name="_131A" localSheetId="41">#REF!</definedName>
    <definedName name="_131A">#REF!</definedName>
    <definedName name="_131B" localSheetId="41">#REF!</definedName>
    <definedName name="_131B">#REF!</definedName>
    <definedName name="_132A" localSheetId="41">#REF!</definedName>
    <definedName name="_132A">#REF!</definedName>
    <definedName name="_132B" localSheetId="41">#REF!</definedName>
    <definedName name="_132B">#REF!</definedName>
    <definedName name="_133A" localSheetId="41">#REF!</definedName>
    <definedName name="_133A">#REF!</definedName>
    <definedName name="_133B" localSheetId="41">#REF!</definedName>
    <definedName name="_133B">#REF!</definedName>
    <definedName name="_134A" localSheetId="41">#REF!</definedName>
    <definedName name="_134A">#REF!</definedName>
    <definedName name="_134B" localSheetId="41">#REF!</definedName>
    <definedName name="_134B">#REF!</definedName>
    <definedName name="_150A" localSheetId="41">#REF!</definedName>
    <definedName name="_150A">#REF!</definedName>
    <definedName name="_150B" localSheetId="41">#REF!</definedName>
    <definedName name="_150B">#REF!</definedName>
    <definedName name="_151A" localSheetId="41">#REF!</definedName>
    <definedName name="_151A">#REF!</definedName>
    <definedName name="_151B" localSheetId="41">#REF!</definedName>
    <definedName name="_151B">#REF!</definedName>
    <definedName name="_152A" localSheetId="41">#REF!</definedName>
    <definedName name="_152A">#REF!</definedName>
    <definedName name="_152B" localSheetId="41">#REF!</definedName>
    <definedName name="_152B">#REF!</definedName>
    <definedName name="_153A" localSheetId="41">#REF!</definedName>
    <definedName name="_153A">#REF!</definedName>
    <definedName name="_153B" localSheetId="41">#REF!</definedName>
    <definedName name="_153B">#REF!</definedName>
    <definedName name="_154A" localSheetId="41">#REF!</definedName>
    <definedName name="_154A">#REF!</definedName>
    <definedName name="_154B" localSheetId="41">#REF!</definedName>
    <definedName name="_154B">#REF!</definedName>
    <definedName name="_160A" localSheetId="41">#REF!</definedName>
    <definedName name="_160A">#REF!</definedName>
    <definedName name="_160B" localSheetId="41">#REF!</definedName>
    <definedName name="_160B">#REF!</definedName>
    <definedName name="_161A" localSheetId="41">#REF!</definedName>
    <definedName name="_161A">#REF!</definedName>
    <definedName name="_161B" localSheetId="41">#REF!</definedName>
    <definedName name="_161B">#REF!</definedName>
    <definedName name="_162A" localSheetId="41">#REF!</definedName>
    <definedName name="_162A">#REF!</definedName>
    <definedName name="_162B" localSheetId="41">#REF!</definedName>
    <definedName name="_162B">#REF!</definedName>
    <definedName name="_163A" localSheetId="41">#REF!</definedName>
    <definedName name="_163A">#REF!</definedName>
    <definedName name="_163B" localSheetId="41">#REF!</definedName>
    <definedName name="_163B">#REF!</definedName>
    <definedName name="_164A" localSheetId="41">#REF!</definedName>
    <definedName name="_164A">#REF!</definedName>
    <definedName name="_164B" localSheetId="41">#REF!</definedName>
    <definedName name="_164B">#REF!</definedName>
    <definedName name="_165A" localSheetId="41">#REF!</definedName>
    <definedName name="_165A">#REF!</definedName>
    <definedName name="_165B" localSheetId="41">#REF!</definedName>
    <definedName name="_165B">#REF!</definedName>
    <definedName name="_166A" localSheetId="41">#REF!</definedName>
    <definedName name="_166A">#REF!</definedName>
    <definedName name="_166B" localSheetId="41">#REF!</definedName>
    <definedName name="_166B">#REF!</definedName>
    <definedName name="_167A" localSheetId="41">#REF!</definedName>
    <definedName name="_167A">#REF!</definedName>
    <definedName name="_167B" localSheetId="41">#REF!</definedName>
    <definedName name="_167B">#REF!</definedName>
    <definedName name="_170A" localSheetId="41">#REF!</definedName>
    <definedName name="_170A">#REF!</definedName>
    <definedName name="_170B" localSheetId="41">#REF!</definedName>
    <definedName name="_170B">#REF!</definedName>
    <definedName name="_171A" localSheetId="41">#REF!</definedName>
    <definedName name="_171A">#REF!</definedName>
    <definedName name="_171B" localSheetId="41">#REF!</definedName>
    <definedName name="_171B">#REF!</definedName>
    <definedName name="_172A" localSheetId="41">#REF!</definedName>
    <definedName name="_172A">#REF!</definedName>
    <definedName name="_172B" localSheetId="41">#REF!</definedName>
    <definedName name="_172B">#REF!</definedName>
    <definedName name="_173A" localSheetId="41">#REF!</definedName>
    <definedName name="_173A">#REF!</definedName>
    <definedName name="_173B" localSheetId="41">#REF!</definedName>
    <definedName name="_173B">#REF!</definedName>
    <definedName name="_174A" localSheetId="41">#REF!</definedName>
    <definedName name="_174A">#REF!</definedName>
    <definedName name="_174B" localSheetId="41">#REF!</definedName>
    <definedName name="_174B">#REF!</definedName>
    <definedName name="_175A" localSheetId="41">#REF!</definedName>
    <definedName name="_175A">#REF!</definedName>
    <definedName name="_175B" localSheetId="41">#REF!</definedName>
    <definedName name="_175B">#REF!</definedName>
    <definedName name="_18_Dic" localSheetId="41">#REF!</definedName>
    <definedName name="_18_Dic">#REF!</definedName>
    <definedName name="_180A" localSheetId="41">#REF!</definedName>
    <definedName name="_180A">#REF!</definedName>
    <definedName name="_180B" localSheetId="41">#REF!</definedName>
    <definedName name="_180B">#REF!</definedName>
    <definedName name="_181A" localSheetId="41">#REF!</definedName>
    <definedName name="_181A">#REF!</definedName>
    <definedName name="_181B" localSheetId="41">#REF!</definedName>
    <definedName name="_181B">#REF!</definedName>
    <definedName name="_182A" localSheetId="41">#REF!</definedName>
    <definedName name="_182A">#REF!</definedName>
    <definedName name="_182B" localSheetId="41">#REF!</definedName>
    <definedName name="_182B">#REF!</definedName>
    <definedName name="_183A" localSheetId="41">#REF!</definedName>
    <definedName name="_183A">#REF!</definedName>
    <definedName name="_183B" localSheetId="41">#REF!</definedName>
    <definedName name="_183B">#REF!</definedName>
    <definedName name="_184A" localSheetId="41">#REF!</definedName>
    <definedName name="_184A">#REF!</definedName>
    <definedName name="_184B" localSheetId="41">#REF!</definedName>
    <definedName name="_184B">#REF!</definedName>
    <definedName name="_185A" localSheetId="41">#REF!</definedName>
    <definedName name="_185A">#REF!</definedName>
    <definedName name="_185B" localSheetId="41">#REF!</definedName>
    <definedName name="_185B">#REF!</definedName>
    <definedName name="_190A" localSheetId="41">#REF!</definedName>
    <definedName name="_190A">#REF!</definedName>
    <definedName name="_190B" localSheetId="41">#REF!</definedName>
    <definedName name="_190B">#REF!</definedName>
    <definedName name="_191A" localSheetId="41">#REF!</definedName>
    <definedName name="_191A">#REF!</definedName>
    <definedName name="_191B" localSheetId="41">#REF!</definedName>
    <definedName name="_191B">#REF!</definedName>
    <definedName name="_192A" localSheetId="41">#REF!</definedName>
    <definedName name="_192A">#REF!</definedName>
    <definedName name="_192B" localSheetId="41">#REF!</definedName>
    <definedName name="_192B">#REF!</definedName>
    <definedName name="_193A" localSheetId="41">#REF!</definedName>
    <definedName name="_193A">#REF!</definedName>
    <definedName name="_193B" localSheetId="41">#REF!</definedName>
    <definedName name="_193B">#REF!</definedName>
    <definedName name="_194A" localSheetId="41">#REF!</definedName>
    <definedName name="_194A">#REF!</definedName>
    <definedName name="_194B" localSheetId="41">#REF!</definedName>
    <definedName name="_194B">#REF!</definedName>
    <definedName name="_195A" localSheetId="41">#REF!</definedName>
    <definedName name="_195A">#REF!</definedName>
    <definedName name="_195B" localSheetId="41">#REF!</definedName>
    <definedName name="_195B">#REF!</definedName>
    <definedName name="_196A" localSheetId="41">#REF!</definedName>
    <definedName name="_196A">#REF!</definedName>
    <definedName name="_196B" localSheetId="41">#REF!</definedName>
    <definedName name="_196B">#REF!</definedName>
    <definedName name="_197A" localSheetId="41">#REF!</definedName>
    <definedName name="_197A">#REF!</definedName>
    <definedName name="_197B" localSheetId="41">#REF!</definedName>
    <definedName name="_197B">#REF!</definedName>
    <definedName name="_19Excel_BuiltIn_Print_Area_1_1_1">#REF!</definedName>
    <definedName name="_1ane_o10" localSheetId="41">#REF!</definedName>
    <definedName name="_1ane_o10">#REF!</definedName>
    <definedName name="_1Excel_BuiltIn_Print_Area_1_1">#REF!</definedName>
    <definedName name="_1Excel_BuiltIn_Print_Area_1_1_1" localSheetId="41">#REF!</definedName>
    <definedName name="_1Excel_BuiltIn_Print_Area_1_1_1">#REF!</definedName>
    <definedName name="_2_5__TOTAL_DE_MATERIALES_A_EXPORTAR" localSheetId="41">#REF!</definedName>
    <definedName name="_2_5__TOTAL_DE_MATERIALES_A_EXPORTAR">#REF!</definedName>
    <definedName name="_2_Excel_BuiltIn_Print_Area_1_1">#REF!</definedName>
    <definedName name="_200A" localSheetId="41">#REF!</definedName>
    <definedName name="_200A">#REF!</definedName>
    <definedName name="_200B" localSheetId="41">#REF!</definedName>
    <definedName name="_200B">#REF!</definedName>
    <definedName name="_201A" localSheetId="41">#REF!</definedName>
    <definedName name="_201A">#REF!</definedName>
    <definedName name="_201B" localSheetId="41">#REF!</definedName>
    <definedName name="_201B">#REF!</definedName>
    <definedName name="_202A" localSheetId="41">#REF!</definedName>
    <definedName name="_202A">#REF!</definedName>
    <definedName name="_202B" localSheetId="41">#REF!</definedName>
    <definedName name="_202B">#REF!</definedName>
    <definedName name="_203A" localSheetId="41">#REF!</definedName>
    <definedName name="_203A">#REF!</definedName>
    <definedName name="_203B" localSheetId="41">#REF!</definedName>
    <definedName name="_203B">#REF!</definedName>
    <definedName name="_204A" localSheetId="41">#REF!</definedName>
    <definedName name="_204A">#REF!</definedName>
    <definedName name="_204B" localSheetId="41">#REF!</definedName>
    <definedName name="_204B">#REF!</definedName>
    <definedName name="_205A" localSheetId="41">#REF!</definedName>
    <definedName name="_205A">#REF!</definedName>
    <definedName name="_205B" localSheetId="41">#REF!</definedName>
    <definedName name="_205B">#REF!</definedName>
    <definedName name="_210A" localSheetId="41">#REF!</definedName>
    <definedName name="_210A">#REF!</definedName>
    <definedName name="_210B" localSheetId="41">#REF!</definedName>
    <definedName name="_210B">#REF!</definedName>
    <definedName name="_211A" localSheetId="41">#REF!</definedName>
    <definedName name="_211A">#REF!</definedName>
    <definedName name="_211B" localSheetId="41">#REF!</definedName>
    <definedName name="_211B">#REF!</definedName>
    <definedName name="_212A" localSheetId="41">#REF!</definedName>
    <definedName name="_212A">#REF!</definedName>
    <definedName name="_212B" localSheetId="41">#REF!</definedName>
    <definedName name="_212B">#REF!</definedName>
    <definedName name="_213A" localSheetId="41">#REF!</definedName>
    <definedName name="_213A">#REF!</definedName>
    <definedName name="_213B" localSheetId="41">#REF!</definedName>
    <definedName name="_213B">#REF!</definedName>
    <definedName name="_214A" localSheetId="41">#REF!</definedName>
    <definedName name="_214A">#REF!</definedName>
    <definedName name="_214B" localSheetId="41">#REF!</definedName>
    <definedName name="_214B">#REF!</definedName>
    <definedName name="_215A" localSheetId="41">#REF!</definedName>
    <definedName name="_215A">#REF!</definedName>
    <definedName name="_215B" localSheetId="41">#REF!</definedName>
    <definedName name="_215B">#REF!</definedName>
    <definedName name="_216A" localSheetId="41">#REF!</definedName>
    <definedName name="_216A">#REF!</definedName>
    <definedName name="_216B" localSheetId="41">#REF!</definedName>
    <definedName name="_216B">#REF!</definedName>
    <definedName name="_217A" localSheetId="41">#REF!</definedName>
    <definedName name="_217A">#REF!</definedName>
    <definedName name="_217B" localSheetId="41">#REF!</definedName>
    <definedName name="_217B">#REF!</definedName>
    <definedName name="_220A" localSheetId="41">#REF!</definedName>
    <definedName name="_220A">#REF!</definedName>
    <definedName name="_220B" localSheetId="41">#REF!</definedName>
    <definedName name="_220B">#REF!</definedName>
    <definedName name="_221A" localSheetId="41">#REF!</definedName>
    <definedName name="_221A">#REF!</definedName>
    <definedName name="_221B" localSheetId="41">#REF!</definedName>
    <definedName name="_221B">#REF!</definedName>
    <definedName name="_222A" localSheetId="41">#REF!</definedName>
    <definedName name="_222A">#REF!</definedName>
    <definedName name="_222B" localSheetId="41">#REF!</definedName>
    <definedName name="_222B">#REF!</definedName>
    <definedName name="_223A" localSheetId="41">#REF!</definedName>
    <definedName name="_223A">#REF!</definedName>
    <definedName name="_223B" localSheetId="41">#REF!</definedName>
    <definedName name="_223B">#REF!</definedName>
    <definedName name="_224A" localSheetId="41">#REF!</definedName>
    <definedName name="_224A">#REF!</definedName>
    <definedName name="_224B" localSheetId="41">#REF!</definedName>
    <definedName name="_224B">#REF!</definedName>
    <definedName name="_240A" localSheetId="41">#REF!</definedName>
    <definedName name="_240A">#REF!</definedName>
    <definedName name="_240B" localSheetId="41">#REF!</definedName>
    <definedName name="_240B">#REF!</definedName>
    <definedName name="_241A" localSheetId="41">#REF!</definedName>
    <definedName name="_241A">#REF!</definedName>
    <definedName name="_241B" localSheetId="41">#REF!</definedName>
    <definedName name="_241B">#REF!</definedName>
    <definedName name="_242A" localSheetId="41">#REF!</definedName>
    <definedName name="_242A">#REF!</definedName>
    <definedName name="_242B" localSheetId="41">#REF!</definedName>
    <definedName name="_242B">#REF!</definedName>
    <definedName name="_243A" localSheetId="41">#REF!</definedName>
    <definedName name="_243A">#REF!</definedName>
    <definedName name="_243B" localSheetId="41">#REF!</definedName>
    <definedName name="_243B">#REF!</definedName>
    <definedName name="_244A" localSheetId="41">#REF!</definedName>
    <definedName name="_244A">#REF!</definedName>
    <definedName name="_244B" localSheetId="41">#REF!</definedName>
    <definedName name="_244B">#REF!</definedName>
    <definedName name="_250A" localSheetId="41">#REF!</definedName>
    <definedName name="_250A">#REF!</definedName>
    <definedName name="_250B" localSheetId="41">#REF!</definedName>
    <definedName name="_250B">#REF!</definedName>
    <definedName name="_251A" localSheetId="41">#REF!</definedName>
    <definedName name="_251A">#REF!</definedName>
    <definedName name="_251B" localSheetId="41">#REF!</definedName>
    <definedName name="_251B">#REF!</definedName>
    <definedName name="_252A" localSheetId="41">#REF!</definedName>
    <definedName name="_252A">#REF!</definedName>
    <definedName name="_252B" localSheetId="41">#REF!</definedName>
    <definedName name="_252B">#REF!</definedName>
    <definedName name="_253A" localSheetId="41">#REF!</definedName>
    <definedName name="_253A">#REF!</definedName>
    <definedName name="_253B" localSheetId="41">#REF!</definedName>
    <definedName name="_253B">#REF!</definedName>
    <definedName name="_254A" localSheetId="41">#REF!</definedName>
    <definedName name="_254A">#REF!</definedName>
    <definedName name="_254B" localSheetId="41">#REF!</definedName>
    <definedName name="_254B">#REF!</definedName>
    <definedName name="_255A" localSheetId="41">#REF!</definedName>
    <definedName name="_255A">#REF!</definedName>
    <definedName name="_255B" localSheetId="41">#REF!</definedName>
    <definedName name="_255B">#REF!</definedName>
    <definedName name="_25Excel_BuiltIn_Print_Titles_1_1_1_1">#REF!</definedName>
    <definedName name="_260A" localSheetId="41">#REF!</definedName>
    <definedName name="_260A">#REF!</definedName>
    <definedName name="_260B" localSheetId="41">#REF!</definedName>
    <definedName name="_260B">#REF!</definedName>
    <definedName name="_261A" localSheetId="41">#REF!</definedName>
    <definedName name="_261A">#REF!</definedName>
    <definedName name="_261B" localSheetId="41">#REF!</definedName>
    <definedName name="_261B">#REF!</definedName>
    <definedName name="_262A" localSheetId="41">#REF!</definedName>
    <definedName name="_262A">#REF!</definedName>
    <definedName name="_262B" localSheetId="41">#REF!</definedName>
    <definedName name="_262B">#REF!</definedName>
    <definedName name="_263A" localSheetId="41">#REF!</definedName>
    <definedName name="_263A">#REF!</definedName>
    <definedName name="_263B" localSheetId="41">#REF!</definedName>
    <definedName name="_263B">#REF!</definedName>
    <definedName name="_264A" localSheetId="41">#REF!</definedName>
    <definedName name="_264A">#REF!</definedName>
    <definedName name="_264B" localSheetId="41">#REF!</definedName>
    <definedName name="_264B">#REF!</definedName>
    <definedName name="_265A" localSheetId="41">#REF!</definedName>
    <definedName name="_265A">#REF!</definedName>
    <definedName name="_265B" localSheetId="41">#REF!</definedName>
    <definedName name="_265B">#REF!</definedName>
    <definedName name="_266A" localSheetId="41">#REF!</definedName>
    <definedName name="_266A">#REF!</definedName>
    <definedName name="_266B" localSheetId="41">#REF!</definedName>
    <definedName name="_266B">#REF!</definedName>
    <definedName name="_270A" localSheetId="41">#REF!</definedName>
    <definedName name="_270A">#REF!</definedName>
    <definedName name="_270B" localSheetId="41">#REF!</definedName>
    <definedName name="_270B">#REF!</definedName>
    <definedName name="_271A" localSheetId="41">#REF!</definedName>
    <definedName name="_271A">#REF!</definedName>
    <definedName name="_271B" localSheetId="41">#REF!</definedName>
    <definedName name="_271B">#REF!</definedName>
    <definedName name="_272A" localSheetId="41">#REF!</definedName>
    <definedName name="_272A">#REF!</definedName>
    <definedName name="_272B" localSheetId="41">#REF!</definedName>
    <definedName name="_272B">#REF!</definedName>
    <definedName name="_273A" localSheetId="41">#REF!</definedName>
    <definedName name="_273A">#REF!</definedName>
    <definedName name="_273B" localSheetId="41">#REF!</definedName>
    <definedName name="_273B">#REF!</definedName>
    <definedName name="_274A" localSheetId="41">#REF!</definedName>
    <definedName name="_274A">#REF!</definedName>
    <definedName name="_274B" localSheetId="41">#REF!</definedName>
    <definedName name="_274B">#REF!</definedName>
    <definedName name="_275A" localSheetId="41">#REF!</definedName>
    <definedName name="_275A">#REF!</definedName>
    <definedName name="_275B" localSheetId="41">#REF!</definedName>
    <definedName name="_275B">#REF!</definedName>
    <definedName name="_280A" localSheetId="41">#REF!</definedName>
    <definedName name="_280A">#REF!</definedName>
    <definedName name="_280B" localSheetId="41">#REF!</definedName>
    <definedName name="_280B">#REF!</definedName>
    <definedName name="_281A" localSheetId="41">#REF!</definedName>
    <definedName name="_281A">#REF!</definedName>
    <definedName name="_281B" localSheetId="41">#REF!</definedName>
    <definedName name="_281B">#REF!</definedName>
    <definedName name="_282A" localSheetId="41">#REF!</definedName>
    <definedName name="_282A">#REF!</definedName>
    <definedName name="_282B" localSheetId="41">#REF!</definedName>
    <definedName name="_282B">#REF!</definedName>
    <definedName name="_283A" localSheetId="41">#REF!</definedName>
    <definedName name="_283A">#REF!</definedName>
    <definedName name="_283B" localSheetId="41">#REF!</definedName>
    <definedName name="_283B">#REF!</definedName>
    <definedName name="_284A" localSheetId="41">#REF!</definedName>
    <definedName name="_284A">#REF!</definedName>
    <definedName name="_284B" localSheetId="41">#REF!</definedName>
    <definedName name="_284B">#REF!</definedName>
    <definedName name="_285A" localSheetId="41">#REF!</definedName>
    <definedName name="_285A">#REF!</definedName>
    <definedName name="_285B" localSheetId="41">#REF!</definedName>
    <definedName name="_285B">#REF!</definedName>
    <definedName name="_290A" localSheetId="41">#REF!</definedName>
    <definedName name="_290A">#REF!</definedName>
    <definedName name="_290B" localSheetId="41">#REF!</definedName>
    <definedName name="_290B">#REF!</definedName>
    <definedName name="_291A" localSheetId="41">#REF!</definedName>
    <definedName name="_291A">#REF!</definedName>
    <definedName name="_291B" localSheetId="41">#REF!</definedName>
    <definedName name="_291B">#REF!</definedName>
    <definedName name="_292A" localSheetId="41">#REF!</definedName>
    <definedName name="_292A">#REF!</definedName>
    <definedName name="_292B" localSheetId="41">#REF!</definedName>
    <definedName name="_292B">#REF!</definedName>
    <definedName name="_293A" localSheetId="41">#REF!</definedName>
    <definedName name="_293A">#REF!</definedName>
    <definedName name="_293B" localSheetId="41">#REF!</definedName>
    <definedName name="_293B">#REF!</definedName>
    <definedName name="_2Excel_BuiltIn_Print_Titles_1_1_1_1" localSheetId="41">#REF!</definedName>
    <definedName name="_2Excel_BuiltIn_Print_Titles_1_1_1_1">#REF!</definedName>
    <definedName name="_3_Excel_BuiltIn_Print_Titles_1_1_1_1">#REF!</definedName>
    <definedName name="_3214">#REF!</definedName>
    <definedName name="_3ane_o10" localSheetId="41">#REF!</definedName>
    <definedName name="_3ane_o10">#REF!</definedName>
    <definedName name="_4201A" localSheetId="41">#REF!</definedName>
    <definedName name="_4201A">#REF!</definedName>
    <definedName name="_4201B" localSheetId="41">#REF!</definedName>
    <definedName name="_4201B">#REF!</definedName>
    <definedName name="_4202A" localSheetId="41">#REF!</definedName>
    <definedName name="_4202A">#REF!</definedName>
    <definedName name="_4202B" localSheetId="41">#REF!</definedName>
    <definedName name="_4202B">#REF!</definedName>
    <definedName name="_4203A" localSheetId="41">#REF!</definedName>
    <definedName name="_4203A">#REF!</definedName>
    <definedName name="_4203B" localSheetId="41">#REF!</definedName>
    <definedName name="_4203B">#REF!</definedName>
    <definedName name="_4204A" localSheetId="41">#REF!</definedName>
    <definedName name="_4204A">#REF!</definedName>
    <definedName name="_4204B" localSheetId="41">#REF!</definedName>
    <definedName name="_4204B">#REF!</definedName>
    <definedName name="_4206A" localSheetId="41">#REF!</definedName>
    <definedName name="_4206A">#REF!</definedName>
    <definedName name="_4206B" localSheetId="41">#REF!</definedName>
    <definedName name="_4206B">#REF!</definedName>
    <definedName name="_4207A" localSheetId="41">#REF!</definedName>
    <definedName name="_4207A">#REF!</definedName>
    <definedName name="_4207B" localSheetId="41">#REF!</definedName>
    <definedName name="_4207B">#REF!</definedName>
    <definedName name="_4208A" localSheetId="41">#REF!</definedName>
    <definedName name="_4208A">#REF!</definedName>
    <definedName name="_4208B" localSheetId="41">#REF!</definedName>
    <definedName name="_4208B">#REF!</definedName>
    <definedName name="_4209A" localSheetId="41">#REF!</definedName>
    <definedName name="_4209A">#REF!</definedName>
    <definedName name="_4209B" localSheetId="41">#REF!</definedName>
    <definedName name="_4209B">#REF!</definedName>
    <definedName name="_4210A" localSheetId="41">#REF!</definedName>
    <definedName name="_4210A">#REF!</definedName>
    <definedName name="_4210B" localSheetId="41">#REF!</definedName>
    <definedName name="_4210B">#REF!</definedName>
    <definedName name="_4211A" localSheetId="41">#REF!</definedName>
    <definedName name="_4211A">#REF!</definedName>
    <definedName name="_4211B" localSheetId="41">#REF!</definedName>
    <definedName name="_4211B">#REF!</definedName>
    <definedName name="_4212A" localSheetId="41">#REF!</definedName>
    <definedName name="_4212A">#REF!</definedName>
    <definedName name="_4212B" localSheetId="41">#REF!</definedName>
    <definedName name="_4212B">#REF!</definedName>
    <definedName name="_4221A" localSheetId="41">#REF!</definedName>
    <definedName name="_4221A">#REF!</definedName>
    <definedName name="_4221B" localSheetId="41">#REF!</definedName>
    <definedName name="_4221B">#REF!</definedName>
    <definedName name="_4222A" localSheetId="41">#REF!</definedName>
    <definedName name="_4222A">#REF!</definedName>
    <definedName name="_4222B" localSheetId="41">#REF!</definedName>
    <definedName name="_4222B">#REF!</definedName>
    <definedName name="_4231A" localSheetId="41">#REF!</definedName>
    <definedName name="_4231A">#REF!</definedName>
    <definedName name="_4231B" localSheetId="41">#REF!</definedName>
    <definedName name="_4231B">#REF!</definedName>
    <definedName name="_4232A" localSheetId="41">#REF!</definedName>
    <definedName name="_4232A">#REF!</definedName>
    <definedName name="_4232B" localSheetId="41">#REF!</definedName>
    <definedName name="_4232B">#REF!</definedName>
    <definedName name="_4234A" localSheetId="41">#REF!</definedName>
    <definedName name="_4234A">#REF!</definedName>
    <definedName name="_4234B" localSheetId="41">#REF!</definedName>
    <definedName name="_4234B">#REF!</definedName>
    <definedName name="_4235A" localSheetId="41">#REF!</definedName>
    <definedName name="_4235A">#REF!</definedName>
    <definedName name="_4235B" localSheetId="41">#REF!</definedName>
    <definedName name="_4235B">#REF!</definedName>
    <definedName name="_4236A" localSheetId="41">#REF!</definedName>
    <definedName name="_4236A">#REF!</definedName>
    <definedName name="_4236B" localSheetId="41">#REF!</definedName>
    <definedName name="_4236B">#REF!</definedName>
    <definedName name="_4240A" localSheetId="41">#REF!</definedName>
    <definedName name="_4240A">#REF!</definedName>
    <definedName name="_4240B" localSheetId="41">#REF!</definedName>
    <definedName name="_4240B">#REF!</definedName>
    <definedName name="_4243A" localSheetId="41">#REF!</definedName>
    <definedName name="_4243A">#REF!</definedName>
    <definedName name="_4245A" localSheetId="41">#REF!</definedName>
    <definedName name="_4245A">#REF!</definedName>
    <definedName name="_4245B" localSheetId="41">#REF!</definedName>
    <definedName name="_4245B">#REF!</definedName>
    <definedName name="_4246A" localSheetId="41">#REF!</definedName>
    <definedName name="_4246A">#REF!</definedName>
    <definedName name="_4246B" localSheetId="41">#REF!</definedName>
    <definedName name="_4246B">#REF!</definedName>
    <definedName name="_4251A" localSheetId="41">#REF!</definedName>
    <definedName name="_4251A">#REF!</definedName>
    <definedName name="_4251B" localSheetId="41">#REF!</definedName>
    <definedName name="_4251B">#REF!</definedName>
    <definedName name="_4251C" localSheetId="41">#REF!</definedName>
    <definedName name="_4251C">#REF!</definedName>
    <definedName name="_4252A" localSheetId="41">#REF!</definedName>
    <definedName name="_4252A">#REF!</definedName>
    <definedName name="_4252B" localSheetId="41">#REF!</definedName>
    <definedName name="_4252B">#REF!</definedName>
    <definedName name="_4255A" localSheetId="41">#REF!</definedName>
    <definedName name="_4255A">#REF!</definedName>
    <definedName name="_4255B" localSheetId="41">#REF!</definedName>
    <definedName name="_4255B">#REF!</definedName>
    <definedName name="_4257A" localSheetId="41">#REF!</definedName>
    <definedName name="_4257A">#REF!</definedName>
    <definedName name="_4257B" localSheetId="41">#REF!</definedName>
    <definedName name="_4257B">#REF!</definedName>
    <definedName name="_4262A" localSheetId="41">#REF!</definedName>
    <definedName name="_4262A">#REF!</definedName>
    <definedName name="_4262B" localSheetId="41">#REF!</definedName>
    <definedName name="_4262B">#REF!</definedName>
    <definedName name="_4265A" localSheetId="41">#REF!</definedName>
    <definedName name="_4265A">#REF!</definedName>
    <definedName name="_4265B" localSheetId="41">#REF!</definedName>
    <definedName name="_4265B">#REF!</definedName>
    <definedName name="_4270A" localSheetId="41">#REF!</definedName>
    <definedName name="_4270A">#REF!</definedName>
    <definedName name="_4270B" localSheetId="41">#REF!</definedName>
    <definedName name="_4270B">#REF!</definedName>
    <definedName name="_4283A" localSheetId="41">#REF!</definedName>
    <definedName name="_4283A">#REF!</definedName>
    <definedName name="_4283B" localSheetId="41">#REF!</definedName>
    <definedName name="_4283B">#REF!</definedName>
    <definedName name="_4290A" localSheetId="41">#REF!</definedName>
    <definedName name="_4290A">#REF!</definedName>
    <definedName name="_4290B" localSheetId="41">#REF!</definedName>
    <definedName name="_4290B">#REF!</definedName>
    <definedName name="_4294A" localSheetId="41">#REF!</definedName>
    <definedName name="_4294A">#REF!</definedName>
    <definedName name="_4294B" localSheetId="41">#REF!</definedName>
    <definedName name="_4294B">#REF!</definedName>
    <definedName name="_4298A" localSheetId="41">#REF!</definedName>
    <definedName name="_4298A">#REF!</definedName>
    <definedName name="_4298B" localSheetId="41">#REF!</definedName>
    <definedName name="_4298B">#REF!</definedName>
    <definedName name="_5Excel_BuiltIn_Print_Area_1_1">#REF!</definedName>
    <definedName name="_7Excel_BuiltIn_Print_Area_1_1_1">#REF!</definedName>
    <definedName name="_911A" localSheetId="41">#REF!</definedName>
    <definedName name="_911A">#REF!</definedName>
    <definedName name="_912A" localSheetId="41">#REF!</definedName>
    <definedName name="_912A">#REF!</definedName>
    <definedName name="_921A" localSheetId="41">#REF!</definedName>
    <definedName name="_921A">#REF!</definedName>
    <definedName name="_922A" localSheetId="41">#REF!</definedName>
    <definedName name="_922A">#REF!</definedName>
    <definedName name="_9Excel_BuiltIn_Print_Titles_1_1_1_1">#REF!</definedName>
    <definedName name="_a1" localSheetId="42" hidden="1">{"TAB1",#N/A,TRUE,"GENERAL";"TAB2",#N/A,TRUE,"GENERAL";"TAB3",#N/A,TRUE,"GENERAL";"TAB4",#N/A,TRUE,"GENERAL";"TAB5",#N/A,TRUE,"GENERAL"}</definedName>
    <definedName name="_a1" localSheetId="44" hidden="1">{"TAB1",#N/A,TRUE,"GENERAL";"TAB2",#N/A,TRUE,"GENERAL";"TAB3",#N/A,TRUE,"GENERAL";"TAB4",#N/A,TRUE,"GENERAL";"TAB5",#N/A,TRUE,"GENERAL"}</definedName>
    <definedName name="_a1" localSheetId="41" hidden="1">{"TAB1",#N/A,TRUE,"GENERAL";"TAB2",#N/A,TRUE,"GENERAL";"TAB3",#N/A,TRUE,"GENERAL";"TAB4",#N/A,TRUE,"GENERAL";"TAB5",#N/A,TRUE,"GENERAL"}</definedName>
    <definedName name="_a1" hidden="1">{"TAB1",#N/A,TRUE,"GENERAL";"TAB2",#N/A,TRUE,"GENERAL";"TAB3",#N/A,TRUE,"GENERAL";"TAB4",#N/A,TRUE,"GENERAL";"TAB5",#N/A,TRUE,"GENERAL"}</definedName>
    <definedName name="_A1_1" localSheetId="42" hidden="1">{#N/A,#N/A,TRUE,"1842CWN0"}</definedName>
    <definedName name="_A1_1" localSheetId="44" hidden="1">{#N/A,#N/A,TRUE,"1842CWN0"}</definedName>
    <definedName name="_A1_1" hidden="1">{#N/A,#N/A,TRUE,"1842CWN0"}</definedName>
    <definedName name="_A1_2" localSheetId="42" hidden="1">{#N/A,#N/A,TRUE,"1842CWN0"}</definedName>
    <definedName name="_A1_2" localSheetId="44" hidden="1">{#N/A,#N/A,TRUE,"1842CWN0"}</definedName>
    <definedName name="_A1_2" hidden="1">{#N/A,#N/A,TRUE,"1842CWN0"}</definedName>
    <definedName name="_a3" localSheetId="42" hidden="1">{"TAB1",#N/A,TRUE,"GENERAL";"TAB2",#N/A,TRUE,"GENERAL";"TAB3",#N/A,TRUE,"GENERAL";"TAB4",#N/A,TRUE,"GENERAL";"TAB5",#N/A,TRUE,"GENERAL"}</definedName>
    <definedName name="_a3" localSheetId="44" hidden="1">{"TAB1",#N/A,TRUE,"GENERAL";"TAB2",#N/A,TRUE,"GENERAL";"TAB3",#N/A,TRUE,"GENERAL";"TAB4",#N/A,TRUE,"GENERAL";"TAB5",#N/A,TRUE,"GENERAL"}</definedName>
    <definedName name="_a3" localSheetId="41" hidden="1">{"TAB1",#N/A,TRUE,"GENERAL";"TAB2",#N/A,TRUE,"GENERAL";"TAB3",#N/A,TRUE,"GENERAL";"TAB4",#N/A,TRUE,"GENERAL";"TAB5",#N/A,TRUE,"GENERAL"}</definedName>
    <definedName name="_a3" hidden="1">{"TAB1",#N/A,TRUE,"GENERAL";"TAB2",#N/A,TRUE,"GENERAL";"TAB3",#N/A,TRUE,"GENERAL";"TAB4",#N/A,TRUE,"GENERAL";"TAB5",#N/A,TRUE,"GENERAL"}</definedName>
    <definedName name="_a4" localSheetId="42" hidden="1">{"via1",#N/A,TRUE,"general";"via2",#N/A,TRUE,"general";"via3",#N/A,TRUE,"general"}</definedName>
    <definedName name="_a4" localSheetId="44" hidden="1">{"via1",#N/A,TRUE,"general";"via2",#N/A,TRUE,"general";"via3",#N/A,TRUE,"general"}</definedName>
    <definedName name="_a4" localSheetId="41" hidden="1">{"via1",#N/A,TRUE,"general";"via2",#N/A,TRUE,"general";"via3",#N/A,TRUE,"general"}</definedName>
    <definedName name="_a4" hidden="1">{"via1",#N/A,TRUE,"general";"via2",#N/A,TRUE,"general";"via3",#N/A,TRUE,"general"}</definedName>
    <definedName name="_a5" localSheetId="42" hidden="1">{"TAB1",#N/A,TRUE,"GENERAL";"TAB2",#N/A,TRUE,"GENERAL";"TAB3",#N/A,TRUE,"GENERAL";"TAB4",#N/A,TRUE,"GENERAL";"TAB5",#N/A,TRUE,"GENERAL"}</definedName>
    <definedName name="_a5" localSheetId="44" hidden="1">{"TAB1",#N/A,TRUE,"GENERAL";"TAB2",#N/A,TRUE,"GENERAL";"TAB3",#N/A,TRUE,"GENERAL";"TAB4",#N/A,TRUE,"GENERAL";"TAB5",#N/A,TRUE,"GENERAL"}</definedName>
    <definedName name="_a5" localSheetId="41" hidden="1">{"TAB1",#N/A,TRUE,"GENERAL";"TAB2",#N/A,TRUE,"GENERAL";"TAB3",#N/A,TRUE,"GENERAL";"TAB4",#N/A,TRUE,"GENERAL";"TAB5",#N/A,TRUE,"GENERAL"}</definedName>
    <definedName name="_a5" hidden="1">{"TAB1",#N/A,TRUE,"GENERAL";"TAB2",#N/A,TRUE,"GENERAL";"TAB3",#N/A,TRUE,"GENERAL";"TAB4",#N/A,TRUE,"GENERAL";"TAB5",#N/A,TRUE,"GENERAL"}</definedName>
    <definedName name="_a6" localSheetId="42" hidden="1">{"TAB1",#N/A,TRUE,"GENERAL";"TAB2",#N/A,TRUE,"GENERAL";"TAB3",#N/A,TRUE,"GENERAL";"TAB4",#N/A,TRUE,"GENERAL";"TAB5",#N/A,TRUE,"GENERAL"}</definedName>
    <definedName name="_a6" localSheetId="44" hidden="1">{"TAB1",#N/A,TRUE,"GENERAL";"TAB2",#N/A,TRUE,"GENERAL";"TAB3",#N/A,TRUE,"GENERAL";"TAB4",#N/A,TRUE,"GENERAL";"TAB5",#N/A,TRUE,"GENERAL"}</definedName>
    <definedName name="_a6" localSheetId="41" hidden="1">{"TAB1",#N/A,TRUE,"GENERAL";"TAB2",#N/A,TRUE,"GENERAL";"TAB3",#N/A,TRUE,"GENERAL";"TAB4",#N/A,TRUE,"GENERAL";"TAB5",#N/A,TRUE,"GENERAL"}</definedName>
    <definedName name="_a6" hidden="1">{"TAB1",#N/A,TRUE,"GENERAL";"TAB2",#N/A,TRUE,"GENERAL";"TAB3",#N/A,TRUE,"GENERAL";"TAB4",#N/A,TRUE,"GENERAL";"TAB5",#N/A,TRUE,"GENERAL"}</definedName>
    <definedName name="_AAAA" localSheetId="42">#REF!</definedName>
    <definedName name="_AAAA" localSheetId="44">#REF!</definedName>
    <definedName name="_AAAA">#REF!</definedName>
    <definedName name="_AAS1" localSheetId="42" hidden="1">{#N/A,#N/A,TRUE,"INGENIERIA";#N/A,#N/A,TRUE,"COMPRAS";#N/A,#N/A,TRUE,"DIRECCION";#N/A,#N/A,TRUE,"RESUMEN"}</definedName>
    <definedName name="_AAS1" localSheetId="44" hidden="1">{#N/A,#N/A,TRUE,"INGENIERIA";#N/A,#N/A,TRUE,"COMPRAS";#N/A,#N/A,TRUE,"DIRECCION";#N/A,#N/A,TRUE,"RESUMEN"}</definedName>
    <definedName name="_AAS1" localSheetId="41" hidden="1">{#N/A,#N/A,TRUE,"INGENIERIA";#N/A,#N/A,TRUE,"COMPRAS";#N/A,#N/A,TRUE,"DIRECCION";#N/A,#N/A,TRUE,"RESUMEN"}</definedName>
    <definedName name="_AAS1" hidden="1">{#N/A,#N/A,TRUE,"INGENIERIA";#N/A,#N/A,TRUE,"COMPRAS";#N/A,#N/A,TRUE,"DIRECCION";#N/A,#N/A,TRUE,"RESUMEN"}</definedName>
    <definedName name="_AAS1_1" localSheetId="42" hidden="1">{#N/A,#N/A,TRUE,"INGENIERIA";#N/A,#N/A,TRUE,"COMPRAS";#N/A,#N/A,TRUE,"DIRECCION";#N/A,#N/A,TRUE,"RESUMEN"}</definedName>
    <definedName name="_AAS1_1" localSheetId="44" hidden="1">{#N/A,#N/A,TRUE,"INGENIERIA";#N/A,#N/A,TRUE,"COMPRAS";#N/A,#N/A,TRUE,"DIRECCION";#N/A,#N/A,TRUE,"RESUMEN"}</definedName>
    <definedName name="_AAS1_1" hidden="1">{#N/A,#N/A,TRUE,"INGENIERIA";#N/A,#N/A,TRUE,"COMPRAS";#N/A,#N/A,TRUE,"DIRECCION";#N/A,#N/A,TRUE,"RESUMEN"}</definedName>
    <definedName name="_AAS1_2" localSheetId="42" hidden="1">{#N/A,#N/A,TRUE,"INGENIERIA";#N/A,#N/A,TRUE,"COMPRAS";#N/A,#N/A,TRUE,"DIRECCION";#N/A,#N/A,TRUE,"RESUMEN"}</definedName>
    <definedName name="_AAS1_2" localSheetId="44" hidden="1">{#N/A,#N/A,TRUE,"INGENIERIA";#N/A,#N/A,TRUE,"COMPRAS";#N/A,#N/A,TRUE,"DIRECCION";#N/A,#N/A,TRUE,"RESUMEN"}</definedName>
    <definedName name="_AAS1_2" hidden="1">{#N/A,#N/A,TRUE,"INGENIERIA";#N/A,#N/A,TRUE,"COMPRAS";#N/A,#N/A,TRUE,"DIRECCION";#N/A,#N/A,TRUE,"RESUMEN"}</definedName>
    <definedName name="_ABC1" localSheetId="42" hidden="1">{#N/A,#N/A,TRUE,"1842CWN0"}</definedName>
    <definedName name="_ABC1" localSheetId="44" hidden="1">{#N/A,#N/A,TRUE,"1842CWN0"}</definedName>
    <definedName name="_ABC1" localSheetId="41" hidden="1">{#N/A,#N/A,TRUE,"1842CWN0"}</definedName>
    <definedName name="_ABC1" hidden="1">{#N/A,#N/A,TRUE,"1842CWN0"}</definedName>
    <definedName name="_ABC1_1" localSheetId="42" hidden="1">{#N/A,#N/A,TRUE,"1842CWN0"}</definedName>
    <definedName name="_ABC1_1" localSheetId="44" hidden="1">{#N/A,#N/A,TRUE,"1842CWN0"}</definedName>
    <definedName name="_ABC1_1" hidden="1">{#N/A,#N/A,TRUE,"1842CWN0"}</definedName>
    <definedName name="_ABC1_2" localSheetId="42" hidden="1">{#N/A,#N/A,TRUE,"1842CWN0"}</definedName>
    <definedName name="_ABC1_2" localSheetId="44" hidden="1">{#N/A,#N/A,TRUE,"1842CWN0"}</definedName>
    <definedName name="_ABC1_2" hidden="1">{#N/A,#N/A,TRUE,"1842CWN0"}</definedName>
    <definedName name="_abc2" localSheetId="42" hidden="1">{#N/A,#N/A,TRUE,"1842CWN0"}</definedName>
    <definedName name="_abc2" localSheetId="44" hidden="1">{#N/A,#N/A,TRUE,"1842CWN0"}</definedName>
    <definedName name="_abc2" localSheetId="41" hidden="1">{#N/A,#N/A,TRUE,"1842CWN0"}</definedName>
    <definedName name="_abc2" hidden="1">{#N/A,#N/A,TRUE,"1842CWN0"}</definedName>
    <definedName name="_abc2_1" localSheetId="42" hidden="1">{#N/A,#N/A,TRUE,"1842CWN0"}</definedName>
    <definedName name="_abc2_1" localSheetId="44" hidden="1">{#N/A,#N/A,TRUE,"1842CWN0"}</definedName>
    <definedName name="_abc2_1" hidden="1">{#N/A,#N/A,TRUE,"1842CWN0"}</definedName>
    <definedName name="_abc2_2" localSheetId="42" hidden="1">{#N/A,#N/A,TRUE,"1842CWN0"}</definedName>
    <definedName name="_abc2_2" localSheetId="44" hidden="1">{#N/A,#N/A,TRUE,"1842CWN0"}</definedName>
    <definedName name="_abc2_2" hidden="1">{#N/A,#N/A,TRUE,"1842CWN0"}</definedName>
    <definedName name="_AFC1" localSheetId="42">#REF!</definedName>
    <definedName name="_AFC1" localSheetId="44">#REF!</definedName>
    <definedName name="_AFC1" localSheetId="41">#REF!</definedName>
    <definedName name="_AFC1">#REF!</definedName>
    <definedName name="_AFC3" localSheetId="42">#REF!</definedName>
    <definedName name="_AFC3" localSheetId="44">#REF!</definedName>
    <definedName name="_AFC3" localSheetId="41">#REF!</definedName>
    <definedName name="_AFC3">#REF!</definedName>
    <definedName name="_AFC5" localSheetId="42">#REF!</definedName>
    <definedName name="_AFC5" localSheetId="44">#REF!</definedName>
    <definedName name="_AFC5" localSheetId="41">#REF!</definedName>
    <definedName name="_AFC5">#REF!</definedName>
    <definedName name="_aiu2" localSheetId="42">#REF!</definedName>
    <definedName name="_aiu2" localSheetId="44">#REF!</definedName>
    <definedName name="_aiu2" localSheetId="41">#REF!</definedName>
    <definedName name="_aiu2">#REF!</definedName>
    <definedName name="_ALM1" localSheetId="42">#REF!</definedName>
    <definedName name="_ALM1" localSheetId="44">#REF!</definedName>
    <definedName name="_ALM1" localSheetId="41">#REF!</definedName>
    <definedName name="_ALM1">#REF!</definedName>
    <definedName name="_AND1" localSheetId="42">#REF!</definedName>
    <definedName name="_AND1" localSheetId="44">#REF!</definedName>
    <definedName name="_AND1" localSheetId="41">#REF!</definedName>
    <definedName name="_AND1">#REF!</definedName>
    <definedName name="_ane7" localSheetId="42">#REF!</definedName>
    <definedName name="_ane7" localSheetId="40">#REF!</definedName>
    <definedName name="_ane7" localSheetId="44">#REF!</definedName>
    <definedName name="_ane7" localSheetId="41">#REF!</definedName>
    <definedName name="_ane7">#REF!</definedName>
    <definedName name="_ane8" localSheetId="42">#REF!</definedName>
    <definedName name="_ane8" localSheetId="40">#REF!</definedName>
    <definedName name="_ane8" localSheetId="44">#REF!</definedName>
    <definedName name="_ane8" localSheetId="41">#REF!</definedName>
    <definedName name="_ane8">#REF!</definedName>
    <definedName name="_APU221" localSheetId="42">#REF!</definedName>
    <definedName name="_APU221" localSheetId="44">#REF!</definedName>
    <definedName name="_APU221" localSheetId="41">#REF!</definedName>
    <definedName name="_APU221">#REF!</definedName>
    <definedName name="_APU465" localSheetId="42">#REF!</definedName>
    <definedName name="_APU465" localSheetId="40">#REF!</definedName>
    <definedName name="_APU465" localSheetId="44">#REF!</definedName>
    <definedName name="_APU465" localSheetId="41">#REF!</definedName>
    <definedName name="_APU465">#REF!</definedName>
    <definedName name="_Atp2" localSheetId="42">#REF!</definedName>
    <definedName name="_Atp2" localSheetId="44">#REF!</definedName>
    <definedName name="_Atp2" localSheetId="41">#REF!</definedName>
    <definedName name="_Atp2">#REF!</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42" hidden="1">{"TAB1",#N/A,TRUE,"GENERAL";"TAB2",#N/A,TRUE,"GENERAL";"TAB3",#N/A,TRUE,"GENERAL";"TAB4",#N/A,TRUE,"GENERAL";"TAB5",#N/A,TRUE,"GENERAL"}</definedName>
    <definedName name="_b2" localSheetId="44" hidden="1">{"TAB1",#N/A,TRUE,"GENERAL";"TAB2",#N/A,TRUE,"GENERAL";"TAB3",#N/A,TRUE,"GENERAL";"TAB4",#N/A,TRUE,"GENERAL";"TAB5",#N/A,TRUE,"GENERAL"}</definedName>
    <definedName name="_b2" localSheetId="41" hidden="1">{"TAB1",#N/A,TRUE,"GENERAL";"TAB2",#N/A,TRUE,"GENERAL";"TAB3",#N/A,TRUE,"GENERAL";"TAB4",#N/A,TRUE,"GENERAL";"TAB5",#N/A,TRUE,"GENERAL"}</definedName>
    <definedName name="_b2" hidden="1">{"TAB1",#N/A,TRUE,"GENERAL";"TAB2",#N/A,TRUE,"GENERAL";"TAB3",#N/A,TRUE,"GENERAL";"TAB4",#N/A,TRUE,"GENERAL";"TAB5",#N/A,TRUE,"GENERAL"}</definedName>
    <definedName name="_b3" localSheetId="42" hidden="1">{"TAB1",#N/A,TRUE,"GENERAL";"TAB2",#N/A,TRUE,"GENERAL";"TAB3",#N/A,TRUE,"GENERAL";"TAB4",#N/A,TRUE,"GENERAL";"TAB5",#N/A,TRUE,"GENERAL"}</definedName>
    <definedName name="_b3" localSheetId="44" hidden="1">{"TAB1",#N/A,TRUE,"GENERAL";"TAB2",#N/A,TRUE,"GENERAL";"TAB3",#N/A,TRUE,"GENERAL";"TAB4",#N/A,TRUE,"GENERAL";"TAB5",#N/A,TRUE,"GENERAL"}</definedName>
    <definedName name="_b3" localSheetId="41" hidden="1">{"TAB1",#N/A,TRUE,"GENERAL";"TAB2",#N/A,TRUE,"GENERAL";"TAB3",#N/A,TRUE,"GENERAL";"TAB4",#N/A,TRUE,"GENERAL";"TAB5",#N/A,TRUE,"GENERAL"}</definedName>
    <definedName name="_b3" hidden="1">{"TAB1",#N/A,TRUE,"GENERAL";"TAB2",#N/A,TRUE,"GENERAL";"TAB3",#N/A,TRUE,"GENERAL";"TAB4",#N/A,TRUE,"GENERAL";"TAB5",#N/A,TRUE,"GENERAL"}</definedName>
    <definedName name="_b4" localSheetId="42" hidden="1">{"TAB1",#N/A,TRUE,"GENERAL";"TAB2",#N/A,TRUE,"GENERAL";"TAB3",#N/A,TRUE,"GENERAL";"TAB4",#N/A,TRUE,"GENERAL";"TAB5",#N/A,TRUE,"GENERAL"}</definedName>
    <definedName name="_b4" localSheetId="44" hidden="1">{"TAB1",#N/A,TRUE,"GENERAL";"TAB2",#N/A,TRUE,"GENERAL";"TAB3",#N/A,TRUE,"GENERAL";"TAB4",#N/A,TRUE,"GENERAL";"TAB5",#N/A,TRUE,"GENERAL"}</definedName>
    <definedName name="_b4" localSheetId="41" hidden="1">{"TAB1",#N/A,TRUE,"GENERAL";"TAB2",#N/A,TRUE,"GENERAL";"TAB3",#N/A,TRUE,"GENERAL";"TAB4",#N/A,TRUE,"GENERAL";"TAB5",#N/A,TRUE,"GENERAL"}</definedName>
    <definedName name="_b4" hidden="1">{"TAB1",#N/A,TRUE,"GENERAL";"TAB2",#N/A,TRUE,"GENERAL";"TAB3",#N/A,TRUE,"GENERAL";"TAB4",#N/A,TRUE,"GENERAL";"TAB5",#N/A,TRUE,"GENERAL"}</definedName>
    <definedName name="_b5" localSheetId="42" hidden="1">{"TAB1",#N/A,TRUE,"GENERAL";"TAB2",#N/A,TRUE,"GENERAL";"TAB3",#N/A,TRUE,"GENERAL";"TAB4",#N/A,TRUE,"GENERAL";"TAB5",#N/A,TRUE,"GENERAL"}</definedName>
    <definedName name="_b5" localSheetId="44" hidden="1">{"TAB1",#N/A,TRUE,"GENERAL";"TAB2",#N/A,TRUE,"GENERAL";"TAB3",#N/A,TRUE,"GENERAL";"TAB4",#N/A,TRUE,"GENERAL";"TAB5",#N/A,TRUE,"GENERAL"}</definedName>
    <definedName name="_b5" localSheetId="41" hidden="1">{"TAB1",#N/A,TRUE,"GENERAL";"TAB2",#N/A,TRUE,"GENERAL";"TAB3",#N/A,TRUE,"GENERAL";"TAB4",#N/A,TRUE,"GENERAL";"TAB5",#N/A,TRUE,"GENERAL"}</definedName>
    <definedName name="_b5" hidden="1">{"TAB1",#N/A,TRUE,"GENERAL";"TAB2",#N/A,TRUE,"GENERAL";"TAB3",#N/A,TRUE,"GENERAL";"TAB4",#N/A,TRUE,"GENERAL";"TAB5",#N/A,TRUE,"GENERAL"}</definedName>
    <definedName name="_b6" localSheetId="42" hidden="1">{"TAB1",#N/A,TRUE,"GENERAL";"TAB2",#N/A,TRUE,"GENERAL";"TAB3",#N/A,TRUE,"GENERAL";"TAB4",#N/A,TRUE,"GENERAL";"TAB5",#N/A,TRUE,"GENERAL"}</definedName>
    <definedName name="_b6" localSheetId="44" hidden="1">{"TAB1",#N/A,TRUE,"GENERAL";"TAB2",#N/A,TRUE,"GENERAL";"TAB3",#N/A,TRUE,"GENERAL";"TAB4",#N/A,TRUE,"GENERAL";"TAB5",#N/A,TRUE,"GENERAL"}</definedName>
    <definedName name="_b6" localSheetId="41" hidden="1">{"TAB1",#N/A,TRUE,"GENERAL";"TAB2",#N/A,TRUE,"GENERAL";"TAB3",#N/A,TRUE,"GENERAL";"TAB4",#N/A,TRUE,"GENERAL";"TAB5",#N/A,TRUE,"GENERAL"}</definedName>
    <definedName name="_b6" hidden="1">{"TAB1",#N/A,TRUE,"GENERAL";"TAB2",#N/A,TRUE,"GENERAL";"TAB3",#N/A,TRUE,"GENERAL";"TAB4",#N/A,TRUE,"GENERAL";"TAB5",#N/A,TRUE,"GENERAL"}</definedName>
    <definedName name="_b7" localSheetId="42" hidden="1">{"via1",#N/A,TRUE,"general";"via2",#N/A,TRUE,"general";"via3",#N/A,TRUE,"general"}</definedName>
    <definedName name="_b7" localSheetId="44" hidden="1">{"via1",#N/A,TRUE,"general";"via2",#N/A,TRUE,"general";"via3",#N/A,TRUE,"general"}</definedName>
    <definedName name="_b7" localSheetId="41" hidden="1">{"via1",#N/A,TRUE,"general";"via2",#N/A,TRUE,"general";"via3",#N/A,TRUE,"general"}</definedName>
    <definedName name="_b7" hidden="1">{"via1",#N/A,TRUE,"general";"via2",#N/A,TRUE,"general";"via3",#N/A,TRUE,"general"}</definedName>
    <definedName name="_b8" localSheetId="42" hidden="1">{"via1",#N/A,TRUE,"general";"via2",#N/A,TRUE,"general";"via3",#N/A,TRUE,"general"}</definedName>
    <definedName name="_b8" localSheetId="44" hidden="1">{"via1",#N/A,TRUE,"general";"via2",#N/A,TRUE,"general";"via3",#N/A,TRUE,"general"}</definedName>
    <definedName name="_b8" localSheetId="41" hidden="1">{"via1",#N/A,TRUE,"general";"via2",#N/A,TRUE,"general";"via3",#N/A,TRUE,"general"}</definedName>
    <definedName name="_b8" hidden="1">{"via1",#N/A,TRUE,"general";"via2",#N/A,TRUE,"general";"via3",#N/A,TRUE,"general"}</definedName>
    <definedName name="_bb9" localSheetId="42" hidden="1">{"TAB1",#N/A,TRUE,"GENERAL";"TAB2",#N/A,TRUE,"GENERAL";"TAB3",#N/A,TRUE,"GENERAL";"TAB4",#N/A,TRUE,"GENERAL";"TAB5",#N/A,TRUE,"GENERAL"}</definedName>
    <definedName name="_bb9" localSheetId="44" hidden="1">{"TAB1",#N/A,TRUE,"GENERAL";"TAB2",#N/A,TRUE,"GENERAL";"TAB3",#N/A,TRUE,"GENERAL";"TAB4",#N/A,TRUE,"GENERAL";"TAB5",#N/A,TRUE,"GENERAL"}</definedName>
    <definedName name="_bb9" localSheetId="41" hidden="1">{"TAB1",#N/A,TRUE,"GENERAL";"TAB2",#N/A,TRUE,"GENERAL";"TAB3",#N/A,TRUE,"GENERAL";"TAB4",#N/A,TRUE,"GENERAL";"TAB5",#N/A,TRUE,"GENERAL"}</definedName>
    <definedName name="_bb9" hidden="1">{"TAB1",#N/A,TRUE,"GENERAL";"TAB2",#N/A,TRUE,"GENERAL";"TAB3",#N/A,TRUE,"GENERAL";"TAB4",#N/A,TRUE,"GENERAL";"TAB5",#N/A,TRUE,"GENERAL"}</definedName>
    <definedName name="_bgb5" localSheetId="42" hidden="1">{"TAB1",#N/A,TRUE,"GENERAL";"TAB2",#N/A,TRUE,"GENERAL";"TAB3",#N/A,TRUE,"GENERAL";"TAB4",#N/A,TRUE,"GENERAL";"TAB5",#N/A,TRUE,"GENERAL"}</definedName>
    <definedName name="_bgb5" localSheetId="44" hidden="1">{"TAB1",#N/A,TRUE,"GENERAL";"TAB2",#N/A,TRUE,"GENERAL";"TAB3",#N/A,TRUE,"GENERAL";"TAB4",#N/A,TRUE,"GENERAL";"TAB5",#N/A,TRUE,"GENERAL"}</definedName>
    <definedName name="_bgb5" localSheetId="41" hidden="1">{"TAB1",#N/A,TRUE,"GENERAL";"TAB2",#N/A,TRUE,"GENERAL";"TAB3",#N/A,TRUE,"GENERAL";"TAB4",#N/A,TRUE,"GENERAL";"TAB5",#N/A,TRUE,"GENERAL"}</definedName>
    <definedName name="_bgb5" hidden="1">{"TAB1",#N/A,TRUE,"GENERAL";"TAB2",#N/A,TRUE,"GENERAL";"TAB3",#N/A,TRUE,"GENERAL";"TAB4",#N/A,TRUE,"GENERAL";"TAB5",#N/A,TRUE,"GENERAL"}</definedName>
    <definedName name="_BGC1" localSheetId="42">#REF!</definedName>
    <definedName name="_BGC1" localSheetId="44">#REF!</definedName>
    <definedName name="_BGC1" localSheetId="41">#REF!</definedName>
    <definedName name="_BGC1">#REF!</definedName>
    <definedName name="_BGC3" localSheetId="42">#REF!</definedName>
    <definedName name="_BGC3" localSheetId="44">#REF!</definedName>
    <definedName name="_BGC3" localSheetId="41">#REF!</definedName>
    <definedName name="_BGC3">#REF!</definedName>
    <definedName name="_BGC5" localSheetId="42">#REF!</definedName>
    <definedName name="_BGC5" localSheetId="44">#REF!</definedName>
    <definedName name="_BGC5" localSheetId="41">#REF!</definedName>
    <definedName name="_BGC5">#REF!</definedName>
    <definedName name="_CAC1" localSheetId="42">#REF!</definedName>
    <definedName name="_CAC1" localSheetId="44">#REF!</definedName>
    <definedName name="_CAC1" localSheetId="41">#REF!</definedName>
    <definedName name="_CAC1">#REF!</definedName>
    <definedName name="_CAC3" localSheetId="42">#REF!</definedName>
    <definedName name="_CAC3" localSheetId="44">#REF!</definedName>
    <definedName name="_CAC3" localSheetId="41">#REF!</definedName>
    <definedName name="_CAC3">#REF!</definedName>
    <definedName name="_CAC5" localSheetId="42">#REF!</definedName>
    <definedName name="_CAC5" localSheetId="44">#REF!</definedName>
    <definedName name="_CAC5" localSheetId="41">#REF!</definedName>
    <definedName name="_CAC5">#REF!</definedName>
    <definedName name="_Cod1" localSheetId="42">#REF!</definedName>
    <definedName name="_Cod1" localSheetId="44">#REF!</definedName>
    <definedName name="_Cod1" localSheetId="41">#REF!</definedName>
    <definedName name="_Cod1">#REF!</definedName>
    <definedName name="_COM1" localSheetId="42">#REF!</definedName>
    <definedName name="_COM1" localSheetId="44">#REF!</definedName>
    <definedName name="_COM1" localSheetId="41">#REF!</definedName>
    <definedName name="_COM1">#REF!</definedName>
    <definedName name="_COM10" localSheetId="42">#REF!</definedName>
    <definedName name="_COM10" localSheetId="44">#REF!</definedName>
    <definedName name="_COM10" localSheetId="41">#REF!</definedName>
    <definedName name="_COM10">#REF!</definedName>
    <definedName name="_COM11" localSheetId="41">#REF!</definedName>
    <definedName name="_COM11">#REF!</definedName>
    <definedName name="_COM12" localSheetId="41">#REF!</definedName>
    <definedName name="_COM12">#REF!</definedName>
    <definedName name="_COM13" localSheetId="41">#REF!</definedName>
    <definedName name="_COM13">#REF!</definedName>
    <definedName name="_COM14" localSheetId="41">#REF!</definedName>
    <definedName name="_COM14">#REF!</definedName>
    <definedName name="_COM15" localSheetId="41">#REF!</definedName>
    <definedName name="_COM15">#REF!</definedName>
    <definedName name="_COM16" localSheetId="41">#REF!</definedName>
    <definedName name="_COM16">#REF!</definedName>
    <definedName name="_COM17" localSheetId="41">#REF!</definedName>
    <definedName name="_COM17">#REF!</definedName>
    <definedName name="_COM18" localSheetId="41">#REF!</definedName>
    <definedName name="_COM18">#REF!</definedName>
    <definedName name="_COM19" localSheetId="41">#REF!</definedName>
    <definedName name="_COM19">#REF!</definedName>
    <definedName name="_COM2" localSheetId="41">#REF!</definedName>
    <definedName name="_COM2">#REF!</definedName>
    <definedName name="_COM20" localSheetId="41">#REF!</definedName>
    <definedName name="_COM20">#REF!</definedName>
    <definedName name="_COM21" localSheetId="41">#REF!</definedName>
    <definedName name="_COM21">#REF!</definedName>
    <definedName name="_COM3" localSheetId="41">#REF!</definedName>
    <definedName name="_COM3">#REF!</definedName>
    <definedName name="_COM4" localSheetId="41">#REF!</definedName>
    <definedName name="_COM4">#REF!</definedName>
    <definedName name="_COM5" localSheetId="41">#REF!</definedName>
    <definedName name="_COM5">#REF!</definedName>
    <definedName name="_COM6" localSheetId="41">#REF!</definedName>
    <definedName name="_COM6">#REF!</definedName>
    <definedName name="_COM7" localSheetId="41">#REF!</definedName>
    <definedName name="_COM7">#REF!</definedName>
    <definedName name="_COM8" localSheetId="41">#REF!</definedName>
    <definedName name="_COM8">#REF!</definedName>
    <definedName name="_COM9" localSheetId="41">#REF!</definedName>
    <definedName name="_COM9">#REF!</definedName>
    <definedName name="_dasd" localSheetId="42" hidden="1">#REF!</definedName>
    <definedName name="_dasd" localSheetId="44" hidden="1">#REF!</definedName>
    <definedName name="_dasd" hidden="1">#REF!</definedName>
    <definedName name="_DCI1" localSheetId="42">#REF!</definedName>
    <definedName name="_DCI1" localSheetId="44">#REF!</definedName>
    <definedName name="_DCI1" localSheetId="41">#REF!</definedName>
    <definedName name="_DCI1">#REF!</definedName>
    <definedName name="_DDS1" localSheetId="42">#REF!</definedName>
    <definedName name="_DDS1" localSheetId="44">#REF!</definedName>
    <definedName name="_DDS1" localSheetId="41">#REF!</definedName>
    <definedName name="_DDS1">#REF!</definedName>
    <definedName name="_DGO1" localSheetId="42">#REF!</definedName>
    <definedName name="_DGO1" localSheetId="44">#REF!</definedName>
    <definedName name="_DGO1" localSheetId="41">#REF!</definedName>
    <definedName name="_DGO1">#REF!</definedName>
    <definedName name="_DGP1" localSheetId="42">#REF!</definedName>
    <definedName name="_DGP1" localSheetId="44">#REF!</definedName>
    <definedName name="_DGP1" localSheetId="41">#REF!</definedName>
    <definedName name="_DGP1">#REF!</definedName>
    <definedName name="_DIJ1" localSheetId="42">#REF!</definedName>
    <definedName name="_DIJ1" localSheetId="44">#REF!</definedName>
    <definedName name="_DIJ1" localSheetId="41">#REF!</definedName>
    <definedName name="_DIJ1">#REF!</definedName>
    <definedName name="_DPI1" localSheetId="42">#REF!</definedName>
    <definedName name="_DPI1" localSheetId="44">#REF!</definedName>
    <definedName name="_DPI1" localSheetId="41">#REF!</definedName>
    <definedName name="_DPI1">#REF!</definedName>
    <definedName name="_DPY1" localSheetId="42">#REF!</definedName>
    <definedName name="_DPY1" localSheetId="44">#REF!</definedName>
    <definedName name="_DPY1" localSheetId="41">#REF!</definedName>
    <definedName name="_DPY1">#REF!</definedName>
    <definedName name="_DRI1" localSheetId="42">#REF!</definedName>
    <definedName name="_DRI1" localSheetId="44">#REF!</definedName>
    <definedName name="_DRI1" localSheetId="41">#REF!</definedName>
    <definedName name="_DRI1">#REF!</definedName>
    <definedName name="_DRL1" localSheetId="42">#REF!</definedName>
    <definedName name="_DRL1" localSheetId="44">#REF!</definedName>
    <definedName name="_DRL1" localSheetId="41">#REF!</definedName>
    <definedName name="_DRL1">#REF!</definedName>
    <definedName name="_DSP1" localSheetId="42">#REF!</definedName>
    <definedName name="_DSP1" localSheetId="44">#REF!</definedName>
    <definedName name="_DSP1" localSheetId="41">#REF!</definedName>
    <definedName name="_DSP1">#REF!</definedName>
    <definedName name="_ECP1" localSheetId="42">#REF!</definedName>
    <definedName name="_ECP1" localSheetId="44">#REF!</definedName>
    <definedName name="_ECP1" localSheetId="41">#REF!</definedName>
    <definedName name="_ECP1">#REF!</definedName>
    <definedName name="_EST1" localSheetId="42">#REF!</definedName>
    <definedName name="_EST1" localSheetId="44">#REF!</definedName>
    <definedName name="_EST1" localSheetId="41">#REF!</definedName>
    <definedName name="_EST1">#REF!</definedName>
    <definedName name="_EST10" localSheetId="42">#REF!</definedName>
    <definedName name="_EST10" localSheetId="44">#REF!</definedName>
    <definedName name="_EST10" localSheetId="41">#REF!</definedName>
    <definedName name="_EST10">#REF!</definedName>
    <definedName name="_EST11" localSheetId="42">#REF!</definedName>
    <definedName name="_EST11" localSheetId="44">#REF!</definedName>
    <definedName name="_EST11" localSheetId="41">#REF!</definedName>
    <definedName name="_EST11">#REF!</definedName>
    <definedName name="_EST12" localSheetId="41">#REF!</definedName>
    <definedName name="_EST12">#REF!</definedName>
    <definedName name="_EST13" localSheetId="41">#REF!</definedName>
    <definedName name="_EST13">#REF!</definedName>
    <definedName name="_EST14" localSheetId="41">#REF!</definedName>
    <definedName name="_EST14">#REF!</definedName>
    <definedName name="_EST15" localSheetId="41">#REF!</definedName>
    <definedName name="_EST15">#REF!</definedName>
    <definedName name="_EST16" localSheetId="41">#REF!</definedName>
    <definedName name="_EST16">#REF!</definedName>
    <definedName name="_EST17" localSheetId="41">#REF!</definedName>
    <definedName name="_EST17">#REF!</definedName>
    <definedName name="_EST18" localSheetId="41">#REF!</definedName>
    <definedName name="_EST18">#REF!</definedName>
    <definedName name="_EST19" localSheetId="41">#REF!</definedName>
    <definedName name="_EST19">#REF!</definedName>
    <definedName name="_EST2" localSheetId="41">#REF!</definedName>
    <definedName name="_EST2">#REF!</definedName>
    <definedName name="_EST3" localSheetId="41">#REF!</definedName>
    <definedName name="_EST3">#REF!</definedName>
    <definedName name="_EST4" localSheetId="41">#REF!</definedName>
    <definedName name="_EST4">#REF!</definedName>
    <definedName name="_EST5" localSheetId="41">#REF!</definedName>
    <definedName name="_EST5">#REF!</definedName>
    <definedName name="_EST6" localSheetId="41">#REF!</definedName>
    <definedName name="_EST6">#REF!</definedName>
    <definedName name="_EST7" localSheetId="41">#REF!</definedName>
    <definedName name="_EST7">#REF!</definedName>
    <definedName name="_EST8" localSheetId="41">#REF!</definedName>
    <definedName name="_EST8">#REF!</definedName>
    <definedName name="_EST9" localSheetId="41">#REF!</definedName>
    <definedName name="_EST9">#REF!</definedName>
    <definedName name="_ETR13" localSheetId="41">#REF!</definedName>
    <definedName name="_ETR13">#REF!</definedName>
    <definedName name="_EXC1" localSheetId="41">#REF!</definedName>
    <definedName name="_EXC1">#REF!</definedName>
    <definedName name="_EXC10" localSheetId="41">#REF!</definedName>
    <definedName name="_EXC10">#REF!</definedName>
    <definedName name="_EXC11" localSheetId="41">#REF!</definedName>
    <definedName name="_EXC11">#REF!</definedName>
    <definedName name="_EXC12" localSheetId="41">#REF!</definedName>
    <definedName name="_EXC12">#REF!</definedName>
    <definedName name="_EXC2" localSheetId="41">#REF!</definedName>
    <definedName name="_EXC2">#REF!</definedName>
    <definedName name="_EXC3" localSheetId="41">#REF!</definedName>
    <definedName name="_EXC3">#REF!</definedName>
    <definedName name="_EXC4" localSheetId="41">#REF!</definedName>
    <definedName name="_EXC4">#REF!</definedName>
    <definedName name="_EXC5" localSheetId="41">#REF!</definedName>
    <definedName name="_EXC5">#REF!</definedName>
    <definedName name="_EXC6" localSheetId="41">#REF!</definedName>
    <definedName name="_EXC6">#REF!</definedName>
    <definedName name="_EXC7" localSheetId="41">#REF!</definedName>
    <definedName name="_EXC7">#REF!</definedName>
    <definedName name="_EXC8" localSheetId="41">#REF!</definedName>
    <definedName name="_EXC8">#REF!</definedName>
    <definedName name="_EXC9" localSheetId="41">#REF!</definedName>
    <definedName name="_EXC9">#REF!</definedName>
    <definedName name="_F" localSheetId="42">'MEDIA ARIT BAJA'!ERR</definedName>
    <definedName name="_F" localSheetId="44">'ORDEN ELEG'!ERR</definedName>
    <definedName name="_F" localSheetId="41">'PREC. ARTIFI. BAJOS'!ERR</definedName>
    <definedName name="_F">[0]!ERR</definedName>
    <definedName name="_F10" localSheetId="42">#REF!</definedName>
    <definedName name="_F10" localSheetId="44">#REF!</definedName>
    <definedName name="_F10" localSheetId="41">#REF!</definedName>
    <definedName name="_F10">#REF!</definedName>
    <definedName name="_FC" localSheetId="42">#REF!</definedName>
    <definedName name="_FC" localSheetId="44">#REF!</definedName>
    <definedName name="_FC" localSheetId="41">#REF!</definedName>
    <definedName name="_FC">#REF!</definedName>
    <definedName name="_Fill" localSheetId="42" hidden="1">#REF!</definedName>
    <definedName name="_Fill" localSheetId="44" hidden="1">#REF!</definedName>
    <definedName name="_Fill" localSheetId="41" hidden="1">#REF!</definedName>
    <definedName name="_Fill" hidden="1">#REF!</definedName>
    <definedName name="_xlnm._FilterDatabase" localSheetId="42" hidden="1">'MEDIA ARIT BAJA'!$E$65:$E$73</definedName>
    <definedName name="_xlnm._FilterDatabase" localSheetId="40" hidden="1">'OFERTA ECONOMICA'!$F$10:$F$183</definedName>
    <definedName name="_xlnm._FilterDatabase" localSheetId="44" hidden="1">'ORDEN ELEG'!$A$7:$DN$7</definedName>
    <definedName name="_xlnm._FilterDatabase" localSheetId="41" hidden="1">'PREC. ARTIFI. BAJOS'!$E$58:$E$66</definedName>
    <definedName name="_xlnm._FilterDatabase" hidden="1">#REF!</definedName>
    <definedName name="_FS01" localSheetId="42">'MEDIA ARIT BAJA'!ERR</definedName>
    <definedName name="_FS01" localSheetId="44">'ORDEN ELEG'!ERR</definedName>
    <definedName name="_FS01" localSheetId="41">'PREC. ARTIFI. BAJOS'!ERR</definedName>
    <definedName name="_FS01">[0]!ERR</definedName>
    <definedName name="_g2" localSheetId="42" hidden="1">{"TAB1",#N/A,TRUE,"GENERAL";"TAB2",#N/A,TRUE,"GENERAL";"TAB3",#N/A,TRUE,"GENERAL";"TAB4",#N/A,TRUE,"GENERAL";"TAB5",#N/A,TRUE,"GENERAL"}</definedName>
    <definedName name="_g2" localSheetId="44" hidden="1">{"TAB1",#N/A,TRUE,"GENERAL";"TAB2",#N/A,TRUE,"GENERAL";"TAB3",#N/A,TRUE,"GENERAL";"TAB4",#N/A,TRUE,"GENERAL";"TAB5",#N/A,TRUE,"GENERAL"}</definedName>
    <definedName name="_g2" localSheetId="41" hidden="1">{"TAB1",#N/A,TRUE,"GENERAL";"TAB2",#N/A,TRUE,"GENERAL";"TAB3",#N/A,TRUE,"GENERAL";"TAB4",#N/A,TRUE,"GENERAL";"TAB5",#N/A,TRUE,"GENERAL"}</definedName>
    <definedName name="_g2" hidden="1">{"TAB1",#N/A,TRUE,"GENERAL";"TAB2",#N/A,TRUE,"GENERAL";"TAB3",#N/A,TRUE,"GENERAL";"TAB4",#N/A,TRUE,"GENERAL";"TAB5",#N/A,TRUE,"GENERAL"}</definedName>
    <definedName name="_g3" localSheetId="42" hidden="1">{"via1",#N/A,TRUE,"general";"via2",#N/A,TRUE,"general";"via3",#N/A,TRUE,"general"}</definedName>
    <definedName name="_g3" localSheetId="44" hidden="1">{"via1",#N/A,TRUE,"general";"via2",#N/A,TRUE,"general";"via3",#N/A,TRUE,"general"}</definedName>
    <definedName name="_g3" localSheetId="41" hidden="1">{"via1",#N/A,TRUE,"general";"via2",#N/A,TRUE,"general";"via3",#N/A,TRUE,"general"}</definedName>
    <definedName name="_g3" hidden="1">{"via1",#N/A,TRUE,"general";"via2",#N/A,TRUE,"general";"via3",#N/A,TRUE,"general"}</definedName>
    <definedName name="_g4" localSheetId="42" hidden="1">{"via1",#N/A,TRUE,"general";"via2",#N/A,TRUE,"general";"via3",#N/A,TRUE,"general"}</definedName>
    <definedName name="_g4" localSheetId="44" hidden="1">{"via1",#N/A,TRUE,"general";"via2",#N/A,TRUE,"general";"via3",#N/A,TRUE,"general"}</definedName>
    <definedName name="_g4" localSheetId="41" hidden="1">{"via1",#N/A,TRUE,"general";"via2",#N/A,TRUE,"general";"via3",#N/A,TRUE,"general"}</definedName>
    <definedName name="_g4" hidden="1">{"via1",#N/A,TRUE,"general";"via2",#N/A,TRUE,"general";"via3",#N/A,TRUE,"general"}</definedName>
    <definedName name="_g5" localSheetId="42" hidden="1">{"via1",#N/A,TRUE,"general";"via2",#N/A,TRUE,"general";"via3",#N/A,TRUE,"general"}</definedName>
    <definedName name="_g5" localSheetId="44" hidden="1">{"via1",#N/A,TRUE,"general";"via2",#N/A,TRUE,"general";"via3",#N/A,TRUE,"general"}</definedName>
    <definedName name="_g5" localSheetId="41" hidden="1">{"via1",#N/A,TRUE,"general";"via2",#N/A,TRUE,"general";"via3",#N/A,TRUE,"general"}</definedName>
    <definedName name="_g5" hidden="1">{"via1",#N/A,TRUE,"general";"via2",#N/A,TRUE,"general";"via3",#N/A,TRUE,"general"}</definedName>
    <definedName name="_g6" localSheetId="42" hidden="1">{"via1",#N/A,TRUE,"general";"via2",#N/A,TRUE,"general";"via3",#N/A,TRUE,"general"}</definedName>
    <definedName name="_g6" localSheetId="44" hidden="1">{"via1",#N/A,TRUE,"general";"via2",#N/A,TRUE,"general";"via3",#N/A,TRUE,"general"}</definedName>
    <definedName name="_g6" localSheetId="41" hidden="1">{"via1",#N/A,TRUE,"general";"via2",#N/A,TRUE,"general";"via3",#N/A,TRUE,"general"}</definedName>
    <definedName name="_g6" hidden="1">{"via1",#N/A,TRUE,"general";"via2",#N/A,TRUE,"general";"via3",#N/A,TRUE,"general"}</definedName>
    <definedName name="_g7" localSheetId="42" hidden="1">{"TAB1",#N/A,TRUE,"GENERAL";"TAB2",#N/A,TRUE,"GENERAL";"TAB3",#N/A,TRUE,"GENERAL";"TAB4",#N/A,TRUE,"GENERAL";"TAB5",#N/A,TRUE,"GENERAL"}</definedName>
    <definedName name="_g7" localSheetId="44" hidden="1">{"TAB1",#N/A,TRUE,"GENERAL";"TAB2",#N/A,TRUE,"GENERAL";"TAB3",#N/A,TRUE,"GENERAL";"TAB4",#N/A,TRUE,"GENERAL";"TAB5",#N/A,TRUE,"GENERAL"}</definedName>
    <definedName name="_g7" localSheetId="41" hidden="1">{"TAB1",#N/A,TRUE,"GENERAL";"TAB2",#N/A,TRUE,"GENERAL";"TAB3",#N/A,TRUE,"GENERAL";"TAB4",#N/A,TRUE,"GENERAL";"TAB5",#N/A,TRUE,"GENERAL"}</definedName>
    <definedName name="_g7" hidden="1">{"TAB1",#N/A,TRUE,"GENERAL";"TAB2",#N/A,TRUE,"GENERAL";"TAB3",#N/A,TRUE,"GENERAL";"TAB4",#N/A,TRUE,"GENERAL";"TAB5",#N/A,TRUE,"GENERAL"}</definedName>
    <definedName name="_GoBack" localSheetId="42">#REF!</definedName>
    <definedName name="_GoBack" localSheetId="44">#REF!</definedName>
    <definedName name="_GoBack" localSheetId="41">#REF!</definedName>
    <definedName name="_GoBack">#REF!</definedName>
    <definedName name="_GR1" localSheetId="42" hidden="1">{"TAB1",#N/A,TRUE,"GENERAL";"TAB2",#N/A,TRUE,"GENERAL";"TAB3",#N/A,TRUE,"GENERAL";"TAB4",#N/A,TRUE,"GENERAL";"TAB5",#N/A,TRUE,"GENERAL"}</definedName>
    <definedName name="_GR1" localSheetId="44" hidden="1">{"TAB1",#N/A,TRUE,"GENERAL";"TAB2",#N/A,TRUE,"GENERAL";"TAB3",#N/A,TRUE,"GENERAL";"TAB4",#N/A,TRUE,"GENERAL";"TAB5",#N/A,TRUE,"GENERAL"}</definedName>
    <definedName name="_GR1" localSheetId="41" hidden="1">{"TAB1",#N/A,TRUE,"GENERAL";"TAB2",#N/A,TRUE,"GENERAL";"TAB3",#N/A,TRUE,"GENERAL";"TAB4",#N/A,TRUE,"GENERAL";"TAB5",#N/A,TRUE,"GENERAL"}</definedName>
    <definedName name="_GR1" hidden="1">{"TAB1",#N/A,TRUE,"GENERAL";"TAB2",#N/A,TRUE,"GENERAL";"TAB3",#N/A,TRUE,"GENERAL";"TAB4",#N/A,TRUE,"GENERAL";"TAB5",#N/A,TRUE,"GENERAL"}</definedName>
    <definedName name="_GRILL" localSheetId="42" hidden="1">#REF!</definedName>
    <definedName name="_GRILL" localSheetId="44" hidden="1">#REF!</definedName>
    <definedName name="_GRILL" hidden="1">#REF!</definedName>
    <definedName name="_gtr4" localSheetId="42" hidden="1">{"via1",#N/A,TRUE,"general";"via2",#N/A,TRUE,"general";"via3",#N/A,TRUE,"general"}</definedName>
    <definedName name="_gtr4" localSheetId="44" hidden="1">{"via1",#N/A,TRUE,"general";"via2",#N/A,TRUE,"general";"via3",#N/A,TRUE,"general"}</definedName>
    <definedName name="_gtr4" localSheetId="41" hidden="1">{"via1",#N/A,TRUE,"general";"via2",#N/A,TRUE,"general";"via3",#N/A,TRUE,"general"}</definedName>
    <definedName name="_gtr4" hidden="1">{"via1",#N/A,TRUE,"general";"via2",#N/A,TRUE,"general";"via3",#N/A,TRUE,"general"}</definedName>
    <definedName name="_h2" localSheetId="42" hidden="1">{"via1",#N/A,TRUE,"general";"via2",#N/A,TRUE,"general";"via3",#N/A,TRUE,"general"}</definedName>
    <definedName name="_h2" localSheetId="44" hidden="1">{"via1",#N/A,TRUE,"general";"via2",#N/A,TRUE,"general";"via3",#N/A,TRUE,"general"}</definedName>
    <definedName name="_h2" localSheetId="41" hidden="1">{"via1",#N/A,TRUE,"general";"via2",#N/A,TRUE,"general";"via3",#N/A,TRUE,"general"}</definedName>
    <definedName name="_h2" hidden="1">{"via1",#N/A,TRUE,"general";"via2",#N/A,TRUE,"general";"via3",#N/A,TRUE,"general"}</definedName>
    <definedName name="_h3" localSheetId="42" hidden="1">{"via1",#N/A,TRUE,"general";"via2",#N/A,TRUE,"general";"via3",#N/A,TRUE,"general"}</definedName>
    <definedName name="_h3" localSheetId="44" hidden="1">{"via1",#N/A,TRUE,"general";"via2",#N/A,TRUE,"general";"via3",#N/A,TRUE,"general"}</definedName>
    <definedName name="_h3" localSheetId="41" hidden="1">{"via1",#N/A,TRUE,"general";"via2",#N/A,TRUE,"general";"via3",#N/A,TRUE,"general"}</definedName>
    <definedName name="_h3" hidden="1">{"via1",#N/A,TRUE,"general";"via2",#N/A,TRUE,"general";"via3",#N/A,TRUE,"general"}</definedName>
    <definedName name="_h4" localSheetId="42" hidden="1">{"TAB1",#N/A,TRUE,"GENERAL";"TAB2",#N/A,TRUE,"GENERAL";"TAB3",#N/A,TRUE,"GENERAL";"TAB4",#N/A,TRUE,"GENERAL";"TAB5",#N/A,TRUE,"GENERAL"}</definedName>
    <definedName name="_h4" localSheetId="44" hidden="1">{"TAB1",#N/A,TRUE,"GENERAL";"TAB2",#N/A,TRUE,"GENERAL";"TAB3",#N/A,TRUE,"GENERAL";"TAB4",#N/A,TRUE,"GENERAL";"TAB5",#N/A,TRUE,"GENERAL"}</definedName>
    <definedName name="_h4" localSheetId="41" hidden="1">{"TAB1",#N/A,TRUE,"GENERAL";"TAB2",#N/A,TRUE,"GENERAL";"TAB3",#N/A,TRUE,"GENERAL";"TAB4",#N/A,TRUE,"GENERAL";"TAB5",#N/A,TRUE,"GENERAL"}</definedName>
    <definedName name="_h4" hidden="1">{"TAB1",#N/A,TRUE,"GENERAL";"TAB2",#N/A,TRUE,"GENERAL";"TAB3",#N/A,TRUE,"GENERAL";"TAB4",#N/A,TRUE,"GENERAL";"TAB5",#N/A,TRUE,"GENERAL"}</definedName>
    <definedName name="_h5" localSheetId="42" hidden="1">{"TAB1",#N/A,TRUE,"GENERAL";"TAB2",#N/A,TRUE,"GENERAL";"TAB3",#N/A,TRUE,"GENERAL";"TAB4",#N/A,TRUE,"GENERAL";"TAB5",#N/A,TRUE,"GENERAL"}</definedName>
    <definedName name="_h5" localSheetId="44" hidden="1">{"TAB1",#N/A,TRUE,"GENERAL";"TAB2",#N/A,TRUE,"GENERAL";"TAB3",#N/A,TRUE,"GENERAL";"TAB4",#N/A,TRUE,"GENERAL";"TAB5",#N/A,TRUE,"GENERAL"}</definedName>
    <definedName name="_h5" localSheetId="41" hidden="1">{"TAB1",#N/A,TRUE,"GENERAL";"TAB2",#N/A,TRUE,"GENERAL";"TAB3",#N/A,TRUE,"GENERAL";"TAB4",#N/A,TRUE,"GENERAL";"TAB5",#N/A,TRUE,"GENERAL"}</definedName>
    <definedName name="_h5" hidden="1">{"TAB1",#N/A,TRUE,"GENERAL";"TAB2",#N/A,TRUE,"GENERAL";"TAB3",#N/A,TRUE,"GENERAL";"TAB4",#N/A,TRUE,"GENERAL";"TAB5",#N/A,TRUE,"GENERAL"}</definedName>
    <definedName name="_h6" localSheetId="42" hidden="1">{"via1",#N/A,TRUE,"general";"via2",#N/A,TRUE,"general";"via3",#N/A,TRUE,"general"}</definedName>
    <definedName name="_h6" localSheetId="44" hidden="1">{"via1",#N/A,TRUE,"general";"via2",#N/A,TRUE,"general";"via3",#N/A,TRUE,"general"}</definedName>
    <definedName name="_h6" localSheetId="41" hidden="1">{"via1",#N/A,TRUE,"general";"via2",#N/A,TRUE,"general";"via3",#N/A,TRUE,"general"}</definedName>
    <definedName name="_h6" hidden="1">{"via1",#N/A,TRUE,"general";"via2",#N/A,TRUE,"general";"via3",#N/A,TRUE,"general"}</definedName>
    <definedName name="_h7" localSheetId="42" hidden="1">{"TAB1",#N/A,TRUE,"GENERAL";"TAB2",#N/A,TRUE,"GENERAL";"TAB3",#N/A,TRUE,"GENERAL";"TAB4",#N/A,TRUE,"GENERAL";"TAB5",#N/A,TRUE,"GENERAL"}</definedName>
    <definedName name="_h7" localSheetId="44" hidden="1">{"TAB1",#N/A,TRUE,"GENERAL";"TAB2",#N/A,TRUE,"GENERAL";"TAB3",#N/A,TRUE,"GENERAL";"TAB4",#N/A,TRUE,"GENERAL";"TAB5",#N/A,TRUE,"GENERAL"}</definedName>
    <definedName name="_h7" localSheetId="41" hidden="1">{"TAB1",#N/A,TRUE,"GENERAL";"TAB2",#N/A,TRUE,"GENERAL";"TAB3",#N/A,TRUE,"GENERAL";"TAB4",#N/A,TRUE,"GENERAL";"TAB5",#N/A,TRUE,"GENERAL"}</definedName>
    <definedName name="_h7" hidden="1">{"TAB1",#N/A,TRUE,"GENERAL";"TAB2",#N/A,TRUE,"GENERAL";"TAB3",#N/A,TRUE,"GENERAL";"TAB4",#N/A,TRUE,"GENERAL";"TAB5",#N/A,TRUE,"GENERAL"}</definedName>
    <definedName name="_h8" localSheetId="42" hidden="1">{"via1",#N/A,TRUE,"general";"via2",#N/A,TRUE,"general";"via3",#N/A,TRUE,"general"}</definedName>
    <definedName name="_h8" localSheetId="44" hidden="1">{"via1",#N/A,TRUE,"general";"via2",#N/A,TRUE,"general";"via3",#N/A,TRUE,"general"}</definedName>
    <definedName name="_h8" localSheetId="41" hidden="1">{"via1",#N/A,TRUE,"general";"via2",#N/A,TRUE,"general";"via3",#N/A,TRUE,"general"}</definedName>
    <definedName name="_h8" hidden="1">{"via1",#N/A,TRUE,"general";"via2",#N/A,TRUE,"general";"via3",#N/A,TRUE,"general"}</definedName>
    <definedName name="_hfh7" localSheetId="42" hidden="1">{"via1",#N/A,TRUE,"general";"via2",#N/A,TRUE,"general";"via3",#N/A,TRUE,"general"}</definedName>
    <definedName name="_hfh7" localSheetId="44" hidden="1">{"via1",#N/A,TRUE,"general";"via2",#N/A,TRUE,"general";"via3",#N/A,TRUE,"general"}</definedName>
    <definedName name="_hfh7" localSheetId="41" hidden="1">{"via1",#N/A,TRUE,"general";"via2",#N/A,TRUE,"general";"via3",#N/A,TRUE,"general"}</definedName>
    <definedName name="_hfh7" hidden="1">{"via1",#N/A,TRUE,"general";"via2",#N/A,TRUE,"general";"via3",#N/A,TRUE,"general"}</definedName>
    <definedName name="_hhg1" localSheetId="42" hidden="1">{#N/A,#N/A,TRUE,"1842CWN0"}</definedName>
    <definedName name="_hhg1" localSheetId="44" hidden="1">{#N/A,#N/A,TRUE,"1842CWN0"}</definedName>
    <definedName name="_hhg1" localSheetId="41" hidden="1">{#N/A,#N/A,TRUE,"1842CWN0"}</definedName>
    <definedName name="_hhg1" hidden="1">{#N/A,#N/A,TRUE,"1842CWN0"}</definedName>
    <definedName name="_HJGFG" localSheetId="42">#REF!</definedName>
    <definedName name="_HJGFG" localSheetId="44">#REF!</definedName>
    <definedName name="_HJGFG">#REF!</definedName>
    <definedName name="_i4" localSheetId="42" hidden="1">{"via1",#N/A,TRUE,"general";"via2",#N/A,TRUE,"general";"via3",#N/A,TRUE,"general"}</definedName>
    <definedName name="_i4" localSheetId="44" hidden="1">{"via1",#N/A,TRUE,"general";"via2",#N/A,TRUE,"general";"via3",#N/A,TRUE,"general"}</definedName>
    <definedName name="_i4" localSheetId="41" hidden="1">{"via1",#N/A,TRUE,"general";"via2",#N/A,TRUE,"general";"via3",#N/A,TRUE,"general"}</definedName>
    <definedName name="_i4" hidden="1">{"via1",#N/A,TRUE,"general";"via2",#N/A,TRUE,"general";"via3",#N/A,TRUE,"general"}</definedName>
    <definedName name="_i5" localSheetId="42" hidden="1">{"TAB1",#N/A,TRUE,"GENERAL";"TAB2",#N/A,TRUE,"GENERAL";"TAB3",#N/A,TRUE,"GENERAL";"TAB4",#N/A,TRUE,"GENERAL";"TAB5",#N/A,TRUE,"GENERAL"}</definedName>
    <definedName name="_i5" localSheetId="44" hidden="1">{"TAB1",#N/A,TRUE,"GENERAL";"TAB2",#N/A,TRUE,"GENERAL";"TAB3",#N/A,TRUE,"GENERAL";"TAB4",#N/A,TRUE,"GENERAL";"TAB5",#N/A,TRUE,"GENERAL"}</definedName>
    <definedName name="_i5" localSheetId="41" hidden="1">{"TAB1",#N/A,TRUE,"GENERAL";"TAB2",#N/A,TRUE,"GENERAL";"TAB3",#N/A,TRUE,"GENERAL";"TAB4",#N/A,TRUE,"GENERAL";"TAB5",#N/A,TRUE,"GENERAL"}</definedName>
    <definedName name="_i5" hidden="1">{"TAB1",#N/A,TRUE,"GENERAL";"TAB2",#N/A,TRUE,"GENERAL";"TAB3",#N/A,TRUE,"GENERAL";"TAB4",#N/A,TRUE,"GENERAL";"TAB5",#N/A,TRUE,"GENERAL"}</definedName>
    <definedName name="_i6" localSheetId="42" hidden="1">{"TAB1",#N/A,TRUE,"GENERAL";"TAB2",#N/A,TRUE,"GENERAL";"TAB3",#N/A,TRUE,"GENERAL";"TAB4",#N/A,TRUE,"GENERAL";"TAB5",#N/A,TRUE,"GENERAL"}</definedName>
    <definedName name="_i6" localSheetId="44" hidden="1">{"TAB1",#N/A,TRUE,"GENERAL";"TAB2",#N/A,TRUE,"GENERAL";"TAB3",#N/A,TRUE,"GENERAL";"TAB4",#N/A,TRUE,"GENERAL";"TAB5",#N/A,TRUE,"GENERAL"}</definedName>
    <definedName name="_i6" localSheetId="41" hidden="1">{"TAB1",#N/A,TRUE,"GENERAL";"TAB2",#N/A,TRUE,"GENERAL";"TAB3",#N/A,TRUE,"GENERAL";"TAB4",#N/A,TRUE,"GENERAL";"TAB5",#N/A,TRUE,"GENERAL"}</definedName>
    <definedName name="_i6" hidden="1">{"TAB1",#N/A,TRUE,"GENERAL";"TAB2",#N/A,TRUE,"GENERAL";"TAB3",#N/A,TRUE,"GENERAL";"TAB4",#N/A,TRUE,"GENERAL";"TAB5",#N/A,TRUE,"GENERAL"}</definedName>
    <definedName name="_i7" localSheetId="42" hidden="1">{"via1",#N/A,TRUE,"general";"via2",#N/A,TRUE,"general";"via3",#N/A,TRUE,"general"}</definedName>
    <definedName name="_i7" localSheetId="44" hidden="1">{"via1",#N/A,TRUE,"general";"via2",#N/A,TRUE,"general";"via3",#N/A,TRUE,"general"}</definedName>
    <definedName name="_i7" localSheetId="41" hidden="1">{"via1",#N/A,TRUE,"general";"via2",#N/A,TRUE,"general";"via3",#N/A,TRUE,"general"}</definedName>
    <definedName name="_i7" hidden="1">{"via1",#N/A,TRUE,"general";"via2",#N/A,TRUE,"general";"via3",#N/A,TRUE,"general"}</definedName>
    <definedName name="_i77" localSheetId="42" hidden="1">{"TAB1",#N/A,TRUE,"GENERAL";"TAB2",#N/A,TRUE,"GENERAL";"TAB3",#N/A,TRUE,"GENERAL";"TAB4",#N/A,TRUE,"GENERAL";"TAB5",#N/A,TRUE,"GENERAL"}</definedName>
    <definedName name="_i77" localSheetId="44" hidden="1">{"TAB1",#N/A,TRUE,"GENERAL";"TAB2",#N/A,TRUE,"GENERAL";"TAB3",#N/A,TRUE,"GENERAL";"TAB4",#N/A,TRUE,"GENERAL";"TAB5",#N/A,TRUE,"GENERAL"}</definedName>
    <definedName name="_i77" localSheetId="41" hidden="1">{"TAB1",#N/A,TRUE,"GENERAL";"TAB2",#N/A,TRUE,"GENERAL";"TAB3",#N/A,TRUE,"GENERAL";"TAB4",#N/A,TRUE,"GENERAL";"TAB5",#N/A,TRUE,"GENERAL"}</definedName>
    <definedName name="_i77" hidden="1">{"TAB1",#N/A,TRUE,"GENERAL";"TAB2",#N/A,TRUE,"GENERAL";"TAB3",#N/A,TRUE,"GENERAL";"TAB4",#N/A,TRUE,"GENERAL";"TAB5",#N/A,TRUE,"GENERAL"}</definedName>
    <definedName name="_i8" localSheetId="42" hidden="1">{"via1",#N/A,TRUE,"general";"via2",#N/A,TRUE,"general";"via3",#N/A,TRUE,"general"}</definedName>
    <definedName name="_i8" localSheetId="44" hidden="1">{"via1",#N/A,TRUE,"general";"via2",#N/A,TRUE,"general";"via3",#N/A,TRUE,"general"}</definedName>
    <definedName name="_i8" localSheetId="41" hidden="1">{"via1",#N/A,TRUE,"general";"via2",#N/A,TRUE,"general";"via3",#N/A,TRUE,"general"}</definedName>
    <definedName name="_i8" hidden="1">{"via1",#N/A,TRUE,"general";"via2",#N/A,TRUE,"general";"via3",#N/A,TRUE,"general"}</definedName>
    <definedName name="_i9" localSheetId="42" hidden="1">{"TAB1",#N/A,TRUE,"GENERAL";"TAB2",#N/A,TRUE,"GENERAL";"TAB3",#N/A,TRUE,"GENERAL";"TAB4",#N/A,TRUE,"GENERAL";"TAB5",#N/A,TRUE,"GENERAL"}</definedName>
    <definedName name="_i9" localSheetId="44" hidden="1">{"TAB1",#N/A,TRUE,"GENERAL";"TAB2",#N/A,TRUE,"GENERAL";"TAB3",#N/A,TRUE,"GENERAL";"TAB4",#N/A,TRUE,"GENERAL";"TAB5",#N/A,TRUE,"GENERAL"}</definedName>
    <definedName name="_i9" localSheetId="41" hidden="1">{"TAB1",#N/A,TRUE,"GENERAL";"TAB2",#N/A,TRUE,"GENERAL";"TAB3",#N/A,TRUE,"GENERAL";"TAB4",#N/A,TRUE,"GENERAL";"TAB5",#N/A,TRUE,"GENERAL"}</definedName>
    <definedName name="_i9" hidden="1">{"TAB1",#N/A,TRUE,"GENERAL";"TAB2",#N/A,TRUE,"GENERAL";"TAB3",#N/A,TRUE,"GENERAL";"TAB4",#N/A,TRUE,"GENERAL";"TAB5",#N/A,TRUE,"GENERAL"}</definedName>
    <definedName name="_ICP1" localSheetId="42">#REF!</definedName>
    <definedName name="_ICP1" localSheetId="44">#REF!</definedName>
    <definedName name="_ICP1" localSheetId="41">#REF!</definedName>
    <definedName name="_ICP1">#REF!</definedName>
    <definedName name="_IMP1" localSheetId="42">#REF!</definedName>
    <definedName name="_IMP1" localSheetId="44">#REF!</definedName>
    <definedName name="_IMP1" localSheetId="41">#REF!</definedName>
    <definedName name="_IMP1">#REF!</definedName>
    <definedName name="_IPC2002" localSheetId="42">#REF!</definedName>
    <definedName name="_IPC2002" localSheetId="44">#REF!</definedName>
    <definedName name="_IPC2002" localSheetId="41">#REF!</definedName>
    <definedName name="_IPC2002">#REF!</definedName>
    <definedName name="_IVA1" localSheetId="42">#REF!</definedName>
    <definedName name="_IVA1" localSheetId="44">#REF!</definedName>
    <definedName name="_IVA1" localSheetId="41">#REF!</definedName>
    <definedName name="_IVA1">#REF!</definedName>
    <definedName name="_k3" localSheetId="42" hidden="1">{"TAB1",#N/A,TRUE,"GENERAL";"TAB2",#N/A,TRUE,"GENERAL";"TAB3",#N/A,TRUE,"GENERAL";"TAB4",#N/A,TRUE,"GENERAL";"TAB5",#N/A,TRUE,"GENERAL"}</definedName>
    <definedName name="_k3" localSheetId="44" hidden="1">{"TAB1",#N/A,TRUE,"GENERAL";"TAB2",#N/A,TRUE,"GENERAL";"TAB3",#N/A,TRUE,"GENERAL";"TAB4",#N/A,TRUE,"GENERAL";"TAB5",#N/A,TRUE,"GENERAL"}</definedName>
    <definedName name="_k3" localSheetId="41" hidden="1">{"TAB1",#N/A,TRUE,"GENERAL";"TAB2",#N/A,TRUE,"GENERAL";"TAB3",#N/A,TRUE,"GENERAL";"TAB4",#N/A,TRUE,"GENERAL";"TAB5",#N/A,TRUE,"GENERAL"}</definedName>
    <definedName name="_k3" hidden="1">{"TAB1",#N/A,TRUE,"GENERAL";"TAB2",#N/A,TRUE,"GENERAL";"TAB3",#N/A,TRUE,"GENERAL";"TAB4",#N/A,TRUE,"GENERAL";"TAB5",#N/A,TRUE,"GENERAL"}</definedName>
    <definedName name="_k4" localSheetId="42" hidden="1">{"via1",#N/A,TRUE,"general";"via2",#N/A,TRUE,"general";"via3",#N/A,TRUE,"general"}</definedName>
    <definedName name="_k4" localSheetId="44" hidden="1">{"via1",#N/A,TRUE,"general";"via2",#N/A,TRUE,"general";"via3",#N/A,TRUE,"general"}</definedName>
    <definedName name="_k4" localSheetId="41" hidden="1">{"via1",#N/A,TRUE,"general";"via2",#N/A,TRUE,"general";"via3",#N/A,TRUE,"general"}</definedName>
    <definedName name="_k4" hidden="1">{"via1",#N/A,TRUE,"general";"via2",#N/A,TRUE,"general";"via3",#N/A,TRUE,"general"}</definedName>
    <definedName name="_k5" localSheetId="42" hidden="1">{"via1",#N/A,TRUE,"general";"via2",#N/A,TRUE,"general";"via3",#N/A,TRUE,"general"}</definedName>
    <definedName name="_k5" localSheetId="44" hidden="1">{"via1",#N/A,TRUE,"general";"via2",#N/A,TRUE,"general";"via3",#N/A,TRUE,"general"}</definedName>
    <definedName name="_k5" localSheetId="41" hidden="1">{"via1",#N/A,TRUE,"general";"via2",#N/A,TRUE,"general";"via3",#N/A,TRUE,"general"}</definedName>
    <definedName name="_k5" hidden="1">{"via1",#N/A,TRUE,"general";"via2",#N/A,TRUE,"general";"via3",#N/A,TRUE,"general"}</definedName>
    <definedName name="_k6" localSheetId="42" hidden="1">{"TAB1",#N/A,TRUE,"GENERAL";"TAB2",#N/A,TRUE,"GENERAL";"TAB3",#N/A,TRUE,"GENERAL";"TAB4",#N/A,TRUE,"GENERAL";"TAB5",#N/A,TRUE,"GENERAL"}</definedName>
    <definedName name="_k6" localSheetId="44" hidden="1">{"TAB1",#N/A,TRUE,"GENERAL";"TAB2",#N/A,TRUE,"GENERAL";"TAB3",#N/A,TRUE,"GENERAL";"TAB4",#N/A,TRUE,"GENERAL";"TAB5",#N/A,TRUE,"GENERAL"}</definedName>
    <definedName name="_k6" localSheetId="41" hidden="1">{"TAB1",#N/A,TRUE,"GENERAL";"TAB2",#N/A,TRUE,"GENERAL";"TAB3",#N/A,TRUE,"GENERAL";"TAB4",#N/A,TRUE,"GENERAL";"TAB5",#N/A,TRUE,"GENERAL"}</definedName>
    <definedName name="_k6" hidden="1">{"TAB1",#N/A,TRUE,"GENERAL";"TAB2",#N/A,TRUE,"GENERAL";"TAB3",#N/A,TRUE,"GENERAL";"TAB4",#N/A,TRUE,"GENERAL";"TAB5",#N/A,TRUE,"GENERAL"}</definedName>
    <definedName name="_k7" localSheetId="42" hidden="1">{"via1",#N/A,TRUE,"general";"via2",#N/A,TRUE,"general";"via3",#N/A,TRUE,"general"}</definedName>
    <definedName name="_k7" localSheetId="44" hidden="1">{"via1",#N/A,TRUE,"general";"via2",#N/A,TRUE,"general";"via3",#N/A,TRUE,"general"}</definedName>
    <definedName name="_k7" localSheetId="41" hidden="1">{"via1",#N/A,TRUE,"general";"via2",#N/A,TRUE,"general";"via3",#N/A,TRUE,"general"}</definedName>
    <definedName name="_k7" hidden="1">{"via1",#N/A,TRUE,"general";"via2",#N/A,TRUE,"general";"via3",#N/A,TRUE,"general"}</definedName>
    <definedName name="_k8" localSheetId="42" hidden="1">{"via1",#N/A,TRUE,"general";"via2",#N/A,TRUE,"general";"via3",#N/A,TRUE,"general"}</definedName>
    <definedName name="_k8" localSheetId="44" hidden="1">{"via1",#N/A,TRUE,"general";"via2",#N/A,TRUE,"general";"via3",#N/A,TRUE,"general"}</definedName>
    <definedName name="_k8" localSheetId="41" hidden="1">{"via1",#N/A,TRUE,"general";"via2",#N/A,TRUE,"general";"via3",#N/A,TRUE,"general"}</definedName>
    <definedName name="_k8" hidden="1">{"via1",#N/A,TRUE,"general";"via2",#N/A,TRUE,"general";"via3",#N/A,TRUE,"general"}</definedName>
    <definedName name="_k9" localSheetId="42" hidden="1">{"TAB1",#N/A,TRUE,"GENERAL";"TAB2",#N/A,TRUE,"GENERAL";"TAB3",#N/A,TRUE,"GENERAL";"TAB4",#N/A,TRUE,"GENERAL";"TAB5",#N/A,TRUE,"GENERAL"}</definedName>
    <definedName name="_k9" localSheetId="44" hidden="1">{"TAB1",#N/A,TRUE,"GENERAL";"TAB2",#N/A,TRUE,"GENERAL";"TAB3",#N/A,TRUE,"GENERAL";"TAB4",#N/A,TRUE,"GENERAL";"TAB5",#N/A,TRUE,"GENERAL"}</definedName>
    <definedName name="_k9" localSheetId="41" hidden="1">{"TAB1",#N/A,TRUE,"GENERAL";"TAB2",#N/A,TRUE,"GENERAL";"TAB3",#N/A,TRUE,"GENERAL";"TAB4",#N/A,TRUE,"GENERAL";"TAB5",#N/A,TRUE,"GENERAL"}</definedName>
    <definedName name="_k9" hidden="1">{"TAB1",#N/A,TRUE,"GENERAL";"TAB2",#N/A,TRUE,"GENERAL";"TAB3",#N/A,TRUE,"GENERAL";"TAB4",#N/A,TRUE,"GENERAL";"TAB5",#N/A,TRUE,"GENERAL"}</definedName>
    <definedName name="_Key1" localSheetId="42" hidden="1">#REF!</definedName>
    <definedName name="_Key1" localSheetId="44" hidden="1">#REF!</definedName>
    <definedName name="_Key1" localSheetId="41" hidden="1">#REF!</definedName>
    <definedName name="_Key1" hidden="1">#REF!</definedName>
    <definedName name="_Key11" localSheetId="42" hidden="1">#REF!</definedName>
    <definedName name="_Key11" localSheetId="44" hidden="1">#REF!</definedName>
    <definedName name="_Key11" localSheetId="41" hidden="1">#REF!</definedName>
    <definedName name="_Key11" hidden="1">#REF!</definedName>
    <definedName name="_Key2" localSheetId="42" hidden="1">#REF!</definedName>
    <definedName name="_Key2" localSheetId="44" hidden="1">#REF!</definedName>
    <definedName name="_Key2" localSheetId="41" hidden="1">#REF!</definedName>
    <definedName name="_Key2" hidden="1">#REF!</definedName>
    <definedName name="_Key21" localSheetId="42" hidden="1">#REF!</definedName>
    <definedName name="_Key21" localSheetId="44" hidden="1">#REF!</definedName>
    <definedName name="_Key21" localSheetId="41" hidden="1">#REF!</definedName>
    <definedName name="_Key21" hidden="1">#REF!</definedName>
    <definedName name="_key3" localSheetId="42" hidden="1">#REF!</definedName>
    <definedName name="_key3" localSheetId="44" hidden="1">#REF!</definedName>
    <definedName name="_key3" localSheetId="41" hidden="1">#REF!</definedName>
    <definedName name="_key3" hidden="1">#REF!</definedName>
    <definedName name="_key31" localSheetId="41" hidden="1">#REF!</definedName>
    <definedName name="_key31" hidden="1">#REF!</definedName>
    <definedName name="_kjk6" localSheetId="42" hidden="1">{"TAB1",#N/A,TRUE,"GENERAL";"TAB2",#N/A,TRUE,"GENERAL";"TAB3",#N/A,TRUE,"GENERAL";"TAB4",#N/A,TRUE,"GENERAL";"TAB5",#N/A,TRUE,"GENERAL"}</definedName>
    <definedName name="_kjk6" localSheetId="44" hidden="1">{"TAB1",#N/A,TRUE,"GENERAL";"TAB2",#N/A,TRUE,"GENERAL";"TAB3",#N/A,TRUE,"GENERAL";"TAB4",#N/A,TRUE,"GENERAL";"TAB5",#N/A,TRUE,"GENERAL"}</definedName>
    <definedName name="_kjk6" localSheetId="41" hidden="1">{"TAB1",#N/A,TRUE,"GENERAL";"TAB2",#N/A,TRUE,"GENERAL";"TAB3",#N/A,TRUE,"GENERAL";"TAB4",#N/A,TRUE,"GENERAL";"TAB5",#N/A,TRUE,"GENERAL"}</definedName>
    <definedName name="_kjk6" hidden="1">{"TAB1",#N/A,TRUE,"GENERAL";"TAB2",#N/A,TRUE,"GENERAL";"TAB3",#N/A,TRUE,"GENERAL";"TAB4",#N/A,TRUE,"GENERAL";"TAB5",#N/A,TRUE,"GENERAL"}</definedName>
    <definedName name="_lar03" localSheetId="42">#REF!</definedName>
    <definedName name="_lar03" localSheetId="44">#REF!</definedName>
    <definedName name="_lar03" localSheetId="41">#REF!</definedName>
    <definedName name="_lar03">#REF!</definedName>
    <definedName name="_LEY80" localSheetId="42">#REF!</definedName>
    <definedName name="_LEY80" localSheetId="44">#REF!</definedName>
    <definedName name="_LEY80" localSheetId="41">#REF!</definedName>
    <definedName name="_LEY80">#REF!</definedName>
    <definedName name="_m3" localSheetId="42" hidden="1">{"via1",#N/A,TRUE,"general";"via2",#N/A,TRUE,"general";"via3",#N/A,TRUE,"general"}</definedName>
    <definedName name="_m3" localSheetId="44" hidden="1">{"via1",#N/A,TRUE,"general";"via2",#N/A,TRUE,"general";"via3",#N/A,TRUE,"general"}</definedName>
    <definedName name="_m3" localSheetId="41" hidden="1">{"via1",#N/A,TRUE,"general";"via2",#N/A,TRUE,"general";"via3",#N/A,TRUE,"general"}</definedName>
    <definedName name="_m3" hidden="1">{"via1",#N/A,TRUE,"general";"via2",#N/A,TRUE,"general";"via3",#N/A,TRUE,"general"}</definedName>
    <definedName name="_m4" localSheetId="42" hidden="1">{"TAB1",#N/A,TRUE,"GENERAL";"TAB2",#N/A,TRUE,"GENERAL";"TAB3",#N/A,TRUE,"GENERAL";"TAB4",#N/A,TRUE,"GENERAL";"TAB5",#N/A,TRUE,"GENERAL"}</definedName>
    <definedName name="_m4" localSheetId="44" hidden="1">{"TAB1",#N/A,TRUE,"GENERAL";"TAB2",#N/A,TRUE,"GENERAL";"TAB3",#N/A,TRUE,"GENERAL";"TAB4",#N/A,TRUE,"GENERAL";"TAB5",#N/A,TRUE,"GENERAL"}</definedName>
    <definedName name="_m4" localSheetId="41" hidden="1">{"TAB1",#N/A,TRUE,"GENERAL";"TAB2",#N/A,TRUE,"GENERAL";"TAB3",#N/A,TRUE,"GENERAL";"TAB4",#N/A,TRUE,"GENERAL";"TAB5",#N/A,TRUE,"GENERAL"}</definedName>
    <definedName name="_m4" hidden="1">{"TAB1",#N/A,TRUE,"GENERAL";"TAB2",#N/A,TRUE,"GENERAL";"TAB3",#N/A,TRUE,"GENERAL";"TAB4",#N/A,TRUE,"GENERAL";"TAB5",#N/A,TRUE,"GENERAL"}</definedName>
    <definedName name="_m5" localSheetId="42" hidden="1">{"via1",#N/A,TRUE,"general";"via2",#N/A,TRUE,"general";"via3",#N/A,TRUE,"general"}</definedName>
    <definedName name="_m5" localSheetId="44" hidden="1">{"via1",#N/A,TRUE,"general";"via2",#N/A,TRUE,"general";"via3",#N/A,TRUE,"general"}</definedName>
    <definedName name="_m5" localSheetId="41" hidden="1">{"via1",#N/A,TRUE,"general";"via2",#N/A,TRUE,"general";"via3",#N/A,TRUE,"general"}</definedName>
    <definedName name="_m5" hidden="1">{"via1",#N/A,TRUE,"general";"via2",#N/A,TRUE,"general";"via3",#N/A,TRUE,"general"}</definedName>
    <definedName name="_m6" localSheetId="42" hidden="1">{"TAB1",#N/A,TRUE,"GENERAL";"TAB2",#N/A,TRUE,"GENERAL";"TAB3",#N/A,TRUE,"GENERAL";"TAB4",#N/A,TRUE,"GENERAL";"TAB5",#N/A,TRUE,"GENERAL"}</definedName>
    <definedName name="_m6" localSheetId="44" hidden="1">{"TAB1",#N/A,TRUE,"GENERAL";"TAB2",#N/A,TRUE,"GENERAL";"TAB3",#N/A,TRUE,"GENERAL";"TAB4",#N/A,TRUE,"GENERAL";"TAB5",#N/A,TRUE,"GENERAL"}</definedName>
    <definedName name="_m6" localSheetId="41" hidden="1">{"TAB1",#N/A,TRUE,"GENERAL";"TAB2",#N/A,TRUE,"GENERAL";"TAB3",#N/A,TRUE,"GENERAL";"TAB4",#N/A,TRUE,"GENERAL";"TAB5",#N/A,TRUE,"GENERAL"}</definedName>
    <definedName name="_m6" hidden="1">{"TAB1",#N/A,TRUE,"GENERAL";"TAB2",#N/A,TRUE,"GENERAL";"TAB3",#N/A,TRUE,"GENERAL";"TAB4",#N/A,TRUE,"GENERAL";"TAB5",#N/A,TRUE,"GENERAL"}</definedName>
    <definedName name="_m7" localSheetId="42" hidden="1">{"TAB1",#N/A,TRUE,"GENERAL";"TAB2",#N/A,TRUE,"GENERAL";"TAB3",#N/A,TRUE,"GENERAL";"TAB4",#N/A,TRUE,"GENERAL";"TAB5",#N/A,TRUE,"GENERAL"}</definedName>
    <definedName name="_m7" localSheetId="44" hidden="1">{"TAB1",#N/A,TRUE,"GENERAL";"TAB2",#N/A,TRUE,"GENERAL";"TAB3",#N/A,TRUE,"GENERAL";"TAB4",#N/A,TRUE,"GENERAL";"TAB5",#N/A,TRUE,"GENERAL"}</definedName>
    <definedName name="_m7" localSheetId="41" hidden="1">{"TAB1",#N/A,TRUE,"GENERAL";"TAB2",#N/A,TRUE,"GENERAL";"TAB3",#N/A,TRUE,"GENERAL";"TAB4",#N/A,TRUE,"GENERAL";"TAB5",#N/A,TRUE,"GENERAL"}</definedName>
    <definedName name="_m7" hidden="1">{"TAB1",#N/A,TRUE,"GENERAL";"TAB2",#N/A,TRUE,"GENERAL";"TAB3",#N/A,TRUE,"GENERAL";"TAB4",#N/A,TRUE,"GENERAL";"TAB5",#N/A,TRUE,"GENERAL"}</definedName>
    <definedName name="_m8" localSheetId="42" hidden="1">{"via1",#N/A,TRUE,"general";"via2",#N/A,TRUE,"general";"via3",#N/A,TRUE,"general"}</definedName>
    <definedName name="_m8" localSheetId="44" hidden="1">{"via1",#N/A,TRUE,"general";"via2",#N/A,TRUE,"general";"via3",#N/A,TRUE,"general"}</definedName>
    <definedName name="_m8" localSheetId="41" hidden="1">{"via1",#N/A,TRUE,"general";"via2",#N/A,TRUE,"general";"via3",#N/A,TRUE,"general"}</definedName>
    <definedName name="_m8" hidden="1">{"via1",#N/A,TRUE,"general";"via2",#N/A,TRUE,"general";"via3",#N/A,TRUE,"general"}</definedName>
    <definedName name="_m9" localSheetId="42" hidden="1">{"via1",#N/A,TRUE,"general";"via2",#N/A,TRUE,"general";"via3",#N/A,TRUE,"general"}</definedName>
    <definedName name="_m9" localSheetId="44" hidden="1">{"via1",#N/A,TRUE,"general";"via2",#N/A,TRUE,"general";"via3",#N/A,TRUE,"general"}</definedName>
    <definedName name="_m9" localSheetId="41" hidden="1">{"via1",#N/A,TRUE,"general";"via2",#N/A,TRUE,"general";"via3",#N/A,TRUE,"general"}</definedName>
    <definedName name="_m9" hidden="1">{"via1",#N/A,TRUE,"general";"via2",#N/A,TRUE,"general";"via3",#N/A,TRUE,"general"}</definedName>
    <definedName name="_MA2" localSheetId="42">#REF!</definedName>
    <definedName name="_MA2" localSheetId="44">#REF!</definedName>
    <definedName name="_MA2" localSheetId="41">#REF!</definedName>
    <definedName name="_MA2">#REF!</definedName>
    <definedName name="_MAT1" localSheetId="42">#REF!</definedName>
    <definedName name="_MAT1" localSheetId="44">#REF!</definedName>
    <definedName name="_MAT1" localSheetId="41">#REF!</definedName>
    <definedName name="_MAT1">#REF!</definedName>
    <definedName name="_MOD1" localSheetId="42">#REF!</definedName>
    <definedName name="_MOD1" localSheetId="44">#REF!</definedName>
    <definedName name="_MOD1" localSheetId="41">#REF!</definedName>
    <definedName name="_MOD1">#REF!</definedName>
    <definedName name="_mun2" localSheetId="42">#REF!</definedName>
    <definedName name="_mun2" localSheetId="44">#REF!</definedName>
    <definedName name="_mun2" localSheetId="41">#REF!</definedName>
    <definedName name="_mun2">#REF!</definedName>
    <definedName name="_n3" localSheetId="42" hidden="1">{"TAB1",#N/A,TRUE,"GENERAL";"TAB2",#N/A,TRUE,"GENERAL";"TAB3",#N/A,TRUE,"GENERAL";"TAB4",#N/A,TRUE,"GENERAL";"TAB5",#N/A,TRUE,"GENERAL"}</definedName>
    <definedName name="_n3" localSheetId="44" hidden="1">{"TAB1",#N/A,TRUE,"GENERAL";"TAB2",#N/A,TRUE,"GENERAL";"TAB3",#N/A,TRUE,"GENERAL";"TAB4",#N/A,TRUE,"GENERAL";"TAB5",#N/A,TRUE,"GENERAL"}</definedName>
    <definedName name="_n3" localSheetId="41" hidden="1">{"TAB1",#N/A,TRUE,"GENERAL";"TAB2",#N/A,TRUE,"GENERAL";"TAB3",#N/A,TRUE,"GENERAL";"TAB4",#N/A,TRUE,"GENERAL";"TAB5",#N/A,TRUE,"GENERAL"}</definedName>
    <definedName name="_n3" hidden="1">{"TAB1",#N/A,TRUE,"GENERAL";"TAB2",#N/A,TRUE,"GENERAL";"TAB3",#N/A,TRUE,"GENERAL";"TAB4",#N/A,TRUE,"GENERAL";"TAB5",#N/A,TRUE,"GENERAL"}</definedName>
    <definedName name="_n4" localSheetId="42" hidden="1">{"via1",#N/A,TRUE,"general";"via2",#N/A,TRUE,"general";"via3",#N/A,TRUE,"general"}</definedName>
    <definedName name="_n4" localSheetId="44" hidden="1">{"via1",#N/A,TRUE,"general";"via2",#N/A,TRUE,"general";"via3",#N/A,TRUE,"general"}</definedName>
    <definedName name="_n4" localSheetId="41" hidden="1">{"via1",#N/A,TRUE,"general";"via2",#N/A,TRUE,"general";"via3",#N/A,TRUE,"general"}</definedName>
    <definedName name="_n4" hidden="1">{"via1",#N/A,TRUE,"general";"via2",#N/A,TRUE,"general";"via3",#N/A,TRUE,"general"}</definedName>
    <definedName name="_n5" localSheetId="42" hidden="1">{"TAB1",#N/A,TRUE,"GENERAL";"TAB2",#N/A,TRUE,"GENERAL";"TAB3",#N/A,TRUE,"GENERAL";"TAB4",#N/A,TRUE,"GENERAL";"TAB5",#N/A,TRUE,"GENERAL"}</definedName>
    <definedName name="_n5" localSheetId="44" hidden="1">{"TAB1",#N/A,TRUE,"GENERAL";"TAB2",#N/A,TRUE,"GENERAL";"TAB3",#N/A,TRUE,"GENERAL";"TAB4",#N/A,TRUE,"GENERAL";"TAB5",#N/A,TRUE,"GENERAL"}</definedName>
    <definedName name="_n5" localSheetId="41" hidden="1">{"TAB1",#N/A,TRUE,"GENERAL";"TAB2",#N/A,TRUE,"GENERAL";"TAB3",#N/A,TRUE,"GENERAL";"TAB4",#N/A,TRUE,"GENERAL";"TAB5",#N/A,TRUE,"GENERAL"}</definedName>
    <definedName name="_n5" hidden="1">{"TAB1",#N/A,TRUE,"GENERAL";"TAB2",#N/A,TRUE,"GENERAL";"TAB3",#N/A,TRUE,"GENERAL";"TAB4",#N/A,TRUE,"GENERAL";"TAB5",#N/A,TRUE,"GENERAL"}</definedName>
    <definedName name="_NB" localSheetId="42">#REF!</definedName>
    <definedName name="_NB" localSheetId="44">#REF!</definedName>
    <definedName name="_NB">#REF!</definedName>
    <definedName name="_nrf10" localSheetId="42">#REF!</definedName>
    <definedName name="_nrf10" localSheetId="44">#REF!</definedName>
    <definedName name="_nrf10" localSheetId="41">#REF!</definedName>
    <definedName name="_nrf10">#REF!</definedName>
    <definedName name="_num10" localSheetId="42">#REF!</definedName>
    <definedName name="_num10" localSheetId="44">#REF!</definedName>
    <definedName name="_num10" localSheetId="41">#REF!</definedName>
    <definedName name="_num10">#REF!</definedName>
    <definedName name="_num2" localSheetId="42">#REF!</definedName>
    <definedName name="_num2" localSheetId="44">#REF!</definedName>
    <definedName name="_num2" localSheetId="41">#REF!</definedName>
    <definedName name="_num2">#REF!</definedName>
    <definedName name="_num3" localSheetId="41">#REF!</definedName>
    <definedName name="_num3">#REF!</definedName>
    <definedName name="_num4" localSheetId="41">#REF!</definedName>
    <definedName name="_num4">#REF!</definedName>
    <definedName name="_num5" localSheetId="41">#REF!</definedName>
    <definedName name="_num5">#REF!</definedName>
    <definedName name="_num6" localSheetId="41">#REF!</definedName>
    <definedName name="_num6">#REF!</definedName>
    <definedName name="_num7" localSheetId="41">#REF!</definedName>
    <definedName name="_num7">#REF!</definedName>
    <definedName name="_num8" localSheetId="41">#REF!</definedName>
    <definedName name="_num8">#REF!</definedName>
    <definedName name="_num9" localSheetId="41">#REF!</definedName>
    <definedName name="_num9">#REF!</definedName>
    <definedName name="_nyn7" localSheetId="42" hidden="1">{"via1",#N/A,TRUE,"general";"via2",#N/A,TRUE,"general";"via3",#N/A,TRUE,"general"}</definedName>
    <definedName name="_nyn7" localSheetId="44" hidden="1">{"via1",#N/A,TRUE,"general";"via2",#N/A,TRUE,"general";"via3",#N/A,TRUE,"general"}</definedName>
    <definedName name="_nyn7" localSheetId="41" hidden="1">{"via1",#N/A,TRUE,"general";"via2",#N/A,TRUE,"general";"via3",#N/A,TRUE,"general"}</definedName>
    <definedName name="_nyn7" hidden="1">{"via1",#N/A,TRUE,"general";"via2",#N/A,TRUE,"general";"via3",#N/A,TRUE,"general"}</definedName>
    <definedName name="_o4" localSheetId="42" hidden="1">{"via1",#N/A,TRUE,"general";"via2",#N/A,TRUE,"general";"via3",#N/A,TRUE,"general"}</definedName>
    <definedName name="_o4" localSheetId="44" hidden="1">{"via1",#N/A,TRUE,"general";"via2",#N/A,TRUE,"general";"via3",#N/A,TRUE,"general"}</definedName>
    <definedName name="_o4" localSheetId="41" hidden="1">{"via1",#N/A,TRUE,"general";"via2",#N/A,TRUE,"general";"via3",#N/A,TRUE,"general"}</definedName>
    <definedName name="_o4" hidden="1">{"via1",#N/A,TRUE,"general";"via2",#N/A,TRUE,"general";"via3",#N/A,TRUE,"general"}</definedName>
    <definedName name="_o5" localSheetId="42" hidden="1">{"TAB1",#N/A,TRUE,"GENERAL";"TAB2",#N/A,TRUE,"GENERAL";"TAB3",#N/A,TRUE,"GENERAL";"TAB4",#N/A,TRUE,"GENERAL";"TAB5",#N/A,TRUE,"GENERAL"}</definedName>
    <definedName name="_o5" localSheetId="44" hidden="1">{"TAB1",#N/A,TRUE,"GENERAL";"TAB2",#N/A,TRUE,"GENERAL";"TAB3",#N/A,TRUE,"GENERAL";"TAB4",#N/A,TRUE,"GENERAL";"TAB5",#N/A,TRUE,"GENERAL"}</definedName>
    <definedName name="_o5" localSheetId="41" hidden="1">{"TAB1",#N/A,TRUE,"GENERAL";"TAB2",#N/A,TRUE,"GENERAL";"TAB3",#N/A,TRUE,"GENERAL";"TAB4",#N/A,TRUE,"GENERAL";"TAB5",#N/A,TRUE,"GENERAL"}</definedName>
    <definedName name="_o5" hidden="1">{"TAB1",#N/A,TRUE,"GENERAL";"TAB2",#N/A,TRUE,"GENERAL";"TAB3",#N/A,TRUE,"GENERAL";"TAB4",#N/A,TRUE,"GENERAL";"TAB5",#N/A,TRUE,"GENERAL"}</definedName>
    <definedName name="_o6" localSheetId="42" hidden="1">{"TAB1",#N/A,TRUE,"GENERAL";"TAB2",#N/A,TRUE,"GENERAL";"TAB3",#N/A,TRUE,"GENERAL";"TAB4",#N/A,TRUE,"GENERAL";"TAB5",#N/A,TRUE,"GENERAL"}</definedName>
    <definedName name="_o6" localSheetId="44" hidden="1">{"TAB1",#N/A,TRUE,"GENERAL";"TAB2",#N/A,TRUE,"GENERAL";"TAB3",#N/A,TRUE,"GENERAL";"TAB4",#N/A,TRUE,"GENERAL";"TAB5",#N/A,TRUE,"GENERAL"}</definedName>
    <definedName name="_o6" localSheetId="41" hidden="1">{"TAB1",#N/A,TRUE,"GENERAL";"TAB2",#N/A,TRUE,"GENERAL";"TAB3",#N/A,TRUE,"GENERAL";"TAB4",#N/A,TRUE,"GENERAL";"TAB5",#N/A,TRUE,"GENERAL"}</definedName>
    <definedName name="_o6" hidden="1">{"TAB1",#N/A,TRUE,"GENERAL";"TAB2",#N/A,TRUE,"GENERAL";"TAB3",#N/A,TRUE,"GENERAL";"TAB4",#N/A,TRUE,"GENERAL";"TAB5",#N/A,TRUE,"GENERAL"}</definedName>
    <definedName name="_o7" localSheetId="42" hidden="1">{"TAB1",#N/A,TRUE,"GENERAL";"TAB2",#N/A,TRUE,"GENERAL";"TAB3",#N/A,TRUE,"GENERAL";"TAB4",#N/A,TRUE,"GENERAL";"TAB5",#N/A,TRUE,"GENERAL"}</definedName>
    <definedName name="_o7" localSheetId="44" hidden="1">{"TAB1",#N/A,TRUE,"GENERAL";"TAB2",#N/A,TRUE,"GENERAL";"TAB3",#N/A,TRUE,"GENERAL";"TAB4",#N/A,TRUE,"GENERAL";"TAB5",#N/A,TRUE,"GENERAL"}</definedName>
    <definedName name="_o7" localSheetId="41" hidden="1">{"TAB1",#N/A,TRUE,"GENERAL";"TAB2",#N/A,TRUE,"GENERAL";"TAB3",#N/A,TRUE,"GENERAL";"TAB4",#N/A,TRUE,"GENERAL";"TAB5",#N/A,TRUE,"GENERAL"}</definedName>
    <definedName name="_o7" hidden="1">{"TAB1",#N/A,TRUE,"GENERAL";"TAB2",#N/A,TRUE,"GENERAL";"TAB3",#N/A,TRUE,"GENERAL";"TAB4",#N/A,TRUE,"GENERAL";"TAB5",#N/A,TRUE,"GENERAL"}</definedName>
    <definedName name="_o8" localSheetId="42" hidden="1">{"via1",#N/A,TRUE,"general";"via2",#N/A,TRUE,"general";"via3",#N/A,TRUE,"general"}</definedName>
    <definedName name="_o8" localSheetId="44" hidden="1">{"via1",#N/A,TRUE,"general";"via2",#N/A,TRUE,"general";"via3",#N/A,TRUE,"general"}</definedName>
    <definedName name="_o8" localSheetId="41" hidden="1">{"via1",#N/A,TRUE,"general";"via2",#N/A,TRUE,"general";"via3",#N/A,TRUE,"general"}</definedName>
    <definedName name="_o8" hidden="1">{"via1",#N/A,TRUE,"general";"via2",#N/A,TRUE,"general";"via3",#N/A,TRUE,"general"}</definedName>
    <definedName name="_o9" localSheetId="42" hidden="1">{"TAB1",#N/A,TRUE,"GENERAL";"TAB2",#N/A,TRUE,"GENERAL";"TAB3",#N/A,TRUE,"GENERAL";"TAB4",#N/A,TRUE,"GENERAL";"TAB5",#N/A,TRUE,"GENERAL"}</definedName>
    <definedName name="_o9" localSheetId="44" hidden="1">{"TAB1",#N/A,TRUE,"GENERAL";"TAB2",#N/A,TRUE,"GENERAL";"TAB3",#N/A,TRUE,"GENERAL";"TAB4",#N/A,TRUE,"GENERAL";"TAB5",#N/A,TRUE,"GENERAL"}</definedName>
    <definedName name="_o9" localSheetId="41" hidden="1">{"TAB1",#N/A,TRUE,"GENERAL";"TAB2",#N/A,TRUE,"GENERAL";"TAB3",#N/A,TRUE,"GENERAL";"TAB4",#N/A,TRUE,"GENERAL";"TAB5",#N/A,TRUE,"GENERAL"}</definedName>
    <definedName name="_o9" hidden="1">{"TAB1",#N/A,TRUE,"GENERAL";"TAB2",#N/A,TRUE,"GENERAL";"TAB3",#N/A,TRUE,"GENERAL";"TAB4",#N/A,TRUE,"GENERAL";"TAB5",#N/A,TRUE,"GENERAL"}</definedName>
    <definedName name="_OCD1" localSheetId="42">#REF!</definedName>
    <definedName name="_OCD1" localSheetId="44">#REF!</definedName>
    <definedName name="_OCD1" localSheetId="41">#REF!</definedName>
    <definedName name="_OCD1">#REF!</definedName>
    <definedName name="_OCI1" localSheetId="42">#REF!</definedName>
    <definedName name="_OCI1" localSheetId="44">#REF!</definedName>
    <definedName name="_OCI1" localSheetId="41">#REF!</definedName>
    <definedName name="_OCI1">#REF!</definedName>
    <definedName name="_Order1" localSheetId="42" hidden="1">0</definedName>
    <definedName name="_Order1" localSheetId="44" hidden="1">0</definedName>
    <definedName name="_Order1" localSheetId="41" hidden="1">0</definedName>
    <definedName name="_Order1" hidden="1">0</definedName>
    <definedName name="_Order2" hidden="1">255</definedName>
    <definedName name="_ORO10" localSheetId="42">#REF!</definedName>
    <definedName name="_ORO10" localSheetId="44">#REF!</definedName>
    <definedName name="_ORO10" localSheetId="41">#REF!</definedName>
    <definedName name="_ORO10">#REF!</definedName>
    <definedName name="_ORO11" localSheetId="42">#REF!</definedName>
    <definedName name="_ORO11" localSheetId="44">#REF!</definedName>
    <definedName name="_ORO11" localSheetId="41">#REF!</definedName>
    <definedName name="_ORO11">#REF!</definedName>
    <definedName name="_ORO12" localSheetId="42">#REF!</definedName>
    <definedName name="_ORO12" localSheetId="44">#REF!</definedName>
    <definedName name="_ORO12" localSheetId="41">#REF!</definedName>
    <definedName name="_ORO12">#REF!</definedName>
    <definedName name="_ORO13" localSheetId="41">#REF!</definedName>
    <definedName name="_ORO13">#REF!</definedName>
    <definedName name="_ORO14" localSheetId="41">#REF!</definedName>
    <definedName name="_ORO14">#REF!</definedName>
    <definedName name="_ORO15" localSheetId="41">#REF!</definedName>
    <definedName name="_ORO15">#REF!</definedName>
    <definedName name="_ORO16" localSheetId="41">#REF!</definedName>
    <definedName name="_ORO16">#REF!</definedName>
    <definedName name="_ORO17" localSheetId="41">#REF!</definedName>
    <definedName name="_ORO17">#REF!</definedName>
    <definedName name="_ORO18" localSheetId="41">#REF!</definedName>
    <definedName name="_ORO18">#REF!</definedName>
    <definedName name="_ORO19" localSheetId="41">#REF!</definedName>
    <definedName name="_ORO19">#REF!</definedName>
    <definedName name="_p6" localSheetId="42" hidden="1">{"via1",#N/A,TRUE,"general";"via2",#N/A,TRUE,"general";"via3",#N/A,TRUE,"general"}</definedName>
    <definedName name="_p6" localSheetId="44" hidden="1">{"via1",#N/A,TRUE,"general";"via2",#N/A,TRUE,"general";"via3",#N/A,TRUE,"general"}</definedName>
    <definedName name="_p6" localSheetId="41" hidden="1">{"via1",#N/A,TRUE,"general";"via2",#N/A,TRUE,"general";"via3",#N/A,TRUE,"general"}</definedName>
    <definedName name="_p6" hidden="1">{"via1",#N/A,TRUE,"general";"via2",#N/A,TRUE,"general";"via3",#N/A,TRUE,"general"}</definedName>
    <definedName name="_p7" localSheetId="42" hidden="1">{"via1",#N/A,TRUE,"general";"via2",#N/A,TRUE,"general";"via3",#N/A,TRUE,"general"}</definedName>
    <definedName name="_p7" localSheetId="44" hidden="1">{"via1",#N/A,TRUE,"general";"via2",#N/A,TRUE,"general";"via3",#N/A,TRUE,"general"}</definedName>
    <definedName name="_p7" localSheetId="41" hidden="1">{"via1",#N/A,TRUE,"general";"via2",#N/A,TRUE,"general";"via3",#N/A,TRUE,"general"}</definedName>
    <definedName name="_p7" hidden="1">{"via1",#N/A,TRUE,"general";"via2",#N/A,TRUE,"general";"via3",#N/A,TRUE,"general"}</definedName>
    <definedName name="_p8" localSheetId="42" hidden="1">{"TAB1",#N/A,TRUE,"GENERAL";"TAB2",#N/A,TRUE,"GENERAL";"TAB3",#N/A,TRUE,"GENERAL";"TAB4",#N/A,TRUE,"GENERAL";"TAB5",#N/A,TRUE,"GENERAL"}</definedName>
    <definedName name="_p8" localSheetId="44" hidden="1">{"TAB1",#N/A,TRUE,"GENERAL";"TAB2",#N/A,TRUE,"GENERAL";"TAB3",#N/A,TRUE,"GENERAL";"TAB4",#N/A,TRUE,"GENERAL";"TAB5",#N/A,TRUE,"GENERAL"}</definedName>
    <definedName name="_p8" localSheetId="41" hidden="1">{"TAB1",#N/A,TRUE,"GENERAL";"TAB2",#N/A,TRUE,"GENERAL";"TAB3",#N/A,TRUE,"GENERAL";"TAB4",#N/A,TRUE,"GENERAL";"TAB5",#N/A,TRUE,"GENERAL"}</definedName>
    <definedName name="_p8" hidden="1">{"TAB1",#N/A,TRUE,"GENERAL";"TAB2",#N/A,TRUE,"GENERAL";"TAB3",#N/A,TRUE,"GENERAL";"TAB4",#N/A,TRUE,"GENERAL";"TAB5",#N/A,TRUE,"GENERAL"}</definedName>
    <definedName name="_Pa1" localSheetId="42">#REF!</definedName>
    <definedName name="_Pa1" localSheetId="44">#REF!</definedName>
    <definedName name="_Pa1" localSheetId="41">#REF!</definedName>
    <definedName name="_Pa1">#REF!</definedName>
    <definedName name="_Pa2" localSheetId="42">#REF!</definedName>
    <definedName name="_Pa2" localSheetId="44">#REF!</definedName>
    <definedName name="_Pa2" localSheetId="41">#REF!</definedName>
    <definedName name="_Pa2">#REF!</definedName>
    <definedName name="_Pa3" localSheetId="42">#REF!</definedName>
    <definedName name="_Pa3" localSheetId="44">#REF!</definedName>
    <definedName name="_Pa3" localSheetId="41">#REF!</definedName>
    <definedName name="_Pa3">#REF!</definedName>
    <definedName name="_Pa4" localSheetId="42">#REF!</definedName>
    <definedName name="_Pa4" localSheetId="44">#REF!</definedName>
    <definedName name="_Pa4" localSheetId="41">#REF!</definedName>
    <definedName name="_Pa4">#REF!</definedName>
    <definedName name="_Parse_Out" localSheetId="42" hidden="1">#REF!</definedName>
    <definedName name="_Parse_Out" localSheetId="44" hidden="1">#REF!</definedName>
    <definedName name="_Parse_Out" localSheetId="41" hidden="1">#REF!</definedName>
    <definedName name="_Parse_Out" hidden="1">#REF!</definedName>
    <definedName name="_PJ50" localSheetId="42">#REF!</definedName>
    <definedName name="_PJ50" localSheetId="44">#REF!</definedName>
    <definedName name="_PJ50" localSheetId="41">#REF!</definedName>
    <definedName name="_PJ50">#REF!</definedName>
    <definedName name="_pj51" localSheetId="42">#REF!</definedName>
    <definedName name="_pj51" localSheetId="44">#REF!</definedName>
    <definedName name="_pj51" localSheetId="41">#REF!</definedName>
    <definedName name="_pj51">#REF!</definedName>
    <definedName name="_PMT5671" localSheetId="42">#REF!</definedName>
    <definedName name="_PMT5671" localSheetId="44">#REF!</definedName>
    <definedName name="_PMT5671" localSheetId="41">#REF!</definedName>
    <definedName name="_PMT5671">#REF!</definedName>
    <definedName name="_PMT5805" localSheetId="42">#REF!</definedName>
    <definedName name="_PMT5805" localSheetId="44">#REF!</definedName>
    <definedName name="_PMT5805" localSheetId="41">#REF!</definedName>
    <definedName name="_PMT5805">#REF!</definedName>
    <definedName name="_PMT5806" localSheetId="42">#REF!</definedName>
    <definedName name="_PMT5806" localSheetId="44">#REF!</definedName>
    <definedName name="_PMT5806" localSheetId="41">#REF!</definedName>
    <definedName name="_PMT5806">#REF!</definedName>
    <definedName name="_PMT5815" localSheetId="42">#REF!</definedName>
    <definedName name="_PMT5815" localSheetId="44">#REF!</definedName>
    <definedName name="_PMT5815" localSheetId="41">#REF!</definedName>
    <definedName name="_PMT5815">#REF!</definedName>
    <definedName name="_PMT5820" localSheetId="42">#REF!</definedName>
    <definedName name="_PMT5820" localSheetId="44">#REF!</definedName>
    <definedName name="_PMT5820" localSheetId="41">#REF!</definedName>
    <definedName name="_PMT5820">#REF!</definedName>
    <definedName name="_pr01" localSheetId="42">#REF!</definedName>
    <definedName name="_pr01" localSheetId="44">#REF!</definedName>
    <definedName name="_pr01" localSheetId="41">#REF!</definedName>
    <definedName name="_pr01">#REF!</definedName>
    <definedName name="_pr02" localSheetId="42">#REF!</definedName>
    <definedName name="_pr02" localSheetId="44">#REF!</definedName>
    <definedName name="_pr02" localSheetId="41">#REF!</definedName>
    <definedName name="_pr02">#REF!</definedName>
    <definedName name="_pr03" localSheetId="42">#REF!</definedName>
    <definedName name="_pr03" localSheetId="44">#REF!</definedName>
    <definedName name="_pr03" localSheetId="41">#REF!</definedName>
    <definedName name="_pr03">#REF!</definedName>
    <definedName name="_pr04" localSheetId="41">#REF!</definedName>
    <definedName name="_pr04">#REF!</definedName>
    <definedName name="_pr05" localSheetId="41">#REF!</definedName>
    <definedName name="_pr05">#REF!</definedName>
    <definedName name="_pr06" localSheetId="41">#REF!</definedName>
    <definedName name="_pr06">#REF!</definedName>
    <definedName name="_pr07" localSheetId="41">#REF!</definedName>
    <definedName name="_pr07">#REF!</definedName>
    <definedName name="_pr08" localSheetId="41">#REF!</definedName>
    <definedName name="_pr08">#REF!</definedName>
    <definedName name="_pr09" localSheetId="41">#REF!</definedName>
    <definedName name="_pr09">#REF!</definedName>
    <definedName name="_pr10" localSheetId="41">#REF!</definedName>
    <definedName name="_pr10">#REF!</definedName>
    <definedName name="_pr11" localSheetId="41">#REF!</definedName>
    <definedName name="_pr11">#REF!</definedName>
    <definedName name="_pr12" localSheetId="41">#REF!</definedName>
    <definedName name="_pr12">#REF!</definedName>
    <definedName name="_pr13" localSheetId="41">#REF!</definedName>
    <definedName name="_pr13">#REF!</definedName>
    <definedName name="_pr14" localSheetId="41">#REF!</definedName>
    <definedName name="_pr14">#REF!</definedName>
    <definedName name="_pr15" localSheetId="41">#REF!</definedName>
    <definedName name="_pr15">#REF!</definedName>
    <definedName name="_pr16" localSheetId="41">#REF!</definedName>
    <definedName name="_pr16">#REF!</definedName>
    <definedName name="_pr17" localSheetId="41">#REF!</definedName>
    <definedName name="_pr17">#REF!</definedName>
    <definedName name="_pr18" localSheetId="41">#REF!</definedName>
    <definedName name="_pr18">#REF!</definedName>
    <definedName name="_pr19" localSheetId="41">#REF!</definedName>
    <definedName name="_pr19">#REF!</definedName>
    <definedName name="_pr20" localSheetId="41">#REF!</definedName>
    <definedName name="_pr20">#REF!</definedName>
    <definedName name="_pr21" localSheetId="41">#REF!</definedName>
    <definedName name="_pr21">#REF!</definedName>
    <definedName name="_pr22" localSheetId="41">#REF!</definedName>
    <definedName name="_pr22">#REF!</definedName>
    <definedName name="_pr23" localSheetId="41">#REF!</definedName>
    <definedName name="_pr23">#REF!</definedName>
    <definedName name="_pr24" localSheetId="41">#REF!</definedName>
    <definedName name="_pr24">#REF!</definedName>
    <definedName name="_pr25" localSheetId="41">#REF!</definedName>
    <definedName name="_pr25">#REF!</definedName>
    <definedName name="_pr26" localSheetId="41">#REF!</definedName>
    <definedName name="_pr26">#REF!</definedName>
    <definedName name="_pr27" localSheetId="41">#REF!</definedName>
    <definedName name="_pr27">#REF!</definedName>
    <definedName name="_pr28" localSheetId="41">#REF!</definedName>
    <definedName name="_pr28">#REF!</definedName>
    <definedName name="_pr29" localSheetId="41">#REF!</definedName>
    <definedName name="_pr29">#REF!</definedName>
    <definedName name="_pr30" localSheetId="41">#REF!</definedName>
    <definedName name="_pr30">#REF!</definedName>
    <definedName name="_pr31" localSheetId="41">#REF!</definedName>
    <definedName name="_pr31">#REF!</definedName>
    <definedName name="_pr32" localSheetId="41">#REF!</definedName>
    <definedName name="_pr32">#REF!</definedName>
    <definedName name="_pr33" localSheetId="41">#REF!</definedName>
    <definedName name="_pr33">#REF!</definedName>
    <definedName name="_pr34" localSheetId="41">#REF!</definedName>
    <definedName name="_pr34">#REF!</definedName>
    <definedName name="_pr35" localSheetId="41">#REF!</definedName>
    <definedName name="_pr35">#REF!</definedName>
    <definedName name="_pr36" localSheetId="41">#REF!</definedName>
    <definedName name="_pr36">#REF!</definedName>
    <definedName name="_pr37" localSheetId="41">#REF!</definedName>
    <definedName name="_pr37">#REF!</definedName>
    <definedName name="_pr38" localSheetId="41">#REF!</definedName>
    <definedName name="_pr38">#REF!</definedName>
    <definedName name="_pr39" localSheetId="41">#REF!</definedName>
    <definedName name="_pr39">#REF!</definedName>
    <definedName name="_pr40" localSheetId="41">#REF!</definedName>
    <definedName name="_pr40">#REF!</definedName>
    <definedName name="_pr41" localSheetId="41">#REF!</definedName>
    <definedName name="_pr41">#REF!</definedName>
    <definedName name="_pr42" localSheetId="41">#REF!</definedName>
    <definedName name="_pr42">#REF!</definedName>
    <definedName name="_pr43" localSheetId="41">#REF!</definedName>
    <definedName name="_pr43">#REF!</definedName>
    <definedName name="_pr44" localSheetId="41">#REF!</definedName>
    <definedName name="_pr44">#REF!</definedName>
    <definedName name="_pr45" localSheetId="41">#REF!</definedName>
    <definedName name="_pr45">#REF!</definedName>
    <definedName name="_pr46" localSheetId="41">#REF!</definedName>
    <definedName name="_pr46">#REF!</definedName>
    <definedName name="_pr47" localSheetId="41">#REF!</definedName>
    <definedName name="_pr47">#REF!</definedName>
    <definedName name="_pr48" localSheetId="41">#REF!</definedName>
    <definedName name="_pr48">#REF!</definedName>
    <definedName name="_pr49" localSheetId="41">#REF!</definedName>
    <definedName name="_pr49">#REF!</definedName>
    <definedName name="_pr50" localSheetId="41">#REF!</definedName>
    <definedName name="_pr50">#REF!</definedName>
    <definedName name="_pr51" localSheetId="41">#REF!</definedName>
    <definedName name="_pr51">#REF!</definedName>
    <definedName name="_pr52" localSheetId="41">#REF!</definedName>
    <definedName name="_pr52">#REF!</definedName>
    <definedName name="_pr53" localSheetId="41">#REF!</definedName>
    <definedName name="_pr53">#REF!</definedName>
    <definedName name="_pr54" localSheetId="41">#REF!</definedName>
    <definedName name="_pr54">#REF!</definedName>
    <definedName name="_pr55" localSheetId="41">#REF!</definedName>
    <definedName name="_pr55">#REF!</definedName>
    <definedName name="_pr56" localSheetId="41">#REF!</definedName>
    <definedName name="_pr56">#REF!</definedName>
    <definedName name="_pr57" localSheetId="41">#REF!</definedName>
    <definedName name="_pr57">#REF!</definedName>
    <definedName name="_pr58" localSheetId="41">#REF!</definedName>
    <definedName name="_pr58">#REF!</definedName>
    <definedName name="_pr59" localSheetId="41">#REF!</definedName>
    <definedName name="_pr59">#REF!</definedName>
    <definedName name="_pr60" localSheetId="41">#REF!</definedName>
    <definedName name="_pr60">#REF!</definedName>
    <definedName name="_pr61" localSheetId="41">#REF!</definedName>
    <definedName name="_pr61">#REF!</definedName>
    <definedName name="_pr62" localSheetId="41">#REF!</definedName>
    <definedName name="_pr62">#REF!</definedName>
    <definedName name="_pr63" localSheetId="41">#REF!</definedName>
    <definedName name="_pr63">#REF!</definedName>
    <definedName name="_pr64" localSheetId="41">#REF!</definedName>
    <definedName name="_pr64">#REF!</definedName>
    <definedName name="_pr65" localSheetId="41">#REF!</definedName>
    <definedName name="_pr65">#REF!</definedName>
    <definedName name="_pr66" localSheetId="41">#REF!</definedName>
    <definedName name="_pr66">#REF!</definedName>
    <definedName name="_pr67" localSheetId="41">#REF!</definedName>
    <definedName name="_pr67">#REF!</definedName>
    <definedName name="_pr68" localSheetId="41">#REF!</definedName>
    <definedName name="_pr68">#REF!</definedName>
    <definedName name="_pr69" localSheetId="41">#REF!</definedName>
    <definedName name="_pr69">#REF!</definedName>
    <definedName name="_pr70" localSheetId="41">#REF!</definedName>
    <definedName name="_pr70">#REF!</definedName>
    <definedName name="_pr71" localSheetId="41">#REF!</definedName>
    <definedName name="_pr71">#REF!</definedName>
    <definedName name="_pr72" localSheetId="41">#REF!</definedName>
    <definedName name="_pr72">#REF!</definedName>
    <definedName name="_PRE1" localSheetId="41">#REF!</definedName>
    <definedName name="_PRE1">#REF!</definedName>
    <definedName name="_PTO97" localSheetId="41">#REF!</definedName>
    <definedName name="_PTO97">#REF!</definedName>
    <definedName name="_pv2">#REF!</definedName>
    <definedName name="_pv3" localSheetId="42">#REF!</definedName>
    <definedName name="_pv3" localSheetId="44">#REF!</definedName>
    <definedName name="_pv3">#REF!</definedName>
    <definedName name="_PW2" localSheetId="42">#REF!</definedName>
    <definedName name="_PW2" localSheetId="44">#REF!</definedName>
    <definedName name="_PW2" localSheetId="41">#REF!</definedName>
    <definedName name="_PW2">#REF!</definedName>
    <definedName name="_QTY1" localSheetId="44">#REF!</definedName>
    <definedName name="_QTY1" localSheetId="41">#REF!</definedName>
    <definedName name="_QTY1">#REF!</definedName>
    <definedName name="_r" localSheetId="42" hidden="1">{"TAB1",#N/A,TRUE,"GENERAL";"TAB2",#N/A,TRUE,"GENERAL";"TAB3",#N/A,TRUE,"GENERAL";"TAB4",#N/A,TRUE,"GENERAL";"TAB5",#N/A,TRUE,"GENERAL"}</definedName>
    <definedName name="_r" localSheetId="44">#REF!</definedName>
    <definedName name="_r" localSheetId="41" hidden="1">{"TAB1",#N/A,TRUE,"GENERAL";"TAB2",#N/A,TRUE,"GENERAL";"TAB3",#N/A,TRUE,"GENERAL";"TAB4",#N/A,TRUE,"GENERAL";"TAB5",#N/A,TRUE,"GENERAL"}</definedName>
    <definedName name="_r" hidden="1">{"TAB1",#N/A,TRUE,"GENERAL";"TAB2",#N/A,TRUE,"GENERAL";"TAB3",#N/A,TRUE,"GENERAL";"TAB4",#N/A,TRUE,"GENERAL";"TAB5",#N/A,TRUE,"GENERAL"}</definedName>
    <definedName name="_r4r" localSheetId="42" hidden="1">{"via1",#N/A,TRUE,"general";"via2",#N/A,TRUE,"general";"via3",#N/A,TRUE,"general"}</definedName>
    <definedName name="_r4r" localSheetId="44" hidden="1">{"via1",#N/A,TRUE,"general";"via2",#N/A,TRUE,"general";"via3",#N/A,TRUE,"general"}</definedName>
    <definedName name="_r4r" localSheetId="41" hidden="1">{"via1",#N/A,TRUE,"general";"via2",#N/A,TRUE,"general";"via3",#N/A,TRUE,"general"}</definedName>
    <definedName name="_r4r" hidden="1">{"via1",#N/A,TRUE,"general";"via2",#N/A,TRUE,"general";"via3",#N/A,TRUE,"general"}</definedName>
    <definedName name="_REC1">"Rectángulo 31"</definedName>
    <definedName name="_ref4" localSheetId="42">#REF!</definedName>
    <definedName name="_ref4" localSheetId="44">#REF!</definedName>
    <definedName name="_ref4" localSheetId="41">#REF!</definedName>
    <definedName name="_ref4">#REF!</definedName>
    <definedName name="_Regression_Int" hidden="1">1</definedName>
    <definedName name="_RET1" localSheetId="42">#REF!</definedName>
    <definedName name="_RET1" localSheetId="44">#REF!</definedName>
    <definedName name="_RET1" localSheetId="41">#REF!</definedName>
    <definedName name="_RET1">#REF!</definedName>
    <definedName name="_RET2" localSheetId="42">#REF!</definedName>
    <definedName name="_RET2" localSheetId="44">#REF!</definedName>
    <definedName name="_RET2" localSheetId="41">#REF!</definedName>
    <definedName name="_RET2">#REF!</definedName>
    <definedName name="_RET3" localSheetId="42">#REF!</definedName>
    <definedName name="_RET3" localSheetId="44">#REF!</definedName>
    <definedName name="_RET3" localSheetId="41">#REF!</definedName>
    <definedName name="_RET3">#REF!</definedName>
    <definedName name="_RET4" localSheetId="42">#REF!</definedName>
    <definedName name="_RET4" localSheetId="44">#REF!</definedName>
    <definedName name="_RET4" localSheetId="41">#REF!</definedName>
    <definedName name="_RET4">#REF!</definedName>
    <definedName name="_RET5" localSheetId="42">#REF!</definedName>
    <definedName name="_RET5" localSheetId="44">#REF!</definedName>
    <definedName name="_RET5" localSheetId="41">#REF!</definedName>
    <definedName name="_RET5">#REF!</definedName>
    <definedName name="_RET6" localSheetId="42">#REF!</definedName>
    <definedName name="_RET6" localSheetId="44">#REF!</definedName>
    <definedName name="_RET6" localSheetId="41">#REF!</definedName>
    <definedName name="_RET6">#REF!</definedName>
    <definedName name="_rtu6" localSheetId="42" hidden="1">{"via1",#N/A,TRUE,"general";"via2",#N/A,TRUE,"general";"via3",#N/A,TRUE,"general"}</definedName>
    <definedName name="_rtu6" localSheetId="44" hidden="1">{"via1",#N/A,TRUE,"general";"via2",#N/A,TRUE,"general";"via3",#N/A,TRUE,"general"}</definedName>
    <definedName name="_rtu6" localSheetId="41" hidden="1">{"via1",#N/A,TRUE,"general";"via2",#N/A,TRUE,"general";"via3",#N/A,TRUE,"general"}</definedName>
    <definedName name="_rtu6" hidden="1">{"via1",#N/A,TRUE,"general";"via2",#N/A,TRUE,"general";"via3",#N/A,TRUE,"general"}</definedName>
    <definedName name="_s1" localSheetId="42" hidden="1">{"via1",#N/A,TRUE,"general";"via2",#N/A,TRUE,"general";"via3",#N/A,TRUE,"general"}</definedName>
    <definedName name="_s1" localSheetId="44" hidden="1">{"via1",#N/A,TRUE,"general";"via2",#N/A,TRUE,"general";"via3",#N/A,TRUE,"general"}</definedName>
    <definedName name="_s1" localSheetId="41" hidden="1">{"via1",#N/A,TRUE,"general";"via2",#N/A,TRUE,"general";"via3",#N/A,TRUE,"general"}</definedName>
    <definedName name="_s1" hidden="1">{"via1",#N/A,TRUE,"general";"via2",#N/A,TRUE,"general";"via3",#N/A,TRUE,"general"}</definedName>
    <definedName name="_s2" localSheetId="42" hidden="1">{"TAB1",#N/A,TRUE,"GENERAL";"TAB2",#N/A,TRUE,"GENERAL";"TAB3",#N/A,TRUE,"GENERAL";"TAB4",#N/A,TRUE,"GENERAL";"TAB5",#N/A,TRUE,"GENERAL"}</definedName>
    <definedName name="_s2" localSheetId="44" hidden="1">{"TAB1",#N/A,TRUE,"GENERAL";"TAB2",#N/A,TRUE,"GENERAL";"TAB3",#N/A,TRUE,"GENERAL";"TAB4",#N/A,TRUE,"GENERAL";"TAB5",#N/A,TRUE,"GENERAL"}</definedName>
    <definedName name="_s2" localSheetId="41" hidden="1">{"TAB1",#N/A,TRUE,"GENERAL";"TAB2",#N/A,TRUE,"GENERAL";"TAB3",#N/A,TRUE,"GENERAL";"TAB4",#N/A,TRUE,"GENERAL";"TAB5",#N/A,TRUE,"GENERAL"}</definedName>
    <definedName name="_s2" hidden="1">{"TAB1",#N/A,TRUE,"GENERAL";"TAB2",#N/A,TRUE,"GENERAL";"TAB3",#N/A,TRUE,"GENERAL";"TAB4",#N/A,TRUE,"GENERAL";"TAB5",#N/A,TRUE,"GENERAL"}</definedName>
    <definedName name="_s3" localSheetId="42" hidden="1">{"TAB1",#N/A,TRUE,"GENERAL";"TAB2",#N/A,TRUE,"GENERAL";"TAB3",#N/A,TRUE,"GENERAL";"TAB4",#N/A,TRUE,"GENERAL";"TAB5",#N/A,TRUE,"GENERAL"}</definedName>
    <definedName name="_s3" localSheetId="44" hidden="1">{"TAB1",#N/A,TRUE,"GENERAL";"TAB2",#N/A,TRUE,"GENERAL";"TAB3",#N/A,TRUE,"GENERAL";"TAB4",#N/A,TRUE,"GENERAL";"TAB5",#N/A,TRUE,"GENERAL"}</definedName>
    <definedName name="_s3" localSheetId="41" hidden="1">{"TAB1",#N/A,TRUE,"GENERAL";"TAB2",#N/A,TRUE,"GENERAL";"TAB3",#N/A,TRUE,"GENERAL";"TAB4",#N/A,TRUE,"GENERAL";"TAB5",#N/A,TRUE,"GENERAL"}</definedName>
    <definedName name="_s3" hidden="1">{"TAB1",#N/A,TRUE,"GENERAL";"TAB2",#N/A,TRUE,"GENERAL";"TAB3",#N/A,TRUE,"GENERAL";"TAB4",#N/A,TRUE,"GENERAL";"TAB5",#N/A,TRUE,"GENERAL"}</definedName>
    <definedName name="_s4" localSheetId="42" hidden="1">{"via1",#N/A,TRUE,"general";"via2",#N/A,TRUE,"general";"via3",#N/A,TRUE,"general"}</definedName>
    <definedName name="_s4" localSheetId="44" hidden="1">{"via1",#N/A,TRUE,"general";"via2",#N/A,TRUE,"general";"via3",#N/A,TRUE,"general"}</definedName>
    <definedName name="_s4" localSheetId="41" hidden="1">{"via1",#N/A,TRUE,"general";"via2",#N/A,TRUE,"general";"via3",#N/A,TRUE,"general"}</definedName>
    <definedName name="_s4" hidden="1">{"via1",#N/A,TRUE,"general";"via2",#N/A,TRUE,"general";"via3",#N/A,TRUE,"general"}</definedName>
    <definedName name="_s5" localSheetId="42" hidden="1">{"via1",#N/A,TRUE,"general";"via2",#N/A,TRUE,"general";"via3",#N/A,TRUE,"general"}</definedName>
    <definedName name="_s5" localSheetId="44" hidden="1">{"via1",#N/A,TRUE,"general";"via2",#N/A,TRUE,"general";"via3",#N/A,TRUE,"general"}</definedName>
    <definedName name="_s5" localSheetId="41" hidden="1">{"via1",#N/A,TRUE,"general";"via2",#N/A,TRUE,"general";"via3",#N/A,TRUE,"general"}</definedName>
    <definedName name="_s5" hidden="1">{"via1",#N/A,TRUE,"general";"via2",#N/A,TRUE,"general";"via3",#N/A,TRUE,"general"}</definedName>
    <definedName name="_s6" localSheetId="42" hidden="1">{"TAB1",#N/A,TRUE,"GENERAL";"TAB2",#N/A,TRUE,"GENERAL";"TAB3",#N/A,TRUE,"GENERAL";"TAB4",#N/A,TRUE,"GENERAL";"TAB5",#N/A,TRUE,"GENERAL"}</definedName>
    <definedName name="_s6" localSheetId="44" hidden="1">{"TAB1",#N/A,TRUE,"GENERAL";"TAB2",#N/A,TRUE,"GENERAL";"TAB3",#N/A,TRUE,"GENERAL";"TAB4",#N/A,TRUE,"GENERAL";"TAB5",#N/A,TRUE,"GENERAL"}</definedName>
    <definedName name="_s6" localSheetId="41" hidden="1">{"TAB1",#N/A,TRUE,"GENERAL";"TAB2",#N/A,TRUE,"GENERAL";"TAB3",#N/A,TRUE,"GENERAL";"TAB4",#N/A,TRUE,"GENERAL";"TAB5",#N/A,TRUE,"GENERAL"}</definedName>
    <definedName name="_s6" hidden="1">{"TAB1",#N/A,TRUE,"GENERAL";"TAB2",#N/A,TRUE,"GENERAL";"TAB3",#N/A,TRUE,"GENERAL";"TAB4",#N/A,TRUE,"GENERAL";"TAB5",#N/A,TRUE,"GENERAL"}</definedName>
    <definedName name="_s7" localSheetId="42" hidden="1">{"via1",#N/A,TRUE,"general";"via2",#N/A,TRUE,"general";"via3",#N/A,TRUE,"general"}</definedName>
    <definedName name="_s7" localSheetId="44" hidden="1">{"via1",#N/A,TRUE,"general";"via2",#N/A,TRUE,"general";"via3",#N/A,TRUE,"general"}</definedName>
    <definedName name="_s7" localSheetId="41" hidden="1">{"via1",#N/A,TRUE,"general";"via2",#N/A,TRUE,"general";"via3",#N/A,TRUE,"general"}</definedName>
    <definedName name="_s7" hidden="1">{"via1",#N/A,TRUE,"general";"via2",#N/A,TRUE,"general";"via3",#N/A,TRUE,"general"}</definedName>
    <definedName name="_SAL1" localSheetId="42">#REF!</definedName>
    <definedName name="_SAL1" localSheetId="44">#REF!</definedName>
    <definedName name="_SAL1" localSheetId="41">#REF!</definedName>
    <definedName name="_SAL1">#REF!</definedName>
    <definedName name="_SBC1" localSheetId="42">#REF!</definedName>
    <definedName name="_SBC1" localSheetId="44">#REF!</definedName>
    <definedName name="_SBC1" localSheetId="41">#REF!</definedName>
    <definedName name="_SBC1">#REF!</definedName>
    <definedName name="_SBC3" localSheetId="42">#REF!</definedName>
    <definedName name="_SBC3" localSheetId="44">#REF!</definedName>
    <definedName name="_SBC3" localSheetId="41">#REF!</definedName>
    <definedName name="_SBC3">#REF!</definedName>
    <definedName name="_SBC5" localSheetId="42">#REF!</definedName>
    <definedName name="_SBC5" localSheetId="44">#REF!</definedName>
    <definedName name="_SBC5" localSheetId="41">#REF!</definedName>
    <definedName name="_SBC5">#REF!</definedName>
    <definedName name="_Sort" localSheetId="42" hidden="1">#REF!</definedName>
    <definedName name="_Sort" localSheetId="44" hidden="1">#REF!</definedName>
    <definedName name="_Sort" localSheetId="41" hidden="1">#REF!</definedName>
    <definedName name="_Sort" hidden="1">#REF!</definedName>
    <definedName name="_srn001" localSheetId="42">#REF!</definedName>
    <definedName name="_srn001" localSheetId="44">#REF!</definedName>
    <definedName name="_srn001" localSheetId="41">#REF!</definedName>
    <definedName name="_srn001">#REF!</definedName>
    <definedName name="_SUM1" localSheetId="42">#REF!</definedName>
    <definedName name="_SUM1" localSheetId="44">#REF!</definedName>
    <definedName name="_SUM1" localSheetId="41">#REF!</definedName>
    <definedName name="_SUM1">#REF!</definedName>
    <definedName name="_SUM2" localSheetId="41">#REF!</definedName>
    <definedName name="_SUM2">#REF!</definedName>
    <definedName name="_t3" localSheetId="42" hidden="1">{"TAB1",#N/A,TRUE,"GENERAL";"TAB2",#N/A,TRUE,"GENERAL";"TAB3",#N/A,TRUE,"GENERAL";"TAB4",#N/A,TRUE,"GENERAL";"TAB5",#N/A,TRUE,"GENERAL"}</definedName>
    <definedName name="_t3" localSheetId="44" hidden="1">{"TAB1",#N/A,TRUE,"GENERAL";"TAB2",#N/A,TRUE,"GENERAL";"TAB3",#N/A,TRUE,"GENERAL";"TAB4",#N/A,TRUE,"GENERAL";"TAB5",#N/A,TRUE,"GENERAL"}</definedName>
    <definedName name="_t3" localSheetId="41" hidden="1">{"TAB1",#N/A,TRUE,"GENERAL";"TAB2",#N/A,TRUE,"GENERAL";"TAB3",#N/A,TRUE,"GENERAL";"TAB4",#N/A,TRUE,"GENERAL";"TAB5",#N/A,TRUE,"GENERAL"}</definedName>
    <definedName name="_t3" hidden="1">{"TAB1",#N/A,TRUE,"GENERAL";"TAB2",#N/A,TRUE,"GENERAL";"TAB3",#N/A,TRUE,"GENERAL";"TAB4",#N/A,TRUE,"GENERAL";"TAB5",#N/A,TRUE,"GENERAL"}</definedName>
    <definedName name="_t4" localSheetId="42" hidden="1">{"via1",#N/A,TRUE,"general";"via2",#N/A,TRUE,"general";"via3",#N/A,TRUE,"general"}</definedName>
    <definedName name="_t4" localSheetId="44" hidden="1">{"via1",#N/A,TRUE,"general";"via2",#N/A,TRUE,"general";"via3",#N/A,TRUE,"general"}</definedName>
    <definedName name="_t4" localSheetId="41" hidden="1">{"via1",#N/A,TRUE,"general";"via2",#N/A,TRUE,"general";"via3",#N/A,TRUE,"general"}</definedName>
    <definedName name="_t4" hidden="1">{"via1",#N/A,TRUE,"general";"via2",#N/A,TRUE,"general";"via3",#N/A,TRUE,"general"}</definedName>
    <definedName name="_t5" localSheetId="42" hidden="1">{"TAB1",#N/A,TRUE,"GENERAL";"TAB2",#N/A,TRUE,"GENERAL";"TAB3",#N/A,TRUE,"GENERAL";"TAB4",#N/A,TRUE,"GENERAL";"TAB5",#N/A,TRUE,"GENERAL"}</definedName>
    <definedName name="_t5" localSheetId="44" hidden="1">{"TAB1",#N/A,TRUE,"GENERAL";"TAB2",#N/A,TRUE,"GENERAL";"TAB3",#N/A,TRUE,"GENERAL";"TAB4",#N/A,TRUE,"GENERAL";"TAB5",#N/A,TRUE,"GENERAL"}</definedName>
    <definedName name="_t5" localSheetId="41" hidden="1">{"TAB1",#N/A,TRUE,"GENERAL";"TAB2",#N/A,TRUE,"GENERAL";"TAB3",#N/A,TRUE,"GENERAL";"TAB4",#N/A,TRUE,"GENERAL";"TAB5",#N/A,TRUE,"GENERAL"}</definedName>
    <definedName name="_t5" hidden="1">{"TAB1",#N/A,TRUE,"GENERAL";"TAB2",#N/A,TRUE,"GENERAL";"TAB3",#N/A,TRUE,"GENERAL";"TAB4",#N/A,TRUE,"GENERAL";"TAB5",#N/A,TRUE,"GENERAL"}</definedName>
    <definedName name="_t6" localSheetId="42" hidden="1">{"via1",#N/A,TRUE,"general";"via2",#N/A,TRUE,"general";"via3",#N/A,TRUE,"general"}</definedName>
    <definedName name="_t6" localSheetId="44" hidden="1">{"via1",#N/A,TRUE,"general";"via2",#N/A,TRUE,"general";"via3",#N/A,TRUE,"general"}</definedName>
    <definedName name="_t6" localSheetId="41" hidden="1">{"via1",#N/A,TRUE,"general";"via2",#N/A,TRUE,"general";"via3",#N/A,TRUE,"general"}</definedName>
    <definedName name="_t6" hidden="1">{"via1",#N/A,TRUE,"general";"via2",#N/A,TRUE,"general";"via3",#N/A,TRUE,"general"}</definedName>
    <definedName name="_t66" localSheetId="42" hidden="1">{"TAB1",#N/A,TRUE,"GENERAL";"TAB2",#N/A,TRUE,"GENERAL";"TAB3",#N/A,TRUE,"GENERAL";"TAB4",#N/A,TRUE,"GENERAL";"TAB5",#N/A,TRUE,"GENERAL"}</definedName>
    <definedName name="_t66" localSheetId="44" hidden="1">{"TAB1",#N/A,TRUE,"GENERAL";"TAB2",#N/A,TRUE,"GENERAL";"TAB3",#N/A,TRUE,"GENERAL";"TAB4",#N/A,TRUE,"GENERAL";"TAB5",#N/A,TRUE,"GENERAL"}</definedName>
    <definedName name="_t66" localSheetId="41" hidden="1">{"TAB1",#N/A,TRUE,"GENERAL";"TAB2",#N/A,TRUE,"GENERAL";"TAB3",#N/A,TRUE,"GENERAL";"TAB4",#N/A,TRUE,"GENERAL";"TAB5",#N/A,TRUE,"GENERAL"}</definedName>
    <definedName name="_t66" hidden="1">{"TAB1",#N/A,TRUE,"GENERAL";"TAB2",#N/A,TRUE,"GENERAL";"TAB3",#N/A,TRUE,"GENERAL";"TAB4",#N/A,TRUE,"GENERAL";"TAB5",#N/A,TRUE,"GENERAL"}</definedName>
    <definedName name="_t7" localSheetId="42" hidden="1">{"via1",#N/A,TRUE,"general";"via2",#N/A,TRUE,"general";"via3",#N/A,TRUE,"general"}</definedName>
    <definedName name="_t7" localSheetId="44" hidden="1">{"via1",#N/A,TRUE,"general";"via2",#N/A,TRUE,"general";"via3",#N/A,TRUE,"general"}</definedName>
    <definedName name="_t7" localSheetId="41" hidden="1">{"via1",#N/A,TRUE,"general";"via2",#N/A,TRUE,"general";"via3",#N/A,TRUE,"general"}</definedName>
    <definedName name="_t7" hidden="1">{"via1",#N/A,TRUE,"general";"via2",#N/A,TRUE,"general";"via3",#N/A,TRUE,"general"}</definedName>
    <definedName name="_t77" localSheetId="42" hidden="1">{"TAB1",#N/A,TRUE,"GENERAL";"TAB2",#N/A,TRUE,"GENERAL";"TAB3",#N/A,TRUE,"GENERAL";"TAB4",#N/A,TRUE,"GENERAL";"TAB5",#N/A,TRUE,"GENERAL"}</definedName>
    <definedName name="_t77" localSheetId="44" hidden="1">{"TAB1",#N/A,TRUE,"GENERAL";"TAB2",#N/A,TRUE,"GENERAL";"TAB3",#N/A,TRUE,"GENERAL";"TAB4",#N/A,TRUE,"GENERAL";"TAB5",#N/A,TRUE,"GENERAL"}</definedName>
    <definedName name="_t77" localSheetId="41" hidden="1">{"TAB1",#N/A,TRUE,"GENERAL";"TAB2",#N/A,TRUE,"GENERAL";"TAB3",#N/A,TRUE,"GENERAL";"TAB4",#N/A,TRUE,"GENERAL";"TAB5",#N/A,TRUE,"GENERAL"}</definedName>
    <definedName name="_t77" hidden="1">{"TAB1",#N/A,TRUE,"GENERAL";"TAB2",#N/A,TRUE,"GENERAL";"TAB3",#N/A,TRUE,"GENERAL";"TAB4",#N/A,TRUE,"GENERAL";"TAB5",#N/A,TRUE,"GENERAL"}</definedName>
    <definedName name="_t8" localSheetId="42" hidden="1">{"TAB1",#N/A,TRUE,"GENERAL";"TAB2",#N/A,TRUE,"GENERAL";"TAB3",#N/A,TRUE,"GENERAL";"TAB4",#N/A,TRUE,"GENERAL";"TAB5",#N/A,TRUE,"GENERAL"}</definedName>
    <definedName name="_t8" localSheetId="44" hidden="1">{"TAB1",#N/A,TRUE,"GENERAL";"TAB2",#N/A,TRUE,"GENERAL";"TAB3",#N/A,TRUE,"GENERAL";"TAB4",#N/A,TRUE,"GENERAL";"TAB5",#N/A,TRUE,"GENERAL"}</definedName>
    <definedName name="_t8" localSheetId="41" hidden="1">{"TAB1",#N/A,TRUE,"GENERAL";"TAB2",#N/A,TRUE,"GENERAL";"TAB3",#N/A,TRUE,"GENERAL";"TAB4",#N/A,TRUE,"GENERAL";"TAB5",#N/A,TRUE,"GENERAL"}</definedName>
    <definedName name="_t8" hidden="1">{"TAB1",#N/A,TRUE,"GENERAL";"TAB2",#N/A,TRUE,"GENERAL";"TAB3",#N/A,TRUE,"GENERAL";"TAB4",#N/A,TRUE,"GENERAL";"TAB5",#N/A,TRUE,"GENERAL"}</definedName>
    <definedName name="_t88" localSheetId="42" hidden="1">{"via1",#N/A,TRUE,"general";"via2",#N/A,TRUE,"general";"via3",#N/A,TRUE,"general"}</definedName>
    <definedName name="_t88" localSheetId="44" hidden="1">{"via1",#N/A,TRUE,"general";"via2",#N/A,TRUE,"general";"via3",#N/A,TRUE,"general"}</definedName>
    <definedName name="_t88" localSheetId="41" hidden="1">{"via1",#N/A,TRUE,"general";"via2",#N/A,TRUE,"general";"via3",#N/A,TRUE,"general"}</definedName>
    <definedName name="_t88" hidden="1">{"via1",#N/A,TRUE,"general";"via2",#N/A,TRUE,"general";"via3",#N/A,TRUE,"general"}</definedName>
    <definedName name="_t9" localSheetId="42" hidden="1">{"TAB1",#N/A,TRUE,"GENERAL";"TAB2",#N/A,TRUE,"GENERAL";"TAB3",#N/A,TRUE,"GENERAL";"TAB4",#N/A,TRUE,"GENERAL";"TAB5",#N/A,TRUE,"GENERAL"}</definedName>
    <definedName name="_t9" localSheetId="44" hidden="1">{"TAB1",#N/A,TRUE,"GENERAL";"TAB2",#N/A,TRUE,"GENERAL";"TAB3",#N/A,TRUE,"GENERAL";"TAB4",#N/A,TRUE,"GENERAL";"TAB5",#N/A,TRUE,"GENERAL"}</definedName>
    <definedName name="_t9" localSheetId="41" hidden="1">{"TAB1",#N/A,TRUE,"GENERAL";"TAB2",#N/A,TRUE,"GENERAL";"TAB3",#N/A,TRUE,"GENERAL";"TAB4",#N/A,TRUE,"GENERAL";"TAB5",#N/A,TRUE,"GENERAL"}</definedName>
    <definedName name="_t9" hidden="1">{"TAB1",#N/A,TRUE,"GENERAL";"TAB2",#N/A,TRUE,"GENERAL";"TAB3",#N/A,TRUE,"GENERAL";"TAB4",#N/A,TRUE,"GENERAL";"TAB5",#N/A,TRUE,"GENERAL"}</definedName>
    <definedName name="_t99" localSheetId="42" hidden="1">{"via1",#N/A,TRUE,"general";"via2",#N/A,TRUE,"general";"via3",#N/A,TRUE,"general"}</definedName>
    <definedName name="_t99" localSheetId="44" hidden="1">{"via1",#N/A,TRUE,"general";"via2",#N/A,TRUE,"general";"via3",#N/A,TRUE,"general"}</definedName>
    <definedName name="_t99" localSheetId="41" hidden="1">{"via1",#N/A,TRUE,"general";"via2",#N/A,TRUE,"general";"via3",#N/A,TRUE,"general"}</definedName>
    <definedName name="_t99" hidden="1">{"via1",#N/A,TRUE,"general";"via2",#N/A,TRUE,"general";"via3",#N/A,TRUE,"general"}</definedName>
    <definedName name="_tab1" localSheetId="42">#REF!</definedName>
    <definedName name="_tab1" localSheetId="44">#REF!</definedName>
    <definedName name="_tab1" localSheetId="41">#REF!</definedName>
    <definedName name="_tab1">#REF!</definedName>
    <definedName name="_tab2" localSheetId="42">#REF!</definedName>
    <definedName name="_tab2" localSheetId="44">#REF!</definedName>
    <definedName name="_tab2" localSheetId="41">#REF!</definedName>
    <definedName name="_tab2">#REF!</definedName>
    <definedName name="_tab3" localSheetId="42">#REF!</definedName>
    <definedName name="_tab3" localSheetId="41">#REF!</definedName>
    <definedName name="_tab3">#REF!</definedName>
    <definedName name="_TAB4" localSheetId="41">#REF!</definedName>
    <definedName name="_TAB4">#REF!</definedName>
    <definedName name="_tax1" localSheetId="41">#REF!</definedName>
    <definedName name="_tax1">#REF!</definedName>
    <definedName name="_tax2" localSheetId="41">#REF!</definedName>
    <definedName name="_tax2">#REF!</definedName>
    <definedName name="_tax3" localSheetId="41">#REF!</definedName>
    <definedName name="_tax3">#REF!</definedName>
    <definedName name="_tax4" localSheetId="41">#REF!</definedName>
    <definedName name="_tax4">#REF!</definedName>
    <definedName name="_tc1" localSheetId="41">#REF!</definedName>
    <definedName name="_tc1">#REF!</definedName>
    <definedName name="_tc2" localSheetId="41">#REF!</definedName>
    <definedName name="_tc2">#REF!</definedName>
    <definedName name="_tc3" localSheetId="41">#REF!</definedName>
    <definedName name="_tc3">#REF!</definedName>
    <definedName name="_TOP1" localSheetId="41">#REF!</definedName>
    <definedName name="_TOP1">#REF!</definedName>
    <definedName name="_TOP10" localSheetId="41">#REF!</definedName>
    <definedName name="_TOP10">#REF!</definedName>
    <definedName name="_TOP2" localSheetId="41">#REF!</definedName>
    <definedName name="_TOP2">#REF!</definedName>
    <definedName name="_TOP3" localSheetId="41">#REF!</definedName>
    <definedName name="_TOP3">#REF!</definedName>
    <definedName name="_TOP4" localSheetId="41">#REF!</definedName>
    <definedName name="_TOP4">#REF!</definedName>
    <definedName name="_TOP5" localSheetId="41">#REF!</definedName>
    <definedName name="_TOP5">#REF!</definedName>
    <definedName name="_TOP6" localSheetId="41">#REF!</definedName>
    <definedName name="_TOP6">#REF!</definedName>
    <definedName name="_TOP7" localSheetId="41">#REF!</definedName>
    <definedName name="_TOP7">#REF!</definedName>
    <definedName name="_TOP8" localSheetId="41">#REF!</definedName>
    <definedName name="_TOP8">#REF!</definedName>
    <definedName name="_TOP9" localSheetId="41">#REF!</definedName>
    <definedName name="_TOP9">#REF!</definedName>
    <definedName name="_TOT1" localSheetId="41">#REF!</definedName>
    <definedName name="_TOT1">#REF!</definedName>
    <definedName name="_u4" localSheetId="42" hidden="1">{"TAB1",#N/A,TRUE,"GENERAL";"TAB2",#N/A,TRUE,"GENERAL";"TAB3",#N/A,TRUE,"GENERAL";"TAB4",#N/A,TRUE,"GENERAL";"TAB5",#N/A,TRUE,"GENERAL"}</definedName>
    <definedName name="_u4" localSheetId="44" hidden="1">{"TAB1",#N/A,TRUE,"GENERAL";"TAB2",#N/A,TRUE,"GENERAL";"TAB3",#N/A,TRUE,"GENERAL";"TAB4",#N/A,TRUE,"GENERAL";"TAB5",#N/A,TRUE,"GENERAL"}</definedName>
    <definedName name="_u4" localSheetId="41" hidden="1">{"TAB1",#N/A,TRUE,"GENERAL";"TAB2",#N/A,TRUE,"GENERAL";"TAB3",#N/A,TRUE,"GENERAL";"TAB4",#N/A,TRUE,"GENERAL";"TAB5",#N/A,TRUE,"GENERAL"}</definedName>
    <definedName name="_u4" hidden="1">{"TAB1",#N/A,TRUE,"GENERAL";"TAB2",#N/A,TRUE,"GENERAL";"TAB3",#N/A,TRUE,"GENERAL";"TAB4",#N/A,TRUE,"GENERAL";"TAB5",#N/A,TRUE,"GENERAL"}</definedName>
    <definedName name="_u5" localSheetId="42" hidden="1">{"TAB1",#N/A,TRUE,"GENERAL";"TAB2",#N/A,TRUE,"GENERAL";"TAB3",#N/A,TRUE,"GENERAL";"TAB4",#N/A,TRUE,"GENERAL";"TAB5",#N/A,TRUE,"GENERAL"}</definedName>
    <definedName name="_u5" localSheetId="44" hidden="1">{"TAB1",#N/A,TRUE,"GENERAL";"TAB2",#N/A,TRUE,"GENERAL";"TAB3",#N/A,TRUE,"GENERAL";"TAB4",#N/A,TRUE,"GENERAL";"TAB5",#N/A,TRUE,"GENERAL"}</definedName>
    <definedName name="_u5" localSheetId="41" hidden="1">{"TAB1",#N/A,TRUE,"GENERAL";"TAB2",#N/A,TRUE,"GENERAL";"TAB3",#N/A,TRUE,"GENERAL";"TAB4",#N/A,TRUE,"GENERAL";"TAB5",#N/A,TRUE,"GENERAL"}</definedName>
    <definedName name="_u5" hidden="1">{"TAB1",#N/A,TRUE,"GENERAL";"TAB2",#N/A,TRUE,"GENERAL";"TAB3",#N/A,TRUE,"GENERAL";"TAB4",#N/A,TRUE,"GENERAL";"TAB5",#N/A,TRUE,"GENERAL"}</definedName>
    <definedName name="_u6" localSheetId="42" hidden="1">{"TAB1",#N/A,TRUE,"GENERAL";"TAB2",#N/A,TRUE,"GENERAL";"TAB3",#N/A,TRUE,"GENERAL";"TAB4",#N/A,TRUE,"GENERAL";"TAB5",#N/A,TRUE,"GENERAL"}</definedName>
    <definedName name="_u6" localSheetId="44" hidden="1">{"TAB1",#N/A,TRUE,"GENERAL";"TAB2",#N/A,TRUE,"GENERAL";"TAB3",#N/A,TRUE,"GENERAL";"TAB4",#N/A,TRUE,"GENERAL";"TAB5",#N/A,TRUE,"GENERAL"}</definedName>
    <definedName name="_u6" localSheetId="41" hidden="1">{"TAB1",#N/A,TRUE,"GENERAL";"TAB2",#N/A,TRUE,"GENERAL";"TAB3",#N/A,TRUE,"GENERAL";"TAB4",#N/A,TRUE,"GENERAL";"TAB5",#N/A,TRUE,"GENERAL"}</definedName>
    <definedName name="_u6" hidden="1">{"TAB1",#N/A,TRUE,"GENERAL";"TAB2",#N/A,TRUE,"GENERAL";"TAB3",#N/A,TRUE,"GENERAL";"TAB4",#N/A,TRUE,"GENERAL";"TAB5",#N/A,TRUE,"GENERAL"}</definedName>
    <definedName name="_u7" localSheetId="42" hidden="1">{"via1",#N/A,TRUE,"general";"via2",#N/A,TRUE,"general";"via3",#N/A,TRUE,"general"}</definedName>
    <definedName name="_u7" localSheetId="44" hidden="1">{"via1",#N/A,TRUE,"general";"via2",#N/A,TRUE,"general";"via3",#N/A,TRUE,"general"}</definedName>
    <definedName name="_u7" localSheetId="41" hidden="1">{"via1",#N/A,TRUE,"general";"via2",#N/A,TRUE,"general";"via3",#N/A,TRUE,"general"}</definedName>
    <definedName name="_u7" hidden="1">{"via1",#N/A,TRUE,"general";"via2",#N/A,TRUE,"general";"via3",#N/A,TRUE,"general"}</definedName>
    <definedName name="_u8" localSheetId="42" hidden="1">{"TAB1",#N/A,TRUE,"GENERAL";"TAB2",#N/A,TRUE,"GENERAL";"TAB3",#N/A,TRUE,"GENERAL";"TAB4",#N/A,TRUE,"GENERAL";"TAB5",#N/A,TRUE,"GENERAL"}</definedName>
    <definedName name="_u8" localSheetId="44" hidden="1">{"TAB1",#N/A,TRUE,"GENERAL";"TAB2",#N/A,TRUE,"GENERAL";"TAB3",#N/A,TRUE,"GENERAL";"TAB4",#N/A,TRUE,"GENERAL";"TAB5",#N/A,TRUE,"GENERAL"}</definedName>
    <definedName name="_u8" localSheetId="41" hidden="1">{"TAB1",#N/A,TRUE,"GENERAL";"TAB2",#N/A,TRUE,"GENERAL";"TAB3",#N/A,TRUE,"GENERAL";"TAB4",#N/A,TRUE,"GENERAL";"TAB5",#N/A,TRUE,"GENERAL"}</definedName>
    <definedName name="_u8" hidden="1">{"TAB1",#N/A,TRUE,"GENERAL";"TAB2",#N/A,TRUE,"GENERAL";"TAB3",#N/A,TRUE,"GENERAL";"TAB4",#N/A,TRUE,"GENERAL";"TAB5",#N/A,TRUE,"GENERAL"}</definedName>
    <definedName name="_u9" localSheetId="42" hidden="1">{"TAB1",#N/A,TRUE,"GENERAL";"TAB2",#N/A,TRUE,"GENERAL";"TAB3",#N/A,TRUE,"GENERAL";"TAB4",#N/A,TRUE,"GENERAL";"TAB5",#N/A,TRUE,"GENERAL"}</definedName>
    <definedName name="_u9" localSheetId="44" hidden="1">{"TAB1",#N/A,TRUE,"GENERAL";"TAB2",#N/A,TRUE,"GENERAL";"TAB3",#N/A,TRUE,"GENERAL";"TAB4",#N/A,TRUE,"GENERAL";"TAB5",#N/A,TRUE,"GENERAL"}</definedName>
    <definedName name="_u9" localSheetId="41" hidden="1">{"TAB1",#N/A,TRUE,"GENERAL";"TAB2",#N/A,TRUE,"GENERAL";"TAB3",#N/A,TRUE,"GENERAL";"TAB4",#N/A,TRUE,"GENERAL";"TAB5",#N/A,TRUE,"GENERAL"}</definedName>
    <definedName name="_u9" hidden="1">{"TAB1",#N/A,TRUE,"GENERAL";"TAB2",#N/A,TRUE,"GENERAL";"TAB3",#N/A,TRUE,"GENERAL";"TAB4",#N/A,TRUE,"GENERAL";"TAB5",#N/A,TRUE,"GENERAL"}</definedName>
    <definedName name="_unj1" localSheetId="42" hidden="1">#REF!</definedName>
    <definedName name="_unj1" localSheetId="44" hidden="1">#REF!</definedName>
    <definedName name="_unj1" localSheetId="41" hidden="1">#REF!</definedName>
    <definedName name="_unj1" hidden="1">#REF!</definedName>
    <definedName name="_ur7" localSheetId="42" hidden="1">{"TAB1",#N/A,TRUE,"GENERAL";"TAB2",#N/A,TRUE,"GENERAL";"TAB3",#N/A,TRUE,"GENERAL";"TAB4",#N/A,TRUE,"GENERAL";"TAB5",#N/A,TRUE,"GENERAL"}</definedName>
    <definedName name="_ur7" localSheetId="44" hidden="1">{"TAB1",#N/A,TRUE,"GENERAL";"TAB2",#N/A,TRUE,"GENERAL";"TAB3",#N/A,TRUE,"GENERAL";"TAB4",#N/A,TRUE,"GENERAL";"TAB5",#N/A,TRUE,"GENERAL"}</definedName>
    <definedName name="_ur7" localSheetId="41" hidden="1">{"TAB1",#N/A,TRUE,"GENERAL";"TAB2",#N/A,TRUE,"GENERAL";"TAB3",#N/A,TRUE,"GENERAL";"TAB4",#N/A,TRUE,"GENERAL";"TAB5",#N/A,TRUE,"GENERAL"}</definedName>
    <definedName name="_ur7" hidden="1">{"TAB1",#N/A,TRUE,"GENERAL";"TAB2",#N/A,TRUE,"GENERAL";"TAB3",#N/A,TRUE,"GENERAL";"TAB4",#N/A,TRUE,"GENERAL";"TAB5",#N/A,TRUE,"GENERAL"}</definedName>
    <definedName name="_v2" localSheetId="42" hidden="1">{"via1",#N/A,TRUE,"general";"via2",#N/A,TRUE,"general";"via3",#N/A,TRUE,"general"}</definedName>
    <definedName name="_v2" localSheetId="44" hidden="1">{"via1",#N/A,TRUE,"general";"via2",#N/A,TRUE,"general";"via3",#N/A,TRUE,"general"}</definedName>
    <definedName name="_v2" localSheetId="41" hidden="1">{"via1",#N/A,TRUE,"general";"via2",#N/A,TRUE,"general";"via3",#N/A,TRUE,"general"}</definedName>
    <definedName name="_v2" hidden="1">{"via1",#N/A,TRUE,"general";"via2",#N/A,TRUE,"general";"via3",#N/A,TRUE,"general"}</definedName>
    <definedName name="_v3" localSheetId="42" hidden="1">{"TAB1",#N/A,TRUE,"GENERAL";"TAB2",#N/A,TRUE,"GENERAL";"TAB3",#N/A,TRUE,"GENERAL";"TAB4",#N/A,TRUE,"GENERAL";"TAB5",#N/A,TRUE,"GENERAL"}</definedName>
    <definedName name="_v3" localSheetId="44" hidden="1">{"TAB1",#N/A,TRUE,"GENERAL";"TAB2",#N/A,TRUE,"GENERAL";"TAB3",#N/A,TRUE,"GENERAL";"TAB4",#N/A,TRUE,"GENERAL";"TAB5",#N/A,TRUE,"GENERAL"}</definedName>
    <definedName name="_v3" localSheetId="41" hidden="1">{"TAB1",#N/A,TRUE,"GENERAL";"TAB2",#N/A,TRUE,"GENERAL";"TAB3",#N/A,TRUE,"GENERAL";"TAB4",#N/A,TRUE,"GENERAL";"TAB5",#N/A,TRUE,"GENERAL"}</definedName>
    <definedName name="_v3" hidden="1">{"TAB1",#N/A,TRUE,"GENERAL";"TAB2",#N/A,TRUE,"GENERAL";"TAB3",#N/A,TRUE,"GENERAL";"TAB4",#N/A,TRUE,"GENERAL";"TAB5",#N/A,TRUE,"GENERAL"}</definedName>
    <definedName name="_v4" localSheetId="42" hidden="1">{"TAB1",#N/A,TRUE,"GENERAL";"TAB2",#N/A,TRUE,"GENERAL";"TAB3",#N/A,TRUE,"GENERAL";"TAB4",#N/A,TRUE,"GENERAL";"TAB5",#N/A,TRUE,"GENERAL"}</definedName>
    <definedName name="_v4" localSheetId="44" hidden="1">{"TAB1",#N/A,TRUE,"GENERAL";"TAB2",#N/A,TRUE,"GENERAL";"TAB3",#N/A,TRUE,"GENERAL";"TAB4",#N/A,TRUE,"GENERAL";"TAB5",#N/A,TRUE,"GENERAL"}</definedName>
    <definedName name="_v4" localSheetId="41" hidden="1">{"TAB1",#N/A,TRUE,"GENERAL";"TAB2",#N/A,TRUE,"GENERAL";"TAB3",#N/A,TRUE,"GENERAL";"TAB4",#N/A,TRUE,"GENERAL";"TAB5",#N/A,TRUE,"GENERAL"}</definedName>
    <definedName name="_v4" hidden="1">{"TAB1",#N/A,TRUE,"GENERAL";"TAB2",#N/A,TRUE,"GENERAL";"TAB3",#N/A,TRUE,"GENERAL";"TAB4",#N/A,TRUE,"GENERAL";"TAB5",#N/A,TRUE,"GENERAL"}</definedName>
    <definedName name="_v5" localSheetId="42" hidden="1">{"TAB1",#N/A,TRUE,"GENERAL";"TAB2",#N/A,TRUE,"GENERAL";"TAB3",#N/A,TRUE,"GENERAL";"TAB4",#N/A,TRUE,"GENERAL";"TAB5",#N/A,TRUE,"GENERAL"}</definedName>
    <definedName name="_v5" localSheetId="44" hidden="1">{"TAB1",#N/A,TRUE,"GENERAL";"TAB2",#N/A,TRUE,"GENERAL";"TAB3",#N/A,TRUE,"GENERAL";"TAB4",#N/A,TRUE,"GENERAL";"TAB5",#N/A,TRUE,"GENERAL"}</definedName>
    <definedName name="_v5" localSheetId="41" hidden="1">{"TAB1",#N/A,TRUE,"GENERAL";"TAB2",#N/A,TRUE,"GENERAL";"TAB3",#N/A,TRUE,"GENERAL";"TAB4",#N/A,TRUE,"GENERAL";"TAB5",#N/A,TRUE,"GENERAL"}</definedName>
    <definedName name="_v5" hidden="1">{"TAB1",#N/A,TRUE,"GENERAL";"TAB2",#N/A,TRUE,"GENERAL";"TAB3",#N/A,TRUE,"GENERAL";"TAB4",#N/A,TRUE,"GENERAL";"TAB5",#N/A,TRUE,"GENERAL"}</definedName>
    <definedName name="_v6" localSheetId="42" hidden="1">{"TAB1",#N/A,TRUE,"GENERAL";"TAB2",#N/A,TRUE,"GENERAL";"TAB3",#N/A,TRUE,"GENERAL";"TAB4",#N/A,TRUE,"GENERAL";"TAB5",#N/A,TRUE,"GENERAL"}</definedName>
    <definedName name="_v6" localSheetId="44" hidden="1">{"TAB1",#N/A,TRUE,"GENERAL";"TAB2",#N/A,TRUE,"GENERAL";"TAB3",#N/A,TRUE,"GENERAL";"TAB4",#N/A,TRUE,"GENERAL";"TAB5",#N/A,TRUE,"GENERAL"}</definedName>
    <definedName name="_v6" localSheetId="41" hidden="1">{"TAB1",#N/A,TRUE,"GENERAL";"TAB2",#N/A,TRUE,"GENERAL";"TAB3",#N/A,TRUE,"GENERAL";"TAB4",#N/A,TRUE,"GENERAL";"TAB5",#N/A,TRUE,"GENERAL"}</definedName>
    <definedName name="_v6" hidden="1">{"TAB1",#N/A,TRUE,"GENERAL";"TAB2",#N/A,TRUE,"GENERAL";"TAB3",#N/A,TRUE,"GENERAL";"TAB4",#N/A,TRUE,"GENERAL";"TAB5",#N/A,TRUE,"GENERAL"}</definedName>
    <definedName name="_v7" localSheetId="42" hidden="1">{"via1",#N/A,TRUE,"general";"via2",#N/A,TRUE,"general";"via3",#N/A,TRUE,"general"}</definedName>
    <definedName name="_v7" localSheetId="44" hidden="1">{"via1",#N/A,TRUE,"general";"via2",#N/A,TRUE,"general";"via3",#N/A,TRUE,"general"}</definedName>
    <definedName name="_v7" localSheetId="41" hidden="1">{"via1",#N/A,TRUE,"general";"via2",#N/A,TRUE,"general";"via3",#N/A,TRUE,"general"}</definedName>
    <definedName name="_v7" hidden="1">{"via1",#N/A,TRUE,"general";"via2",#N/A,TRUE,"general";"via3",#N/A,TRUE,"general"}</definedName>
    <definedName name="_v8" localSheetId="42" hidden="1">{"TAB1",#N/A,TRUE,"GENERAL";"TAB2",#N/A,TRUE,"GENERAL";"TAB3",#N/A,TRUE,"GENERAL";"TAB4",#N/A,TRUE,"GENERAL";"TAB5",#N/A,TRUE,"GENERAL"}</definedName>
    <definedName name="_v8" localSheetId="44" hidden="1">{"TAB1",#N/A,TRUE,"GENERAL";"TAB2",#N/A,TRUE,"GENERAL";"TAB3",#N/A,TRUE,"GENERAL";"TAB4",#N/A,TRUE,"GENERAL";"TAB5",#N/A,TRUE,"GENERAL"}</definedName>
    <definedName name="_v8" localSheetId="41" hidden="1">{"TAB1",#N/A,TRUE,"GENERAL";"TAB2",#N/A,TRUE,"GENERAL";"TAB3",#N/A,TRUE,"GENERAL";"TAB4",#N/A,TRUE,"GENERAL";"TAB5",#N/A,TRUE,"GENERAL"}</definedName>
    <definedName name="_v8" hidden="1">{"TAB1",#N/A,TRUE,"GENERAL";"TAB2",#N/A,TRUE,"GENERAL";"TAB3",#N/A,TRUE,"GENERAL";"TAB4",#N/A,TRUE,"GENERAL";"TAB5",#N/A,TRUE,"GENERAL"}</definedName>
    <definedName name="_v9" localSheetId="42" hidden="1">{"TAB1",#N/A,TRUE,"GENERAL";"TAB2",#N/A,TRUE,"GENERAL";"TAB3",#N/A,TRUE,"GENERAL";"TAB4",#N/A,TRUE,"GENERAL";"TAB5",#N/A,TRUE,"GENERAL"}</definedName>
    <definedName name="_v9" localSheetId="44" hidden="1">{"TAB1",#N/A,TRUE,"GENERAL";"TAB2",#N/A,TRUE,"GENERAL";"TAB3",#N/A,TRUE,"GENERAL";"TAB4",#N/A,TRUE,"GENERAL";"TAB5",#N/A,TRUE,"GENERAL"}</definedName>
    <definedName name="_v9" localSheetId="41" hidden="1">{"TAB1",#N/A,TRUE,"GENERAL";"TAB2",#N/A,TRUE,"GENERAL";"TAB3",#N/A,TRUE,"GENERAL";"TAB4",#N/A,TRUE,"GENERAL";"TAB5",#N/A,TRUE,"GENERAL"}</definedName>
    <definedName name="_v9" hidden="1">{"TAB1",#N/A,TRUE,"GENERAL";"TAB2",#N/A,TRUE,"GENERAL";"TAB3",#N/A,TRUE,"GENERAL";"TAB4",#N/A,TRUE,"GENERAL";"TAB5",#N/A,TRUE,"GENERAL"}</definedName>
    <definedName name="_VEX1" localSheetId="42">#REF!</definedName>
    <definedName name="_VEX1" localSheetId="44">#REF!</definedName>
    <definedName name="_VEX1" localSheetId="41">#REF!</definedName>
    <definedName name="_VEX1">#REF!</definedName>
    <definedName name="_VFA1" localSheetId="42">#REF!</definedName>
    <definedName name="_VFA1" localSheetId="44">#REF!</definedName>
    <definedName name="_VFA1" localSheetId="41">#REF!</definedName>
    <definedName name="_VFA1">#REF!</definedName>
    <definedName name="_vfv4" localSheetId="42" hidden="1">{"via1",#N/A,TRUE,"general";"via2",#N/A,TRUE,"general";"via3",#N/A,TRUE,"general"}</definedName>
    <definedName name="_vfv4" localSheetId="44" hidden="1">{"via1",#N/A,TRUE,"general";"via2",#N/A,TRUE,"general";"via3",#N/A,TRUE,"general"}</definedName>
    <definedName name="_vfv4" localSheetId="41" hidden="1">{"via1",#N/A,TRUE,"general";"via2",#N/A,TRUE,"general";"via3",#N/A,TRUE,"general"}</definedName>
    <definedName name="_vfv4" hidden="1">{"via1",#N/A,TRUE,"general";"via2",#N/A,TRUE,"general";"via3",#N/A,TRUE,"general"}</definedName>
    <definedName name="_VIT1" localSheetId="42">#REF!</definedName>
    <definedName name="_VIT1" localSheetId="44">#REF!</definedName>
    <definedName name="_VIT1" localSheetId="41">#REF!</definedName>
    <definedName name="_VIT1">#REF!</definedName>
    <definedName name="_Vol1" localSheetId="42">#REF!</definedName>
    <definedName name="_Vol1" localSheetId="44">#REF!</definedName>
    <definedName name="_Vol1" localSheetId="41">#REF!</definedName>
    <definedName name="_Vol1">#REF!</definedName>
    <definedName name="_VPR1" localSheetId="42">#REF!</definedName>
    <definedName name="_VPR1" localSheetId="44">#REF!</definedName>
    <definedName name="_VPR1" localSheetId="41">#REF!</definedName>
    <definedName name="_VPR1">#REF!</definedName>
    <definedName name="_VPR2" localSheetId="42">#REF!</definedName>
    <definedName name="_VPR2" localSheetId="44">#REF!</definedName>
    <definedName name="_VPR2" localSheetId="41">#REF!</definedName>
    <definedName name="_VPR2">#REF!</definedName>
    <definedName name="_VRP1" localSheetId="42">#REF!</definedName>
    <definedName name="_VRP1" localSheetId="44">#REF!</definedName>
    <definedName name="_VRP1" localSheetId="41">#REF!</definedName>
    <definedName name="_VRP1">#REF!</definedName>
    <definedName name="_VSM1" localSheetId="42">#REF!</definedName>
    <definedName name="_VSM1" localSheetId="44">#REF!</definedName>
    <definedName name="_VSM1" localSheetId="41">#REF!</definedName>
    <definedName name="_VSM1">#REF!</definedName>
    <definedName name="_x1" localSheetId="42" hidden="1">{"TAB1",#N/A,TRUE,"GENERAL";"TAB2",#N/A,TRUE,"GENERAL";"TAB3",#N/A,TRUE,"GENERAL";"TAB4",#N/A,TRUE,"GENERAL";"TAB5",#N/A,TRUE,"GENERAL"}</definedName>
    <definedName name="_x1" localSheetId="44" hidden="1">{"TAB1",#N/A,TRUE,"GENERAL";"TAB2",#N/A,TRUE,"GENERAL";"TAB3",#N/A,TRUE,"GENERAL";"TAB4",#N/A,TRUE,"GENERAL";"TAB5",#N/A,TRUE,"GENERAL"}</definedName>
    <definedName name="_x1" localSheetId="41" hidden="1">{"TAB1",#N/A,TRUE,"GENERAL";"TAB2",#N/A,TRUE,"GENERAL";"TAB3",#N/A,TRUE,"GENERAL";"TAB4",#N/A,TRUE,"GENERAL";"TAB5",#N/A,TRUE,"GENERAL"}</definedName>
    <definedName name="_x1" hidden="1">{"TAB1",#N/A,TRUE,"GENERAL";"TAB2",#N/A,TRUE,"GENERAL";"TAB3",#N/A,TRUE,"GENERAL";"TAB4",#N/A,TRUE,"GENERAL";"TAB5",#N/A,TRUE,"GENERAL"}</definedName>
    <definedName name="_x2" localSheetId="42" hidden="1">{"via1",#N/A,TRUE,"general";"via2",#N/A,TRUE,"general";"via3",#N/A,TRUE,"general"}</definedName>
    <definedName name="_x2" localSheetId="44" hidden="1">{"via1",#N/A,TRUE,"general";"via2",#N/A,TRUE,"general";"via3",#N/A,TRUE,"general"}</definedName>
    <definedName name="_x2" localSheetId="41" hidden="1">{"via1",#N/A,TRUE,"general";"via2",#N/A,TRUE,"general";"via3",#N/A,TRUE,"general"}</definedName>
    <definedName name="_x2" hidden="1">{"via1",#N/A,TRUE,"general";"via2",#N/A,TRUE,"general";"via3",#N/A,TRUE,"general"}</definedName>
    <definedName name="_x3" localSheetId="42" hidden="1">{"via1",#N/A,TRUE,"general";"via2",#N/A,TRUE,"general";"via3",#N/A,TRUE,"general"}</definedName>
    <definedName name="_x3" localSheetId="44" hidden="1">{"via1",#N/A,TRUE,"general";"via2",#N/A,TRUE,"general";"via3",#N/A,TRUE,"general"}</definedName>
    <definedName name="_x3" localSheetId="41" hidden="1">{"via1",#N/A,TRUE,"general";"via2",#N/A,TRUE,"general";"via3",#N/A,TRUE,"general"}</definedName>
    <definedName name="_x3" hidden="1">{"via1",#N/A,TRUE,"general";"via2",#N/A,TRUE,"general";"via3",#N/A,TRUE,"general"}</definedName>
    <definedName name="_x4" localSheetId="42" hidden="1">{"via1",#N/A,TRUE,"general";"via2",#N/A,TRUE,"general";"via3",#N/A,TRUE,"general"}</definedName>
    <definedName name="_x4" localSheetId="44" hidden="1">{"via1",#N/A,TRUE,"general";"via2",#N/A,TRUE,"general";"via3",#N/A,TRUE,"general"}</definedName>
    <definedName name="_x4" localSheetId="41" hidden="1">{"via1",#N/A,TRUE,"general";"via2",#N/A,TRUE,"general";"via3",#N/A,TRUE,"general"}</definedName>
    <definedName name="_x4" hidden="1">{"via1",#N/A,TRUE,"general";"via2",#N/A,TRUE,"general";"via3",#N/A,TRUE,"general"}</definedName>
    <definedName name="_x5" localSheetId="42" hidden="1">{"TAB1",#N/A,TRUE,"GENERAL";"TAB2",#N/A,TRUE,"GENERAL";"TAB3",#N/A,TRUE,"GENERAL";"TAB4",#N/A,TRUE,"GENERAL";"TAB5",#N/A,TRUE,"GENERAL"}</definedName>
    <definedName name="_x5" localSheetId="44" hidden="1">{"TAB1",#N/A,TRUE,"GENERAL";"TAB2",#N/A,TRUE,"GENERAL";"TAB3",#N/A,TRUE,"GENERAL";"TAB4",#N/A,TRUE,"GENERAL";"TAB5",#N/A,TRUE,"GENERAL"}</definedName>
    <definedName name="_x5" localSheetId="41" hidden="1">{"TAB1",#N/A,TRUE,"GENERAL";"TAB2",#N/A,TRUE,"GENERAL";"TAB3",#N/A,TRUE,"GENERAL";"TAB4",#N/A,TRUE,"GENERAL";"TAB5",#N/A,TRUE,"GENERAL"}</definedName>
    <definedName name="_x5" hidden="1">{"TAB1",#N/A,TRUE,"GENERAL";"TAB2",#N/A,TRUE,"GENERAL";"TAB3",#N/A,TRUE,"GENERAL";"TAB4",#N/A,TRUE,"GENERAL";"TAB5",#N/A,TRUE,"GENERAL"}</definedName>
    <definedName name="_x6" localSheetId="42" hidden="1">{"TAB1",#N/A,TRUE,"GENERAL";"TAB2",#N/A,TRUE,"GENERAL";"TAB3",#N/A,TRUE,"GENERAL";"TAB4",#N/A,TRUE,"GENERAL";"TAB5",#N/A,TRUE,"GENERAL"}</definedName>
    <definedName name="_x6" localSheetId="44" hidden="1">{"TAB1",#N/A,TRUE,"GENERAL";"TAB2",#N/A,TRUE,"GENERAL";"TAB3",#N/A,TRUE,"GENERAL";"TAB4",#N/A,TRUE,"GENERAL";"TAB5",#N/A,TRUE,"GENERAL"}</definedName>
    <definedName name="_x6" localSheetId="41" hidden="1">{"TAB1",#N/A,TRUE,"GENERAL";"TAB2",#N/A,TRUE,"GENERAL";"TAB3",#N/A,TRUE,"GENERAL";"TAB4",#N/A,TRUE,"GENERAL";"TAB5",#N/A,TRUE,"GENERAL"}</definedName>
    <definedName name="_x6" hidden="1">{"TAB1",#N/A,TRUE,"GENERAL";"TAB2",#N/A,TRUE,"GENERAL";"TAB3",#N/A,TRUE,"GENERAL";"TAB4",#N/A,TRUE,"GENERAL";"TAB5",#N/A,TRUE,"GENERAL"}</definedName>
    <definedName name="_x7" localSheetId="42" hidden="1">{"TAB1",#N/A,TRUE,"GENERAL";"TAB2",#N/A,TRUE,"GENERAL";"TAB3",#N/A,TRUE,"GENERAL";"TAB4",#N/A,TRUE,"GENERAL";"TAB5",#N/A,TRUE,"GENERAL"}</definedName>
    <definedName name="_x7" localSheetId="44" hidden="1">{"TAB1",#N/A,TRUE,"GENERAL";"TAB2",#N/A,TRUE,"GENERAL";"TAB3",#N/A,TRUE,"GENERAL";"TAB4",#N/A,TRUE,"GENERAL";"TAB5",#N/A,TRUE,"GENERAL"}</definedName>
    <definedName name="_x7" localSheetId="41" hidden="1">{"TAB1",#N/A,TRUE,"GENERAL";"TAB2",#N/A,TRUE,"GENERAL";"TAB3",#N/A,TRUE,"GENERAL";"TAB4",#N/A,TRUE,"GENERAL";"TAB5",#N/A,TRUE,"GENERAL"}</definedName>
    <definedName name="_x7" hidden="1">{"TAB1",#N/A,TRUE,"GENERAL";"TAB2",#N/A,TRUE,"GENERAL";"TAB3",#N/A,TRUE,"GENERAL";"TAB4",#N/A,TRUE,"GENERAL";"TAB5",#N/A,TRUE,"GENERAL"}</definedName>
    <definedName name="_x8" localSheetId="42" hidden="1">{"via1",#N/A,TRUE,"general";"via2",#N/A,TRUE,"general";"via3",#N/A,TRUE,"general"}</definedName>
    <definedName name="_x8" localSheetId="44" hidden="1">{"via1",#N/A,TRUE,"general";"via2",#N/A,TRUE,"general";"via3",#N/A,TRUE,"general"}</definedName>
    <definedName name="_x8" localSheetId="41" hidden="1">{"via1",#N/A,TRUE,"general";"via2",#N/A,TRUE,"general";"via3",#N/A,TRUE,"general"}</definedName>
    <definedName name="_x8" hidden="1">{"via1",#N/A,TRUE,"general";"via2",#N/A,TRUE,"general";"via3",#N/A,TRUE,"general"}</definedName>
    <definedName name="_x9" localSheetId="42" hidden="1">{"TAB1",#N/A,TRUE,"GENERAL";"TAB2",#N/A,TRUE,"GENERAL";"TAB3",#N/A,TRUE,"GENERAL";"TAB4",#N/A,TRUE,"GENERAL";"TAB5",#N/A,TRUE,"GENERAL"}</definedName>
    <definedName name="_x9" localSheetId="44" hidden="1">{"TAB1",#N/A,TRUE,"GENERAL";"TAB2",#N/A,TRUE,"GENERAL";"TAB3",#N/A,TRUE,"GENERAL";"TAB4",#N/A,TRUE,"GENERAL";"TAB5",#N/A,TRUE,"GENERAL"}</definedName>
    <definedName name="_x9" localSheetId="41" hidden="1">{"TAB1",#N/A,TRUE,"GENERAL";"TAB2",#N/A,TRUE,"GENERAL";"TAB3",#N/A,TRUE,"GENERAL";"TAB4",#N/A,TRUE,"GENERAL";"TAB5",#N/A,TRUE,"GENERAL"}</definedName>
    <definedName name="_x9" hidden="1">{"TAB1",#N/A,TRUE,"GENERAL";"TAB2",#N/A,TRUE,"GENERAL";"TAB3",#N/A,TRUE,"GENERAL";"TAB4",#N/A,TRUE,"GENERAL";"TAB5",#N/A,TRUE,"GENERAL"}</definedName>
    <definedName name="_y2" localSheetId="42" hidden="1">{"TAB1",#N/A,TRUE,"GENERAL";"TAB2",#N/A,TRUE,"GENERAL";"TAB3",#N/A,TRUE,"GENERAL";"TAB4",#N/A,TRUE,"GENERAL";"TAB5",#N/A,TRUE,"GENERAL"}</definedName>
    <definedName name="_y2" localSheetId="44" hidden="1">{"TAB1",#N/A,TRUE,"GENERAL";"TAB2",#N/A,TRUE,"GENERAL";"TAB3",#N/A,TRUE,"GENERAL";"TAB4",#N/A,TRUE,"GENERAL";"TAB5",#N/A,TRUE,"GENERAL"}</definedName>
    <definedName name="_y2" localSheetId="41" hidden="1">{"TAB1",#N/A,TRUE,"GENERAL";"TAB2",#N/A,TRUE,"GENERAL";"TAB3",#N/A,TRUE,"GENERAL";"TAB4",#N/A,TRUE,"GENERAL";"TAB5",#N/A,TRUE,"GENERAL"}</definedName>
    <definedName name="_y2" hidden="1">{"TAB1",#N/A,TRUE,"GENERAL";"TAB2",#N/A,TRUE,"GENERAL";"TAB3",#N/A,TRUE,"GENERAL";"TAB4",#N/A,TRUE,"GENERAL";"TAB5",#N/A,TRUE,"GENERAL"}</definedName>
    <definedName name="_y3" localSheetId="42" hidden="1">{"via1",#N/A,TRUE,"general";"via2",#N/A,TRUE,"general";"via3",#N/A,TRUE,"general"}</definedName>
    <definedName name="_y3" localSheetId="44" hidden="1">{"via1",#N/A,TRUE,"general";"via2",#N/A,TRUE,"general";"via3",#N/A,TRUE,"general"}</definedName>
    <definedName name="_y3" localSheetId="41" hidden="1">{"via1",#N/A,TRUE,"general";"via2",#N/A,TRUE,"general";"via3",#N/A,TRUE,"general"}</definedName>
    <definedName name="_y3" hidden="1">{"via1",#N/A,TRUE,"general";"via2",#N/A,TRUE,"general";"via3",#N/A,TRUE,"general"}</definedName>
    <definedName name="_y4" localSheetId="42" hidden="1">{"via1",#N/A,TRUE,"general";"via2",#N/A,TRUE,"general";"via3",#N/A,TRUE,"general"}</definedName>
    <definedName name="_y4" localSheetId="44" hidden="1">{"via1",#N/A,TRUE,"general";"via2",#N/A,TRUE,"general";"via3",#N/A,TRUE,"general"}</definedName>
    <definedName name="_y4" localSheetId="41" hidden="1">{"via1",#N/A,TRUE,"general";"via2",#N/A,TRUE,"general";"via3",#N/A,TRUE,"general"}</definedName>
    <definedName name="_y4" hidden="1">{"via1",#N/A,TRUE,"general";"via2",#N/A,TRUE,"general";"via3",#N/A,TRUE,"general"}</definedName>
    <definedName name="_y5" localSheetId="42" hidden="1">{"TAB1",#N/A,TRUE,"GENERAL";"TAB2",#N/A,TRUE,"GENERAL";"TAB3",#N/A,TRUE,"GENERAL";"TAB4",#N/A,TRUE,"GENERAL";"TAB5",#N/A,TRUE,"GENERAL"}</definedName>
    <definedName name="_y5" localSheetId="44" hidden="1">{"TAB1",#N/A,TRUE,"GENERAL";"TAB2",#N/A,TRUE,"GENERAL";"TAB3",#N/A,TRUE,"GENERAL";"TAB4",#N/A,TRUE,"GENERAL";"TAB5",#N/A,TRUE,"GENERAL"}</definedName>
    <definedName name="_y5" localSheetId="41" hidden="1">{"TAB1",#N/A,TRUE,"GENERAL";"TAB2",#N/A,TRUE,"GENERAL";"TAB3",#N/A,TRUE,"GENERAL";"TAB4",#N/A,TRUE,"GENERAL";"TAB5",#N/A,TRUE,"GENERAL"}</definedName>
    <definedName name="_y5" hidden="1">{"TAB1",#N/A,TRUE,"GENERAL";"TAB2",#N/A,TRUE,"GENERAL";"TAB3",#N/A,TRUE,"GENERAL";"TAB4",#N/A,TRUE,"GENERAL";"TAB5",#N/A,TRUE,"GENERAL"}</definedName>
    <definedName name="_y6" localSheetId="42" hidden="1">{"via1",#N/A,TRUE,"general";"via2",#N/A,TRUE,"general";"via3",#N/A,TRUE,"general"}</definedName>
    <definedName name="_y6" localSheetId="44" hidden="1">{"via1",#N/A,TRUE,"general";"via2",#N/A,TRUE,"general";"via3",#N/A,TRUE,"general"}</definedName>
    <definedName name="_y6" localSheetId="41" hidden="1">{"via1",#N/A,TRUE,"general";"via2",#N/A,TRUE,"general";"via3",#N/A,TRUE,"general"}</definedName>
    <definedName name="_y6" hidden="1">{"via1",#N/A,TRUE,"general";"via2",#N/A,TRUE,"general";"via3",#N/A,TRUE,"general"}</definedName>
    <definedName name="_y7" localSheetId="42" hidden="1">{"via1",#N/A,TRUE,"general";"via2",#N/A,TRUE,"general";"via3",#N/A,TRUE,"general"}</definedName>
    <definedName name="_y7" localSheetId="44" hidden="1">{"via1",#N/A,TRUE,"general";"via2",#N/A,TRUE,"general";"via3",#N/A,TRUE,"general"}</definedName>
    <definedName name="_y7" localSheetId="41" hidden="1">{"via1",#N/A,TRUE,"general";"via2",#N/A,TRUE,"general";"via3",#N/A,TRUE,"general"}</definedName>
    <definedName name="_y7" hidden="1">{"via1",#N/A,TRUE,"general";"via2",#N/A,TRUE,"general";"via3",#N/A,TRUE,"general"}</definedName>
    <definedName name="_y8" localSheetId="42" hidden="1">{"via1",#N/A,TRUE,"general";"via2",#N/A,TRUE,"general";"via3",#N/A,TRUE,"general"}</definedName>
    <definedName name="_y8" localSheetId="44" hidden="1">{"via1",#N/A,TRUE,"general";"via2",#N/A,TRUE,"general";"via3",#N/A,TRUE,"general"}</definedName>
    <definedName name="_y8" localSheetId="41" hidden="1">{"via1",#N/A,TRUE,"general";"via2",#N/A,TRUE,"general";"via3",#N/A,TRUE,"general"}</definedName>
    <definedName name="_y8" hidden="1">{"via1",#N/A,TRUE,"general";"via2",#N/A,TRUE,"general";"via3",#N/A,TRUE,"general"}</definedName>
    <definedName name="_y9" localSheetId="42" hidden="1">{"TAB1",#N/A,TRUE,"GENERAL";"TAB2",#N/A,TRUE,"GENERAL";"TAB3",#N/A,TRUE,"GENERAL";"TAB4",#N/A,TRUE,"GENERAL";"TAB5",#N/A,TRUE,"GENERAL"}</definedName>
    <definedName name="_y9" localSheetId="44" hidden="1">{"TAB1",#N/A,TRUE,"GENERAL";"TAB2",#N/A,TRUE,"GENERAL";"TAB3",#N/A,TRUE,"GENERAL";"TAB4",#N/A,TRUE,"GENERAL";"TAB5",#N/A,TRUE,"GENERAL"}</definedName>
    <definedName name="_y9" localSheetId="41" hidden="1">{"TAB1",#N/A,TRUE,"GENERAL";"TAB2",#N/A,TRUE,"GENERAL";"TAB3",#N/A,TRUE,"GENERAL";"TAB4",#N/A,TRUE,"GENERAL";"TAB5",#N/A,TRUE,"GENERAL"}</definedName>
    <definedName name="_y9" hidden="1">{"TAB1",#N/A,TRUE,"GENERAL";"TAB2",#N/A,TRUE,"GENERAL";"TAB3",#N/A,TRUE,"GENERAL";"TAB4",#N/A,TRUE,"GENERAL";"TAB5",#N/A,TRUE,"GENERAL"}</definedName>
    <definedName name="_z1" localSheetId="42" hidden="1">{"TAB1",#N/A,TRUE,"GENERAL";"TAB2",#N/A,TRUE,"GENERAL";"TAB3",#N/A,TRUE,"GENERAL";"TAB4",#N/A,TRUE,"GENERAL";"TAB5",#N/A,TRUE,"GENERAL"}</definedName>
    <definedName name="_z1" localSheetId="44" hidden="1">{"TAB1",#N/A,TRUE,"GENERAL";"TAB2",#N/A,TRUE,"GENERAL";"TAB3",#N/A,TRUE,"GENERAL";"TAB4",#N/A,TRUE,"GENERAL";"TAB5",#N/A,TRUE,"GENERAL"}</definedName>
    <definedName name="_z1" localSheetId="41" hidden="1">{"TAB1",#N/A,TRUE,"GENERAL";"TAB2",#N/A,TRUE,"GENERAL";"TAB3",#N/A,TRUE,"GENERAL";"TAB4",#N/A,TRUE,"GENERAL";"TAB5",#N/A,TRUE,"GENERAL"}</definedName>
    <definedName name="_z1" hidden="1">{"TAB1",#N/A,TRUE,"GENERAL";"TAB2",#N/A,TRUE,"GENERAL";"TAB3",#N/A,TRUE,"GENERAL";"TAB4",#N/A,TRUE,"GENERAL";"TAB5",#N/A,TRUE,"GENERAL"}</definedName>
    <definedName name="_z2" localSheetId="42" hidden="1">{"via1",#N/A,TRUE,"general";"via2",#N/A,TRUE,"general";"via3",#N/A,TRUE,"general"}</definedName>
    <definedName name="_z2" localSheetId="44" hidden="1">{"via1",#N/A,TRUE,"general";"via2",#N/A,TRUE,"general";"via3",#N/A,TRUE,"general"}</definedName>
    <definedName name="_z2" localSheetId="41" hidden="1">{"via1",#N/A,TRUE,"general";"via2",#N/A,TRUE,"general";"via3",#N/A,TRUE,"general"}</definedName>
    <definedName name="_z2" hidden="1">{"via1",#N/A,TRUE,"general";"via2",#N/A,TRUE,"general";"via3",#N/A,TRUE,"general"}</definedName>
    <definedName name="_z3" localSheetId="42" hidden="1">{"via1",#N/A,TRUE,"general";"via2",#N/A,TRUE,"general";"via3",#N/A,TRUE,"general"}</definedName>
    <definedName name="_z3" localSheetId="44" hidden="1">{"via1",#N/A,TRUE,"general";"via2",#N/A,TRUE,"general";"via3",#N/A,TRUE,"general"}</definedName>
    <definedName name="_z3" localSheetId="41" hidden="1">{"via1",#N/A,TRUE,"general";"via2",#N/A,TRUE,"general";"via3",#N/A,TRUE,"general"}</definedName>
    <definedName name="_z3" hidden="1">{"via1",#N/A,TRUE,"general";"via2",#N/A,TRUE,"general";"via3",#N/A,TRUE,"general"}</definedName>
    <definedName name="_z4" localSheetId="42" hidden="1">{"TAB1",#N/A,TRUE,"GENERAL";"TAB2",#N/A,TRUE,"GENERAL";"TAB3",#N/A,TRUE,"GENERAL";"TAB4",#N/A,TRUE,"GENERAL";"TAB5",#N/A,TRUE,"GENERAL"}</definedName>
    <definedName name="_z4" localSheetId="44" hidden="1">{"TAB1",#N/A,TRUE,"GENERAL";"TAB2",#N/A,TRUE,"GENERAL";"TAB3",#N/A,TRUE,"GENERAL";"TAB4",#N/A,TRUE,"GENERAL";"TAB5",#N/A,TRUE,"GENERAL"}</definedName>
    <definedName name="_z4" localSheetId="41" hidden="1">{"TAB1",#N/A,TRUE,"GENERAL";"TAB2",#N/A,TRUE,"GENERAL";"TAB3",#N/A,TRUE,"GENERAL";"TAB4",#N/A,TRUE,"GENERAL";"TAB5",#N/A,TRUE,"GENERAL"}</definedName>
    <definedName name="_z4" hidden="1">{"TAB1",#N/A,TRUE,"GENERAL";"TAB2",#N/A,TRUE,"GENERAL";"TAB3",#N/A,TRUE,"GENERAL";"TAB4",#N/A,TRUE,"GENERAL";"TAB5",#N/A,TRUE,"GENERAL"}</definedName>
    <definedName name="_z5" localSheetId="42" hidden="1">{"via1",#N/A,TRUE,"general";"via2",#N/A,TRUE,"general";"via3",#N/A,TRUE,"general"}</definedName>
    <definedName name="_z5" localSheetId="44" hidden="1">{"via1",#N/A,TRUE,"general";"via2",#N/A,TRUE,"general";"via3",#N/A,TRUE,"general"}</definedName>
    <definedName name="_z5" localSheetId="41" hidden="1">{"via1",#N/A,TRUE,"general";"via2",#N/A,TRUE,"general";"via3",#N/A,TRUE,"general"}</definedName>
    <definedName name="_z5" hidden="1">{"via1",#N/A,TRUE,"general";"via2",#N/A,TRUE,"general";"via3",#N/A,TRUE,"general"}</definedName>
    <definedName name="_z6" localSheetId="42" hidden="1">{"TAB1",#N/A,TRUE,"GENERAL";"TAB2",#N/A,TRUE,"GENERAL";"TAB3",#N/A,TRUE,"GENERAL";"TAB4",#N/A,TRUE,"GENERAL";"TAB5",#N/A,TRUE,"GENERAL"}</definedName>
    <definedName name="_z6" localSheetId="44" hidden="1">{"TAB1",#N/A,TRUE,"GENERAL";"TAB2",#N/A,TRUE,"GENERAL";"TAB3",#N/A,TRUE,"GENERAL";"TAB4",#N/A,TRUE,"GENERAL";"TAB5",#N/A,TRUE,"GENERAL"}</definedName>
    <definedName name="_z6" localSheetId="41" hidden="1">{"TAB1",#N/A,TRUE,"GENERAL";"TAB2",#N/A,TRUE,"GENERAL";"TAB3",#N/A,TRUE,"GENERAL";"TAB4",#N/A,TRUE,"GENERAL";"TAB5",#N/A,TRUE,"GENERAL"}</definedName>
    <definedName name="_z6" hidden="1">{"TAB1",#N/A,TRUE,"GENERAL";"TAB2",#N/A,TRUE,"GENERAL";"TAB3",#N/A,TRUE,"GENERAL";"TAB4",#N/A,TRUE,"GENERAL";"TAB5",#N/A,TRUE,"GENERAL"}</definedName>
    <definedName name="a" localSheetId="42">#REF!</definedName>
    <definedName name="A" localSheetId="44">#REF!</definedName>
    <definedName name="a" localSheetId="41">#REF!</definedName>
    <definedName name="a">#REF!</definedName>
    <definedName name="A_1" localSheetId="42">#REF!</definedName>
    <definedName name="A_1" localSheetId="44">#REF!</definedName>
    <definedName name="A_1" localSheetId="41">#REF!</definedName>
    <definedName name="A_1">#REF!</definedName>
    <definedName name="A_impresión_IM" localSheetId="42">#REF!</definedName>
    <definedName name="A_impresión_IM" localSheetId="44">#REF!</definedName>
    <definedName name="A_impresión_IM" localSheetId="41">#REF!</definedName>
    <definedName name="A_impresión_IM">#REF!</definedName>
    <definedName name="A18A200" localSheetId="42">#REF!</definedName>
    <definedName name="A18A200" localSheetId="44">#REF!</definedName>
    <definedName name="A18A200" localSheetId="41">#REF!</definedName>
    <definedName name="A18A200">#REF!</definedName>
    <definedName name="a2a" localSheetId="42" hidden="1">{"TAB1",#N/A,TRUE,"GENERAL";"TAB2",#N/A,TRUE,"GENERAL";"TAB3",#N/A,TRUE,"GENERAL";"TAB4",#N/A,TRUE,"GENERAL";"TAB5",#N/A,TRUE,"GENERAL"}</definedName>
    <definedName name="a2a" localSheetId="44" hidden="1">{"TAB1",#N/A,TRUE,"GENERAL";"TAB2",#N/A,TRUE,"GENERAL";"TAB3",#N/A,TRUE,"GENERAL";"TAB4",#N/A,TRUE,"GENERAL";"TAB5",#N/A,TRUE,"GENERAL"}</definedName>
    <definedName name="a2a" localSheetId="41" hidden="1">{"TAB1",#N/A,TRUE,"GENERAL";"TAB2",#N/A,TRUE,"GENERAL";"TAB3",#N/A,TRUE,"GENERAL";"TAB4",#N/A,TRUE,"GENERAL";"TAB5",#N/A,TRUE,"GENERAL"}</definedName>
    <definedName name="a2a" hidden="1">{"TAB1",#N/A,TRUE,"GENERAL";"TAB2",#N/A,TRUE,"GENERAL";"TAB3",#N/A,TRUE,"GENERAL";"TAB4",#N/A,TRUE,"GENERAL";"TAB5",#N/A,TRUE,"GENERAL"}</definedName>
    <definedName name="aa" localSheetId="42">'MEDIA ARIT BAJA'!ERR</definedName>
    <definedName name="aa" localSheetId="44">'ORDEN ELEG'!ERR</definedName>
    <definedName name="aa" localSheetId="41">'PREC. ARTIFI. BAJOS'!ERR</definedName>
    <definedName name="aa">[0]!ERR</definedName>
    <definedName name="AA_1" localSheetId="42" hidden="1">{#N/A,#N/A,TRUE,"INGENIERIA";#N/A,#N/A,TRUE,"COMPRAS";#N/A,#N/A,TRUE,"DIRECCION";#N/A,#N/A,TRUE,"RESUMEN"}</definedName>
    <definedName name="AA_1" localSheetId="44" hidden="1">{#N/A,#N/A,TRUE,"INGENIERIA";#N/A,#N/A,TRUE,"COMPRAS";#N/A,#N/A,TRUE,"DIRECCION";#N/A,#N/A,TRUE,"RESUMEN"}</definedName>
    <definedName name="AA_1" hidden="1">{#N/A,#N/A,TRUE,"INGENIERIA";#N/A,#N/A,TRUE,"COMPRAS";#N/A,#N/A,TRUE,"DIRECCION";#N/A,#N/A,TRUE,"RESUMEN"}</definedName>
    <definedName name="AA_2" localSheetId="42" hidden="1">{#N/A,#N/A,TRUE,"INGENIERIA";#N/A,#N/A,TRUE,"COMPRAS";#N/A,#N/A,TRUE,"DIRECCION";#N/A,#N/A,TRUE,"RESUMEN"}</definedName>
    <definedName name="AA_2" localSheetId="44" hidden="1">{#N/A,#N/A,TRUE,"INGENIERIA";#N/A,#N/A,TRUE,"COMPRAS";#N/A,#N/A,TRUE,"DIRECCION";#N/A,#N/A,TRUE,"RESUMEN"}</definedName>
    <definedName name="AA_2" hidden="1">{#N/A,#N/A,TRUE,"INGENIERIA";#N/A,#N/A,TRUE,"COMPRAS";#N/A,#N/A,TRUE,"DIRECCION";#N/A,#N/A,TRUE,"RESUMEN"}</definedName>
    <definedName name="AAA" localSheetId="42">'MEDIA ARIT BAJA'!ERR</definedName>
    <definedName name="AAA" localSheetId="44">#REF!</definedName>
    <definedName name="AAA" localSheetId="41">'PREC. ARTIFI. BAJOS'!ERR</definedName>
    <definedName name="AAA">[0]!ERR</definedName>
    <definedName name="aaaa" localSheetId="42" hidden="1">{#N/A,#N/A,FALSE,"GRAFICO";#N/A,#N/A,FALSE,"CAJA (2)";#N/A,#N/A,FALSE,"TERCEROS-PROMEDIO";#N/A,#N/A,FALSE,"CAJA";#N/A,#N/A,FALSE,"INGRESOS1995-2003";#N/A,#N/A,FALSE,"GASTOS1995-2003"}</definedName>
    <definedName name="aaaa" localSheetId="44" hidden="1">{#N/A,#N/A,FALSE,"GRAFICO";#N/A,#N/A,FALSE,"CAJA (2)";#N/A,#N/A,FALSE,"TERCEROS-PROMEDIO";#N/A,#N/A,FALSE,"CAJA";#N/A,#N/A,FALSE,"INGRESOS1995-2003";#N/A,#N/A,FALSE,"GASTOS1995-2003"}</definedName>
    <definedName name="aaaa" hidden="1">{#N/A,#N/A,FALSE,"GRAFICO";#N/A,#N/A,FALSE,"CAJA (2)";#N/A,#N/A,FALSE,"TERCEROS-PROMEDIO";#N/A,#N/A,FALSE,"CAJA";#N/A,#N/A,FALSE,"INGRESOS1995-2003";#N/A,#N/A,FALSE,"GASTOS1995-2003"}</definedName>
    <definedName name="aaaaaa" localSheetId="42">#REF!</definedName>
    <definedName name="aaaaaa" localSheetId="44">#REF!</definedName>
    <definedName name="aaaaaa" localSheetId="41">#REF!</definedName>
    <definedName name="aaaaaa">#REF!</definedName>
    <definedName name="AAAAAAAAAA" localSheetId="42">#REF!</definedName>
    <definedName name="AAAAAAAAAA" localSheetId="44">#REF!</definedName>
    <definedName name="AAAAAAAAAA" localSheetId="41">#REF!</definedName>
    <definedName name="AAAAAAAAAA">#REF!</definedName>
    <definedName name="AAAAAAAAAAAAAAAAAAAA" localSheetId="42">#REF!</definedName>
    <definedName name="AAAAAAAAAAAAAAAAAAAA" localSheetId="44">#REF!</definedName>
    <definedName name="AAAAAAAAAAAAAAAAAAAA" localSheetId="41">#REF!</definedName>
    <definedName name="AAAAAAAAAAAAAAAAAAAA">#REF!</definedName>
    <definedName name="aaaaas" localSheetId="42" hidden="1">{"TAB1",#N/A,TRUE,"GENERAL";"TAB2",#N/A,TRUE,"GENERAL";"TAB3",#N/A,TRUE,"GENERAL";"TAB4",#N/A,TRUE,"GENERAL";"TAB5",#N/A,TRUE,"GENERAL"}</definedName>
    <definedName name="aaaaas" localSheetId="44" hidden="1">{"TAB1",#N/A,TRUE,"GENERAL";"TAB2",#N/A,TRUE,"GENERAL";"TAB3",#N/A,TRUE,"GENERAL";"TAB4",#N/A,TRUE,"GENERAL";"TAB5",#N/A,TRUE,"GENERAL"}</definedName>
    <definedName name="aaaaas" localSheetId="41" hidden="1">{"TAB1",#N/A,TRUE,"GENERAL";"TAB2",#N/A,TRUE,"GENERAL";"TAB3",#N/A,TRUE,"GENERAL";"TAB4",#N/A,TRUE,"GENERAL";"TAB5",#N/A,TRUE,"GENERAL"}</definedName>
    <definedName name="aaaaas" hidden="1">{"TAB1",#N/A,TRUE,"GENERAL";"TAB2",#N/A,TRUE,"GENERAL";"TAB3",#N/A,TRUE,"GENERAL";"TAB4",#N/A,TRUE,"GENERAL";"TAB5",#N/A,TRUE,"GENERAL"}</definedName>
    <definedName name="AAC" localSheetId="42">#REF!</definedName>
    <definedName name="AAC" localSheetId="44">#REF!</definedName>
    <definedName name="AAC" localSheetId="41">#REF!</definedName>
    <definedName name="AAC">#REF!</definedName>
    <definedName name="AADOQUINVEH" localSheetId="42">#REF!</definedName>
    <definedName name="AADOQUINVEH" localSheetId="44">#REF!</definedName>
    <definedName name="AADOQUINVEH" localSheetId="41">#REF!</definedName>
    <definedName name="AADOQUINVEH">#REF!</definedName>
    <definedName name="Aanden" localSheetId="42">#REF!</definedName>
    <definedName name="Aanden">#REF!</definedName>
    <definedName name="AANDENES" localSheetId="42">#REF!</definedName>
    <definedName name="AANDENES" localSheetId="44">#REF!</definedName>
    <definedName name="AANDENES" localSheetId="41">#REF!</definedName>
    <definedName name="AANDENES">#REF!</definedName>
    <definedName name="aas" localSheetId="42" hidden="1">{"TAB1",#N/A,TRUE,"GENERAL";"TAB2",#N/A,TRUE,"GENERAL";"TAB3",#N/A,TRUE,"GENERAL";"TAB4",#N/A,TRUE,"GENERAL";"TAB5",#N/A,TRUE,"GENERAL"}</definedName>
    <definedName name="aas" localSheetId="44" hidden="1">{"TAB1",#N/A,TRUE,"GENERAL";"TAB2",#N/A,TRUE,"GENERAL";"TAB3",#N/A,TRUE,"GENERAL";"TAB4",#N/A,TRUE,"GENERAL";"TAB5",#N/A,TRUE,"GENERAL"}</definedName>
    <definedName name="aas" localSheetId="41" hidden="1">{"TAB1",#N/A,TRUE,"GENERAL";"TAB2",#N/A,TRUE,"GENERAL";"TAB3",#N/A,TRUE,"GENERAL";"TAB4",#N/A,TRUE,"GENERAL";"TAB5",#N/A,TRUE,"GENERAL"}</definedName>
    <definedName name="aas" hidden="1">{"TAB1",#N/A,TRUE,"GENERAL";"TAB2",#N/A,TRUE,"GENERAL";"TAB3",#N/A,TRUE,"GENERAL";"TAB4",#N/A,TRUE,"GENERAL";"TAB5",#N/A,TRUE,"GENERAL"}</definedName>
    <definedName name="AAS_1" localSheetId="42" hidden="1">{#N/A,#N/A,TRUE,"INGENIERIA";#N/A,#N/A,TRUE,"COMPRAS";#N/A,#N/A,TRUE,"DIRECCION";#N/A,#N/A,TRUE,"RESUMEN"}</definedName>
    <definedName name="AAS_1" localSheetId="44" hidden="1">{#N/A,#N/A,TRUE,"INGENIERIA";#N/A,#N/A,TRUE,"COMPRAS";#N/A,#N/A,TRUE,"DIRECCION";#N/A,#N/A,TRUE,"RESUMEN"}</definedName>
    <definedName name="AAS_1" hidden="1">{#N/A,#N/A,TRUE,"INGENIERIA";#N/A,#N/A,TRUE,"COMPRAS";#N/A,#N/A,TRUE,"DIRECCION";#N/A,#N/A,TRUE,"RESUMEN"}</definedName>
    <definedName name="AAS_2" localSheetId="42" hidden="1">{#N/A,#N/A,TRUE,"INGENIERIA";#N/A,#N/A,TRUE,"COMPRAS";#N/A,#N/A,TRUE,"DIRECCION";#N/A,#N/A,TRUE,"RESUMEN"}</definedName>
    <definedName name="AAS_2" localSheetId="44" hidden="1">{#N/A,#N/A,TRUE,"INGENIERIA";#N/A,#N/A,TRUE,"COMPRAS";#N/A,#N/A,TRUE,"DIRECCION";#N/A,#N/A,TRUE,"RESUMEN"}</definedName>
    <definedName name="AAS_2" hidden="1">{#N/A,#N/A,TRUE,"INGENIERIA";#N/A,#N/A,TRUE,"COMPRAS";#N/A,#N/A,TRUE,"DIRECCION";#N/A,#N/A,TRUE,"RESUMEN"}</definedName>
    <definedName name="AB" localSheetId="42">#REF!</definedName>
    <definedName name="AB" localSheetId="44">#REF!</definedName>
    <definedName name="AB" localSheetId="41">#REF!</definedName>
    <definedName name="AB">#REF!</definedName>
    <definedName name="aba_1" localSheetId="42">#REF!</definedName>
    <definedName name="aba_1" localSheetId="44">#REF!</definedName>
    <definedName name="aba_1" localSheetId="41">#REF!</definedName>
    <definedName name="aba_1">#REF!</definedName>
    <definedName name="aba_2" localSheetId="42">#REF!</definedName>
    <definedName name="aba_2" localSheetId="44">#REF!</definedName>
    <definedName name="aba_2" localSheetId="41">#REF!</definedName>
    <definedName name="aba_2">#REF!</definedName>
    <definedName name="abc" localSheetId="41">#REF!</definedName>
    <definedName name="abc">#REF!</definedName>
    <definedName name="ABCD" localSheetId="41" hidden="1">#REF!</definedName>
    <definedName name="ABCD" hidden="1">#REF!</definedName>
    <definedName name="ABCDE" localSheetId="41" hidden="1">#REF!</definedName>
    <definedName name="ABCDE" hidden="1">#REF!</definedName>
    <definedName name="ABG" localSheetId="42">#REF!</definedName>
    <definedName name="ABG" localSheetId="44">#REF!</definedName>
    <definedName name="ABG" localSheetId="41">#REF!</definedName>
    <definedName name="ABG">#REF!</definedName>
    <definedName name="ABR" localSheetId="42">#REF!</definedName>
    <definedName name="ABR" localSheetId="44">#REF!</definedName>
    <definedName name="ABR" localSheetId="41">#REF!</definedName>
    <definedName name="ABR">#REF!</definedName>
    <definedName name="absc1" localSheetId="42">#REF!</definedName>
    <definedName name="absc1" localSheetId="40">#REF!</definedName>
    <definedName name="absc1" localSheetId="44">#REF!</definedName>
    <definedName name="absc1" localSheetId="41">#REF!</definedName>
    <definedName name="absc1">#REF!</definedName>
    <definedName name="ac" localSheetId="42">#REF!</definedName>
    <definedName name="ac" localSheetId="44">#REF!</definedName>
    <definedName name="ac" localSheetId="41">#REF!</definedName>
    <definedName name="ac">#REF!</definedName>
    <definedName name="ACALZADA" localSheetId="42">#REF!</definedName>
    <definedName name="ACALZADA" localSheetId="41">#REF!</definedName>
    <definedName name="ACALZADA">#REF!</definedName>
    <definedName name="AccessDatabase" hidden="1">"C:\C-314\VOLUMENES\volfin4.mdb"</definedName>
    <definedName name="Acicloruta" localSheetId="42">#REF!</definedName>
    <definedName name="Acicloruta" localSheetId="44">#REF!</definedName>
    <definedName name="Acicloruta">#REF!</definedName>
    <definedName name="acpm">5000</definedName>
    <definedName name="ACT" localSheetId="42">#REF!</definedName>
    <definedName name="ACT" localSheetId="44">#REF!</definedName>
    <definedName name="ACT" localSheetId="41">#REF!</definedName>
    <definedName name="ACT">#REF!</definedName>
    <definedName name="ACT_COMP" localSheetId="42">#REF!</definedName>
    <definedName name="ACT_COMP" localSheetId="44">#REF!</definedName>
    <definedName name="ACT_COMP" localSheetId="41">#REF!</definedName>
    <definedName name="ACT_COMP">#REF!</definedName>
    <definedName name="ACT_COMP2" localSheetId="42">#REF!</definedName>
    <definedName name="ACT_COMP2" localSheetId="44">#REF!</definedName>
    <definedName name="ACT_COMP2" localSheetId="41">#REF!</definedName>
    <definedName name="ACT_COMP2">#REF!</definedName>
    <definedName name="ACT_CONT" localSheetId="41">#REF!</definedName>
    <definedName name="ACT_CONT">#REF!</definedName>
    <definedName name="ACT_CONT2" localSheetId="41">#REF!</definedName>
    <definedName name="ACT_CONT2">#REF!</definedName>
    <definedName name="Actividad">#REF!</definedName>
    <definedName name="Actividades" localSheetId="41">#REF!</definedName>
    <definedName name="Actividades">#REF!</definedName>
    <definedName name="ACTV" localSheetId="41">#REF!</definedName>
    <definedName name="ACTV">#REF!</definedName>
    <definedName name="acumulado" localSheetId="42">#REF!,#REF!,#REF!,#REF!</definedName>
    <definedName name="acumulado" localSheetId="44">#REF!,#REF!,#REF!,#REF!</definedName>
    <definedName name="acumulado" localSheetId="41">#REF!,#REF!,#REF!,#REF!</definedName>
    <definedName name="acumulado">#REF!,#REF!,#REF!,#REF!</definedName>
    <definedName name="ad" localSheetId="42">#REF!</definedName>
    <definedName name="ad" localSheetId="44">#REF!</definedName>
    <definedName name="ad" localSheetId="41">#REF!</definedName>
    <definedName name="ad">#REF!</definedName>
    <definedName name="adasd" localSheetId="42">#REF!</definedName>
    <definedName name="adasd" localSheetId="44">#REF!</definedName>
    <definedName name="adasd" localSheetId="41">#REF!</definedName>
    <definedName name="adasd">#REF!</definedName>
    <definedName name="ADFGSDB" localSheetId="42" hidden="1">{"via1",#N/A,TRUE,"general";"via2",#N/A,TRUE,"general";"via3",#N/A,TRUE,"general"}</definedName>
    <definedName name="ADFGSDB" localSheetId="44" hidden="1">{"via1",#N/A,TRUE,"general";"via2",#N/A,TRUE,"general";"via3",#N/A,TRUE,"general"}</definedName>
    <definedName name="ADFGSDB" localSheetId="41" hidden="1">{"via1",#N/A,TRUE,"general";"via2",#N/A,TRUE,"general";"via3",#N/A,TRUE,"general"}</definedName>
    <definedName name="ADFGSDB" hidden="1">{"via1",#N/A,TRUE,"general";"via2",#N/A,TRUE,"general";"via3",#N/A,TRUE,"general"}</definedName>
    <definedName name="ADM" localSheetId="42">#REF!</definedName>
    <definedName name="ADM" localSheetId="44">#REF!</definedName>
    <definedName name="ADM" localSheetId="41">#REF!</definedName>
    <definedName name="ADM">#REF!</definedName>
    <definedName name="administrador" localSheetId="42">#REF!</definedName>
    <definedName name="administrador" localSheetId="44">#REF!</definedName>
    <definedName name="administrador" localSheetId="41">#REF!</definedName>
    <definedName name="administrador">#REF!</definedName>
    <definedName name="ADMON" localSheetId="42">#REF!</definedName>
    <definedName name="ADMON" localSheetId="44">#REF!</definedName>
    <definedName name="ADMON" localSheetId="41">#REF!</definedName>
    <definedName name="ADMON">#REF!</definedName>
    <definedName name="ADMON1" localSheetId="42">#REF!</definedName>
    <definedName name="ADMON1" localSheetId="44">#REF!</definedName>
    <definedName name="ADMON1" localSheetId="41">#REF!</definedName>
    <definedName name="ADMON1">#REF!</definedName>
    <definedName name="adoc1" localSheetId="42">#REF!</definedName>
    <definedName name="adoc1" localSheetId="40">#REF!</definedName>
    <definedName name="adoc1" localSheetId="44">#REF!</definedName>
    <definedName name="adoc1" localSheetId="41">#REF!</definedName>
    <definedName name="adoc1">#REF!</definedName>
    <definedName name="ADOC125" localSheetId="42">#REF!</definedName>
    <definedName name="ADOC125" localSheetId="40">#REF!</definedName>
    <definedName name="ADOC125" localSheetId="44">#REF!</definedName>
    <definedName name="ADOC125" localSheetId="41">#REF!</definedName>
    <definedName name="ADOC125">#REF!</definedName>
    <definedName name="adoq" localSheetId="42">#REF!</definedName>
    <definedName name="adoq" localSheetId="40">#REF!</definedName>
    <definedName name="adoq" localSheetId="44">#REF!</definedName>
    <definedName name="adoq" localSheetId="41">#REF!</definedName>
    <definedName name="adoq">#REF!</definedName>
    <definedName name="ADSAD" localSheetId="42" hidden="1">{"TAB1",#N/A,TRUE,"GENERAL";"TAB2",#N/A,TRUE,"GENERAL";"TAB3",#N/A,TRUE,"GENERAL";"TAB4",#N/A,TRUE,"GENERAL";"TAB5",#N/A,TRUE,"GENERAL"}</definedName>
    <definedName name="ADSAD" localSheetId="44" hidden="1">{"TAB1",#N/A,TRUE,"GENERAL";"TAB2",#N/A,TRUE,"GENERAL";"TAB3",#N/A,TRUE,"GENERAL";"TAB4",#N/A,TRUE,"GENERAL";"TAB5",#N/A,TRUE,"GENERAL"}</definedName>
    <definedName name="ADSAD" localSheetId="41" hidden="1">{"TAB1",#N/A,TRUE,"GENERAL";"TAB2",#N/A,TRUE,"GENERAL";"TAB3",#N/A,TRUE,"GENERAL";"TAB4",#N/A,TRUE,"GENERAL";"TAB5",#N/A,TRUE,"GENERAL"}</definedName>
    <definedName name="ADSAD" hidden="1">{"TAB1",#N/A,TRUE,"GENERAL";"TAB2",#N/A,TRUE,"GENERAL";"TAB3",#N/A,TRUE,"GENERAL";"TAB4",#N/A,TRUE,"GENERAL";"TAB5",#N/A,TRUE,"GENERAL"}</definedName>
    <definedName name="aefa" localSheetId="42" hidden="1">{"via1",#N/A,TRUE,"general";"via2",#N/A,TRUE,"general";"via3",#N/A,TRUE,"general"}</definedName>
    <definedName name="aefa" localSheetId="44" hidden="1">{"via1",#N/A,TRUE,"general";"via2",#N/A,TRUE,"general";"via3",#N/A,TRUE,"general"}</definedName>
    <definedName name="aefa" localSheetId="41" hidden="1">{"via1",#N/A,TRUE,"general";"via2",#N/A,TRUE,"general";"via3",#N/A,TRUE,"general"}</definedName>
    <definedName name="aefa" hidden="1">{"via1",#N/A,TRUE,"general";"via2",#N/A,TRUE,"general";"via3",#N/A,TRUE,"general"}</definedName>
    <definedName name="Aexcavacion" localSheetId="42">#REF!</definedName>
    <definedName name="Aexcavacion" localSheetId="44">#REF!</definedName>
    <definedName name="Aexcavacion">#REF!</definedName>
    <definedName name="afdsw" localSheetId="42" hidden="1">{"TAB1",#N/A,TRUE,"GENERAL";"TAB2",#N/A,TRUE,"GENERAL";"TAB3",#N/A,TRUE,"GENERAL";"TAB4",#N/A,TRUE,"GENERAL";"TAB5",#N/A,TRUE,"GENERAL"}</definedName>
    <definedName name="afdsw" localSheetId="44" hidden="1">{"TAB1",#N/A,TRUE,"GENERAL";"TAB2",#N/A,TRUE,"GENERAL";"TAB3",#N/A,TRUE,"GENERAL";"TAB4",#N/A,TRUE,"GENERAL";"TAB5",#N/A,TRUE,"GENERAL"}</definedName>
    <definedName name="afdsw" localSheetId="41" hidden="1">{"TAB1",#N/A,TRUE,"GENERAL";"TAB2",#N/A,TRUE,"GENERAL";"TAB3",#N/A,TRUE,"GENERAL";"TAB4",#N/A,TRUE,"GENERAL";"TAB5",#N/A,TRUE,"GENERAL"}</definedName>
    <definedName name="afdsw" hidden="1">{"TAB1",#N/A,TRUE,"GENERAL";"TAB2",#N/A,TRUE,"GENERAL";"TAB3",#N/A,TRUE,"GENERAL";"TAB4",#N/A,TRUE,"GENERAL";"TAB5",#N/A,TRUE,"GENERAL"}</definedName>
    <definedName name="agdsgg" localSheetId="42" hidden="1">{"via1",#N/A,TRUE,"general";"via2",#N/A,TRUE,"general";"via3",#N/A,TRUE,"general"}</definedName>
    <definedName name="agdsgg" localSheetId="44" hidden="1">{"via1",#N/A,TRUE,"general";"via2",#N/A,TRUE,"general";"via3",#N/A,TRUE,"general"}</definedName>
    <definedName name="agdsgg" localSheetId="41" hidden="1">{"via1",#N/A,TRUE,"general";"via2",#N/A,TRUE,"general";"via3",#N/A,TRUE,"general"}</definedName>
    <definedName name="agdsgg" hidden="1">{"via1",#N/A,TRUE,"general";"via2",#N/A,TRUE,"general";"via3",#N/A,TRUE,"general"}</definedName>
    <definedName name="AGO" localSheetId="42">#REF!</definedName>
    <definedName name="AGO" localSheetId="44">#REF!</definedName>
    <definedName name="AGO" localSheetId="41">#REF!</definedName>
    <definedName name="AGO">#REF!</definedName>
    <definedName name="agua" localSheetId="42">#REF!</definedName>
    <definedName name="agua" localSheetId="44">#REF!</definedName>
    <definedName name="agua">#REF!</definedName>
    <definedName name="aida" localSheetId="42">#REF!</definedName>
    <definedName name="aida" localSheetId="44">#REF!</definedName>
    <definedName name="aida" localSheetId="41">#REF!</definedName>
    <definedName name="aida">#REF!</definedName>
    <definedName name="aida1" localSheetId="42">#REF!</definedName>
    <definedName name="aida1" localSheetId="44">#REF!</definedName>
    <definedName name="aida1" localSheetId="41">#REF!</definedName>
    <definedName name="aida1">#REF!</definedName>
    <definedName name="AIU" localSheetId="42">#REF!</definedName>
    <definedName name="aiu" localSheetId="44">#REF!</definedName>
    <definedName name="AIU" localSheetId="41">#REF!</definedName>
    <definedName name="AIU">#REF!</definedName>
    <definedName name="AIU_01" localSheetId="42">#REF!</definedName>
    <definedName name="AIU_01" localSheetId="44">#REF!</definedName>
    <definedName name="AIU_01" localSheetId="41">#REF!</definedName>
    <definedName name="AIU_01">#REF!</definedName>
    <definedName name="AIU_1" localSheetId="44">#REF!</definedName>
    <definedName name="AIU_1" localSheetId="41">#REF!</definedName>
    <definedName name="AIU_1">#REF!</definedName>
    <definedName name="AIU_2" localSheetId="41">#REF!</definedName>
    <definedName name="AIU_2">#REF!</definedName>
    <definedName name="AIU_ADMON" localSheetId="42">#REF!</definedName>
    <definedName name="AIU_ADMON" localSheetId="44">#REF!</definedName>
    <definedName name="AIU_ADMON">#REF!</definedName>
    <definedName name="AIU_IMP" localSheetId="42">#REF!</definedName>
    <definedName name="AIU_IMP" localSheetId="44">#REF!</definedName>
    <definedName name="AIU_IMP">#REF!</definedName>
    <definedName name="aiu_mat" localSheetId="42">#REF!</definedName>
    <definedName name="aiu_mat" localSheetId="44">#REF!</definedName>
    <definedName name="aiu_mat">#REF!</definedName>
    <definedName name="AIU_UTIL" localSheetId="42">#REF!</definedName>
    <definedName name="AIU_UTIL" localSheetId="44">#REF!</definedName>
    <definedName name="AIU_UTIL">#REF!</definedName>
    <definedName name="AjustDelAIU" localSheetId="42">#REF!</definedName>
    <definedName name="AjustDelAIU" localSheetId="44">#REF!</definedName>
    <definedName name="AjustDelAIU" localSheetId="41">#REF!</definedName>
    <definedName name="AjustDelAIU">#REF!</definedName>
    <definedName name="Ajuste" localSheetId="42">#REF!</definedName>
    <definedName name="Ajuste" localSheetId="44">#REF!</definedName>
    <definedName name="Ajuste" localSheetId="41">#REF!</definedName>
    <definedName name="Ajuste">#REF!</definedName>
    <definedName name="alam" localSheetId="42">#REF!</definedName>
    <definedName name="alam" localSheetId="44">#REF!</definedName>
    <definedName name="alam" localSheetId="41">#REF!</definedName>
    <definedName name="alam">#REF!</definedName>
    <definedName name="alc" localSheetId="42">#REF!</definedName>
    <definedName name="alc" localSheetId="40">#REF!</definedName>
    <definedName name="alc" localSheetId="44">#REF!</definedName>
    <definedName name="alc" localSheetId="41">#REF!</definedName>
    <definedName name="alc">#REF!</definedName>
    <definedName name="AlcanceProyecto" localSheetId="42">#REF!</definedName>
    <definedName name="AlcanceProyecto" localSheetId="44">#REF!</definedName>
    <definedName name="AlcanceProyecto" localSheetId="41">#REF!</definedName>
    <definedName name="AlcanceProyecto">#REF!</definedName>
    <definedName name="ALM" localSheetId="42">#REF!</definedName>
    <definedName name="ALM" localSheetId="44">#REF!</definedName>
    <definedName name="ALM" localSheetId="41">#REF!</definedName>
    <definedName name="ALM">#REF!</definedName>
    <definedName name="ALTO" localSheetId="42">#REF!</definedName>
    <definedName name="ALTO" localSheetId="44">#REF!</definedName>
    <definedName name="ALTO" localSheetId="41">#REF!</definedName>
    <definedName name="ALTO">#REF!</definedName>
    <definedName name="Ambien" localSheetId="42" hidden="1">#REF!</definedName>
    <definedName name="Ambien" localSheetId="44" hidden="1">#REF!</definedName>
    <definedName name="Ambien" hidden="1">#REF!</definedName>
    <definedName name="AMBIENTAL" localSheetId="42">#REF!</definedName>
    <definedName name="AMBIENTAL" localSheetId="44">#REF!</definedName>
    <definedName name="AMBIENTAL" localSheetId="41">#REF!</definedName>
    <definedName name="AMBIENTAL">#REF!</definedName>
    <definedName name="Amount" localSheetId="42">#REF!</definedName>
    <definedName name="Amount" localSheetId="44">#REF!</definedName>
    <definedName name="Amount" localSheetId="41">#REF!</definedName>
    <definedName name="Amount">#REF!</definedName>
    <definedName name="ANCLAJE" localSheetId="42">#REF!</definedName>
    <definedName name="ANCLAJE" localSheetId="44">#REF!</definedName>
    <definedName name="ANCLAJE" localSheetId="41">#REF!</definedName>
    <definedName name="ANCLAJE">#REF!</definedName>
    <definedName name="AND" localSheetId="42">#REF!</definedName>
    <definedName name="AND" localSheetId="44">#REF!</definedName>
    <definedName name="AND" localSheetId="41">#REF!</definedName>
    <definedName name="AND">#REF!</definedName>
    <definedName name="ANDEN" localSheetId="42">#REF!</definedName>
    <definedName name="ANDEN" localSheetId="44">#REF!</definedName>
    <definedName name="ANDEN">#REF!</definedName>
    <definedName name="Andenes" localSheetId="42" hidden="1">#REF!</definedName>
    <definedName name="Andenes" localSheetId="44" hidden="1">#REF!</definedName>
    <definedName name="Andenes" localSheetId="41" hidden="1">#REF!</definedName>
    <definedName name="Andenes" hidden="1">#REF!</definedName>
    <definedName name="anex7" localSheetId="42">#REF!</definedName>
    <definedName name="anex7" localSheetId="44">#REF!</definedName>
    <definedName name="anex7" localSheetId="41">#REF!</definedName>
    <definedName name="anex7">#REF!</definedName>
    <definedName name="anex8" localSheetId="42">#REF!</definedName>
    <definedName name="anex8" localSheetId="44">#REF!</definedName>
    <definedName name="anex8" localSheetId="41">#REF!</definedName>
    <definedName name="anex8">#REF!</definedName>
    <definedName name="anexo1" localSheetId="41">#REF!</definedName>
    <definedName name="anexo1">#REF!</definedName>
    <definedName name="anexo10" localSheetId="41">#REF!</definedName>
    <definedName name="anexo10">#REF!</definedName>
    <definedName name="anexo11" localSheetId="41">#REF!</definedName>
    <definedName name="anexo11">#REF!</definedName>
    <definedName name="anexo12" localSheetId="41">#REF!</definedName>
    <definedName name="anexo12">#REF!</definedName>
    <definedName name="anexo13" localSheetId="41">#REF!</definedName>
    <definedName name="anexo13">#REF!</definedName>
    <definedName name="anexo14" localSheetId="41">#REF!</definedName>
    <definedName name="anexo14">#REF!</definedName>
    <definedName name="anexo15" localSheetId="41">#REF!</definedName>
    <definedName name="anexo15">#REF!</definedName>
    <definedName name="anexo2" localSheetId="41">#REF!</definedName>
    <definedName name="anexo2">#REF!</definedName>
    <definedName name="anexo3" localSheetId="41">#REF!</definedName>
    <definedName name="anexo3">#REF!</definedName>
    <definedName name="anexo4" localSheetId="41">#REF!</definedName>
    <definedName name="anexo4">#REF!</definedName>
    <definedName name="anexo5" localSheetId="41">#REF!</definedName>
    <definedName name="anexo5">#REF!</definedName>
    <definedName name="anexo6" localSheetId="41">#REF!</definedName>
    <definedName name="anexo6">#REF!</definedName>
    <definedName name="anexo7" localSheetId="42">#REF!</definedName>
    <definedName name="anexo7" localSheetId="44">#REF!</definedName>
    <definedName name="anexo7" localSheetId="41">#REF!</definedName>
    <definedName name="anexo7">#REF!</definedName>
    <definedName name="anexo8" localSheetId="42">#REF!</definedName>
    <definedName name="anexo8" localSheetId="44">#REF!</definedName>
    <definedName name="anexo8" localSheetId="41">#REF!</definedName>
    <definedName name="anexo8">#REF!</definedName>
    <definedName name="anexo9" localSheetId="42">#REF!</definedName>
    <definedName name="anexo9" localSheetId="44">#REF!</definedName>
    <definedName name="anexo9" localSheetId="41">#REF!</definedName>
    <definedName name="anexo9">#REF!</definedName>
    <definedName name="anexů7" localSheetId="42">#REF!</definedName>
    <definedName name="anexů7" localSheetId="44">#REF!</definedName>
    <definedName name="anexů7" localSheetId="41">#REF!</definedName>
    <definedName name="anexů7">#REF!</definedName>
    <definedName name="Antic" localSheetId="42">#REF!</definedName>
    <definedName name="Antic" localSheetId="44">#REF!</definedName>
    <definedName name="Antic" localSheetId="41">#REF!</definedName>
    <definedName name="Antic">#REF!</definedName>
    <definedName name="ANTICIPO" localSheetId="42">#REF!</definedName>
    <definedName name="ANTICIPO" localSheetId="44">#REF!</definedName>
    <definedName name="ANTICIPO" localSheetId="41">#REF!</definedName>
    <definedName name="ANTICIPO">#REF!</definedName>
    <definedName name="AÑO" localSheetId="42">#REF!</definedName>
    <definedName name="AÑO" localSheetId="44">#REF!</definedName>
    <definedName name="AÑO" localSheetId="41">#REF!</definedName>
    <definedName name="AÑO">#REF!</definedName>
    <definedName name="AÑOWUIE" localSheetId="42">#REF!</definedName>
    <definedName name="AÑOWUIE" localSheetId="44">#REF!</definedName>
    <definedName name="AÑOWUIE" localSheetId="41">#REF!</definedName>
    <definedName name="AÑOWUIE">#REF!</definedName>
    <definedName name="apaiy" localSheetId="42">#REF!</definedName>
    <definedName name="apaiy" localSheetId="44">#REF!</definedName>
    <definedName name="apaiy" localSheetId="41">#REF!</definedName>
    <definedName name="apaiy">#REF!</definedName>
    <definedName name="APELLIDOS" localSheetId="42">#REF!</definedName>
    <definedName name="APELLIDOS" localSheetId="44">#REF!</definedName>
    <definedName name="APELLIDOS" localSheetId="41">#REF!</definedName>
    <definedName name="APELLIDOS">#REF!</definedName>
    <definedName name="API" localSheetId="42">#REF!</definedName>
    <definedName name="API" localSheetId="44">#REF!</definedName>
    <definedName name="API" localSheetId="41">#REF!</definedName>
    <definedName name="API">#REF!</definedName>
    <definedName name="apoyo" localSheetId="42">#REF!</definedName>
    <definedName name="apoyo" localSheetId="44">#REF!</definedName>
    <definedName name="apoyo">#REF!</definedName>
    <definedName name="APU" localSheetId="42">#REF!</definedName>
    <definedName name="APU" localSheetId="40">#REF!</definedName>
    <definedName name="APU" localSheetId="44">#REF!</definedName>
    <definedName name="APU" localSheetId="41">#REF!</definedName>
    <definedName name="APU">#REF!</definedName>
    <definedName name="APU_directos" localSheetId="42">#REF!</definedName>
    <definedName name="APU_directos" localSheetId="44">#REF!</definedName>
    <definedName name="APU_directos" localSheetId="41">#REF!</definedName>
    <definedName name="APU_directos">#REF!</definedName>
    <definedName name="APU221.1" localSheetId="42">#REF!</definedName>
    <definedName name="APU221.1" localSheetId="44">#REF!</definedName>
    <definedName name="APU221.1" localSheetId="41">#REF!</definedName>
    <definedName name="APU221.1">#REF!</definedName>
    <definedName name="APU221.2" localSheetId="42">#REF!</definedName>
    <definedName name="APU221.2" localSheetId="44">#REF!</definedName>
    <definedName name="APU221.2" localSheetId="41">#REF!</definedName>
    <definedName name="APU221.2">#REF!</definedName>
    <definedName name="aq" localSheetId="42">'MEDIA ARIT BAJA'!ERR</definedName>
    <definedName name="aq" localSheetId="44">'ORDEN ELEG'!ERR</definedName>
    <definedName name="aq" localSheetId="41">'PREC. ARTIFI. BAJOS'!ERR</definedName>
    <definedName name="aq">[0]!ERR</definedName>
    <definedName name="aqaq" localSheetId="42" hidden="1">{"TAB1",#N/A,TRUE,"GENERAL";"TAB2",#N/A,TRUE,"GENERAL";"TAB3",#N/A,TRUE,"GENERAL";"TAB4",#N/A,TRUE,"GENERAL";"TAB5",#N/A,TRUE,"GENERAL"}</definedName>
    <definedName name="aqaq" localSheetId="44" hidden="1">{"TAB1",#N/A,TRUE,"GENERAL";"TAB2",#N/A,TRUE,"GENERAL";"TAB3",#N/A,TRUE,"GENERAL";"TAB4",#N/A,TRUE,"GENERAL";"TAB5",#N/A,TRUE,"GENERAL"}</definedName>
    <definedName name="aqaq" localSheetId="41" hidden="1">{"TAB1",#N/A,TRUE,"GENERAL";"TAB2",#N/A,TRUE,"GENERAL";"TAB3",#N/A,TRUE,"GENERAL";"TAB4",#N/A,TRUE,"GENERAL";"TAB5",#N/A,TRUE,"GENERAL"}</definedName>
    <definedName name="aqaq" hidden="1">{"TAB1",#N/A,TRUE,"GENERAL";"TAB2",#N/A,TRUE,"GENERAL";"TAB3",#N/A,TRUE,"GENERAL";"TAB4",#N/A,TRUE,"GENERAL";"TAB5",#N/A,TRUE,"GENERAL"}</definedName>
    <definedName name="AQW" localSheetId="42">#REF!</definedName>
    <definedName name="AQW" localSheetId="44">#REF!</definedName>
    <definedName name="AQW" localSheetId="41">#REF!</definedName>
    <definedName name="AQW">#REF!</definedName>
    <definedName name="ARANCEL" localSheetId="42">#REF!</definedName>
    <definedName name="ARANCEL" localSheetId="44">#REF!</definedName>
    <definedName name="ARANCEL" localSheetId="41">#REF!</definedName>
    <definedName name="ARANCEL">#REF!</definedName>
    <definedName name="AREA" localSheetId="42">#REF!</definedName>
    <definedName name="AREA" localSheetId="44">#REF!</definedName>
    <definedName name="AREA" localSheetId="41">#REF!</definedName>
    <definedName name="AREA">#REF!</definedName>
    <definedName name="_xlnm.Extract" localSheetId="41">#REF!</definedName>
    <definedName name="_xlnm.Extract">#REF!</definedName>
    <definedName name="_xlnm.Print_Area" localSheetId="2">'1'!$A$1:$L$65</definedName>
    <definedName name="_xlnm.Print_Area" localSheetId="13">'10'!$A$1:$L$65</definedName>
    <definedName name="_xlnm.Print_Area" localSheetId="14">'11'!$A$1:$L$65</definedName>
    <definedName name="_xlnm.Print_Area" localSheetId="15">'12'!$A$1:$L$65</definedName>
    <definedName name="_xlnm.Print_Area" localSheetId="16">'13'!$A$1:$L$65</definedName>
    <definedName name="_xlnm.Print_Area" localSheetId="17">'14'!$A$1:$L$65</definedName>
    <definedName name="_xlnm.Print_Area" localSheetId="18">'15'!$A$1:$L$65</definedName>
    <definedName name="_xlnm.Print_Area" localSheetId="19">'16'!$A$1:$L$65</definedName>
    <definedName name="_xlnm.Print_Area" localSheetId="20">'17'!$A$1:$L$65</definedName>
    <definedName name="_xlnm.Print_Area" localSheetId="21">'18'!$A$1:$L$65</definedName>
    <definedName name="_xlnm.Print_Area" localSheetId="22">'19'!$A$1:$L$65</definedName>
    <definedName name="_xlnm.Print_Area" localSheetId="5">'2'!$A$1:$L$65</definedName>
    <definedName name="_xlnm.Print_Area" localSheetId="23">'20'!$A$1:$L$65</definedName>
    <definedName name="_xlnm.Print_Area" localSheetId="24">'21'!$A$1:$L$65</definedName>
    <definedName name="_xlnm.Print_Area" localSheetId="25">'22'!$A$1:$L$65</definedName>
    <definedName name="_xlnm.Print_Area" localSheetId="26">'23'!$A$1:$L$65</definedName>
    <definedName name="_xlnm.Print_Area" localSheetId="27">'24'!$A$1:$L$65</definedName>
    <definedName name="_xlnm.Print_Area" localSheetId="28">'25'!$A$1:$L$65</definedName>
    <definedName name="_xlnm.Print_Area" localSheetId="29">'26'!$A$1:$L$65</definedName>
    <definedName name="_xlnm.Print_Area" localSheetId="30">'27'!$A$1:$L$65</definedName>
    <definedName name="_xlnm.Print_Area" localSheetId="31">'28'!$A$1:$L$65</definedName>
    <definedName name="_xlnm.Print_Area" localSheetId="32">'29'!$A$1:$L$65</definedName>
    <definedName name="_xlnm.Print_Area" localSheetId="6">'3'!$A$1:$L$65</definedName>
    <definedName name="_xlnm.Print_Area" localSheetId="33">'30'!$A$1:$L$65</definedName>
    <definedName name="_xlnm.Print_Area" localSheetId="34">'31'!$A$1:$L$65</definedName>
    <definedName name="_xlnm.Print_Area" localSheetId="35">'32'!$A$1:$L$65</definedName>
    <definedName name="_xlnm.Print_Area" localSheetId="36">'33'!$A$1:$L$65</definedName>
    <definedName name="_xlnm.Print_Area" localSheetId="7">'4'!$A$1:$L$65</definedName>
    <definedName name="_xlnm.Print_Area" localSheetId="8">'5'!$A$1:$L$65</definedName>
    <definedName name="_xlnm.Print_Area" localSheetId="9">'6'!$A$1:$L$65</definedName>
    <definedName name="_xlnm.Print_Area" localSheetId="10">'7'!$A$1:$L$65</definedName>
    <definedName name="_xlnm.Print_Area" localSheetId="11">'8'!$A$1:$L$65</definedName>
    <definedName name="_xlnm.Print_Area" localSheetId="12">'9'!$A$1:$L$65</definedName>
    <definedName name="_xlnm.Print_Area" localSheetId="37">CONSOLIDADO!$A$1:$I$59</definedName>
    <definedName name="_xlnm.Print_Area" localSheetId="0">'DATOS INICIALES'!$A$1:$I$59</definedName>
    <definedName name="_xlnm.Print_Area" localSheetId="42">#N/A</definedName>
    <definedName name="_xlnm.Print_Area" localSheetId="40">'OFERTA ECONOMICA'!$A$1:$H$194</definedName>
    <definedName name="_xlnm.Print_Area" localSheetId="44">'ORDEN ELEG'!$A$1:$D$20</definedName>
    <definedName name="_xlnm.Print_Area" localSheetId="41">'PREC. ARTIFI. BAJOS'!$A$1:$J$95</definedName>
    <definedName name="_xlnm.Print_Area" localSheetId="1">PROPONENTES!$A$1:$O$109</definedName>
    <definedName name="_xlnm.Print_Area">#REF!</definedName>
    <definedName name="Areadimp" localSheetId="42">#REF!</definedName>
    <definedName name="Areadimp" localSheetId="44">#REF!</definedName>
    <definedName name="Areadimp" localSheetId="41">#REF!</definedName>
    <definedName name="Areadimp">#REF!</definedName>
    <definedName name="AreaLimpiar" localSheetId="42">#REF!,#REF!,#REF!,#REF!,#REF!,#REF!,#REF!,#REF!,#REF!,#REF!</definedName>
    <definedName name="AreaLimpiar" localSheetId="44">#REF!,#REF!,#REF!,#REF!,#REF!,#REF!,#REF!,#REF!,#REF!,#REF!</definedName>
    <definedName name="AreaLimpiar" localSheetId="41">#REF!,#REF!,#REF!,#REF!,#REF!,#REF!,#REF!,#REF!,#REF!,#REF!</definedName>
    <definedName name="AreaLimpiar">#REF!,#REF!,#REF!,#REF!,#REF!,#REF!,#REF!,#REF!,#REF!,#REF!</definedName>
    <definedName name="Areatotal" localSheetId="42">#REF!</definedName>
    <definedName name="Areatotal" localSheetId="44">#REF!</definedName>
    <definedName name="Areatotal" localSheetId="41">#REF!</definedName>
    <definedName name="Areatotal">#REF!</definedName>
    <definedName name="Aref" localSheetId="42">#REF!</definedName>
    <definedName name="Aref" localSheetId="44">#REF!</definedName>
    <definedName name="Aref" localSheetId="41">#REF!</definedName>
    <definedName name="Aref">#REF!</definedName>
    <definedName name="armuve" localSheetId="42">'MEDIA ARIT BAJA'!ERR</definedName>
    <definedName name="armuve" localSheetId="44">'ORDEN ELEG'!ERR</definedName>
    <definedName name="armuve" localSheetId="41">'PREC. ARTIFI. BAJOS'!ERR</definedName>
    <definedName name="armuve">[0]!ERR</definedName>
    <definedName name="ARP" localSheetId="42">#REF!</definedName>
    <definedName name="ARP" localSheetId="44">#REF!</definedName>
    <definedName name="ARP" localSheetId="41">#REF!</definedName>
    <definedName name="ARP">#REF!</definedName>
    <definedName name="ARRENDAM1" localSheetId="42" hidden="1">{#N/A,#N/A,FALSE,"Aging Summary";#N/A,#N/A,FALSE,"Ratio Analysis";#N/A,#N/A,FALSE,"Test 120 Day Accts";#N/A,#N/A,FALSE,"Tickmarks"}</definedName>
    <definedName name="ARRENDAM1" localSheetId="44" hidden="1">{#N/A,#N/A,FALSE,"Aging Summary";#N/A,#N/A,FALSE,"Ratio Analysis";#N/A,#N/A,FALSE,"Test 120 Day Accts";#N/A,#N/A,FALSE,"Tickmarks"}</definedName>
    <definedName name="ARRENDAM1" hidden="1">{#N/A,#N/A,FALSE,"Aging Summary";#N/A,#N/A,FALSE,"Ratio Analysis";#N/A,#N/A,FALSE,"Test 120 Day Accts";#N/A,#N/A,FALSE,"Tickmarks"}</definedName>
    <definedName name="ARRENDAMIENTO" localSheetId="42" hidden="1">{#N/A,#N/A,FALSE,"Aging Summary";#N/A,#N/A,FALSE,"Ratio Analysis";#N/A,#N/A,FALSE,"Test 120 Day Accts";#N/A,#N/A,FALSE,"Tickmarks"}</definedName>
    <definedName name="ARRENDAMIENTO" localSheetId="44" hidden="1">{#N/A,#N/A,FALSE,"Aging Summary";#N/A,#N/A,FALSE,"Ratio Analysis";#N/A,#N/A,FALSE,"Test 120 Day Accts";#N/A,#N/A,FALSE,"Tickmarks"}</definedName>
    <definedName name="ARRENDAMIENTO" hidden="1">{#N/A,#N/A,FALSE,"Aging Summary";#N/A,#N/A,FALSE,"Ratio Analysis";#N/A,#N/A,FALSE,"Test 120 Day Accts";#N/A,#N/A,FALSE,"Tickmarks"}</definedName>
    <definedName name="ARS" localSheetId="42">#REF!</definedName>
    <definedName name="ARS" localSheetId="44">#REF!</definedName>
    <definedName name="ARS" localSheetId="41">#REF!</definedName>
    <definedName name="ARS">#REF!</definedName>
    <definedName name="as" localSheetId="42">'MEDIA ARIT BAJA'!ERR</definedName>
    <definedName name="as" localSheetId="44">'ORDEN ELEG'!ERR</definedName>
    <definedName name="as" localSheetId="41">'PREC. ARTIFI. BAJOS'!ERR</definedName>
    <definedName name="as">[0]!ERR</definedName>
    <definedName name="AS2DocOpenMode" hidden="1">"AS2DocumentEdit"</definedName>
    <definedName name="ASB" localSheetId="42">#REF!</definedName>
    <definedName name="ASB" localSheetId="44">#REF!</definedName>
    <definedName name="ASB" localSheetId="41">#REF!</definedName>
    <definedName name="ASB">#REF!</definedName>
    <definedName name="ASD" localSheetId="42" hidden="1">{"via1",#N/A,TRUE,"general";"via2",#N/A,TRUE,"general";"via3",#N/A,TRUE,"general"}</definedName>
    <definedName name="ASD" localSheetId="44" hidden="1">{"via1",#N/A,TRUE,"general";"via2",#N/A,TRUE,"general";"via3",#N/A,TRUE,"general"}</definedName>
    <definedName name="ASD" localSheetId="41" hidden="1">{"via1",#N/A,TRUE,"general";"via2",#N/A,TRUE,"general";"via3",#N/A,TRUE,"general"}</definedName>
    <definedName name="ASD" hidden="1">{"via1",#N/A,TRUE,"general";"via2",#N/A,TRUE,"general";"via3",#N/A,TRUE,"general"}</definedName>
    <definedName name="ASDA" localSheetId="42" hidden="1">{"via1",#N/A,TRUE,"general";"via2",#N/A,TRUE,"general";"via3",#N/A,TRUE,"general"}</definedName>
    <definedName name="ASDA" localSheetId="44" hidden="1">{"via1",#N/A,TRUE,"general";"via2",#N/A,TRUE,"general";"via3",#N/A,TRUE,"general"}</definedName>
    <definedName name="ASDA" localSheetId="41" hidden="1">{"via1",#N/A,TRUE,"general";"via2",#N/A,TRUE,"general";"via3",#N/A,TRUE,"general"}</definedName>
    <definedName name="ASDA" hidden="1">{"via1",#N/A,TRUE,"general";"via2",#N/A,TRUE,"general";"via3",#N/A,TRUE,"general"}</definedName>
    <definedName name="asdasd" localSheetId="42" hidden="1">{"TAB1",#N/A,TRUE,"GENERAL";"TAB2",#N/A,TRUE,"GENERAL";"TAB3",#N/A,TRUE,"GENERAL";"TAB4",#N/A,TRUE,"GENERAL";"TAB5",#N/A,TRUE,"GENERAL"}</definedName>
    <definedName name="asdasd" localSheetId="44" hidden="1">{"TAB1",#N/A,TRUE,"GENERAL";"TAB2",#N/A,TRUE,"GENERAL";"TAB3",#N/A,TRUE,"GENERAL";"TAB4",#N/A,TRUE,"GENERAL";"TAB5",#N/A,TRUE,"GENERAL"}</definedName>
    <definedName name="asdasd" localSheetId="41" hidden="1">{"TAB1",#N/A,TRUE,"GENERAL";"TAB2",#N/A,TRUE,"GENERAL";"TAB3",#N/A,TRUE,"GENERAL";"TAB4",#N/A,TRUE,"GENERAL";"TAB5",#N/A,TRUE,"GENERAL"}</definedName>
    <definedName name="asdasd" hidden="1">{"TAB1",#N/A,TRUE,"GENERAL";"TAB2",#N/A,TRUE,"GENERAL";"TAB3",#N/A,TRUE,"GENERAL";"TAB4",#N/A,TRUE,"GENERAL";"TAB5",#N/A,TRUE,"GENERAL"}</definedName>
    <definedName name="asdf" localSheetId="42" hidden="1">{"via1",#N/A,TRUE,"general";"via2",#N/A,TRUE,"general";"via3",#N/A,TRUE,"general"}</definedName>
    <definedName name="asdf" localSheetId="44" hidden="1">{"via1",#N/A,TRUE,"general";"via2",#N/A,TRUE,"general";"via3",#N/A,TRUE,"general"}</definedName>
    <definedName name="asdf" localSheetId="41" hidden="1">{"via1",#N/A,TRUE,"general";"via2",#N/A,TRUE,"general";"via3",#N/A,TRUE,"general"}</definedName>
    <definedName name="asdf" hidden="1">{"via1",#N/A,TRUE,"general";"via2",#N/A,TRUE,"general";"via3",#N/A,TRUE,"general"}</definedName>
    <definedName name="asdfa" localSheetId="42" hidden="1">{"via1",#N/A,TRUE,"general";"via2",#N/A,TRUE,"general";"via3",#N/A,TRUE,"general"}</definedName>
    <definedName name="asdfa" localSheetId="44" hidden="1">{"via1",#N/A,TRUE,"general";"via2",#N/A,TRUE,"general";"via3",#N/A,TRUE,"general"}</definedName>
    <definedName name="asdfa" localSheetId="41" hidden="1">{"via1",#N/A,TRUE,"general";"via2",#N/A,TRUE,"general";"via3",#N/A,TRUE,"general"}</definedName>
    <definedName name="asdfa" hidden="1">{"via1",#N/A,TRUE,"general";"via2",#N/A,TRUE,"general";"via3",#N/A,TRUE,"general"}</definedName>
    <definedName name="ASDFGHJKLÑ" localSheetId="42">'MEDIA ARIT BAJA'!ERR</definedName>
    <definedName name="ASDFGHJKLÑ" localSheetId="44">'ORDEN ELEG'!ERR</definedName>
    <definedName name="ASDFGHJKLÑ" localSheetId="41">'PREC. ARTIFI. BAJOS'!ERR</definedName>
    <definedName name="ASDFGHJKLÑ">[0]!ERR</definedName>
    <definedName name="Aseparador" localSheetId="42">#REF!</definedName>
    <definedName name="Aseparador" localSheetId="44">#REF!</definedName>
    <definedName name="Aseparador">#REF!</definedName>
    <definedName name="asfasd" localSheetId="42" hidden="1">{"via1",#N/A,TRUE,"general";"via2",#N/A,TRUE,"general";"via3",#N/A,TRUE,"general"}</definedName>
    <definedName name="asfasd" localSheetId="44" hidden="1">{"via1",#N/A,TRUE,"general";"via2",#N/A,TRUE,"general";"via3",#N/A,TRUE,"general"}</definedName>
    <definedName name="asfasd" localSheetId="41" hidden="1">{"via1",#N/A,TRUE,"general";"via2",#N/A,TRUE,"general";"via3",#N/A,TRUE,"general"}</definedName>
    <definedName name="asfasd" hidden="1">{"via1",#N/A,TRUE,"general";"via2",#N/A,TRUE,"general";"via3",#N/A,TRUE,"general"}</definedName>
    <definedName name="asfasdl" localSheetId="42" hidden="1">{"via1",#N/A,TRUE,"general";"via2",#N/A,TRUE,"general";"via3",#N/A,TRUE,"general"}</definedName>
    <definedName name="asfasdl" localSheetId="44" hidden="1">{"via1",#N/A,TRUE,"general";"via2",#N/A,TRUE,"general";"via3",#N/A,TRUE,"general"}</definedName>
    <definedName name="asfasdl" localSheetId="41" hidden="1">{"via1",#N/A,TRUE,"general";"via2",#N/A,TRUE,"general";"via3",#N/A,TRUE,"general"}</definedName>
    <definedName name="asfasdl" hidden="1">{"via1",#N/A,TRUE,"general";"via2",#N/A,TRUE,"general";"via3",#N/A,TRUE,"general"}</definedName>
    <definedName name="asfdfe" localSheetId="42" hidden="1">{#N/A,#N/A,TRUE,"INGENIERIA";#N/A,#N/A,TRUE,"COMPRAS";#N/A,#N/A,TRUE,"DIRECCION";#N/A,#N/A,TRUE,"RESUMEN"}</definedName>
    <definedName name="asfdfe" localSheetId="44" hidden="1">{#N/A,#N/A,TRUE,"INGENIERIA";#N/A,#N/A,TRUE,"COMPRAS";#N/A,#N/A,TRUE,"DIRECCION";#N/A,#N/A,TRUE,"RESUMEN"}</definedName>
    <definedName name="asfdfe" localSheetId="41" hidden="1">{#N/A,#N/A,TRUE,"INGENIERIA";#N/A,#N/A,TRUE,"COMPRAS";#N/A,#N/A,TRUE,"DIRECCION";#N/A,#N/A,TRUE,"RESUMEN"}</definedName>
    <definedName name="asfdfe" hidden="1">{#N/A,#N/A,TRUE,"INGENIERIA";#N/A,#N/A,TRUE,"COMPRAS";#N/A,#N/A,TRUE,"DIRECCION";#N/A,#N/A,TRUE,"RESUMEN"}</definedName>
    <definedName name="asff" localSheetId="42" hidden="1">{"TAB1",#N/A,TRUE,"GENERAL";"TAB2",#N/A,TRUE,"GENERAL";"TAB3",#N/A,TRUE,"GENERAL";"TAB4",#N/A,TRUE,"GENERAL";"TAB5",#N/A,TRUE,"GENERAL"}</definedName>
    <definedName name="asff" localSheetId="44" hidden="1">{"TAB1",#N/A,TRUE,"GENERAL";"TAB2",#N/A,TRUE,"GENERAL";"TAB3",#N/A,TRUE,"GENERAL";"TAB4",#N/A,TRUE,"GENERAL";"TAB5",#N/A,TRUE,"GENERAL"}</definedName>
    <definedName name="asff" localSheetId="41" hidden="1">{"TAB1",#N/A,TRUE,"GENERAL";"TAB2",#N/A,TRUE,"GENERAL";"TAB3",#N/A,TRUE,"GENERAL";"TAB4",#N/A,TRUE,"GENERAL";"TAB5",#N/A,TRUE,"GENERAL"}</definedName>
    <definedName name="asff" hidden="1">{"TAB1",#N/A,TRUE,"GENERAL";"TAB2",#N/A,TRUE,"GENERAL";"TAB3",#N/A,TRUE,"GENERAL";"TAB4",#N/A,TRUE,"GENERAL";"TAB5",#N/A,TRUE,"GENERAL"}</definedName>
    <definedName name="asfghjoi" localSheetId="42" hidden="1">{"via1",#N/A,TRUE,"general";"via2",#N/A,TRUE,"general";"via3",#N/A,TRUE,"general"}</definedName>
    <definedName name="asfghjoi" localSheetId="44" hidden="1">{"via1",#N/A,TRUE,"general";"via2",#N/A,TRUE,"general";"via3",#N/A,TRUE,"general"}</definedName>
    <definedName name="asfghjoi" localSheetId="41" hidden="1">{"via1",#N/A,TRUE,"general";"via2",#N/A,TRUE,"general";"via3",#N/A,TRUE,"general"}</definedName>
    <definedName name="asfghjoi" hidden="1">{"via1",#N/A,TRUE,"general";"via2",#N/A,TRUE,"general";"via3",#N/A,TRUE,"general"}</definedName>
    <definedName name="asojkdr" localSheetId="42" hidden="1">{"TAB1",#N/A,TRUE,"GENERAL";"TAB2",#N/A,TRUE,"GENERAL";"TAB3",#N/A,TRUE,"GENERAL";"TAB4",#N/A,TRUE,"GENERAL";"TAB5",#N/A,TRUE,"GENERAL"}</definedName>
    <definedName name="asojkdr" localSheetId="44" hidden="1">{"TAB1",#N/A,TRUE,"GENERAL";"TAB2",#N/A,TRUE,"GENERAL";"TAB3",#N/A,TRUE,"GENERAL";"TAB4",#N/A,TRUE,"GENERAL";"TAB5",#N/A,TRUE,"GENERAL"}</definedName>
    <definedName name="asojkdr" localSheetId="41" hidden="1">{"TAB1",#N/A,TRUE,"GENERAL";"TAB2",#N/A,TRUE,"GENERAL";"TAB3",#N/A,TRUE,"GENERAL";"TAB4",#N/A,TRUE,"GENERAL";"TAB5",#N/A,TRUE,"GENERAL"}</definedName>
    <definedName name="asojkdr" hidden="1">{"TAB1",#N/A,TRUE,"GENERAL";"TAB2",#N/A,TRUE,"GENERAL";"TAB3",#N/A,TRUE,"GENERAL";"TAB4",#N/A,TRUE,"GENERAL";"TAB5",#N/A,TRUE,"GENERAL"}</definedName>
    <definedName name="aspecto" localSheetId="42">#REF!</definedName>
    <definedName name="aspecto" localSheetId="44">#REF!</definedName>
    <definedName name="aspecto">#REF!</definedName>
    <definedName name="Atp" localSheetId="42">#REF!</definedName>
    <definedName name="Atp" localSheetId="44">#REF!</definedName>
    <definedName name="Atp" localSheetId="41">#REF!</definedName>
    <definedName name="Atp">#REF!</definedName>
    <definedName name="AU" localSheetId="42">#REF!</definedName>
    <definedName name="AU" localSheetId="44">#REF!</definedName>
    <definedName name="AU" localSheetId="41">#REF!</definedName>
    <definedName name="AU">#REF!</definedName>
    <definedName name="_xlnm.Auto_Open" localSheetId="42">MODULO10.auto_abrir</definedName>
    <definedName name="_xlnm.Auto_Open" localSheetId="40">MODULO10.auto_abrir</definedName>
    <definedName name="_xlnm.Auto_Open" localSheetId="44">MODULO10.auto_abrir</definedName>
    <definedName name="_xlnm.Auto_Open" localSheetId="41">MODULO10.auto_abrir</definedName>
    <definedName name="_xlnm.Auto_Open">MODULO10.auto_abrir</definedName>
    <definedName name="auto1" localSheetId="42">#REF!</definedName>
    <definedName name="auto1" localSheetId="44">#REF!</definedName>
    <definedName name="auto1" localSheetId="41">#REF!</definedName>
    <definedName name="auto1">#REF!</definedName>
    <definedName name="auto123" localSheetId="42">#REF!</definedName>
    <definedName name="auto123" localSheetId="44">#REF!</definedName>
    <definedName name="auto123" localSheetId="41">#REF!</definedName>
    <definedName name="auto123">#REF!</definedName>
    <definedName name="auto2" localSheetId="42">#REF!</definedName>
    <definedName name="auto2" localSheetId="44">#REF!</definedName>
    <definedName name="auto2" localSheetId="41">#REF!</definedName>
    <definedName name="auto2">#REF!</definedName>
    <definedName name="AUTOMOTOR" localSheetId="41">#REF!</definedName>
    <definedName name="AUTOMOTOR">#REF!</definedName>
    <definedName name="AUTOMOTOR1" localSheetId="41">#REF!</definedName>
    <definedName name="AUTOMOTOR1">#REF!</definedName>
    <definedName name="AUTOPISTA" localSheetId="42">#REF!</definedName>
    <definedName name="AUTOPISTA" localSheetId="44">#REF!</definedName>
    <definedName name="AUTOPISTA" localSheetId="41">#REF!</definedName>
    <definedName name="AUTOPISTA">#REF!</definedName>
    <definedName name="AuxAlim" localSheetId="42">#REF!</definedName>
    <definedName name="AuxAlim" localSheetId="44">#REF!</definedName>
    <definedName name="AuxAlim" localSheetId="41">#REF!</definedName>
    <definedName name="AuxAlim">#REF!</definedName>
    <definedName name="auxalimentacion" localSheetId="42">#REF!</definedName>
    <definedName name="auxalimentacion" localSheetId="44">#REF!</definedName>
    <definedName name="auxalimentacion" localSheetId="41">#REF!</definedName>
    <definedName name="auxalimentacion">#REF!</definedName>
    <definedName name="AuxCom" localSheetId="42">#REF!</definedName>
    <definedName name="AuxCom" localSheetId="44">#REF!</definedName>
    <definedName name="AuxCom" localSheetId="41">#REF!</definedName>
    <definedName name="AuxCom">#REF!</definedName>
    <definedName name="auxcomisariato" localSheetId="42">#REF!</definedName>
    <definedName name="auxcomisariato" localSheetId="44">#REF!</definedName>
    <definedName name="auxcomisariato" localSheetId="41">#REF!</definedName>
    <definedName name="auxcomisariato">#REF!</definedName>
    <definedName name="AuxDot" localSheetId="42">#REF!</definedName>
    <definedName name="AuxDot" localSheetId="44">#REF!</definedName>
    <definedName name="AuxDot" localSheetId="41">#REF!</definedName>
    <definedName name="AuxDot">#REF!</definedName>
    <definedName name="auxdotacion" localSheetId="42">#REF!</definedName>
    <definedName name="auxdotacion" localSheetId="44">#REF!</definedName>
    <definedName name="auxdotacion" localSheetId="41">#REF!</definedName>
    <definedName name="auxdotacion">#REF!</definedName>
    <definedName name="AuxHab" localSheetId="42">#REF!</definedName>
    <definedName name="AuxHab" localSheetId="44">#REF!</definedName>
    <definedName name="AuxHab" localSheetId="41">#REF!</definedName>
    <definedName name="AuxHab">#REF!</definedName>
    <definedName name="auxhabi" localSheetId="42">#REF!</definedName>
    <definedName name="auxhabi" localSheetId="44">#REF!</definedName>
    <definedName name="auxhabi" localSheetId="41">#REF!</definedName>
    <definedName name="auxhabi">#REF!</definedName>
    <definedName name="auxhabitacion" localSheetId="42">#REF!</definedName>
    <definedName name="auxhabitacion" localSheetId="44">#REF!</definedName>
    <definedName name="auxhabitacion" localSheetId="41">#REF!</definedName>
    <definedName name="auxhabitacion">#REF!</definedName>
    <definedName name="auxtransporte" localSheetId="42">#REF!</definedName>
    <definedName name="auxtransporte" localSheetId="44">#REF!</definedName>
    <definedName name="auxtransporte" localSheetId="41">#REF!</definedName>
    <definedName name="auxtransporte">#REF!</definedName>
    <definedName name="Avance_por_item" localSheetId="42">#REF!,#REF!,#REF!,#REF!,#REF!,#REF!,#REF!,#REF!,#REF!,#REF!,#REF!,#REF!,#REF!,#REF!,#REF!,#REF!,#REF!,#REF!</definedName>
    <definedName name="Avance_por_item" localSheetId="44">#REF!,#REF!,#REF!,#REF!,#REF!,#REF!,#REF!,#REF!,#REF!,#REF!,#REF!,#REF!,#REF!,#REF!,#REF!,#REF!,#REF!,#REF!</definedName>
    <definedName name="Avance_por_item" localSheetId="41">#REF!,#REF!,#REF!,#REF!,#REF!,#REF!,#REF!,#REF!,#REF!,#REF!,#REF!,#REF!,#REF!,#REF!,#REF!,#REF!,#REF!,#REF!</definedName>
    <definedName name="Avance_por_item">#REF!,#REF!,#REF!,#REF!,#REF!,#REF!,#REF!,#REF!,#REF!,#REF!,#REF!,#REF!,#REF!,#REF!,#REF!,#REF!,#REF!,#REF!</definedName>
    <definedName name="Avances_Totales" localSheetId="42">#REF!,#REF!,#REF!,#REF!,#REF!,#REF!,#REF!,#REF!,#REF!,#REF!,#REF!,#REF!,#REF!,#REF!,#REF!,#REF!,#REF!,#REF!</definedName>
    <definedName name="Avances_Totales" localSheetId="44">#REF!,#REF!,#REF!,#REF!,#REF!,#REF!,#REF!,#REF!,#REF!,#REF!,#REF!,#REF!,#REF!,#REF!,#REF!,#REF!,#REF!,#REF!</definedName>
    <definedName name="Avances_Totales" localSheetId="41">#REF!,#REF!,#REF!,#REF!,#REF!,#REF!,#REF!,#REF!,#REF!,#REF!,#REF!,#REF!,#REF!,#REF!,#REF!,#REF!,#REF!,#REF!</definedName>
    <definedName name="Avances_Totales">#REF!,#REF!,#REF!,#REF!,#REF!,#REF!,#REF!,#REF!,#REF!,#REF!,#REF!,#REF!,#REF!,#REF!,#REF!,#REF!,#REF!,#REF!</definedName>
    <definedName name="Averde" localSheetId="42">#REF!</definedName>
    <definedName name="Averde" localSheetId="44">#REF!</definedName>
    <definedName name="Averde">#REF!</definedName>
    <definedName name="AW" localSheetId="42">#REF!</definedName>
    <definedName name="AW" localSheetId="44">#REF!</definedName>
    <definedName name="AW" localSheetId="41">#REF!</definedName>
    <definedName name="AW">#REF!</definedName>
    <definedName name="azaz" localSheetId="42" hidden="1">{"TAB1",#N/A,TRUE,"GENERAL";"TAB2",#N/A,TRUE,"GENERAL";"TAB3",#N/A,TRUE,"GENERAL";"TAB4",#N/A,TRUE,"GENERAL";"TAB5",#N/A,TRUE,"GENERAL"}</definedName>
    <definedName name="azaz" localSheetId="44" hidden="1">{"TAB1",#N/A,TRUE,"GENERAL";"TAB2",#N/A,TRUE,"GENERAL";"TAB3",#N/A,TRUE,"GENERAL";"TAB4",#N/A,TRUE,"GENERAL";"TAB5",#N/A,TRUE,"GENERAL"}</definedName>
    <definedName name="azaz" localSheetId="41" hidden="1">{"TAB1",#N/A,TRUE,"GENERAL";"TAB2",#N/A,TRUE,"GENERAL";"TAB3",#N/A,TRUE,"GENERAL";"TAB4",#N/A,TRUE,"GENERAL";"TAB5",#N/A,TRUE,"GENERAL"}</definedName>
    <definedName name="azaz" hidden="1">{"TAB1",#N/A,TRUE,"GENERAL";"TAB2",#N/A,TRUE,"GENERAL";"TAB3",#N/A,TRUE,"GENERAL";"TAB4",#N/A,TRUE,"GENERAL";"TAB5",#N/A,TRUE,"GENERAL"}</definedName>
    <definedName name="Azonaverde" localSheetId="42">#REF!</definedName>
    <definedName name="Azonaverde" localSheetId="44">#REF!</definedName>
    <definedName name="Azonaverde">#REF!</definedName>
    <definedName name="B" localSheetId="42" hidden="1">{"via1",#N/A,TRUE,"general";"via2",#N/A,TRUE,"general";"via3",#N/A,TRUE,"general"}</definedName>
    <definedName name="b" localSheetId="44">#REF!</definedName>
    <definedName name="B" localSheetId="41" hidden="1">{"via1",#N/A,TRUE,"general";"via2",#N/A,TRUE,"general";"via3",#N/A,TRUE,"general"}</definedName>
    <definedName name="B" hidden="1">{"via1",#N/A,TRUE,"general";"via2",#N/A,TRUE,"general";"via3",#N/A,TRUE,"general"}</definedName>
    <definedName name="B_impresión_IM" localSheetId="42">#REF!</definedName>
    <definedName name="B_impresión_IM" localSheetId="44">#REF!</definedName>
    <definedName name="B_impresión_IM" localSheetId="41">#REF!</definedName>
    <definedName name="B_impresión_IM">#REF!</definedName>
    <definedName name="Bajo_L" localSheetId="42">#REF!</definedName>
    <definedName name="Bajo_L" localSheetId="44">#REF!</definedName>
    <definedName name="Bajo_L" localSheetId="41">#REF!</definedName>
    <definedName name="Bajo_L">#REF!</definedName>
    <definedName name="BANCO" localSheetId="42">#REF!</definedName>
    <definedName name="BANCO" localSheetId="44">#REF!</definedName>
    <definedName name="BANCO" localSheetId="41">#REF!</definedName>
    <definedName name="BANCO">#REF!</definedName>
    <definedName name="Base" localSheetId="42">#REF!</definedName>
    <definedName name="Base" localSheetId="44">#REF!</definedName>
    <definedName name="Base" localSheetId="41">#REF!</definedName>
    <definedName name="Base">#REF!</definedName>
    <definedName name="Base_datos_IM" localSheetId="42">#REF!</definedName>
    <definedName name="Base_datos_IM" localSheetId="44">#REF!</definedName>
    <definedName name="Base_datos_IM" localSheetId="41">#REF!</definedName>
    <definedName name="Base_datos_IM">#REF!</definedName>
    <definedName name="base1" localSheetId="41">#REF!</definedName>
    <definedName name="base1">#REF!</definedName>
    <definedName name="base2" localSheetId="41">#REF!</definedName>
    <definedName name="base2">#REF!</definedName>
    <definedName name="basedatos" localSheetId="42">#REF!</definedName>
    <definedName name="basedatos" localSheetId="44">#REF!</definedName>
    <definedName name="basedatos" localSheetId="41">#REF!</definedName>
    <definedName name="basedatos">#REF!</definedName>
    <definedName name="_xlnm.Database" localSheetId="42">#REF!</definedName>
    <definedName name="_xlnm.Database" localSheetId="44">#REF!</definedName>
    <definedName name="_xlnm.Database" localSheetId="41">#REF!</definedName>
    <definedName name="_xlnm.Database">#REF!</definedName>
    <definedName name="BaseDeDatos1" localSheetId="42">#REF!</definedName>
    <definedName name="BaseDeDatos1" localSheetId="44">#REF!</definedName>
    <definedName name="BaseDeDatos1" localSheetId="41">#REF!</definedName>
    <definedName name="BaseDeDatos1">#REF!</definedName>
    <definedName name="basep" localSheetId="42">#REF!</definedName>
    <definedName name="basep" localSheetId="44">#REF!</definedName>
    <definedName name="basep" localSheetId="41">#REF!</definedName>
    <definedName name="basep">#REF!</definedName>
    <definedName name="Basica_Centro_costo_2001" localSheetId="42">#REF!</definedName>
    <definedName name="Basica_Centro_costo_2001" localSheetId="44">#REF!</definedName>
    <definedName name="Basica_Centro_costo_2001" localSheetId="41">#REF!</definedName>
    <definedName name="Basica_Centro_costo_2001">#REF!</definedName>
    <definedName name="Basica_Facturacion_2001" localSheetId="42">#REF!</definedName>
    <definedName name="Basica_Facturacion_2001" localSheetId="44">#REF!</definedName>
    <definedName name="Basica_Facturacion_2001" localSheetId="41">#REF!</definedName>
    <definedName name="Basica_Facturacion_2001">#REF!</definedName>
    <definedName name="Basica_Reserva_2001" localSheetId="42">#REF!</definedName>
    <definedName name="Basica_Reserva_2001" localSheetId="44">#REF!</definedName>
    <definedName name="Basica_Reserva_2001" localSheetId="41">#REF!</definedName>
    <definedName name="Basica_Reserva_2001">#REF!</definedName>
    <definedName name="Básico" localSheetId="41">#REF!</definedName>
    <definedName name="Básico">#REF!</definedName>
    <definedName name="BB" localSheetId="42">'MEDIA ARIT BAJA'!ERR</definedName>
    <definedName name="BB" localSheetId="44">'ORDEN ELEG'!ERR</definedName>
    <definedName name="BB" localSheetId="41">'PREC. ARTIFI. BAJOS'!ERR</definedName>
    <definedName name="BB">[0]!ERR</definedName>
    <definedName name="bbbbbb" localSheetId="42" hidden="1">{"via1",#N/A,TRUE,"general";"via2",#N/A,TRUE,"general";"via3",#N/A,TRUE,"general"}</definedName>
    <definedName name="bbbbbb" localSheetId="44" hidden="1">{"via1",#N/A,TRUE,"general";"via2",#N/A,TRUE,"general";"via3",#N/A,TRUE,"general"}</definedName>
    <definedName name="bbbbbb" localSheetId="41" hidden="1">{"via1",#N/A,TRUE,"general";"via2",#N/A,TRUE,"general";"via3",#N/A,TRUE,"general"}</definedName>
    <definedName name="bbbbbb" hidden="1">{"via1",#N/A,TRUE,"general";"via2",#N/A,TRUE,"general";"via3",#N/A,TRUE,"general"}</definedName>
    <definedName name="bbbbbh" localSheetId="42" hidden="1">{"TAB1",#N/A,TRUE,"GENERAL";"TAB2",#N/A,TRUE,"GENERAL";"TAB3",#N/A,TRUE,"GENERAL";"TAB4",#N/A,TRUE,"GENERAL";"TAB5",#N/A,TRUE,"GENERAL"}</definedName>
    <definedName name="bbbbbh" localSheetId="44" hidden="1">{"TAB1",#N/A,TRUE,"GENERAL";"TAB2",#N/A,TRUE,"GENERAL";"TAB3",#N/A,TRUE,"GENERAL";"TAB4",#N/A,TRUE,"GENERAL";"TAB5",#N/A,TRUE,"GENERAL"}</definedName>
    <definedName name="bbbbbh" localSheetId="41" hidden="1">{"TAB1",#N/A,TRUE,"GENERAL";"TAB2",#N/A,TRUE,"GENERAL";"TAB3",#N/A,TRUE,"GENERAL";"TAB4",#N/A,TRUE,"GENERAL";"TAB5",#N/A,TRUE,"GENERAL"}</definedName>
    <definedName name="bbbbbh" hidden="1">{"TAB1",#N/A,TRUE,"GENERAL";"TAB2",#N/A,TRUE,"GENERAL";"TAB3",#N/A,TRUE,"GENERAL";"TAB4",#N/A,TRUE,"GENERAL";"TAB5",#N/A,TRUE,"GENERAL"}</definedName>
    <definedName name="bbd" localSheetId="42" hidden="1">{"TAB1",#N/A,TRUE,"GENERAL";"TAB2",#N/A,TRUE,"GENERAL";"TAB3",#N/A,TRUE,"GENERAL";"TAB4",#N/A,TRUE,"GENERAL";"TAB5",#N/A,TRUE,"GENERAL"}</definedName>
    <definedName name="bbd" localSheetId="44" hidden="1">{"TAB1",#N/A,TRUE,"GENERAL";"TAB2",#N/A,TRUE,"GENERAL";"TAB3",#N/A,TRUE,"GENERAL";"TAB4",#N/A,TRUE,"GENERAL";"TAB5",#N/A,TRUE,"GENERAL"}</definedName>
    <definedName name="bbd" localSheetId="41" hidden="1">{"TAB1",#N/A,TRUE,"GENERAL";"TAB2",#N/A,TRUE,"GENERAL";"TAB3",#N/A,TRUE,"GENERAL";"TAB4",#N/A,TRUE,"GENERAL";"TAB5",#N/A,TRUE,"GENERAL"}</definedName>
    <definedName name="bbd" hidden="1">{"TAB1",#N/A,TRUE,"GENERAL";"TAB2",#N/A,TRUE,"GENERAL";"TAB3",#N/A,TRUE,"GENERAL";"TAB4",#N/A,TRUE,"GENERAL";"TAB5",#N/A,TRUE,"GENERAL"}</definedName>
    <definedName name="BC" localSheetId="42">#REF!</definedName>
    <definedName name="BC" localSheetId="44">#REF!</definedName>
    <definedName name="BC" localSheetId="41">#REF!</definedName>
    <definedName name="BC">#REF!</definedName>
    <definedName name="BCXBDFG" localSheetId="42" hidden="1">{"TAB1",#N/A,TRUE,"GENERAL";"TAB2",#N/A,TRUE,"GENERAL";"TAB3",#N/A,TRUE,"GENERAL";"TAB4",#N/A,TRUE,"GENERAL";"TAB5",#N/A,TRUE,"GENERAL"}</definedName>
    <definedName name="BCXBDFG" localSheetId="44" hidden="1">{"TAB1",#N/A,TRUE,"GENERAL";"TAB2",#N/A,TRUE,"GENERAL";"TAB3",#N/A,TRUE,"GENERAL";"TAB4",#N/A,TRUE,"GENERAL";"TAB5",#N/A,TRUE,"GENERAL"}</definedName>
    <definedName name="BCXBDFG" localSheetId="41" hidden="1">{"TAB1",#N/A,TRUE,"GENERAL";"TAB2",#N/A,TRUE,"GENERAL";"TAB3",#N/A,TRUE,"GENERAL";"TAB4",#N/A,TRUE,"GENERAL";"TAB5",#N/A,TRUE,"GENERAL"}</definedName>
    <definedName name="BCXBDFG" hidden="1">{"TAB1",#N/A,TRUE,"GENERAL";"TAB2",#N/A,TRUE,"GENERAL";"TAB3",#N/A,TRUE,"GENERAL";"TAB4",#N/A,TRUE,"GENERAL";"TAB5",#N/A,TRUE,"GENERAL"}</definedName>
    <definedName name="BDD" localSheetId="42">#REF!</definedName>
    <definedName name="BDD" localSheetId="44">#REF!</definedName>
    <definedName name="BDD" localSheetId="41">#REF!</definedName>
    <definedName name="BDD">#REF!</definedName>
    <definedName name="BDFB" localSheetId="42" hidden="1">{"via1",#N/A,TRUE,"general";"via2",#N/A,TRUE,"general";"via3",#N/A,TRUE,"general"}</definedName>
    <definedName name="BDFB" localSheetId="44" hidden="1">{"via1",#N/A,TRUE,"general";"via2",#N/A,TRUE,"general";"via3",#N/A,TRUE,"general"}</definedName>
    <definedName name="BDFB" localSheetId="41" hidden="1">{"via1",#N/A,TRUE,"general";"via2",#N/A,TRUE,"general";"via3",#N/A,TRUE,"general"}</definedName>
    <definedName name="BDFB" hidden="1">{"via1",#N/A,TRUE,"general";"via2",#N/A,TRUE,"general";"via3",#N/A,TRUE,"general"}</definedName>
    <definedName name="BDFBDFDFBH" localSheetId="42">#REF!</definedName>
    <definedName name="BDFBDFDFBH" localSheetId="44">#REF!</definedName>
    <definedName name="BDFBDFDFBH">#REF!</definedName>
    <definedName name="BDFBGDFG" localSheetId="42">#REF!</definedName>
    <definedName name="BDFBGDFG" localSheetId="44">#REF!</definedName>
    <definedName name="BDFBGDFG">#REF!</definedName>
    <definedName name="BDFGDG" localSheetId="42" hidden="1">{"TAB1",#N/A,TRUE,"GENERAL";"TAB2",#N/A,TRUE,"GENERAL";"TAB3",#N/A,TRUE,"GENERAL";"TAB4",#N/A,TRUE,"GENERAL";"TAB5",#N/A,TRUE,"GENERAL"}</definedName>
    <definedName name="BDFGDG" localSheetId="44" hidden="1">{"TAB1",#N/A,TRUE,"GENERAL";"TAB2",#N/A,TRUE,"GENERAL";"TAB3",#N/A,TRUE,"GENERAL";"TAB4",#N/A,TRUE,"GENERAL";"TAB5",#N/A,TRUE,"GENERAL"}</definedName>
    <definedName name="BDFGDG" localSheetId="41" hidden="1">{"TAB1",#N/A,TRUE,"GENERAL";"TAB2",#N/A,TRUE,"GENERAL";"TAB3",#N/A,TRUE,"GENERAL";"TAB4",#N/A,TRUE,"GENERAL";"TAB5",#N/A,TRUE,"GENERAL"}</definedName>
    <definedName name="BDFGDG" hidden="1">{"TAB1",#N/A,TRUE,"GENERAL";"TAB2",#N/A,TRUE,"GENERAL";"TAB3",#N/A,TRUE,"GENERAL";"TAB4",#N/A,TRUE,"GENERAL";"TAB5",#N/A,TRUE,"GENERAL"}</definedName>
    <definedName name="be" localSheetId="42" hidden="1">{"TAB1",#N/A,TRUE,"GENERAL";"TAB2",#N/A,TRUE,"GENERAL";"TAB3",#N/A,TRUE,"GENERAL";"TAB4",#N/A,TRUE,"GENERAL";"TAB5",#N/A,TRUE,"GENERAL"}</definedName>
    <definedName name="be" localSheetId="44" hidden="1">{"TAB1",#N/A,TRUE,"GENERAL";"TAB2",#N/A,TRUE,"GENERAL";"TAB3",#N/A,TRUE,"GENERAL";"TAB4",#N/A,TRUE,"GENERAL";"TAB5",#N/A,TRUE,"GENERAL"}</definedName>
    <definedName name="be" localSheetId="41" hidden="1">{"TAB1",#N/A,TRUE,"GENERAL";"TAB2",#N/A,TRUE,"GENERAL";"TAB3",#N/A,TRUE,"GENERAL";"TAB4",#N/A,TRUE,"GENERAL";"TAB5",#N/A,TRUE,"GENERAL"}</definedName>
    <definedName name="be" hidden="1">{"TAB1",#N/A,TRUE,"GENERAL";"TAB2",#N/A,TRUE,"GENERAL";"TAB3",#N/A,TRUE,"GENERAL";"TAB4",#N/A,TRUE,"GENERAL";"TAB5",#N/A,TRUE,"GENERAL"}</definedName>
    <definedName name="Beg_Bal" localSheetId="42">#REF!</definedName>
    <definedName name="Beg_Bal" localSheetId="44">#REF!</definedName>
    <definedName name="Beg_Bal" localSheetId="41">#REF!</definedName>
    <definedName name="Beg_Bal">#REF!</definedName>
    <definedName name="BENEF.UNIT." localSheetId="42">#REF!</definedName>
    <definedName name="BENEF.UNIT." localSheetId="44">#REF!</definedName>
    <definedName name="BENEF.UNIT." localSheetId="41">#REF!</definedName>
    <definedName name="BENEF.UNIT.">#REF!</definedName>
    <definedName name="BFGDFG">#REF!</definedName>
    <definedName name="bfnfv" localSheetId="42" hidden="1">{"TAB1",#N/A,TRUE,"GENERAL";"TAB2",#N/A,TRUE,"GENERAL";"TAB3",#N/A,TRUE,"GENERAL";"TAB4",#N/A,TRUE,"GENERAL";"TAB5",#N/A,TRUE,"GENERAL"}</definedName>
    <definedName name="bfnfv" localSheetId="44" hidden="1">{"TAB1",#N/A,TRUE,"GENERAL";"TAB2",#N/A,TRUE,"GENERAL";"TAB3",#N/A,TRUE,"GENERAL";"TAB4",#N/A,TRUE,"GENERAL";"TAB5",#N/A,TRUE,"GENERAL"}</definedName>
    <definedName name="bfnfv" localSheetId="41" hidden="1">{"TAB1",#N/A,TRUE,"GENERAL";"TAB2",#N/A,TRUE,"GENERAL";"TAB3",#N/A,TRUE,"GENERAL";"TAB4",#N/A,TRUE,"GENERAL";"TAB5",#N/A,TRUE,"GENERAL"}</definedName>
    <definedName name="bfnfv" hidden="1">{"TAB1",#N/A,TRUE,"GENERAL";"TAB2",#N/A,TRUE,"GENERAL";"TAB3",#N/A,TRUE,"GENERAL";"TAB4",#N/A,TRUE,"GENERAL";"TAB5",#N/A,TRUE,"GENERAL"}</definedName>
    <definedName name="bgb" localSheetId="42" hidden="1">{"TAB1",#N/A,TRUE,"GENERAL";"TAB2",#N/A,TRUE,"GENERAL";"TAB3",#N/A,TRUE,"GENERAL";"TAB4",#N/A,TRUE,"GENERAL";"TAB5",#N/A,TRUE,"GENERAL"}</definedName>
    <definedName name="bgb" localSheetId="44" hidden="1">{"TAB1",#N/A,TRUE,"GENERAL";"TAB2",#N/A,TRUE,"GENERAL";"TAB3",#N/A,TRUE,"GENERAL";"TAB4",#N/A,TRUE,"GENERAL";"TAB5",#N/A,TRUE,"GENERAL"}</definedName>
    <definedName name="bgb" localSheetId="41" hidden="1">{"TAB1",#N/A,TRUE,"GENERAL";"TAB2",#N/A,TRUE,"GENERAL";"TAB3",#N/A,TRUE,"GENERAL";"TAB4",#N/A,TRUE,"GENERAL";"TAB5",#N/A,TRUE,"GENERAL"}</definedName>
    <definedName name="bgb" hidden="1">{"TAB1",#N/A,TRUE,"GENERAL";"TAB2",#N/A,TRUE,"GENERAL";"TAB3",#N/A,TRUE,"GENERAL";"TAB4",#N/A,TRUE,"GENERAL";"TAB5",#N/A,TRUE,"GENERAL"}</definedName>
    <definedName name="BGDGFRT" localSheetId="42" hidden="1">{"via1",#N/A,TRUE,"general";"via2",#N/A,TRUE,"general";"via3",#N/A,TRUE,"general"}</definedName>
    <definedName name="BGDGFRT" localSheetId="44" hidden="1">{"via1",#N/A,TRUE,"general";"via2",#N/A,TRUE,"general";"via3",#N/A,TRUE,"general"}</definedName>
    <definedName name="BGDGFRT" localSheetId="41" hidden="1">{"via1",#N/A,TRUE,"general";"via2",#N/A,TRUE,"general";"via3",#N/A,TRUE,"general"}</definedName>
    <definedName name="BGDGFRT" hidden="1">{"via1",#N/A,TRUE,"general";"via2",#N/A,TRUE,"general";"via3",#N/A,TRUE,"general"}</definedName>
    <definedName name="BGFBFH" localSheetId="42" hidden="1">{"via1",#N/A,TRUE,"general";"via2",#N/A,TRUE,"general";"via3",#N/A,TRUE,"general"}</definedName>
    <definedName name="BGFBFH" localSheetId="44" hidden="1">{"via1",#N/A,TRUE,"general";"via2",#N/A,TRUE,"general";"via3",#N/A,TRUE,"general"}</definedName>
    <definedName name="BGFBFH" localSheetId="41" hidden="1">{"via1",#N/A,TRUE,"general";"via2",#N/A,TRUE,"general";"via3",#N/A,TRUE,"general"}</definedName>
    <definedName name="BGFBFH" hidden="1">{"via1",#N/A,TRUE,"general";"via2",#N/A,TRUE,"general";"via3",#N/A,TRUE,"general"}</definedName>
    <definedName name="BGT" localSheetId="42">#REF!</definedName>
    <definedName name="BGT" localSheetId="44">#REF!</definedName>
    <definedName name="BGT" localSheetId="41">#REF!</definedName>
    <definedName name="BGT">#REF!</definedName>
    <definedName name="bgvfcdx" localSheetId="42" hidden="1">{"via1",#N/A,TRUE,"general";"via2",#N/A,TRUE,"general";"via3",#N/A,TRUE,"general"}</definedName>
    <definedName name="bgvfcdx" localSheetId="44" hidden="1">{"via1",#N/A,TRUE,"general";"via2",#N/A,TRUE,"general";"via3",#N/A,TRUE,"general"}</definedName>
    <definedName name="bgvfcdx" localSheetId="41" hidden="1">{"via1",#N/A,TRUE,"general";"via2",#N/A,TRUE,"general";"via3",#N/A,TRUE,"general"}</definedName>
    <definedName name="bgvfcdx" hidden="1">{"via1",#N/A,TRUE,"general";"via2",#N/A,TRUE,"general";"via3",#N/A,TRUE,"general"}</definedName>
    <definedName name="BHT_F" localSheetId="42">#REF!</definedName>
    <definedName name="BHT_F" localSheetId="44">#REF!</definedName>
    <definedName name="BHT_F" localSheetId="41">#REF!</definedName>
    <definedName name="BHT_F">#REF!</definedName>
    <definedName name="bi" localSheetId="42">#REF!</definedName>
    <definedName name="bi" localSheetId="44">#REF!</definedName>
    <definedName name="bi" localSheetId="41">#REF!</definedName>
    <definedName name="bi">#REF!</definedName>
    <definedName name="bimestre" localSheetId="42">#REF!</definedName>
    <definedName name="bimestre" localSheetId="44">#REF!</definedName>
    <definedName name="bimestre">#REF!</definedName>
    <definedName name="BL" localSheetId="42">#REF!</definedName>
    <definedName name="BL" localSheetId="44">#REF!</definedName>
    <definedName name="BL" localSheetId="41">#REF!</definedName>
    <definedName name="BL">#REF!</definedName>
    <definedName name="blActividadesDiarias" localSheetId="42">#REF!</definedName>
    <definedName name="blActividadesDiarias" localSheetId="44">#REF!</definedName>
    <definedName name="blActividadesDiarias" localSheetId="41">#REF!</definedName>
    <definedName name="blActividadesDiarias">#REF!</definedName>
    <definedName name="blCantidades" localSheetId="42">#REF!</definedName>
    <definedName name="blCantidades" localSheetId="44">#REF!</definedName>
    <definedName name="blCantidades" localSheetId="41">#REF!</definedName>
    <definedName name="blCantidades">#REF!</definedName>
    <definedName name="blCantidades1" localSheetId="42">#REF!</definedName>
    <definedName name="blCantidades1" localSheetId="44">#REF!</definedName>
    <definedName name="blCantidades1" localSheetId="41">#REF!</definedName>
    <definedName name="blCantidades1">#REF!</definedName>
    <definedName name="blCantidades2" localSheetId="41">#REF!</definedName>
    <definedName name="blCantidades2">#REF!</definedName>
    <definedName name="blComentarioInf1" localSheetId="41">#REF!</definedName>
    <definedName name="blComentarioInf1">#REF!</definedName>
    <definedName name="blComentarioInf2" localSheetId="41">#REF!</definedName>
    <definedName name="blComentarioInf2">#REF!</definedName>
    <definedName name="blEjecutado" localSheetId="42">#REF!</definedName>
    <definedName name="blEjecutado" localSheetId="44">#REF!</definedName>
    <definedName name="blEjecutado" localSheetId="41">#REF!</definedName>
    <definedName name="blEjecutado">#REF!</definedName>
    <definedName name="blEjecutadoPorcen" localSheetId="42">#REF!</definedName>
    <definedName name="blEjecutadoPorcen" localSheetId="44">#REF!</definedName>
    <definedName name="blEjecutadoPorcen" localSheetId="41">#REF!</definedName>
    <definedName name="blEjecutadoPorcen">#REF!</definedName>
    <definedName name="blEqCantiInf1" localSheetId="42">#REF!</definedName>
    <definedName name="blEqCantiInf1" localSheetId="44">#REF!</definedName>
    <definedName name="blEqCantiInf1" localSheetId="41">#REF!</definedName>
    <definedName name="blEqCantiInf1">#REF!</definedName>
    <definedName name="blEqCantiInf2" localSheetId="42">#REF!</definedName>
    <definedName name="blEqCantiInf2" localSheetId="44">#REF!</definedName>
    <definedName name="blEqCantiInf2" localSheetId="41">#REF!</definedName>
    <definedName name="blEqCantiInf2">#REF!</definedName>
    <definedName name="blEqClaseInf1" localSheetId="42">#REF!</definedName>
    <definedName name="blEqClaseInf1" localSheetId="44">#REF!</definedName>
    <definedName name="blEqClaseInf1" localSheetId="41">#REF!</definedName>
    <definedName name="blEqClaseInf1">#REF!</definedName>
    <definedName name="blEqClaseInf2" localSheetId="41">#REF!</definedName>
    <definedName name="blEqClaseInf2">#REF!</definedName>
    <definedName name="blEqTiemiInf1" localSheetId="41">#REF!</definedName>
    <definedName name="blEqTiemiInf1">#REF!</definedName>
    <definedName name="blEqTiemiInf2" localSheetId="41">#REF!</definedName>
    <definedName name="blEqTiemiInf2">#REF!</definedName>
    <definedName name="blFechaInforme" localSheetId="41">#REF!</definedName>
    <definedName name="blFechaInforme">#REF!</definedName>
    <definedName name="blFechaInicio" localSheetId="41">#REF!</definedName>
    <definedName name="blFechaInicio">#REF!</definedName>
    <definedName name="blFisico" localSheetId="41">#REF!</definedName>
    <definedName name="blFisico">#REF!</definedName>
    <definedName name="blHoraEqInf1" localSheetId="41">#REF!</definedName>
    <definedName name="blHoraEqInf1">#REF!</definedName>
    <definedName name="blHoraEqInf2" localSheetId="41">#REF!</definedName>
    <definedName name="blHoraEqInf2">#REF!</definedName>
    <definedName name="blHoraPerIntInf" localSheetId="41">#REF!</definedName>
    <definedName name="blHoraPerIntInf">#REF!</definedName>
    <definedName name="blHoraPerObraInf" localSheetId="41">#REF!</definedName>
    <definedName name="blHoraPerObraInf">#REF!</definedName>
    <definedName name="blHorasLluviaInf" localSheetId="41">#REF!</definedName>
    <definedName name="blHorasLluviaInf">#REF!</definedName>
    <definedName name="blImagen1" localSheetId="41">#REF!</definedName>
    <definedName name="blImagen1">#REF!</definedName>
    <definedName name="blImagen2" localSheetId="41">#REF!</definedName>
    <definedName name="blImagen2">#REF!</definedName>
    <definedName name="blNombreArchivo" localSheetId="41">#REF!</definedName>
    <definedName name="blNombreArchivo">#REF!</definedName>
    <definedName name="blObservacionesInf" localSheetId="41">#REF!</definedName>
    <definedName name="blObservacionesInf">#REF!</definedName>
    <definedName name="blPDT" localSheetId="41">#REF!</definedName>
    <definedName name="blPDT">#REF!</definedName>
    <definedName name="blPerAdmiCantInf" localSheetId="41">#REF!</definedName>
    <definedName name="blPerAdmiCantInf">#REF!</definedName>
    <definedName name="blPerAdmiTiemInf" localSheetId="41">#REF!</definedName>
    <definedName name="blPerAdmiTiemInf">#REF!</definedName>
    <definedName name="blPerObraCantInf" localSheetId="41">#REF!</definedName>
    <definedName name="blPerObraCantInf">#REF!</definedName>
    <definedName name="blPerObraTiemInf" localSheetId="41">#REF!</definedName>
    <definedName name="blPerObraTiemInf">#REF!</definedName>
    <definedName name="blPersonalAdminInf" localSheetId="41">#REF!</definedName>
    <definedName name="blPersonalAdminInf">#REF!</definedName>
    <definedName name="blPersonalObraInf" localSheetId="41">#REF!</definedName>
    <definedName name="blPersonalObraInf">#REF!</definedName>
    <definedName name="BLPH1" localSheetId="41" hidden="1">#REF!</definedName>
    <definedName name="BLPH1" hidden="1">#REF!</definedName>
    <definedName name="blProgramadoPesos" localSheetId="42">#REF!</definedName>
    <definedName name="blProgramadoPesos" localSheetId="44">#REF!</definedName>
    <definedName name="blProgramadoPesos" localSheetId="41">#REF!</definedName>
    <definedName name="blProgramadoPesos">#REF!</definedName>
    <definedName name="blReferenciaInforme" localSheetId="42">#REF!</definedName>
    <definedName name="blReferenciaInforme" localSheetId="44">#REF!</definedName>
    <definedName name="blReferenciaInforme" localSheetId="41">#REF!</definedName>
    <definedName name="blReferenciaInforme">#REF!</definedName>
    <definedName name="bn" localSheetId="42">#REF!</definedName>
    <definedName name="bn" localSheetId="44">#REF!</definedName>
    <definedName name="bn" localSheetId="41">#REF!</definedName>
    <definedName name="bn">#REF!</definedName>
    <definedName name="BO" localSheetId="42">#REF!</definedName>
    <definedName name="BO" localSheetId="44">#REF!</definedName>
    <definedName name="BO" localSheetId="41">#REF!</definedName>
    <definedName name="BO">#REF!</definedName>
    <definedName name="Bombas" localSheetId="42">#REF!</definedName>
    <definedName name="Bombas" localSheetId="44">#REF!</definedName>
    <definedName name="Bombas" localSheetId="41">#REF!</definedName>
    <definedName name="Bombas">#REF!</definedName>
    <definedName name="BONO" localSheetId="42">#REF!</definedName>
    <definedName name="BONO" localSheetId="44">#REF!</definedName>
    <definedName name="BONO" localSheetId="41">#REF!</definedName>
    <definedName name="BONO">#REF!</definedName>
    <definedName name="BORDER1" localSheetId="42">#REF!</definedName>
    <definedName name="BORDER1" localSheetId="44">#REF!</definedName>
    <definedName name="BORDER1" localSheetId="41">#REF!</definedName>
    <definedName name="BORDER1">#REF!</definedName>
    <definedName name="BORDET" localSheetId="42">#REF!</definedName>
    <definedName name="BORDET" localSheetId="44">#REF!</definedName>
    <definedName name="BORDET" localSheetId="41">#REF!</definedName>
    <definedName name="BORDET">#REF!</definedName>
    <definedName name="BORSHE" localSheetId="42">#REF!</definedName>
    <definedName name="BORSHE" localSheetId="44">#REF!</definedName>
    <definedName name="BORSHE" localSheetId="41">#REF!</definedName>
    <definedName name="BORSHE">#REF!</definedName>
    <definedName name="BORSUM" localSheetId="42">#REF!</definedName>
    <definedName name="BORSUM" localSheetId="44">#REF!</definedName>
    <definedName name="BORSUM" localSheetId="41">#REF!</definedName>
    <definedName name="BORSUM">#REF!</definedName>
    <definedName name="boxes" localSheetId="42">#REF!</definedName>
    <definedName name="boxes" localSheetId="44">#REF!</definedName>
    <definedName name="boxes" localSheetId="41">#REF!</definedName>
    <definedName name="boxes">#REF!</definedName>
    <definedName name="BQ" localSheetId="42">#REF!</definedName>
    <definedName name="BQ" localSheetId="44">#REF!</definedName>
    <definedName name="BQ" localSheetId="41">#REF!</definedName>
    <definedName name="BQ">#REF!</definedName>
    <definedName name="br" localSheetId="42" hidden="1">{"TAB1",#N/A,TRUE,"GENERAL";"TAB2",#N/A,TRUE,"GENERAL";"TAB3",#N/A,TRUE,"GENERAL";"TAB4",#N/A,TRUE,"GENERAL";"TAB5",#N/A,TRUE,"GENERAL"}</definedName>
    <definedName name="br" localSheetId="44" hidden="1">{"TAB1",#N/A,TRUE,"GENERAL";"TAB2",#N/A,TRUE,"GENERAL";"TAB3",#N/A,TRUE,"GENERAL";"TAB4",#N/A,TRUE,"GENERAL";"TAB5",#N/A,TRUE,"GENERAL"}</definedName>
    <definedName name="br" localSheetId="41" hidden="1">{"TAB1",#N/A,TRUE,"GENERAL";"TAB2",#N/A,TRUE,"GENERAL";"TAB3",#N/A,TRUE,"GENERAL";"TAB4",#N/A,TRUE,"GENERAL";"TAB5",#N/A,TRUE,"GENERAL"}</definedName>
    <definedName name="br" hidden="1">{"TAB1",#N/A,TRUE,"GENERAL";"TAB2",#N/A,TRUE,"GENERAL";"TAB3",#N/A,TRUE,"GENERAL";"TAB4",#N/A,TRUE,"GENERAL";"TAB5",#N/A,TRUE,"GENERAL"}</definedName>
    <definedName name="BREAKER" localSheetId="42">#REF!</definedName>
    <definedName name="BREAKER" localSheetId="44">#REF!</definedName>
    <definedName name="BREAKER" localSheetId="41">#REF!</definedName>
    <definedName name="BREAKER">#REF!</definedName>
    <definedName name="BREAKERS" localSheetId="42">#REF!</definedName>
    <definedName name="BREAKERS" localSheetId="44">#REF!</definedName>
    <definedName name="BREAKERS" localSheetId="41">#REF!</definedName>
    <definedName name="BREAKERS">#REF!</definedName>
    <definedName name="Breakers_Switches" localSheetId="42">#REF!</definedName>
    <definedName name="Breakers_Switches" localSheetId="44">#REF!</definedName>
    <definedName name="Breakers_Switches" localSheetId="41">#REF!</definedName>
    <definedName name="Breakers_Switches">#REF!</definedName>
    <definedName name="Breakers_y_Switches" localSheetId="41">#REF!</definedName>
    <definedName name="Breakers_y_Switches">#REF!</definedName>
    <definedName name="bsb" localSheetId="42" hidden="1">{"via1",#N/A,TRUE,"general";"via2",#N/A,TRUE,"general";"via3",#N/A,TRUE,"general"}</definedName>
    <definedName name="bsb" localSheetId="44" hidden="1">{"via1",#N/A,TRUE,"general";"via2",#N/A,TRUE,"general";"via3",#N/A,TRUE,"general"}</definedName>
    <definedName name="bsb" localSheetId="41" hidden="1">{"via1",#N/A,TRUE,"general";"via2",#N/A,TRUE,"general";"via3",#N/A,TRUE,"general"}</definedName>
    <definedName name="bsb" hidden="1">{"via1",#N/A,TRUE,"general";"via2",#N/A,TRUE,"general";"via3",#N/A,TRUE,"general"}</definedName>
    <definedName name="bspoi" localSheetId="42" hidden="1">{"TAB1",#N/A,TRUE,"GENERAL";"TAB2",#N/A,TRUE,"GENERAL";"TAB3",#N/A,TRUE,"GENERAL";"TAB4",#N/A,TRUE,"GENERAL";"TAB5",#N/A,TRUE,"GENERAL"}</definedName>
    <definedName name="bspoi" localSheetId="44" hidden="1">{"TAB1",#N/A,TRUE,"GENERAL";"TAB2",#N/A,TRUE,"GENERAL";"TAB3",#N/A,TRUE,"GENERAL";"TAB4",#N/A,TRUE,"GENERAL";"TAB5",#N/A,TRUE,"GENERAL"}</definedName>
    <definedName name="bspoi" localSheetId="41" hidden="1">{"TAB1",#N/A,TRUE,"GENERAL";"TAB2",#N/A,TRUE,"GENERAL";"TAB3",#N/A,TRUE,"GENERAL";"TAB4",#N/A,TRUE,"GENERAL";"TAB5",#N/A,TRUE,"GENERAL"}</definedName>
    <definedName name="bspoi" hidden="1">{"TAB1",#N/A,TRUE,"GENERAL";"TAB2",#N/A,TRUE,"GENERAL";"TAB3",#N/A,TRUE,"GENERAL";"TAB4",#N/A,TRUE,"GENERAL";"TAB5",#N/A,TRUE,"GENERAL"}</definedName>
    <definedName name="BSW" localSheetId="42">#REF!</definedName>
    <definedName name="BSW" localSheetId="44">#REF!</definedName>
    <definedName name="BSW" localSheetId="41">#REF!</definedName>
    <definedName name="BSW">#REF!</definedName>
    <definedName name="bt" localSheetId="42" hidden="1">{"via1",#N/A,TRUE,"general";"via2",#N/A,TRUE,"general";"via3",#N/A,TRUE,"general"}</definedName>
    <definedName name="bt" localSheetId="44" hidden="1">{"via1",#N/A,TRUE,"general";"via2",#N/A,TRUE,"general";"via3",#N/A,TRUE,"general"}</definedName>
    <definedName name="bt" localSheetId="41" hidden="1">{"via1",#N/A,TRUE,"general";"via2",#N/A,TRUE,"general";"via3",#N/A,TRUE,"general"}</definedName>
    <definedName name="bt" hidden="1">{"via1",#N/A,TRUE,"general";"via2",#N/A,TRUE,"general";"via3",#N/A,TRUE,"general"}</definedName>
    <definedName name="BTYJHTR" localSheetId="42" hidden="1">{"TAB1",#N/A,TRUE,"GENERAL";"TAB2",#N/A,TRUE,"GENERAL";"TAB3",#N/A,TRUE,"GENERAL";"TAB4",#N/A,TRUE,"GENERAL";"TAB5",#N/A,TRUE,"GENERAL"}</definedName>
    <definedName name="BTYJHTR" localSheetId="44" hidden="1">{"TAB1",#N/A,TRUE,"GENERAL";"TAB2",#N/A,TRUE,"GENERAL";"TAB3",#N/A,TRUE,"GENERAL";"TAB4",#N/A,TRUE,"GENERAL";"TAB5",#N/A,TRUE,"GENERAL"}</definedName>
    <definedName name="BTYJHTR" localSheetId="41" hidden="1">{"TAB1",#N/A,TRUE,"GENERAL";"TAB2",#N/A,TRUE,"GENERAL";"TAB3",#N/A,TRUE,"GENERAL";"TAB4",#N/A,TRUE,"GENERAL";"TAB5",#N/A,TRUE,"GENERAL"}</definedName>
    <definedName name="BTYJHTR" hidden="1">{"TAB1",#N/A,TRUE,"GENERAL";"TAB2",#N/A,TRUE,"GENERAL";"TAB3",#N/A,TRUE,"GENERAL";"TAB4",#N/A,TRUE,"GENERAL";"TAB5",#N/A,TRUE,"GENERAL"}</definedName>
    <definedName name="BuiltIn_Print_Area" localSheetId="42">#REF!</definedName>
    <definedName name="BuiltIn_Print_Area" localSheetId="44">#REF!</definedName>
    <definedName name="BuiltIn_Print_Area" localSheetId="41">#REF!</definedName>
    <definedName name="BuiltIn_Print_Area">#REF!</definedName>
    <definedName name="BuiltIn_Print_Area___0" localSheetId="42">#REF!</definedName>
    <definedName name="BuiltIn_Print_Area___0" localSheetId="44">#REF!</definedName>
    <definedName name="BuiltIn_Print_Area___0" localSheetId="41">#REF!</definedName>
    <definedName name="BuiltIn_Print_Area___0">#REF!</definedName>
    <definedName name="bvbc" localSheetId="42" hidden="1">{"TAB1",#N/A,TRUE,"GENERAL";"TAB2",#N/A,TRUE,"GENERAL";"TAB3",#N/A,TRUE,"GENERAL";"TAB4",#N/A,TRUE,"GENERAL";"TAB5",#N/A,TRUE,"GENERAL"}</definedName>
    <definedName name="bvbc" localSheetId="44" hidden="1">{"TAB1",#N/A,TRUE,"GENERAL";"TAB2",#N/A,TRUE,"GENERAL";"TAB3",#N/A,TRUE,"GENERAL";"TAB4",#N/A,TRUE,"GENERAL";"TAB5",#N/A,TRUE,"GENERAL"}</definedName>
    <definedName name="bvbc" localSheetId="41" hidden="1">{"TAB1",#N/A,TRUE,"GENERAL";"TAB2",#N/A,TRUE,"GENERAL";"TAB3",#N/A,TRUE,"GENERAL";"TAB4",#N/A,TRUE,"GENERAL";"TAB5",#N/A,TRUE,"GENERAL"}</definedName>
    <definedName name="bvbc" hidden="1">{"TAB1",#N/A,TRUE,"GENERAL";"TAB2",#N/A,TRUE,"GENERAL";"TAB3",#N/A,TRUE,"GENERAL";"TAB4",#N/A,TRUE,"GENERAL";"TAB5",#N/A,TRUE,"GENERAL"}</definedName>
    <definedName name="bvcb" localSheetId="42" hidden="1">{"via1",#N/A,TRUE,"general";"via2",#N/A,TRUE,"general";"via3",#N/A,TRUE,"general"}</definedName>
    <definedName name="bvcb" localSheetId="44" hidden="1">{"via1",#N/A,TRUE,"general";"via2",#N/A,TRUE,"general";"via3",#N/A,TRUE,"general"}</definedName>
    <definedName name="bvcb" localSheetId="41" hidden="1">{"via1",#N/A,TRUE,"general";"via2",#N/A,TRUE,"general";"via3",#N/A,TRUE,"general"}</definedName>
    <definedName name="bvcb" hidden="1">{"via1",#N/A,TRUE,"general";"via2",#N/A,TRUE,"general";"via3",#N/A,TRUE,"general"}</definedName>
    <definedName name="BVGDFGDFG" localSheetId="42">#REF!</definedName>
    <definedName name="BVGDFGDFG" localSheetId="44">#REF!</definedName>
    <definedName name="BVGDFGDFG">#REF!</definedName>
    <definedName name="bvn" localSheetId="42" hidden="1">{"via1",#N/A,TRUE,"general";"via2",#N/A,TRUE,"general";"via3",#N/A,TRUE,"general"}</definedName>
    <definedName name="bvn" localSheetId="44" hidden="1">{"via1",#N/A,TRUE,"general";"via2",#N/A,TRUE,"general";"via3",#N/A,TRUE,"general"}</definedName>
    <definedName name="bvn" localSheetId="41" hidden="1">{"via1",#N/A,TRUE,"general";"via2",#N/A,TRUE,"general";"via3",#N/A,TRUE,"general"}</definedName>
    <definedName name="bvn" hidden="1">{"via1",#N/A,TRUE,"general";"via2",#N/A,TRUE,"general";"via3",#N/A,TRUE,"general"}</definedName>
    <definedName name="by" localSheetId="42" hidden="1">{"via1",#N/A,TRUE,"general";"via2",#N/A,TRUE,"general";"via3",#N/A,TRUE,"general"}</definedName>
    <definedName name="by" localSheetId="44" hidden="1">{"via1",#N/A,TRUE,"general";"via2",#N/A,TRUE,"general";"via3",#N/A,TRUE,"general"}</definedName>
    <definedName name="by" localSheetId="41" hidden="1">{"via1",#N/A,TRUE,"general";"via2",#N/A,TRUE,"general";"via3",#N/A,TRUE,"general"}</definedName>
    <definedName name="by" hidden="1">{"via1",#N/A,TRUE,"general";"via2",#N/A,TRUE,"general";"via3",#N/A,TRUE,"general"}</definedName>
    <definedName name="C._C." localSheetId="42">#REF!</definedName>
    <definedName name="C._C." localSheetId="44">#REF!</definedName>
    <definedName name="C._C." localSheetId="41">#REF!</definedName>
    <definedName name="C._C.">#REF!</definedName>
    <definedName name="C_" localSheetId="42">#REF!</definedName>
    <definedName name="C_" localSheetId="44">#REF!</definedName>
    <definedName name="C_" localSheetId="41">#REF!</definedName>
    <definedName name="C_">#REF!</definedName>
    <definedName name="CA" localSheetId="42">#REF!</definedName>
    <definedName name="CA" localSheetId="44">#REF!</definedName>
    <definedName name="CA" localSheetId="41">#REF!</definedName>
    <definedName name="CA">#REF!</definedName>
    <definedName name="Cableado" localSheetId="41">#REF!</definedName>
    <definedName name="Cableado">#REF!</definedName>
    <definedName name="CajDol1" localSheetId="41">#REF!</definedName>
    <definedName name="CajDol1">#REF!</definedName>
    <definedName name="CajDol10" localSheetId="41">#REF!</definedName>
    <definedName name="CajDol10">#REF!</definedName>
    <definedName name="CajDol11" localSheetId="41">#REF!</definedName>
    <definedName name="CajDol11">#REF!</definedName>
    <definedName name="CajDol12" localSheetId="41">#REF!</definedName>
    <definedName name="CajDol12">#REF!</definedName>
    <definedName name="CajDol2" localSheetId="41">#REF!</definedName>
    <definedName name="CajDol2">#REF!</definedName>
    <definedName name="CajDol3" localSheetId="41">#REF!</definedName>
    <definedName name="CajDol3">#REF!</definedName>
    <definedName name="CajDol4" localSheetId="41">#REF!</definedName>
    <definedName name="CajDol4">#REF!</definedName>
    <definedName name="CajDol5" localSheetId="41">#REF!</definedName>
    <definedName name="CajDol5">#REF!</definedName>
    <definedName name="CajDol6" localSheetId="41">#REF!</definedName>
    <definedName name="CajDol6">#REF!</definedName>
    <definedName name="CajDol7" localSheetId="41">#REF!</definedName>
    <definedName name="CajDol7">#REF!</definedName>
    <definedName name="CajDol8" localSheetId="41">#REF!</definedName>
    <definedName name="CajDol8">#REF!</definedName>
    <definedName name="CajDol9" localSheetId="41">#REF!</definedName>
    <definedName name="CajDol9">#REF!</definedName>
    <definedName name="campamentos" localSheetId="42">#REF!</definedName>
    <definedName name="campamentos" localSheetId="44">#REF!</definedName>
    <definedName name="campamentos">#REF!</definedName>
    <definedName name="CAMPO" localSheetId="42">#REF!</definedName>
    <definedName name="CAMPO" localSheetId="44">#REF!</definedName>
    <definedName name="CAMPO" localSheetId="41">#REF!</definedName>
    <definedName name="CAMPO">#REF!</definedName>
    <definedName name="CANT" localSheetId="44">#REF!</definedName>
    <definedName name="CANT" localSheetId="41">#REF!</definedName>
    <definedName name="CANT">#REF!</definedName>
    <definedName name="CANT1.1" localSheetId="41">#REF!</definedName>
    <definedName name="CANT1.1">#REF!</definedName>
    <definedName name="CANT1.2" localSheetId="41">#REF!</definedName>
    <definedName name="CANT1.2">#REF!</definedName>
    <definedName name="CANT1.3" localSheetId="41">#REF!</definedName>
    <definedName name="CANT1.3">#REF!</definedName>
    <definedName name="CANT1.5" localSheetId="41">#REF!</definedName>
    <definedName name="CANT1.5">#REF!</definedName>
    <definedName name="CANT1.6" localSheetId="41">#REF!</definedName>
    <definedName name="CANT1.6">#REF!</definedName>
    <definedName name="CANT1.7" localSheetId="41">#REF!</definedName>
    <definedName name="CANT1.7">#REF!</definedName>
    <definedName name="CANT1.9" localSheetId="41">#REF!</definedName>
    <definedName name="CANT1.9">#REF!</definedName>
    <definedName name="CANT2.11" localSheetId="41">#REF!</definedName>
    <definedName name="CANT2.11">#REF!</definedName>
    <definedName name="CANT2.12" localSheetId="41">#REF!</definedName>
    <definedName name="CANT2.12">#REF!</definedName>
    <definedName name="CANT2.2" localSheetId="41">#REF!</definedName>
    <definedName name="CANT2.2">#REF!</definedName>
    <definedName name="CANT2.3" localSheetId="41">#REF!</definedName>
    <definedName name="CANT2.3">#REF!</definedName>
    <definedName name="CANT2.4" localSheetId="41">#REF!</definedName>
    <definedName name="CANT2.4">#REF!</definedName>
    <definedName name="CANT8.1" localSheetId="41">#REF!</definedName>
    <definedName name="CANT8.1">#REF!</definedName>
    <definedName name="CANT8.2" localSheetId="41">#REF!</definedName>
    <definedName name="CANT8.2">#REF!</definedName>
    <definedName name="CANT8.3" localSheetId="41">#REF!</definedName>
    <definedName name="CANT8.3">#REF!</definedName>
    <definedName name="CANT8.4" localSheetId="41">#REF!</definedName>
    <definedName name="CANT8.4">#REF!</definedName>
    <definedName name="CANT8.5" localSheetId="41">#REF!</definedName>
    <definedName name="CANT8.5">#REF!</definedName>
    <definedName name="CANT8.6" localSheetId="41">#REF!</definedName>
    <definedName name="CANT8.6">#REF!</definedName>
    <definedName name="CANT8.7" localSheetId="41">#REF!</definedName>
    <definedName name="CANT8.7">#REF!</definedName>
    <definedName name="cantidad" localSheetId="42">#REF!,#REF!,#REF!,#REF!,#REF!,#REF!,#REF!,#REF!,#REF!,#REF!,#REF!,#REF!,#REF!,#REF!,#REF!,#REF!</definedName>
    <definedName name="cantidad" localSheetId="44">#REF!,#REF!,#REF!,#REF!,#REF!,#REF!,#REF!,#REF!,#REF!,#REF!,#REF!,#REF!,#REF!,#REF!,#REF!,#REF!</definedName>
    <definedName name="cantidad" localSheetId="41">#REF!,#REF!,#REF!,#REF!,#REF!,#REF!,#REF!,#REF!,#REF!,#REF!,#REF!,#REF!,#REF!,#REF!,#REF!,#REF!</definedName>
    <definedName name="cantidad">#REF!,#REF!,#REF!,#REF!,#REF!,#REF!,#REF!,#REF!,#REF!,#REF!,#REF!,#REF!,#REF!,#REF!,#REF!,#REF!</definedName>
    <definedName name="CAP" localSheetId="42">#REF!</definedName>
    <definedName name="CAP" localSheetId="44">#REF!</definedName>
    <definedName name="CAP" localSheetId="41">#REF!</definedName>
    <definedName name="CAP">#REF!</definedName>
    <definedName name="CAPAC._HSE" localSheetId="42">#REF!</definedName>
    <definedName name="CAPAC._HSE" localSheetId="44">#REF!</definedName>
    <definedName name="CAPAC._HSE" localSheetId="41">#REF!</definedName>
    <definedName name="CAPAC._HSE">#REF!</definedName>
    <definedName name="captacion" localSheetId="42">#REF!</definedName>
    <definedName name="captacion" localSheetId="44">#REF!</definedName>
    <definedName name="captacion">#REF!</definedName>
    <definedName name="CARGA" localSheetId="42">#REF!</definedName>
    <definedName name="CARGA" localSheetId="44">#REF!</definedName>
    <definedName name="CARGA" localSheetId="41">#REF!</definedName>
    <definedName name="CARGA">#REF!</definedName>
    <definedName name="CARGO" localSheetId="42">#REF!</definedName>
    <definedName name="CARGO" localSheetId="44">#REF!</definedName>
    <definedName name="CARGO">#REF!</definedName>
    <definedName name="CARGO_CONTRATISTA" localSheetId="42">#REF!</definedName>
    <definedName name="CARGO_CONTRATISTA" localSheetId="44">#REF!</definedName>
    <definedName name="CARGO_CONTRATISTA">#REF!</definedName>
    <definedName name="CARGO_INTERVENTORIA" localSheetId="42">#REF!</definedName>
    <definedName name="CARGO_INTERVENTORIA">#REF!</definedName>
    <definedName name="CARGOS" localSheetId="41">#REF!</definedName>
    <definedName name="CARGOS">#REF!</definedName>
    <definedName name="carlos" localSheetId="42">MODULO10.auto_abrir</definedName>
    <definedName name="carlos" localSheetId="40">MODULO10.auto_abrir</definedName>
    <definedName name="carlos" localSheetId="44">MODULO10.auto_abrir</definedName>
    <definedName name="carlos" localSheetId="41">MODULO10.auto_abrir</definedName>
    <definedName name="carlos">MODULO10.auto_abrir</definedName>
    <definedName name="casa" localSheetId="42">#REF!</definedName>
    <definedName name="casa" localSheetId="44">#REF!</definedName>
    <definedName name="casa">#REF!</definedName>
    <definedName name="causa" localSheetId="42">#REF!</definedName>
    <definedName name="causa" localSheetId="44">#REF!</definedName>
    <definedName name="causa">#REF!</definedName>
    <definedName name="CBLES" localSheetId="42">#REF!</definedName>
    <definedName name="CBLES" localSheetId="44">#REF!</definedName>
    <definedName name="CBLES" localSheetId="41">#REF!</definedName>
    <definedName name="CBLES">#REF!</definedName>
    <definedName name="CBLES1" localSheetId="42">#REF!</definedName>
    <definedName name="CBLES1" localSheetId="44">#REF!</definedName>
    <definedName name="CBLES1" localSheetId="41">#REF!</definedName>
    <definedName name="CBLES1">#REF!</definedName>
    <definedName name="CBRDISEÑO" localSheetId="42">#REF!</definedName>
    <definedName name="CBRDISEÑO" localSheetId="44">#REF!</definedName>
    <definedName name="CBRDISEÑO" localSheetId="41">#REF!</definedName>
    <definedName name="CBRDISEÑO">#REF!</definedName>
    <definedName name="CBWorkbookPriority" hidden="1">-1602700874</definedName>
    <definedName name="CC" localSheetId="42">#REF!</definedName>
    <definedName name="CC" localSheetId="44">#REF!</definedName>
    <definedName name="CC" localSheetId="41">#REF!</definedName>
    <definedName name="CC">#REF!</definedName>
    <definedName name="ccccc" localSheetId="42" hidden="1">{"TAB1",#N/A,TRUE,"GENERAL";"TAB2",#N/A,TRUE,"GENERAL";"TAB3",#N/A,TRUE,"GENERAL";"TAB4",#N/A,TRUE,"GENERAL";"TAB5",#N/A,TRUE,"GENERAL"}</definedName>
    <definedName name="ccccc" localSheetId="44" hidden="1">{"TAB1",#N/A,TRUE,"GENERAL";"TAB2",#N/A,TRUE,"GENERAL";"TAB3",#N/A,TRUE,"GENERAL";"TAB4",#N/A,TRUE,"GENERAL";"TAB5",#N/A,TRUE,"GENERAL"}</definedName>
    <definedName name="ccccc" localSheetId="41" hidden="1">{"TAB1",#N/A,TRUE,"GENERAL";"TAB2",#N/A,TRUE,"GENERAL";"TAB3",#N/A,TRUE,"GENERAL";"TAB4",#N/A,TRUE,"GENERAL";"TAB5",#N/A,TRUE,"GENERAL"}</definedName>
    <definedName name="ccccc" hidden="1">{"TAB1",#N/A,TRUE,"GENERAL";"TAB2",#N/A,TRUE,"GENERAL";"TAB3",#N/A,TRUE,"GENERAL";"TAB4",#N/A,TRUE,"GENERAL";"TAB5",#N/A,TRUE,"GENERAL"}</definedName>
    <definedName name="CCCCCC" localSheetId="42">#REF!</definedName>
    <definedName name="CCCCCC" localSheetId="44">#REF!</definedName>
    <definedName name="CCCCCC" localSheetId="41">#REF!</definedName>
    <definedName name="CCCCCC">#REF!</definedName>
    <definedName name="CCT" localSheetId="42">#REF!</definedName>
    <definedName name="CCT" localSheetId="44">#REF!</definedName>
    <definedName name="CCT" localSheetId="41">#REF!</definedName>
    <definedName name="CCT">#REF!</definedName>
    <definedName name="ccto210" localSheetId="42">#REF!</definedName>
    <definedName name="ccto210" localSheetId="44">#REF!</definedName>
    <definedName name="ccto210" localSheetId="41">#REF!</definedName>
    <definedName name="ccto210">#REF!</definedName>
    <definedName name="cd" localSheetId="42">#REF!</definedName>
    <definedName name="cd" localSheetId="44">#REF!</definedName>
    <definedName name="cd" localSheetId="41">#REF!</definedName>
    <definedName name="cd">#REF!</definedName>
    <definedName name="cdcd" localSheetId="42" hidden="1">#REF!</definedName>
    <definedName name="cdcd" localSheetId="44" hidden="1">#REF!</definedName>
    <definedName name="cdcd" hidden="1">#REF!</definedName>
    <definedName name="cdcdc" localSheetId="42" hidden="1">{"via1",#N/A,TRUE,"general";"via2",#N/A,TRUE,"general";"via3",#N/A,TRUE,"general"}</definedName>
    <definedName name="cdcdc" localSheetId="44" hidden="1">{"via1",#N/A,TRUE,"general";"via2",#N/A,TRUE,"general";"via3",#N/A,TRUE,"general"}</definedName>
    <definedName name="cdcdc" localSheetId="41" hidden="1">{"via1",#N/A,TRUE,"general";"via2",#N/A,TRUE,"general";"via3",#N/A,TRUE,"general"}</definedName>
    <definedName name="cdcdc" hidden="1">{"via1",#N/A,TRUE,"general";"via2",#N/A,TRUE,"general";"via3",#N/A,TRUE,"general"}</definedName>
    <definedName name="CDctrl" localSheetId="42">#REF!</definedName>
    <definedName name="CDctrl" localSheetId="44">#REF!</definedName>
    <definedName name="CDctrl" localSheetId="41">#REF!</definedName>
    <definedName name="CDctrl">#REF!</definedName>
    <definedName name="CDE" localSheetId="42">#REF!</definedName>
    <definedName name="CDE" localSheetId="44">#REF!</definedName>
    <definedName name="CDE" localSheetId="41">#REF!</definedName>
    <definedName name="CDE">#REF!</definedName>
    <definedName name="cdfgrtfd" localSheetId="42" hidden="1">#REF!</definedName>
    <definedName name="cdfgrtfd" localSheetId="44" hidden="1">#REF!</definedName>
    <definedName name="cdfgrtfd" localSheetId="41" hidden="1">#REF!</definedName>
    <definedName name="cdfgrtfd" hidden="1">#REF!</definedName>
    <definedName name="CDS_V_INDICES_CIRCUITO_CAUSA" localSheetId="42">#REF!</definedName>
    <definedName name="CDS_V_INDICES_CIRCUITO_CAUSA" localSheetId="41">#REF!</definedName>
    <definedName name="CDS_V_INDICES_CIRCUITO_CAUSA">#REF!</definedName>
    <definedName name="ceerf" localSheetId="42" hidden="1">{"TAB1",#N/A,TRUE,"GENERAL";"TAB2",#N/A,TRUE,"GENERAL";"TAB3",#N/A,TRUE,"GENERAL";"TAB4",#N/A,TRUE,"GENERAL";"TAB5",#N/A,TRUE,"GENERAL"}</definedName>
    <definedName name="ceerf" localSheetId="44" hidden="1">{"TAB1",#N/A,TRUE,"GENERAL";"TAB2",#N/A,TRUE,"GENERAL";"TAB3",#N/A,TRUE,"GENERAL";"TAB4",#N/A,TRUE,"GENERAL";"TAB5",#N/A,TRUE,"GENERAL"}</definedName>
    <definedName name="ceerf" localSheetId="41" hidden="1">{"TAB1",#N/A,TRUE,"GENERAL";"TAB2",#N/A,TRUE,"GENERAL";"TAB3",#N/A,TRUE,"GENERAL";"TAB4",#N/A,TRUE,"GENERAL";"TAB5",#N/A,TRUE,"GENERAL"}</definedName>
    <definedName name="ceerf" hidden="1">{"TAB1",#N/A,TRUE,"GENERAL";"TAB2",#N/A,TRUE,"GENERAL";"TAB3",#N/A,TRUE,"GENERAL";"TAB4",#N/A,TRUE,"GENERAL";"TAB5",#N/A,TRUE,"GENERAL"}</definedName>
    <definedName name="CEMENTO" localSheetId="42">#REF!</definedName>
    <definedName name="CEMENTO" localSheetId="44">#REF!</definedName>
    <definedName name="CEMENTO" localSheetId="41">#REF!</definedName>
    <definedName name="CEMENTO">#REF!</definedName>
    <definedName name="centro" localSheetId="42" hidden="1">{#N/A,#N/A,FALSE,"GRAFICO";#N/A,#N/A,FALSE,"CAJA (2)";#N/A,#N/A,FALSE,"TERCEROS-PROMEDIO";#N/A,#N/A,FALSE,"CAJA";#N/A,#N/A,FALSE,"INGRESOS1995-2003";#N/A,#N/A,FALSE,"GASTOS1995-2003"}</definedName>
    <definedName name="centro" localSheetId="44" hidden="1">{#N/A,#N/A,FALSE,"GRAFICO";#N/A,#N/A,FALSE,"CAJA (2)";#N/A,#N/A,FALSE,"TERCEROS-PROMEDIO";#N/A,#N/A,FALSE,"CAJA";#N/A,#N/A,FALSE,"INGRESOS1995-2003";#N/A,#N/A,FALSE,"GASTOS1995-2003"}</definedName>
    <definedName name="centro" hidden="1">{#N/A,#N/A,FALSE,"GRAFICO";#N/A,#N/A,FALSE,"CAJA (2)";#N/A,#N/A,FALSE,"TERCEROS-PROMEDIO";#N/A,#N/A,FALSE,"CAJA";#N/A,#N/A,FALSE,"INGRESOS1995-2003";#N/A,#N/A,FALSE,"GASTOS1995-2003"}</definedName>
    <definedName name="ceri">#N/A</definedName>
    <definedName name="CGDI01" localSheetId="42">#REF!</definedName>
    <definedName name="CGDI01" localSheetId="44">#REF!</definedName>
    <definedName name="CGDI01" localSheetId="41">#REF!</definedName>
    <definedName name="CGDI01">#REF!</definedName>
    <definedName name="CGDI02" localSheetId="42">#REF!</definedName>
    <definedName name="CGDI02" localSheetId="44">#REF!</definedName>
    <definedName name="CGDI02" localSheetId="41">#REF!</definedName>
    <definedName name="CGDI02">#REF!</definedName>
    <definedName name="CGDI03" localSheetId="42">#REF!</definedName>
    <definedName name="CGDI03" localSheetId="44">#REF!</definedName>
    <definedName name="CGDI03" localSheetId="41">#REF!</definedName>
    <definedName name="CGDI03">#REF!</definedName>
    <definedName name="CGDI04" localSheetId="42">#REF!</definedName>
    <definedName name="CGDI04" localSheetId="44">#REF!</definedName>
    <definedName name="CGDI04" localSheetId="41">#REF!</definedName>
    <definedName name="CGDI04">#REF!</definedName>
    <definedName name="CGDI05" localSheetId="42">#REF!</definedName>
    <definedName name="CGDI05" localSheetId="44">#REF!</definedName>
    <definedName name="CGDI05" localSheetId="41">#REF!</definedName>
    <definedName name="CGDI05">#REF!</definedName>
    <definedName name="CGDI06" localSheetId="42">#REF!</definedName>
    <definedName name="CGDI06" localSheetId="44">#REF!</definedName>
    <definedName name="CGDI06" localSheetId="41">#REF!</definedName>
    <definedName name="CGDI06">#REF!</definedName>
    <definedName name="CGDI07" localSheetId="42">#REF!</definedName>
    <definedName name="CGDI07" localSheetId="44">#REF!</definedName>
    <definedName name="CGDI07" localSheetId="41">#REF!</definedName>
    <definedName name="CGDI07">#REF!</definedName>
    <definedName name="CGDI08" localSheetId="42">#REF!</definedName>
    <definedName name="CGDI08" localSheetId="44">#REF!</definedName>
    <definedName name="CGDI08" localSheetId="41">#REF!</definedName>
    <definedName name="CGDI08">#REF!</definedName>
    <definedName name="CGEX01" localSheetId="42">#REF!</definedName>
    <definedName name="CGEX01" localSheetId="44">#REF!</definedName>
    <definedName name="CGEX01" localSheetId="41">#REF!</definedName>
    <definedName name="CGEX01">#REF!</definedName>
    <definedName name="CGEX02" localSheetId="42">#REF!</definedName>
    <definedName name="CGEX02" localSheetId="44">#REF!</definedName>
    <definedName name="CGEX02" localSheetId="41">#REF!</definedName>
    <definedName name="CGEX02">#REF!</definedName>
    <definedName name="CGEX031" localSheetId="42">#REF!</definedName>
    <definedName name="CGEX031" localSheetId="44">#REF!</definedName>
    <definedName name="CGEX031" localSheetId="41">#REF!</definedName>
    <definedName name="CGEX031">#REF!</definedName>
    <definedName name="CGEX04" localSheetId="42">#REF!</definedName>
    <definedName name="CGEX04" localSheetId="44">#REF!</definedName>
    <definedName name="CGEX04" localSheetId="41">#REF!</definedName>
    <definedName name="CGEX04">#REF!</definedName>
    <definedName name="CGFI011" localSheetId="42">#REF!</definedName>
    <definedName name="CGFI011" localSheetId="44">#REF!</definedName>
    <definedName name="CGFI011" localSheetId="41">#REF!</definedName>
    <definedName name="CGFI011">#REF!</definedName>
    <definedName name="CGFI012" localSheetId="42">#REF!</definedName>
    <definedName name="CGFI012" localSheetId="44">#REF!</definedName>
    <definedName name="CGFI012" localSheetId="41">#REF!</definedName>
    <definedName name="CGFI012">#REF!</definedName>
    <definedName name="CGFI021" localSheetId="42">#REF!</definedName>
    <definedName name="CGFI021" localSheetId="44">#REF!</definedName>
    <definedName name="CGFI021" localSheetId="41">#REF!</definedName>
    <definedName name="CGFI021">#REF!</definedName>
    <definedName name="CGFI022" localSheetId="42">#REF!</definedName>
    <definedName name="CGFI022" localSheetId="44">#REF!</definedName>
    <definedName name="CGFI022" localSheetId="41">#REF!</definedName>
    <definedName name="CGFI022">#REF!</definedName>
    <definedName name="CGFI023" localSheetId="42">#REF!</definedName>
    <definedName name="CGFI023" localSheetId="44">#REF!</definedName>
    <definedName name="CGFI023" localSheetId="41">#REF!</definedName>
    <definedName name="CGFI023">#REF!</definedName>
    <definedName name="CGFI024" localSheetId="42">#REF!</definedName>
    <definedName name="CGFI024" localSheetId="44">#REF!</definedName>
    <definedName name="CGFI024" localSheetId="41">#REF!</definedName>
    <definedName name="CGFI024">#REF!</definedName>
    <definedName name="CGFI031" localSheetId="42">#REF!</definedName>
    <definedName name="CGFI031" localSheetId="44">#REF!</definedName>
    <definedName name="CGFI031" localSheetId="41">#REF!</definedName>
    <definedName name="CGFI031">#REF!</definedName>
    <definedName name="CGFI032" localSheetId="42">#REF!</definedName>
    <definedName name="CGFI032" localSheetId="44">#REF!</definedName>
    <definedName name="CGFI032" localSheetId="41">#REF!</definedName>
    <definedName name="CGFI032">#REF!</definedName>
    <definedName name="CGFI0331" localSheetId="42">#REF!</definedName>
    <definedName name="CGFI0331" localSheetId="44">#REF!</definedName>
    <definedName name="CGFI0331" localSheetId="41">#REF!</definedName>
    <definedName name="CGFI0331">#REF!</definedName>
    <definedName name="CGFI0332" localSheetId="42">#REF!</definedName>
    <definedName name="CGFI0332" localSheetId="44">#REF!</definedName>
    <definedName name="CGFI0332" localSheetId="41">#REF!</definedName>
    <definedName name="CGFI0332">#REF!</definedName>
    <definedName name="CGFI0333" localSheetId="42">#REF!</definedName>
    <definedName name="CGFI0333" localSheetId="44">#REF!</definedName>
    <definedName name="CGFI0333" localSheetId="41">#REF!</definedName>
    <definedName name="CGFI0333">#REF!</definedName>
    <definedName name="CGFI0334" localSheetId="42">#REF!</definedName>
    <definedName name="CGFI0334" localSheetId="44">#REF!</definedName>
    <definedName name="CGFI0334" localSheetId="41">#REF!</definedName>
    <definedName name="CGFI0334">#REF!</definedName>
    <definedName name="CGFI0335" localSheetId="42">#REF!</definedName>
    <definedName name="CGFI0335" localSheetId="44">#REF!</definedName>
    <definedName name="CGFI0335" localSheetId="41">#REF!</definedName>
    <definedName name="CGFI0335">#REF!</definedName>
    <definedName name="CGFI0341" localSheetId="42">#REF!</definedName>
    <definedName name="CGFI0341" localSheetId="44">#REF!</definedName>
    <definedName name="CGFI0341" localSheetId="41">#REF!</definedName>
    <definedName name="CGFI0341">#REF!</definedName>
    <definedName name="CGFI0343" localSheetId="42">#REF!</definedName>
    <definedName name="CGFI0343" localSheetId="44">#REF!</definedName>
    <definedName name="CGFI0343" localSheetId="41">#REF!</definedName>
    <definedName name="CGFI0343">#REF!</definedName>
    <definedName name="CGFI0344" localSheetId="42">#REF!</definedName>
    <definedName name="CGFI0344" localSheetId="44">#REF!</definedName>
    <definedName name="CGFI0344" localSheetId="41">#REF!</definedName>
    <definedName name="CGFI0344">#REF!</definedName>
    <definedName name="CGPR01" localSheetId="42">#REF!</definedName>
    <definedName name="CGPR01" localSheetId="44">#REF!</definedName>
    <definedName name="CGPR01" localSheetId="41">#REF!</definedName>
    <definedName name="CGPR01">#REF!</definedName>
    <definedName name="CGPR021" localSheetId="42">#REF!</definedName>
    <definedName name="CGPR021" localSheetId="44">#REF!</definedName>
    <definedName name="CGPR021" localSheetId="41">#REF!</definedName>
    <definedName name="CGPR021">#REF!</definedName>
    <definedName name="CGPR022" localSheetId="42">#REF!</definedName>
    <definedName name="CGPR022" localSheetId="44">#REF!</definedName>
    <definedName name="CGPR022" localSheetId="41">#REF!</definedName>
    <definedName name="CGPR022">#REF!</definedName>
    <definedName name="CGPR023" localSheetId="42">#REF!</definedName>
    <definedName name="CGPR023" localSheetId="44">#REF!</definedName>
    <definedName name="CGPR023" localSheetId="41">#REF!</definedName>
    <definedName name="CGPR023">#REF!</definedName>
    <definedName name="CGPR024" localSheetId="42">#REF!</definedName>
    <definedName name="CGPR024" localSheetId="44">#REF!</definedName>
    <definedName name="CGPR024" localSheetId="41">#REF!</definedName>
    <definedName name="CGPR024">#REF!</definedName>
    <definedName name="CGPR031" localSheetId="42">#REF!</definedName>
    <definedName name="CGPR031" localSheetId="44">#REF!</definedName>
    <definedName name="CGPR031" localSheetId="41">#REF!</definedName>
    <definedName name="CGPR031">#REF!</definedName>
    <definedName name="CGPR032" localSheetId="42">#REF!</definedName>
    <definedName name="CGPR032" localSheetId="44">#REF!</definedName>
    <definedName name="CGPR032" localSheetId="41">#REF!</definedName>
    <definedName name="CGPR032">#REF!</definedName>
    <definedName name="CGPR0331" localSheetId="42">#REF!</definedName>
    <definedName name="CGPR0331" localSheetId="44">#REF!</definedName>
    <definedName name="CGPR0331" localSheetId="41">#REF!</definedName>
    <definedName name="CGPR0331">#REF!</definedName>
    <definedName name="CGPR0332" localSheetId="42">#REF!</definedName>
    <definedName name="CGPR0332" localSheetId="44">#REF!</definedName>
    <definedName name="CGPR0332" localSheetId="41">#REF!</definedName>
    <definedName name="CGPR0332">#REF!</definedName>
    <definedName name="CGPR0333" localSheetId="42">#REF!</definedName>
    <definedName name="CGPR0333" localSheetId="44">#REF!</definedName>
    <definedName name="CGPR0333" localSheetId="41">#REF!</definedName>
    <definedName name="CGPR0333">#REF!</definedName>
    <definedName name="CGPR041" localSheetId="42">#REF!</definedName>
    <definedName name="CGPR041" localSheetId="44">#REF!</definedName>
    <definedName name="CGPR041" localSheetId="41">#REF!</definedName>
    <definedName name="CGPR041">#REF!</definedName>
    <definedName name="CGPR042" localSheetId="42">#REF!</definedName>
    <definedName name="CGPR042" localSheetId="44">#REF!</definedName>
    <definedName name="CGPR042" localSheetId="41">#REF!</definedName>
    <definedName name="CGPR042">#REF!</definedName>
    <definedName name="CGPR043" localSheetId="42">#REF!</definedName>
    <definedName name="CGPR043" localSheetId="44">#REF!</definedName>
    <definedName name="CGPR043" localSheetId="41">#REF!</definedName>
    <definedName name="CGPR043">#REF!</definedName>
    <definedName name="CGPR051" localSheetId="42">#REF!</definedName>
    <definedName name="CGPR051" localSheetId="44">#REF!</definedName>
    <definedName name="CGPR051" localSheetId="41">#REF!</definedName>
    <definedName name="CGPR051">#REF!</definedName>
    <definedName name="CGPR052" localSheetId="42">#REF!</definedName>
    <definedName name="CGPR052" localSheetId="44">#REF!</definedName>
    <definedName name="CGPR052" localSheetId="41">#REF!</definedName>
    <definedName name="CGPR052">#REF!</definedName>
    <definedName name="CGPR0531" localSheetId="42">#REF!</definedName>
    <definedName name="CGPR0531" localSheetId="44">#REF!</definedName>
    <definedName name="CGPR0531" localSheetId="41">#REF!</definedName>
    <definedName name="CGPR0531">#REF!</definedName>
    <definedName name="CGPR0532" localSheetId="42">#REF!</definedName>
    <definedName name="CGPR0532" localSheetId="44">#REF!</definedName>
    <definedName name="CGPR0532" localSheetId="41">#REF!</definedName>
    <definedName name="CGPR0532">#REF!</definedName>
    <definedName name="CGPR0533" localSheetId="42">#REF!</definedName>
    <definedName name="CGPR0533" localSheetId="44">#REF!</definedName>
    <definedName name="CGPR0533" localSheetId="41">#REF!</definedName>
    <definedName name="CGPR0533">#REF!</definedName>
    <definedName name="CGPR0534" localSheetId="42">#REF!</definedName>
    <definedName name="CGPR0534" localSheetId="44">#REF!</definedName>
    <definedName name="CGPR0534" localSheetId="41">#REF!</definedName>
    <definedName name="CGPR0534">#REF!</definedName>
    <definedName name="CGPR0541" localSheetId="42">#REF!</definedName>
    <definedName name="CGPR0541" localSheetId="44">#REF!</definedName>
    <definedName name="CGPR0541" localSheetId="41">#REF!</definedName>
    <definedName name="CGPR0541">#REF!</definedName>
    <definedName name="CGPR0542" localSheetId="42">#REF!</definedName>
    <definedName name="CGPR0542" localSheetId="44">#REF!</definedName>
    <definedName name="CGPR0542" localSheetId="41">#REF!</definedName>
    <definedName name="CGPR0542">#REF!</definedName>
    <definedName name="CGPR0543" localSheetId="42">#REF!</definedName>
    <definedName name="CGPR0543" localSheetId="44">#REF!</definedName>
    <definedName name="CGPR0543" localSheetId="41">#REF!</definedName>
    <definedName name="CGPR0543">#REF!</definedName>
    <definedName name="CGPR061" localSheetId="42">#REF!</definedName>
    <definedName name="CGPR061" localSheetId="44">#REF!</definedName>
    <definedName name="CGPR061" localSheetId="41">#REF!</definedName>
    <definedName name="CGPR061">#REF!</definedName>
    <definedName name="CGPR062" localSheetId="42">#REF!</definedName>
    <definedName name="CGPR062" localSheetId="44">#REF!</definedName>
    <definedName name="CGPR062" localSheetId="41">#REF!</definedName>
    <definedName name="CGPR062">#REF!</definedName>
    <definedName name="CGPR0621" localSheetId="42">#REF!</definedName>
    <definedName name="CGPR0621" localSheetId="44">#REF!</definedName>
    <definedName name="CGPR0621" localSheetId="41">#REF!</definedName>
    <definedName name="CGPR0621">#REF!</definedName>
    <definedName name="CGPR0622" localSheetId="42">#REF!</definedName>
    <definedName name="CGPR0622" localSheetId="44">#REF!</definedName>
    <definedName name="CGPR0622" localSheetId="41">#REF!</definedName>
    <definedName name="CGPR0622">#REF!</definedName>
    <definedName name="CGPR0631" localSheetId="42">#REF!</definedName>
    <definedName name="CGPR0631" localSheetId="44">#REF!</definedName>
    <definedName name="CGPR0631" localSheetId="41">#REF!</definedName>
    <definedName name="CGPR0631">#REF!</definedName>
    <definedName name="CGPR0632" localSheetId="42">#REF!</definedName>
    <definedName name="CGPR0632" localSheetId="44">#REF!</definedName>
    <definedName name="CGPR0632" localSheetId="41">#REF!</definedName>
    <definedName name="CGPR0632">#REF!</definedName>
    <definedName name="CGPR0633" localSheetId="42">#REF!</definedName>
    <definedName name="CGPR0633" localSheetId="44">#REF!</definedName>
    <definedName name="CGPR0633" localSheetId="41">#REF!</definedName>
    <definedName name="CGPR0633">#REF!</definedName>
    <definedName name="CGPR0641" localSheetId="42">#REF!</definedName>
    <definedName name="CGPR0641" localSheetId="44">#REF!</definedName>
    <definedName name="CGPR0641" localSheetId="41">#REF!</definedName>
    <definedName name="CGPR0641">#REF!</definedName>
    <definedName name="CGPR0642" localSheetId="42">#REF!</definedName>
    <definedName name="CGPR0642" localSheetId="44">#REF!</definedName>
    <definedName name="CGPR0642" localSheetId="41">#REF!</definedName>
    <definedName name="CGPR0642">#REF!</definedName>
    <definedName name="CGPR0643" localSheetId="42">#REF!</definedName>
    <definedName name="CGPR0643" localSheetId="44">#REF!</definedName>
    <definedName name="CGPR0643" localSheetId="41">#REF!</definedName>
    <definedName name="CGPR0643">#REF!</definedName>
    <definedName name="CGRF01" localSheetId="42">#REF!</definedName>
    <definedName name="CGRF01" localSheetId="44">#REF!</definedName>
    <definedName name="CGRF01" localSheetId="41">#REF!</definedName>
    <definedName name="CGRF01">#REF!</definedName>
    <definedName name="CGRF02" localSheetId="42">#REF!</definedName>
    <definedName name="CGRF02" localSheetId="44">#REF!</definedName>
    <definedName name="CGRF02" localSheetId="41">#REF!</definedName>
    <definedName name="CGRF02">#REF!</definedName>
    <definedName name="CGRF031" localSheetId="42">#REF!</definedName>
    <definedName name="CGRF031" localSheetId="44">#REF!</definedName>
    <definedName name="CGRF031" localSheetId="41">#REF!</definedName>
    <definedName name="CGRF031">#REF!</definedName>
    <definedName name="CGRF032" localSheetId="42">#REF!</definedName>
    <definedName name="CGRF032" localSheetId="44">#REF!</definedName>
    <definedName name="CGRF032" localSheetId="41">#REF!</definedName>
    <definedName name="CGRF032">#REF!</definedName>
    <definedName name="CGRF0331" localSheetId="42">#REF!</definedName>
    <definedName name="CGRF0331" localSheetId="44">#REF!</definedName>
    <definedName name="CGRF0331" localSheetId="41">#REF!</definedName>
    <definedName name="CGRF0331">#REF!</definedName>
    <definedName name="CGRF0332" localSheetId="42">#REF!</definedName>
    <definedName name="CGRF0332" localSheetId="44">#REF!</definedName>
    <definedName name="CGRF0332" localSheetId="41">#REF!</definedName>
    <definedName name="CGRF0332">#REF!</definedName>
    <definedName name="CGRF0333" localSheetId="42">#REF!</definedName>
    <definedName name="CGRF0333" localSheetId="44">#REF!</definedName>
    <definedName name="CGRF0333" localSheetId="41">#REF!</definedName>
    <definedName name="CGRF0333">#REF!</definedName>
    <definedName name="CGRF0334" localSheetId="42">#REF!</definedName>
    <definedName name="CGRF0334" localSheetId="44">#REF!</definedName>
    <definedName name="CGRF0334" localSheetId="41">#REF!</definedName>
    <definedName name="CGRF0334">#REF!</definedName>
    <definedName name="CGRF0335" localSheetId="42">#REF!</definedName>
    <definedName name="CGRF0335" localSheetId="44">#REF!</definedName>
    <definedName name="CGRF0335" localSheetId="41">#REF!</definedName>
    <definedName name="CGRF0335">#REF!</definedName>
    <definedName name="CGRF0336" localSheetId="42">#REF!</definedName>
    <definedName name="CGRF0336" localSheetId="44">#REF!</definedName>
    <definedName name="CGRF0336" localSheetId="41">#REF!</definedName>
    <definedName name="CGRF0336">#REF!</definedName>
    <definedName name="CGRF0337" localSheetId="42">#REF!</definedName>
    <definedName name="CGRF0337" localSheetId="44">#REF!</definedName>
    <definedName name="CGRF0337" localSheetId="41">#REF!</definedName>
    <definedName name="CGRF0337">#REF!</definedName>
    <definedName name="CGRF0338" localSheetId="42">#REF!</definedName>
    <definedName name="CGRF0338" localSheetId="44">#REF!</definedName>
    <definedName name="CGRF0338" localSheetId="41">#REF!</definedName>
    <definedName name="CGRF0338">#REF!</definedName>
    <definedName name="CGRF0341" localSheetId="42">#REF!</definedName>
    <definedName name="CGRF0341" localSheetId="44">#REF!</definedName>
    <definedName name="CGRF0341" localSheetId="41">#REF!</definedName>
    <definedName name="CGRF0341">#REF!</definedName>
    <definedName name="CGRF0342" localSheetId="42">#REF!</definedName>
    <definedName name="CGRF0342" localSheetId="44">#REF!</definedName>
    <definedName name="CGRF0342" localSheetId="41">#REF!</definedName>
    <definedName name="CGRF0342">#REF!</definedName>
    <definedName name="CGRF0343" localSheetId="42">#REF!</definedName>
    <definedName name="CGRF0343" localSheetId="44">#REF!</definedName>
    <definedName name="CGRF0343" localSheetId="41">#REF!</definedName>
    <definedName name="CGRF0343">#REF!</definedName>
    <definedName name="CGRF041" localSheetId="42">#REF!</definedName>
    <definedName name="CGRF041" localSheetId="44">#REF!</definedName>
    <definedName name="CGRF041" localSheetId="41">#REF!</definedName>
    <definedName name="CGRF041">#REF!</definedName>
    <definedName name="CGRF042" localSheetId="42">#REF!</definedName>
    <definedName name="CGRF042" localSheetId="44">#REF!</definedName>
    <definedName name="CGRF042" localSheetId="41">#REF!</definedName>
    <definedName name="CGRF042">#REF!</definedName>
    <definedName name="CGRF0431" localSheetId="42">#REF!</definedName>
    <definedName name="CGRF0431" localSheetId="44">#REF!</definedName>
    <definedName name="CGRF0431" localSheetId="41">#REF!</definedName>
    <definedName name="CGRF0431">#REF!</definedName>
    <definedName name="CGRF0432" localSheetId="42">#REF!</definedName>
    <definedName name="CGRF0432" localSheetId="44">#REF!</definedName>
    <definedName name="CGRF0432" localSheetId="41">#REF!</definedName>
    <definedName name="CGRF0432">#REF!</definedName>
    <definedName name="CGRF0433" localSheetId="42">#REF!</definedName>
    <definedName name="CGRF0433" localSheetId="44">#REF!</definedName>
    <definedName name="CGRF0433" localSheetId="41">#REF!</definedName>
    <definedName name="CGRF0433">#REF!</definedName>
    <definedName name="CGRF0441" localSheetId="42">#REF!</definedName>
    <definedName name="CGRF0441" localSheetId="44">#REF!</definedName>
    <definedName name="CGRF0441" localSheetId="41">#REF!</definedName>
    <definedName name="CGRF0441">#REF!</definedName>
    <definedName name="CGRF0442" localSheetId="42">#REF!</definedName>
    <definedName name="CGRF0442" localSheetId="44">#REF!</definedName>
    <definedName name="CGRF0442" localSheetId="41">#REF!</definedName>
    <definedName name="CGRF0442">#REF!</definedName>
    <definedName name="CGRF0443" localSheetId="42">#REF!</definedName>
    <definedName name="CGRF0443" localSheetId="44">#REF!</definedName>
    <definedName name="CGRF0443" localSheetId="41">#REF!</definedName>
    <definedName name="CGRF0443">#REF!</definedName>
    <definedName name="CGSM01" localSheetId="42">#REF!</definedName>
    <definedName name="CGSM01" localSheetId="44">#REF!</definedName>
    <definedName name="CGSM01" localSheetId="41">#REF!</definedName>
    <definedName name="CGSM01">#REF!</definedName>
    <definedName name="CGSM02" localSheetId="42">#REF!</definedName>
    <definedName name="CGSM02" localSheetId="44">#REF!</definedName>
    <definedName name="CGSM02" localSheetId="41">#REF!</definedName>
    <definedName name="CGSM02">#REF!</definedName>
    <definedName name="CGSM03" localSheetId="42">#REF!</definedName>
    <definedName name="CGSM03" localSheetId="44">#REF!</definedName>
    <definedName name="CGSM03" localSheetId="41">#REF!</definedName>
    <definedName name="CGSM03">#REF!</definedName>
    <definedName name="CGSM04" localSheetId="42">#REF!</definedName>
    <definedName name="CGSM04" localSheetId="44">#REF!</definedName>
    <definedName name="CGSM04" localSheetId="41">#REF!</definedName>
    <definedName name="CGSM04">#REF!</definedName>
    <definedName name="CGSM05" localSheetId="42">#REF!</definedName>
    <definedName name="CGSM05" localSheetId="44">#REF!</definedName>
    <definedName name="CGSM05" localSheetId="41">#REF!</definedName>
    <definedName name="CGSM05">#REF!</definedName>
    <definedName name="CGSO011" localSheetId="42">#REF!</definedName>
    <definedName name="CGSO011" localSheetId="44">#REF!</definedName>
    <definedName name="CGSO011" localSheetId="41">#REF!</definedName>
    <definedName name="CGSO011">#REF!</definedName>
    <definedName name="CGSO012" localSheetId="42">#REF!</definedName>
    <definedName name="CGSO012" localSheetId="44">#REF!</definedName>
    <definedName name="CGSO012" localSheetId="41">#REF!</definedName>
    <definedName name="CGSO012">#REF!</definedName>
    <definedName name="CGSO013" localSheetId="42">#REF!</definedName>
    <definedName name="CGSO013" localSheetId="44">#REF!</definedName>
    <definedName name="CGSO013" localSheetId="41">#REF!</definedName>
    <definedName name="CGSO013">#REF!</definedName>
    <definedName name="CGSO014" localSheetId="42">#REF!</definedName>
    <definedName name="CGSO014" localSheetId="44">#REF!</definedName>
    <definedName name="CGSO014" localSheetId="41">#REF!</definedName>
    <definedName name="CGSO014">#REF!</definedName>
    <definedName name="CGSO02" localSheetId="42">#REF!</definedName>
    <definedName name="CGSO02" localSheetId="44">#REF!</definedName>
    <definedName name="CGSO02" localSheetId="41">#REF!</definedName>
    <definedName name="CGSO02">#REF!</definedName>
    <definedName name="CGSO031" localSheetId="42">#REF!</definedName>
    <definedName name="CGSO031" localSheetId="44">#REF!</definedName>
    <definedName name="CGSO031" localSheetId="41">#REF!</definedName>
    <definedName name="CGSO031">#REF!</definedName>
    <definedName name="CGSO032" localSheetId="42">#REF!</definedName>
    <definedName name="CGSO032" localSheetId="44">#REF!</definedName>
    <definedName name="CGSO032" localSheetId="41">#REF!</definedName>
    <definedName name="CGSO032">#REF!</definedName>
    <definedName name="CGSO033" localSheetId="42">#REF!</definedName>
    <definedName name="CGSO033" localSheetId="44">#REF!</definedName>
    <definedName name="CGSO033" localSheetId="41">#REF!</definedName>
    <definedName name="CGSO033">#REF!</definedName>
    <definedName name="CGSO034" localSheetId="42">#REF!</definedName>
    <definedName name="CGSO034" localSheetId="44">#REF!</definedName>
    <definedName name="CGSO034" localSheetId="41">#REF!</definedName>
    <definedName name="CGSO034">#REF!</definedName>
    <definedName name="CGSO041" localSheetId="42">#REF!</definedName>
    <definedName name="CGSO041" localSheetId="44">#REF!</definedName>
    <definedName name="CGSO041" localSheetId="41">#REF!</definedName>
    <definedName name="CGSO041">#REF!</definedName>
    <definedName name="CGSO042" localSheetId="42">#REF!</definedName>
    <definedName name="CGSO042" localSheetId="44">#REF!</definedName>
    <definedName name="CGSO042" localSheetId="41">#REF!</definedName>
    <definedName name="CGSO042">#REF!</definedName>
    <definedName name="CGSO043" localSheetId="42">#REF!</definedName>
    <definedName name="CGSO043" localSheetId="44">#REF!</definedName>
    <definedName name="CGSO043" localSheetId="41">#REF!</definedName>
    <definedName name="CGSO043">#REF!</definedName>
    <definedName name="CGSO044" localSheetId="42">#REF!</definedName>
    <definedName name="CGSO044" localSheetId="44">#REF!</definedName>
    <definedName name="CGSO044" localSheetId="41">#REF!</definedName>
    <definedName name="CGSO044">#REF!</definedName>
    <definedName name="CGSO051" localSheetId="42">#REF!</definedName>
    <definedName name="CGSO051" localSheetId="44">#REF!</definedName>
    <definedName name="CGSO051" localSheetId="41">#REF!</definedName>
    <definedName name="CGSO051">#REF!</definedName>
    <definedName name="CGSO052" localSheetId="42">#REF!</definedName>
    <definedName name="CGSO052" localSheetId="44">#REF!</definedName>
    <definedName name="CGSO052" localSheetId="41">#REF!</definedName>
    <definedName name="CGSO052">#REF!</definedName>
    <definedName name="CGSO053" localSheetId="42">#REF!</definedName>
    <definedName name="CGSO053" localSheetId="44">#REF!</definedName>
    <definedName name="CGSO053" localSheetId="41">#REF!</definedName>
    <definedName name="CGSO053">#REF!</definedName>
    <definedName name="CGSO054" localSheetId="42">#REF!</definedName>
    <definedName name="CGSO054" localSheetId="44">#REF!</definedName>
    <definedName name="CGSO054" localSheetId="41">#REF!</definedName>
    <definedName name="CGSO054">#REF!</definedName>
    <definedName name="CGSO055" localSheetId="42">#REF!</definedName>
    <definedName name="CGSO055" localSheetId="44">#REF!</definedName>
    <definedName name="CGSO055" localSheetId="41">#REF!</definedName>
    <definedName name="CGSO055">#REF!</definedName>
    <definedName name="CGSO061" localSheetId="42">#REF!</definedName>
    <definedName name="CGSO061" localSheetId="44">#REF!</definedName>
    <definedName name="CGSO061" localSheetId="41">#REF!</definedName>
    <definedName name="CGSO061">#REF!</definedName>
    <definedName name="CGSO062" localSheetId="42">#REF!</definedName>
    <definedName name="CGSO062" localSheetId="44">#REF!</definedName>
    <definedName name="CGSO062" localSheetId="41">#REF!</definedName>
    <definedName name="CGSO062">#REF!</definedName>
    <definedName name="CGSO063" localSheetId="42">#REF!</definedName>
    <definedName name="CGSO063" localSheetId="44">#REF!</definedName>
    <definedName name="CGSO063" localSheetId="41">#REF!</definedName>
    <definedName name="CGSO063">#REF!</definedName>
    <definedName name="CGSO064" localSheetId="42">#REF!</definedName>
    <definedName name="CGSO064" localSheetId="44">#REF!</definedName>
    <definedName name="CGSO064" localSheetId="41">#REF!</definedName>
    <definedName name="CGSO064">#REF!</definedName>
    <definedName name="CGTR011" localSheetId="42">#REF!</definedName>
    <definedName name="CGTR011" localSheetId="44">#REF!</definedName>
    <definedName name="CGTR011" localSheetId="41">#REF!</definedName>
    <definedName name="CGTR011">#REF!</definedName>
    <definedName name="CGTR012" localSheetId="42">#REF!</definedName>
    <definedName name="CGTR012" localSheetId="44">#REF!</definedName>
    <definedName name="CGTR012" localSheetId="41">#REF!</definedName>
    <definedName name="CGTR012">#REF!</definedName>
    <definedName name="CGTR021" localSheetId="42">#REF!</definedName>
    <definedName name="CGTR021" localSheetId="44">#REF!</definedName>
    <definedName name="CGTR021" localSheetId="41">#REF!</definedName>
    <definedName name="CGTR021">#REF!</definedName>
    <definedName name="CGTR022" localSheetId="42">#REF!</definedName>
    <definedName name="CGTR022" localSheetId="44">#REF!</definedName>
    <definedName name="CGTR022" localSheetId="41">#REF!</definedName>
    <definedName name="CGTR022">#REF!</definedName>
    <definedName name="CGTR023" localSheetId="42">#REF!</definedName>
    <definedName name="CGTR023" localSheetId="44">#REF!</definedName>
    <definedName name="CGTR023" localSheetId="41">#REF!</definedName>
    <definedName name="CGTR023">#REF!</definedName>
    <definedName name="CGTR031" localSheetId="42">#REF!</definedName>
    <definedName name="CGTR031" localSheetId="44">#REF!</definedName>
    <definedName name="CGTR031" localSheetId="41">#REF!</definedName>
    <definedName name="CGTR031">#REF!</definedName>
    <definedName name="CGTR032" localSheetId="42">#REF!</definedName>
    <definedName name="CGTR032" localSheetId="44">#REF!</definedName>
    <definedName name="CGTR032" localSheetId="41">#REF!</definedName>
    <definedName name="CGTR032">#REF!</definedName>
    <definedName name="CGTR033" localSheetId="42">#REF!</definedName>
    <definedName name="CGTR033" localSheetId="44">#REF!</definedName>
    <definedName name="CGTR033" localSheetId="41">#REF!</definedName>
    <definedName name="CGTR033">#REF!</definedName>
    <definedName name="CGTR034" localSheetId="42">#REF!</definedName>
    <definedName name="CGTR034" localSheetId="44">#REF!</definedName>
    <definedName name="CGTR034" localSheetId="41">#REF!</definedName>
    <definedName name="CGTR034">#REF!</definedName>
    <definedName name="CGTR035" localSheetId="42">#REF!</definedName>
    <definedName name="CGTR035" localSheetId="44">#REF!</definedName>
    <definedName name="CGTR035" localSheetId="41">#REF!</definedName>
    <definedName name="CGTR035">#REF!</definedName>
    <definedName name="CGTR036" localSheetId="42">#REF!</definedName>
    <definedName name="CGTR036" localSheetId="44">#REF!</definedName>
    <definedName name="CGTR036" localSheetId="41">#REF!</definedName>
    <definedName name="CGTR036">#REF!</definedName>
    <definedName name="CGTR037" localSheetId="42">#REF!</definedName>
    <definedName name="CGTR037" localSheetId="44">#REF!</definedName>
    <definedName name="CGTR037" localSheetId="41">#REF!</definedName>
    <definedName name="CGTR037">#REF!</definedName>
    <definedName name="CGTR038" localSheetId="42">#REF!</definedName>
    <definedName name="CGTR038" localSheetId="44">#REF!</definedName>
    <definedName name="CGTR038" localSheetId="41">#REF!</definedName>
    <definedName name="CGTR038">#REF!</definedName>
    <definedName name="CGTR039" localSheetId="42">#REF!</definedName>
    <definedName name="CGTR039" localSheetId="44">#REF!</definedName>
    <definedName name="CGTR039" localSheetId="41">#REF!</definedName>
    <definedName name="CGTR039">#REF!</definedName>
    <definedName name="CGTR041" localSheetId="42">#REF!</definedName>
    <definedName name="CGTR041" localSheetId="44">#REF!</definedName>
    <definedName name="CGTR041" localSheetId="41">#REF!</definedName>
    <definedName name="CGTR041">#REF!</definedName>
    <definedName name="CGTR042" localSheetId="42">#REF!</definedName>
    <definedName name="CGTR042" localSheetId="44">#REF!</definedName>
    <definedName name="CGTR042" localSheetId="41">#REF!</definedName>
    <definedName name="CGTR042">#REF!</definedName>
    <definedName name="CGTR043" localSheetId="42">#REF!</definedName>
    <definedName name="CGTR043" localSheetId="44">#REF!</definedName>
    <definedName name="CGTR043" localSheetId="41">#REF!</definedName>
    <definedName name="CGTR043">#REF!</definedName>
    <definedName name="CGTR044" localSheetId="42">#REF!</definedName>
    <definedName name="CGTR044" localSheetId="44">#REF!</definedName>
    <definedName name="CGTR044" localSheetId="41">#REF!</definedName>
    <definedName name="CGTR044">#REF!</definedName>
    <definedName name="CGTR051" localSheetId="42">#REF!</definedName>
    <definedName name="CGTR051" localSheetId="44">#REF!</definedName>
    <definedName name="CGTR051" localSheetId="41">#REF!</definedName>
    <definedName name="CGTR051">#REF!</definedName>
    <definedName name="Ch" localSheetId="42">#REF!</definedName>
    <definedName name="Ch" localSheetId="44">#REF!</definedName>
    <definedName name="Ch" localSheetId="41">#REF!</definedName>
    <definedName name="Ch">#REF!</definedName>
    <definedName name="CHK_PU" localSheetId="42">#REF!</definedName>
    <definedName name="CHK_PU" localSheetId="44">#REF!</definedName>
    <definedName name="CHK_PU" localSheetId="41">#REF!</definedName>
    <definedName name="CHK_PU">#REF!</definedName>
    <definedName name="CHP" localSheetId="42">#REF!</definedName>
    <definedName name="CHP" localSheetId="44">#REF!</definedName>
    <definedName name="CHP" localSheetId="41">#REF!</definedName>
    <definedName name="CHP">#REF!</definedName>
    <definedName name="chris" localSheetId="42">#REF!</definedName>
    <definedName name="chris">#REF!</definedName>
    <definedName name="CIRCUITOS" localSheetId="42">#REF!</definedName>
    <definedName name="CIRCUITOS" localSheetId="44">#REF!</definedName>
    <definedName name="CIRCUITOS" localSheetId="41">#REF!</definedName>
    <definedName name="CIRCUITOS">#REF!</definedName>
    <definedName name="CIRCUNVALAR" localSheetId="42">#REF!</definedName>
    <definedName name="CIRCUNVALAR" localSheetId="44">#REF!</definedName>
    <definedName name="CIRCUNVALAR" localSheetId="41">#REF!</definedName>
    <definedName name="CIRCUNVALAR">#REF!</definedName>
    <definedName name="CISNEROS" localSheetId="42">#REF!</definedName>
    <definedName name="CISNEROS" localSheetId="44">#REF!</definedName>
    <definedName name="CISNEROS" localSheetId="41">#REF!</definedName>
    <definedName name="CISNEROS">#REF!</definedName>
    <definedName name="CIUDAD" localSheetId="41">#REF!</definedName>
    <definedName name="CIUDAD">#REF!</definedName>
    <definedName name="civ" localSheetId="42" hidden="1">{#N/A,#N/A,TRUE,"1842CWN0"}</definedName>
    <definedName name="civ" localSheetId="44" hidden="1">{#N/A,#N/A,TRUE,"1842CWN0"}</definedName>
    <definedName name="civ" localSheetId="41" hidden="1">{#N/A,#N/A,TRUE,"1842CWN0"}</definedName>
    <definedName name="civ" hidden="1">{#N/A,#N/A,TRUE,"1842CWN0"}</definedName>
    <definedName name="civ_1" localSheetId="42" hidden="1">{#N/A,#N/A,TRUE,"1842CWN0"}</definedName>
    <definedName name="civ_1" localSheetId="44" hidden="1">{#N/A,#N/A,TRUE,"1842CWN0"}</definedName>
    <definedName name="civ_1" hidden="1">{#N/A,#N/A,TRUE,"1842CWN0"}</definedName>
    <definedName name="civ_2" localSheetId="42" hidden="1">{#N/A,#N/A,TRUE,"1842CWN0"}</definedName>
    <definedName name="civ_2" localSheetId="44" hidden="1">{#N/A,#N/A,TRUE,"1842CWN0"}</definedName>
    <definedName name="civ_2" hidden="1">{#N/A,#N/A,TRUE,"1842CWN0"}</definedName>
    <definedName name="cjsa" localSheetId="42" hidden="1">#REF!</definedName>
    <definedName name="cjsa" localSheetId="44" hidden="1">#REF!</definedName>
    <definedName name="cjsa" localSheetId="41" hidden="1">#REF!</definedName>
    <definedName name="cjsa" hidden="1">#REF!</definedName>
    <definedName name="CL" localSheetId="42">#REF!</definedName>
    <definedName name="CL" localSheetId="44">#REF!</definedName>
    <definedName name="CL" localSheetId="41">#REF!</definedName>
    <definedName name="CL">#REF!</definedName>
    <definedName name="clase" localSheetId="42">#REF!</definedName>
    <definedName name="clase" localSheetId="44">#REF!</definedName>
    <definedName name="clase">#REF!</definedName>
    <definedName name="cmf" localSheetId="42">#REF!</definedName>
    <definedName name="cmf" localSheetId="44">#REF!</definedName>
    <definedName name="cmf" localSheetId="41">#REF!</definedName>
    <definedName name="cmf">#REF!</definedName>
    <definedName name="CMIBLE" localSheetId="42">#REF!</definedName>
    <definedName name="CMIBLE" localSheetId="44">#REF!</definedName>
    <definedName name="CMIBLE" localSheetId="41">#REF!</definedName>
    <definedName name="CMIBLE">#REF!</definedName>
    <definedName name="CMIBLE1" localSheetId="42">#REF!</definedName>
    <definedName name="CMIBLE1" localSheetId="44">#REF!</definedName>
    <definedName name="CMIBLE1" localSheetId="41">#REF!</definedName>
    <definedName name="CMIBLE1">#REF!</definedName>
    <definedName name="Cod" localSheetId="42">#REF!</definedName>
    <definedName name="Cod" localSheetId="44">#REF!</definedName>
    <definedName name="Cod" localSheetId="41">#REF!</definedName>
    <definedName name="Cod">#REF!</definedName>
    <definedName name="CodActEco" localSheetId="42">#REF!</definedName>
    <definedName name="CodActEco" localSheetId="44">#REF!</definedName>
    <definedName name="CodActEco" localSheetId="41">#REF!</definedName>
    <definedName name="CodActEco">#REF!</definedName>
    <definedName name="codigo" localSheetId="42">#REF!,#REF!</definedName>
    <definedName name="codigo" localSheetId="44">#REF!,#REF!</definedName>
    <definedName name="codigo" localSheetId="41">#REF!,#REF!</definedName>
    <definedName name="codigo">#REF!,#REF!</definedName>
    <definedName name="CodigoInversion" localSheetId="42">#REF!</definedName>
    <definedName name="CodigoInversion" localSheetId="44">#REF!</definedName>
    <definedName name="CodigoInversion" localSheetId="41">#REF!</definedName>
    <definedName name="CodigoInversion">#REF!</definedName>
    <definedName name="CodigoProyecto" localSheetId="42">#REF!</definedName>
    <definedName name="CodigoProyecto" localSheetId="44">#REF!</definedName>
    <definedName name="CodigoProyecto" localSheetId="41">#REF!</definedName>
    <definedName name="CodigoProyecto">#REF!</definedName>
    <definedName name="Codigos" localSheetId="42">#REF!</definedName>
    <definedName name="codigos" localSheetId="44">#REF!</definedName>
    <definedName name="Codigos" localSheetId="41">#REF!</definedName>
    <definedName name="Codigos">#REF!</definedName>
    <definedName name="CODOS" localSheetId="42">#REF!</definedName>
    <definedName name="CODOS" localSheetId="44">#REF!</definedName>
    <definedName name="CODOS" localSheetId="41">#REF!</definedName>
    <definedName name="CODOS">#REF!</definedName>
    <definedName name="cogvsiruj" localSheetId="42">#REF!</definedName>
    <definedName name="cogvsiruj" localSheetId="44">#REF!</definedName>
    <definedName name="cogvsiruj" localSheetId="41">#REF!</definedName>
    <definedName name="cogvsiruj">#REF!</definedName>
    <definedName name="COLON" localSheetId="42">#REF!</definedName>
    <definedName name="COLON" localSheetId="44">#REF!</definedName>
    <definedName name="COLON" localSheetId="41">#REF!</definedName>
    <definedName name="COLON">#REF!</definedName>
    <definedName name="ColTap" localSheetId="42">#REF!</definedName>
    <definedName name="ColTap" localSheetId="44">#REF!</definedName>
    <definedName name="ColTap" localSheetId="41">#REF!</definedName>
    <definedName name="ColTap">#REF!</definedName>
    <definedName name="Com" localSheetId="42">#REF!</definedName>
    <definedName name="Com" localSheetId="44">#REF!</definedName>
    <definedName name="Com" localSheetId="41">#REF!</definedName>
    <definedName name="Com">#REF!</definedName>
    <definedName name="COMIDA" localSheetId="42">#REF!</definedName>
    <definedName name="COMIDA" localSheetId="44">#REF!</definedName>
    <definedName name="COMIDA" localSheetId="41">#REF!</definedName>
    <definedName name="COMIDA">#REF!</definedName>
    <definedName name="COMPAÑIA_CONTRATISTA" localSheetId="42">#REF!</definedName>
    <definedName name="COMPAÑIA_CONTRATISTA">#REF!</definedName>
    <definedName name="COMPAÑIA_INTERVENTORIA">#REF!</definedName>
    <definedName name="Compresores" localSheetId="42">#REF!</definedName>
    <definedName name="Compresores" localSheetId="44">#REF!</definedName>
    <definedName name="Compresores" localSheetId="41">#REF!</definedName>
    <definedName name="Compresores">#REF!</definedName>
    <definedName name="comunidades" localSheetId="42">#REF!</definedName>
    <definedName name="comunidades" localSheetId="44">#REF!</definedName>
    <definedName name="comunidades">#REF!</definedName>
    <definedName name="CONDI1" localSheetId="42">#REF!</definedName>
    <definedName name="CONDI1" localSheetId="44">#REF!</definedName>
    <definedName name="CONDI1" localSheetId="41">#REF!</definedName>
    <definedName name="CONDI1">#REF!</definedName>
    <definedName name="ConseqCat">0</definedName>
    <definedName name="ConseqForMitRisk">3</definedName>
    <definedName name="Consultor" localSheetId="42">#REF!</definedName>
    <definedName name="Consultor" localSheetId="44">#REF!</definedName>
    <definedName name="Consultor" localSheetId="41">#REF!</definedName>
    <definedName name="Consultor">#REF!</definedName>
    <definedName name="CONT" localSheetId="42">#REF!</definedName>
    <definedName name="CONT" localSheetId="44">#REF!</definedName>
    <definedName name="CONT" localSheetId="41">#REF!</definedName>
    <definedName name="CONT">#REF!</definedName>
    <definedName name="Contratante" localSheetId="42">#REF!</definedName>
    <definedName name="Contratante" localSheetId="44">#REF!</definedName>
    <definedName name="Contratante" localSheetId="41">#REF!</definedName>
    <definedName name="Contratante">#REF!</definedName>
    <definedName name="CONTRATISTA" localSheetId="42">#REF!</definedName>
    <definedName name="CONTRATISTA" localSheetId="44">#REF!</definedName>
    <definedName name="CONTRATISTA">#REF!</definedName>
    <definedName name="CONTRATO" localSheetId="42">#REF!</definedName>
    <definedName name="Contrato" localSheetId="44">#REF!</definedName>
    <definedName name="CONTRATO" localSheetId="41">#REF!</definedName>
    <definedName name="CONTRATO">#REF!</definedName>
    <definedName name="Coordinador" localSheetId="42">#REF!</definedName>
    <definedName name="Coordinador" localSheetId="44">#REF!</definedName>
    <definedName name="Coordinador" localSheetId="41">#REF!</definedName>
    <definedName name="Coordinador">#REF!</definedName>
    <definedName name="COPIA" localSheetId="42">'MEDIA ARIT BAJA'!ERR</definedName>
    <definedName name="COPIA" localSheetId="44">'ORDEN ELEG'!ERR</definedName>
    <definedName name="COPIA" localSheetId="41">'PREC. ARTIFI. BAJOS'!ERR</definedName>
    <definedName name="COPIA">[0]!ERR</definedName>
    <definedName name="COPIA1" localSheetId="42">#REF!</definedName>
    <definedName name="COPIA1" localSheetId="44">#REF!</definedName>
    <definedName name="COPIA1" localSheetId="41">#REF!</definedName>
    <definedName name="COPIA1">#REF!</definedName>
    <definedName name="COPIA2" localSheetId="42">#REF!</definedName>
    <definedName name="COPIA2" localSheetId="44">#REF!</definedName>
    <definedName name="COPIA2" localSheetId="41">#REF!</definedName>
    <definedName name="COPIA2">#REF!</definedName>
    <definedName name="copiao4" localSheetId="42">'MEDIA ARIT BAJA'!ERR</definedName>
    <definedName name="copiao4" localSheetId="44">'ORDEN ELEG'!ERR</definedName>
    <definedName name="copiao4" localSheetId="41">'PREC. ARTIFI. BAJOS'!ERR</definedName>
    <definedName name="copiao4">[0]!ERR</definedName>
    <definedName name="corri" localSheetId="42">'MEDIA ARIT BAJA'!ERR</definedName>
    <definedName name="corri" localSheetId="44">'ORDEN ELEG'!ERR</definedName>
    <definedName name="corri" localSheetId="41">'PREC. ARTIFI. BAJOS'!ERR</definedName>
    <definedName name="corri">[0]!ERR</definedName>
    <definedName name="COSTO_FRENTE" localSheetId="42">#REF!</definedName>
    <definedName name="COSTO_FRENTE" localSheetId="44">#REF!</definedName>
    <definedName name="COSTO_FRENTE" localSheetId="41">#REF!</definedName>
    <definedName name="COSTO_FRENTE">#REF!</definedName>
    <definedName name="costo2" localSheetId="42" hidden="1">#REF!</definedName>
    <definedName name="costo2" localSheetId="44" hidden="1">#REF!</definedName>
    <definedName name="costo2" localSheetId="41" hidden="1">#REF!</definedName>
    <definedName name="costo2" hidden="1">#REF!</definedName>
    <definedName name="COSTODIRECTO" localSheetId="42">#REF!</definedName>
    <definedName name="COSTODIRECTO" localSheetId="44">#REF!</definedName>
    <definedName name="COSTODIRECTO" localSheetId="41">#REF!</definedName>
    <definedName name="COSTODIRECTO">#REF!</definedName>
    <definedName name="Costopérdidas" localSheetId="42">#REF!</definedName>
    <definedName name="Costopérdidas" localSheetId="44">#REF!</definedName>
    <definedName name="Costopérdidas" localSheetId="41">#REF!</definedName>
    <definedName name="Costopérdidas">#REF!</definedName>
    <definedName name="COSTOS" localSheetId="42">#REF!</definedName>
    <definedName name="COSTOS" localSheetId="44">#REF!</definedName>
    <definedName name="COSTOS" localSheetId="41">#REF!</definedName>
    <definedName name="COSTOS">#REF!</definedName>
    <definedName name="CRIT" localSheetId="42">#REF!</definedName>
    <definedName name="CRIT" localSheetId="44">#REF!</definedName>
    <definedName name="CRIT" localSheetId="41">#REF!</definedName>
    <definedName name="CRIT">#REF!</definedName>
    <definedName name="CRIT_APIAY" localSheetId="42">#REF!</definedName>
    <definedName name="CRIT_APIAY" localSheetId="44">#REF!</definedName>
    <definedName name="CRIT_APIAY" localSheetId="41">#REF!</definedName>
    <definedName name="CRIT_APIAY">#REF!</definedName>
    <definedName name="CRIT_CHICHI" localSheetId="42">#REF!</definedName>
    <definedName name="CRIT_CHICHI" localSheetId="44">#REF!</definedName>
    <definedName name="CRIT_CHICHI" localSheetId="41">#REF!</definedName>
    <definedName name="CRIT_CHICHI">#REF!</definedName>
    <definedName name="CRIT_CHICHI1" localSheetId="41">#REF!</definedName>
    <definedName name="CRIT_CHICHI1">#REF!</definedName>
    <definedName name="CRIT_DOL" localSheetId="41">#REF!</definedName>
    <definedName name="CRIT_DOL">#REF!</definedName>
    <definedName name="CRIT_DOL1" localSheetId="41">#REF!</definedName>
    <definedName name="CRIT_DOL1">#REF!</definedName>
    <definedName name="CRIT1" localSheetId="41">#REF!</definedName>
    <definedName name="CRIT1">#REF!</definedName>
    <definedName name="Criteria_MI" localSheetId="42">#REF!</definedName>
    <definedName name="Criteria_MI" localSheetId="44">#REF!</definedName>
    <definedName name="Criteria_MI" localSheetId="41">#REF!</definedName>
    <definedName name="Criteria_MI">#REF!</definedName>
    <definedName name="_xlnm.Criteria" localSheetId="42" hidden="1">{#N/A,#N/A,FALSE,"GRAFICO";#N/A,#N/A,FALSE,"CAJA (2)";#N/A,#N/A,FALSE,"TERCEROS-PROMEDIO";#N/A,#N/A,FALSE,"CAJA";#N/A,#N/A,FALSE,"INGRESOS1995-2003";#N/A,#N/A,FALSE,"GASTOS1995-2003"}</definedName>
    <definedName name="_xlnm.Criteria" localSheetId="44" hidden="1">{#N/A,#N/A,FALSE,"GRAFICO";#N/A,#N/A,FALSE,"CAJA (2)";#N/A,#N/A,FALSE,"TERCEROS-PROMEDIO";#N/A,#N/A,FALSE,"CAJA";#N/A,#N/A,FALSE,"INGRESOS1995-2003";#N/A,#N/A,FALSE,"GASTOS1995-2003"}</definedName>
    <definedName name="_xlnm.Criteria" hidden="1">{#N/A,#N/A,FALSE,"GRAFICO";#N/A,#N/A,FALSE,"CAJA (2)";#N/A,#N/A,FALSE,"TERCEROS-PROMEDIO";#N/A,#N/A,FALSE,"CAJA";#N/A,#N/A,FALSE,"INGRESOS1995-2003";#N/A,#N/A,FALSE,"GASTOS1995-2003"}</definedName>
    <definedName name="Criterios_IM" localSheetId="42">#REF!</definedName>
    <definedName name="Criterios_IM" localSheetId="44">#REF!</definedName>
    <definedName name="Criterios_IM" localSheetId="41">#REF!</definedName>
    <definedName name="Criterios_IM">#REF!</definedName>
    <definedName name="Criticidad" localSheetId="42">#REF!</definedName>
    <definedName name="Criticidad" localSheetId="44">#REF!</definedName>
    <definedName name="Criticidad" localSheetId="41">#REF!</definedName>
    <definedName name="Criticidad">#REF!</definedName>
    <definedName name="crt" localSheetId="42" hidden="1">{#N/A,#N/A,FALSE,"GRAFICO";#N/A,#N/A,FALSE,"CAJA (2)";#N/A,#N/A,FALSE,"TERCEROS-PROMEDIO";#N/A,#N/A,FALSE,"CAJA";#N/A,#N/A,FALSE,"INGRESOS1995-2003";#N/A,#N/A,FALSE,"GASTOS1995-2003"}</definedName>
    <definedName name="crt" localSheetId="44" hidden="1">{#N/A,#N/A,FALSE,"GRAFICO";#N/A,#N/A,FALSE,"CAJA (2)";#N/A,#N/A,FALSE,"TERCEROS-PROMEDIO";#N/A,#N/A,FALSE,"CAJA";#N/A,#N/A,FALSE,"INGRESOS1995-2003";#N/A,#N/A,FALSE,"GASTOS1995-2003"}</definedName>
    <definedName name="crt" hidden="1">{#N/A,#N/A,FALSE,"GRAFICO";#N/A,#N/A,FALSE,"CAJA (2)";#N/A,#N/A,FALSE,"TERCEROS-PROMEDIO";#N/A,#N/A,FALSE,"CAJA";#N/A,#N/A,FALSE,"INGRESOS1995-2003";#N/A,#N/A,FALSE,"GASTOS1995-2003"}</definedName>
    <definedName name="cs" localSheetId="42">#REF!</definedName>
    <definedName name="cs" localSheetId="44">#REF!</definedName>
    <definedName name="cs" localSheetId="41">#REF!</definedName>
    <definedName name="cs">#REF!</definedName>
    <definedName name="CS_AVG_SIZE" localSheetId="42">#REF!</definedName>
    <definedName name="CS_AVG_SIZE" localSheetId="44">#REF!</definedName>
    <definedName name="CS_AVG_SIZE" localSheetId="41">#REF!</definedName>
    <definedName name="CS_AVG_SIZE">#REF!</definedName>
    <definedName name="CS_WELDING" localSheetId="42">#REF!</definedName>
    <definedName name="CS_WELDING" localSheetId="44">#REF!</definedName>
    <definedName name="CS_WELDING" localSheetId="41">#REF!</definedName>
    <definedName name="CS_WELDING">#REF!</definedName>
    <definedName name="CT" localSheetId="42">#REF!</definedName>
    <definedName name="CT" localSheetId="44">#REF!</definedName>
    <definedName name="CT" localSheetId="41">#REF!</definedName>
    <definedName name="CT">#REF!</definedName>
    <definedName name="CTA" localSheetId="42">#REF!</definedName>
    <definedName name="CTA" localSheetId="44">#REF!</definedName>
    <definedName name="CTA" localSheetId="41">#REF!</definedName>
    <definedName name="CTA">#REF!</definedName>
    <definedName name="CTE" localSheetId="42">#REF!</definedName>
    <definedName name="CTE" localSheetId="44">#REF!</definedName>
    <definedName name="CTE" localSheetId="41">#REF!</definedName>
    <definedName name="CTE">#REF!</definedName>
    <definedName name="CTR" localSheetId="42">#REF!</definedName>
    <definedName name="CTR" localSheetId="44">#REF!</definedName>
    <definedName name="CTR" localSheetId="41">#REF!</definedName>
    <definedName name="CTR">#REF!</definedName>
    <definedName name="CTRPAG" localSheetId="42">#REF!</definedName>
    <definedName name="CTRPAG" localSheetId="44">#REF!</definedName>
    <definedName name="CTRPAG" localSheetId="41">#REF!</definedName>
    <definedName name="CTRPAG">#REF!</definedName>
    <definedName name="CU" localSheetId="42">#REF!</definedName>
    <definedName name="CU" localSheetId="44">#REF!</definedName>
    <definedName name="CU" localSheetId="41">#REF!</definedName>
    <definedName name="CU">#REF!</definedName>
    <definedName name="cuad1" localSheetId="42">#REF!</definedName>
    <definedName name="cuad1" localSheetId="44">#REF!</definedName>
    <definedName name="cuad1" localSheetId="41">#REF!</definedName>
    <definedName name="cuad1">#REF!</definedName>
    <definedName name="cuad2" localSheetId="42">#REF!</definedName>
    <definedName name="cuad2" localSheetId="44">#REF!</definedName>
    <definedName name="cuad2" localSheetId="41">#REF!</definedName>
    <definedName name="cuad2">#REF!</definedName>
    <definedName name="cuad3" localSheetId="42">#REF!</definedName>
    <definedName name="cuad3" localSheetId="44">#REF!</definedName>
    <definedName name="cuad3" localSheetId="41">#REF!</definedName>
    <definedName name="cuad3">#REF!</definedName>
    <definedName name="cuad4" localSheetId="41">#REF!</definedName>
    <definedName name="cuad4">#REF!</definedName>
    <definedName name="CUAD5" localSheetId="41">#REF!</definedName>
    <definedName name="CUAD5">#REF!</definedName>
    <definedName name="cuado" localSheetId="41">#REF!</definedName>
    <definedName name="cuado">#REF!</definedName>
    <definedName name="cuadrilla" localSheetId="42">#REF!</definedName>
    <definedName name="cuadrilla" localSheetId="44">#REF!</definedName>
    <definedName name="cuadrilla" localSheetId="41">#REF!</definedName>
    <definedName name="cuadrilla">#REF!</definedName>
    <definedName name="CUAESTRUCT" localSheetId="42">#REF!</definedName>
    <definedName name="CUAESTRUCT" localSheetId="44">#REF!</definedName>
    <definedName name="CUAESTRUCT">#REF!</definedName>
    <definedName name="CUAL" localSheetId="42">'MEDIA ARIT BAJA'!ERR</definedName>
    <definedName name="CUAL" localSheetId="44">'ORDEN ELEG'!ERR</definedName>
    <definedName name="CUAL" localSheetId="41">'PREC. ARTIFI. BAJOS'!ERR</definedName>
    <definedName name="CUAL">[0]!ERR</definedName>
    <definedName name="CUAPRUEBAS" localSheetId="42">#REF!</definedName>
    <definedName name="CUAPRUEBAS" localSheetId="44">#REF!</definedName>
    <definedName name="CUAPRUEBAS">#REF!</definedName>
    <definedName name="CUBS" localSheetId="42">#REF!</definedName>
    <definedName name="CUBS" localSheetId="44">#REF!</definedName>
    <definedName name="CUBS" localSheetId="41">#REF!</definedName>
    <definedName name="CUBS">#REF!</definedName>
    <definedName name="CUNET" localSheetId="42" hidden="1">{"via1",#N/A,TRUE,"general";"via2",#N/A,TRUE,"general";"via3",#N/A,TRUE,"general"}</definedName>
    <definedName name="CUNET" localSheetId="44" hidden="1">{"via1",#N/A,TRUE,"general";"via2",#N/A,TRUE,"general";"via3",#N/A,TRUE,"general"}</definedName>
    <definedName name="CUNET" localSheetId="41" hidden="1">{"via1",#N/A,TRUE,"general";"via2",#N/A,TRUE,"general";"via3",#N/A,TRUE,"general"}</definedName>
    <definedName name="CUNET" hidden="1">{"via1",#N/A,TRUE,"general";"via2",#N/A,TRUE,"general";"via3",#N/A,TRUE,"general"}</definedName>
    <definedName name="Customize" localSheetId="42">#REF!</definedName>
    <definedName name="Customize" localSheetId="40">#REF!</definedName>
    <definedName name="Customize" localSheetId="44">#REF!</definedName>
    <definedName name="Customize" localSheetId="41">#REF!</definedName>
    <definedName name="Customize">#REF!</definedName>
    <definedName name="cv" localSheetId="42">#REF!</definedName>
    <definedName name="cv" localSheetId="44">#REF!</definedName>
    <definedName name="cv" localSheetId="41">#REF!</definedName>
    <definedName name="cv">#REF!</definedName>
    <definedName name="CVa" localSheetId="42">#REF!</definedName>
    <definedName name="CVa" localSheetId="44">#REF!</definedName>
    <definedName name="CVa" localSheetId="41">#REF!</definedName>
    <definedName name="CVa">#REF!</definedName>
    <definedName name="cvbcvbf" localSheetId="42" hidden="1">{#N/A,#N/A,TRUE,"INGENIERIA";#N/A,#N/A,TRUE,"COMPRAS";#N/A,#N/A,TRUE,"DIRECCION";#N/A,#N/A,TRUE,"RESUMEN"}</definedName>
    <definedName name="cvbcvbf" localSheetId="44" hidden="1">{#N/A,#N/A,TRUE,"INGENIERIA";#N/A,#N/A,TRUE,"COMPRAS";#N/A,#N/A,TRUE,"DIRECCION";#N/A,#N/A,TRUE,"RESUMEN"}</definedName>
    <definedName name="cvbcvbf" localSheetId="41" hidden="1">{#N/A,#N/A,TRUE,"INGENIERIA";#N/A,#N/A,TRUE,"COMPRAS";#N/A,#N/A,TRUE,"DIRECCION";#N/A,#N/A,TRUE,"RESUMEN"}</definedName>
    <definedName name="cvbcvbf" hidden="1">{#N/A,#N/A,TRUE,"INGENIERIA";#N/A,#N/A,TRUE,"COMPRAS";#N/A,#N/A,TRUE,"DIRECCION";#N/A,#N/A,TRUE,"RESUMEN"}</definedName>
    <definedName name="cvfvd" localSheetId="42" hidden="1">{"via1",#N/A,TRUE,"general";"via2",#N/A,TRUE,"general";"via3",#N/A,TRUE,"general"}</definedName>
    <definedName name="cvfvd" localSheetId="44" hidden="1">{"via1",#N/A,TRUE,"general";"via2",#N/A,TRUE,"general";"via3",#N/A,TRUE,"general"}</definedName>
    <definedName name="cvfvd" localSheetId="41" hidden="1">{"via1",#N/A,TRUE,"general";"via2",#N/A,TRUE,"general";"via3",#N/A,TRUE,"general"}</definedName>
    <definedName name="cvfvd" hidden="1">{"via1",#N/A,TRUE,"general";"via2",#N/A,TRUE,"general";"via3",#N/A,TRUE,"general"}</definedName>
    <definedName name="cvn" localSheetId="42" hidden="1">{"TAB1",#N/A,TRUE,"GENERAL";"TAB2",#N/A,TRUE,"GENERAL";"TAB3",#N/A,TRUE,"GENERAL";"TAB4",#N/A,TRUE,"GENERAL";"TAB5",#N/A,TRUE,"GENERAL"}</definedName>
    <definedName name="cvn" localSheetId="44" hidden="1">{"TAB1",#N/A,TRUE,"GENERAL";"TAB2",#N/A,TRUE,"GENERAL";"TAB3",#N/A,TRUE,"GENERAL";"TAB4",#N/A,TRUE,"GENERAL";"TAB5",#N/A,TRUE,"GENERAL"}</definedName>
    <definedName name="cvn" localSheetId="41" hidden="1">{"TAB1",#N/A,TRUE,"GENERAL";"TAB2",#N/A,TRUE,"GENERAL";"TAB3",#N/A,TRUE,"GENERAL";"TAB4",#N/A,TRUE,"GENERAL";"TAB5",#N/A,TRUE,"GENERAL"}</definedName>
    <definedName name="cvn" hidden="1">{"TAB1",#N/A,TRUE,"GENERAL";"TAB2",#N/A,TRUE,"GENERAL";"TAB3",#N/A,TRUE,"GENERAL";"TAB4",#N/A,TRUE,"GENERAL";"TAB5",#N/A,TRUE,"GENERAL"}</definedName>
    <definedName name="CVXC" localSheetId="42" hidden="1">{"via1",#N/A,TRUE,"general";"via2",#N/A,TRUE,"general";"via3",#N/A,TRUE,"general"}</definedName>
    <definedName name="CVXC" localSheetId="44" hidden="1">{"via1",#N/A,TRUE,"general";"via2",#N/A,TRUE,"general";"via3",#N/A,TRUE,"general"}</definedName>
    <definedName name="CVXC" localSheetId="41" hidden="1">{"via1",#N/A,TRUE,"general";"via2",#N/A,TRUE,"general";"via3",#N/A,TRUE,"general"}</definedName>
    <definedName name="CVXC" hidden="1">{"via1",#N/A,TRUE,"general";"via2",#N/A,TRUE,"general";"via3",#N/A,TRUE,"general"}</definedName>
    <definedName name="CZXDCSDC" localSheetId="42">#REF!</definedName>
    <definedName name="CZXDCSDC" localSheetId="44">#REF!</definedName>
    <definedName name="CZXDCSDC">#REF!</definedName>
    <definedName name="d" localSheetId="42" hidden="1">{"TAB1",#N/A,TRUE,"GENERAL";"TAB2",#N/A,TRUE,"GENERAL";"TAB3",#N/A,TRUE,"GENERAL";"TAB4",#N/A,TRUE,"GENERAL";"TAB5",#N/A,TRUE,"GENERAL"}</definedName>
    <definedName name="D" localSheetId="44">#REF!</definedName>
    <definedName name="d" localSheetId="41" hidden="1">{"TAB1",#N/A,TRUE,"GENERAL";"TAB2",#N/A,TRUE,"GENERAL";"TAB3",#N/A,TRUE,"GENERAL";"TAB4",#N/A,TRUE,"GENERAL";"TAB5",#N/A,TRUE,"GENERAL"}</definedName>
    <definedName name="d" hidden="1">{"TAB1",#N/A,TRUE,"GENERAL";"TAB2",#N/A,TRUE,"GENERAL";"TAB3",#N/A,TRUE,"GENERAL";"TAB4",#N/A,TRUE,"GENERAL";"TAB5",#N/A,TRUE,"GENERAL"}</definedName>
    <definedName name="D_1" localSheetId="42">#REF!</definedName>
    <definedName name="D_1" localSheetId="44">#REF!</definedName>
    <definedName name="D_1" localSheetId="41">#REF!</definedName>
    <definedName name="D_1">#REF!</definedName>
    <definedName name="DAFT" localSheetId="42">#REF!</definedName>
    <definedName name="DAFT" localSheetId="44">#REF!</definedName>
    <definedName name="DAFT" localSheetId="41">#REF!</definedName>
    <definedName name="DAFT">#REF!</definedName>
    <definedName name="DANODO" localSheetId="42">#REF!</definedName>
    <definedName name="DANODO" localSheetId="44">#REF!</definedName>
    <definedName name="DANODO" localSheetId="41">#REF!</definedName>
    <definedName name="DANODO">#REF!</definedName>
    <definedName name="DANODOF" localSheetId="41">#REF!</definedName>
    <definedName name="DANODOF">#REF!</definedName>
    <definedName name="DANODOFT" localSheetId="41">#REF!</definedName>
    <definedName name="DANODOFT">#REF!</definedName>
    <definedName name="dario" localSheetId="42">#REF!</definedName>
    <definedName name="dario" localSheetId="44">#REF!</definedName>
    <definedName name="dario" localSheetId="41">#REF!</definedName>
    <definedName name="dario">#REF!</definedName>
    <definedName name="DASD" localSheetId="42" hidden="1">{"TAB1",#N/A,TRUE,"GENERAL";"TAB2",#N/A,TRUE,"GENERAL";"TAB3",#N/A,TRUE,"GENERAL";"TAB4",#N/A,TRUE,"GENERAL";"TAB5",#N/A,TRUE,"GENERAL"}</definedName>
    <definedName name="DASD" localSheetId="44" hidden="1">{"TAB1",#N/A,TRUE,"GENERAL";"TAB2",#N/A,TRUE,"GENERAL";"TAB3",#N/A,TRUE,"GENERAL";"TAB4",#N/A,TRUE,"GENERAL";"TAB5",#N/A,TRUE,"GENERAL"}</definedName>
    <definedName name="DASD" localSheetId="41" hidden="1">{"TAB1",#N/A,TRUE,"GENERAL";"TAB2",#N/A,TRUE,"GENERAL";"TAB3",#N/A,TRUE,"GENERAL";"TAB4",#N/A,TRUE,"GENERAL";"TAB5",#N/A,TRUE,"GENERAL"}</definedName>
    <definedName name="DASD" hidden="1">{"TAB1",#N/A,TRUE,"GENERAL";"TAB2",#N/A,TRUE,"GENERAL";"TAB3",#N/A,TRUE,"GENERAL";"TAB4",#N/A,TRUE,"GENERAL";"TAB5",#N/A,TRUE,"GENERAL"}</definedName>
    <definedName name="Data" localSheetId="42">#REF!</definedName>
    <definedName name="Data" localSheetId="44">#REF!</definedName>
    <definedName name="Data" localSheetId="41">#REF!</definedName>
    <definedName name="Data">#REF!</definedName>
    <definedName name="data1" localSheetId="42">#REF!</definedName>
    <definedName name="data1" localSheetId="44">#REF!</definedName>
    <definedName name="data1" localSheetId="41">#REF!</definedName>
    <definedName name="data1">#REF!</definedName>
    <definedName name="data10" localSheetId="42">#REF!</definedName>
    <definedName name="data10" localSheetId="44">#REF!</definedName>
    <definedName name="data10" localSheetId="41">#REF!</definedName>
    <definedName name="data10">#REF!</definedName>
    <definedName name="data11" localSheetId="41">#REF!</definedName>
    <definedName name="data11">#REF!</definedName>
    <definedName name="data12" localSheetId="41">#REF!</definedName>
    <definedName name="data12">#REF!</definedName>
    <definedName name="data13" localSheetId="41">#REF!</definedName>
    <definedName name="data13">#REF!</definedName>
    <definedName name="data14" localSheetId="41">#REF!</definedName>
    <definedName name="data14">#REF!</definedName>
    <definedName name="data15" localSheetId="41">#REF!</definedName>
    <definedName name="data15">#REF!</definedName>
    <definedName name="data16" localSheetId="41">#REF!</definedName>
    <definedName name="data16">#REF!</definedName>
    <definedName name="data17" localSheetId="41">#REF!</definedName>
    <definedName name="data17">#REF!</definedName>
    <definedName name="data18" localSheetId="41">#REF!</definedName>
    <definedName name="data18">#REF!</definedName>
    <definedName name="data19" localSheetId="41">#REF!</definedName>
    <definedName name="data19">#REF!</definedName>
    <definedName name="data2" localSheetId="41">#REF!</definedName>
    <definedName name="data2">#REF!</definedName>
    <definedName name="data20" localSheetId="41">#REF!</definedName>
    <definedName name="data20">#REF!</definedName>
    <definedName name="data21" localSheetId="41">#REF!</definedName>
    <definedName name="data21">#REF!</definedName>
    <definedName name="data22" localSheetId="41">#REF!</definedName>
    <definedName name="data22">#REF!</definedName>
    <definedName name="data23" localSheetId="41">#REF!</definedName>
    <definedName name="data23">#REF!</definedName>
    <definedName name="data24" localSheetId="41">#REF!</definedName>
    <definedName name="data24">#REF!</definedName>
    <definedName name="data25" localSheetId="41">#REF!</definedName>
    <definedName name="data25">#REF!</definedName>
    <definedName name="data26" localSheetId="41">#REF!</definedName>
    <definedName name="data26">#REF!</definedName>
    <definedName name="data27" localSheetId="41">#REF!</definedName>
    <definedName name="data27">#REF!</definedName>
    <definedName name="data28" localSheetId="41">#REF!</definedName>
    <definedName name="data28">#REF!</definedName>
    <definedName name="data29" localSheetId="41">#REF!</definedName>
    <definedName name="data29">#REF!</definedName>
    <definedName name="data3" localSheetId="41">#REF!</definedName>
    <definedName name="data3">#REF!</definedName>
    <definedName name="data30" localSheetId="41">#REF!</definedName>
    <definedName name="data30">#REF!</definedName>
    <definedName name="data31" localSheetId="41">#REF!</definedName>
    <definedName name="data31">#REF!</definedName>
    <definedName name="data32" localSheetId="41">#REF!</definedName>
    <definedName name="data32">#REF!</definedName>
    <definedName name="data33" localSheetId="41">#REF!</definedName>
    <definedName name="data33">#REF!</definedName>
    <definedName name="data34" localSheetId="41">#REF!</definedName>
    <definedName name="data34">#REF!</definedName>
    <definedName name="data35" localSheetId="41">#REF!</definedName>
    <definedName name="data35">#REF!</definedName>
    <definedName name="data36" localSheetId="41">#REF!</definedName>
    <definedName name="data36">#REF!</definedName>
    <definedName name="data37" localSheetId="41">#REF!</definedName>
    <definedName name="data37">#REF!</definedName>
    <definedName name="data38" localSheetId="41">#REF!</definedName>
    <definedName name="data38">#REF!</definedName>
    <definedName name="data39" localSheetId="41">#REF!</definedName>
    <definedName name="data39">#REF!</definedName>
    <definedName name="data4" localSheetId="41">#REF!</definedName>
    <definedName name="data4">#REF!</definedName>
    <definedName name="data40" localSheetId="41">#REF!</definedName>
    <definedName name="data40">#REF!</definedName>
    <definedName name="data41" localSheetId="41">#REF!</definedName>
    <definedName name="data41">#REF!</definedName>
    <definedName name="data42" localSheetId="41">#REF!</definedName>
    <definedName name="data42">#REF!</definedName>
    <definedName name="data43" localSheetId="41">#REF!</definedName>
    <definedName name="data43">#REF!</definedName>
    <definedName name="data44" localSheetId="41">#REF!</definedName>
    <definedName name="data44">#REF!</definedName>
    <definedName name="data45" localSheetId="41">#REF!</definedName>
    <definedName name="data45">#REF!</definedName>
    <definedName name="data46" localSheetId="41">#REF!</definedName>
    <definedName name="data46">#REF!</definedName>
    <definedName name="data47" localSheetId="41">#REF!</definedName>
    <definedName name="data47">#REF!</definedName>
    <definedName name="data48" localSheetId="41">#REF!</definedName>
    <definedName name="data48">#REF!</definedName>
    <definedName name="data49" localSheetId="41">#REF!</definedName>
    <definedName name="data49">#REF!</definedName>
    <definedName name="data5" localSheetId="41">#REF!</definedName>
    <definedName name="data5">#REF!</definedName>
    <definedName name="data50" localSheetId="41">#REF!</definedName>
    <definedName name="data50">#REF!</definedName>
    <definedName name="data51" localSheetId="41">#REF!</definedName>
    <definedName name="data51">#REF!</definedName>
    <definedName name="data52" localSheetId="41">#REF!</definedName>
    <definedName name="data52">#REF!</definedName>
    <definedName name="data53" localSheetId="41">#REF!</definedName>
    <definedName name="data53">#REF!</definedName>
    <definedName name="data54" localSheetId="41">#REF!</definedName>
    <definedName name="data54">#REF!</definedName>
    <definedName name="data55" localSheetId="41">#REF!</definedName>
    <definedName name="data55">#REF!</definedName>
    <definedName name="data56" localSheetId="41">#REF!</definedName>
    <definedName name="data56">#REF!</definedName>
    <definedName name="data57" localSheetId="41">#REF!</definedName>
    <definedName name="data57">#REF!</definedName>
    <definedName name="data58" localSheetId="41">#REF!</definedName>
    <definedName name="data58">#REF!</definedName>
    <definedName name="data59" localSheetId="41">#REF!</definedName>
    <definedName name="data59">#REF!</definedName>
    <definedName name="data6" localSheetId="41">#REF!</definedName>
    <definedName name="data6">#REF!</definedName>
    <definedName name="data60" localSheetId="41">#REF!</definedName>
    <definedName name="data60">#REF!</definedName>
    <definedName name="data61" localSheetId="41">#REF!</definedName>
    <definedName name="data61">#REF!</definedName>
    <definedName name="data62" localSheetId="41">#REF!</definedName>
    <definedName name="data62">#REF!</definedName>
    <definedName name="data63" localSheetId="41">#REF!</definedName>
    <definedName name="data63">#REF!</definedName>
    <definedName name="data64" localSheetId="41">#REF!</definedName>
    <definedName name="data64">#REF!</definedName>
    <definedName name="data65" localSheetId="41">#REF!</definedName>
    <definedName name="data65">#REF!</definedName>
    <definedName name="data66" localSheetId="41">#REF!</definedName>
    <definedName name="data66">#REF!</definedName>
    <definedName name="data67" localSheetId="41">#REF!</definedName>
    <definedName name="data67">#REF!</definedName>
    <definedName name="data68" localSheetId="41">#REF!</definedName>
    <definedName name="data68">#REF!</definedName>
    <definedName name="data69" localSheetId="41">#REF!</definedName>
    <definedName name="data69">#REF!</definedName>
    <definedName name="data7" localSheetId="41">#REF!</definedName>
    <definedName name="data7">#REF!</definedName>
    <definedName name="data70" localSheetId="41">#REF!</definedName>
    <definedName name="data70">#REF!</definedName>
    <definedName name="data8" localSheetId="41">#REF!</definedName>
    <definedName name="data8">#REF!</definedName>
    <definedName name="data9" localSheetId="41">#REF!</definedName>
    <definedName name="data9">#REF!</definedName>
    <definedName name="Database" localSheetId="41">#REF!</definedName>
    <definedName name="Database">#REF!</definedName>
    <definedName name="Database_MI" localSheetId="42">#REF!</definedName>
    <definedName name="Database_MI" localSheetId="44">#REF!</definedName>
    <definedName name="Database_MI" localSheetId="41">#REF!</definedName>
    <definedName name="Database_MI">#REF!</definedName>
    <definedName name="DATO1" localSheetId="42">#REF!</definedName>
    <definedName name="DATO1" localSheetId="44">#REF!</definedName>
    <definedName name="DATO1" localSheetId="41">#REF!</definedName>
    <definedName name="DATO1">#REF!</definedName>
    <definedName name="datos" localSheetId="42">#REF!</definedName>
    <definedName name="Datos" localSheetId="44">#REF!</definedName>
    <definedName name="datos" localSheetId="41">#REF!</definedName>
    <definedName name="datos">#REF!</definedName>
    <definedName name="DBASE1" localSheetId="42">#REF!</definedName>
    <definedName name="DBASE1" localSheetId="44">#REF!</definedName>
    <definedName name="DBASE1" localSheetId="41">#REF!</definedName>
    <definedName name="DBASE1">#REF!</definedName>
    <definedName name="DBASE2" localSheetId="42">#REF!</definedName>
    <definedName name="DBASE2" localSheetId="44">#REF!</definedName>
    <definedName name="DBASE2" localSheetId="41">#REF!</definedName>
    <definedName name="DBASE2">#REF!</definedName>
    <definedName name="DBASE3" localSheetId="41">#REF!</definedName>
    <definedName name="DBASE3">#REF!</definedName>
    <definedName name="dbfdfbi" localSheetId="42" hidden="1">{"TAB1",#N/A,TRUE,"GENERAL";"TAB2",#N/A,TRUE,"GENERAL";"TAB3",#N/A,TRUE,"GENERAL";"TAB4",#N/A,TRUE,"GENERAL";"TAB5",#N/A,TRUE,"GENERAL"}</definedName>
    <definedName name="dbfdfbi" localSheetId="44" hidden="1">{"TAB1",#N/A,TRUE,"GENERAL";"TAB2",#N/A,TRUE,"GENERAL";"TAB3",#N/A,TRUE,"GENERAL";"TAB4",#N/A,TRUE,"GENERAL";"TAB5",#N/A,TRUE,"GENERAL"}</definedName>
    <definedName name="dbfdfbi" localSheetId="41" hidden="1">{"TAB1",#N/A,TRUE,"GENERAL";"TAB2",#N/A,TRUE,"GENERAL";"TAB3",#N/A,TRUE,"GENERAL";"TAB4",#N/A,TRUE,"GENERAL";"TAB5",#N/A,TRUE,"GENERAL"}</definedName>
    <definedName name="dbfdfbi" hidden="1">{"TAB1",#N/A,TRUE,"GENERAL";"TAB2",#N/A,TRUE,"GENERAL";"TAB3",#N/A,TRUE,"GENERAL";"TAB4",#N/A,TRUE,"GENERAL";"TAB5",#N/A,TRUE,"GENERAL"}</definedName>
    <definedName name="Dbgcm" localSheetId="42">#REF!</definedName>
    <definedName name="Dbgcm" localSheetId="44">#REF!</definedName>
    <definedName name="Dbgcm" localSheetId="41">#REF!</definedName>
    <definedName name="Dbgcm">#REF!</definedName>
    <definedName name="dc" localSheetId="42">#REF!</definedName>
    <definedName name="dc" localSheetId="44">#REF!</definedName>
    <definedName name="dc" localSheetId="41">#REF!</definedName>
    <definedName name="dc">#REF!</definedName>
    <definedName name="Dcacm" localSheetId="42">#REF!</definedName>
    <definedName name="Dcacm" localSheetId="44">#REF!</definedName>
    <definedName name="Dcacm" localSheetId="41">#REF!</definedName>
    <definedName name="Dcacm">#REF!</definedName>
    <definedName name="DCI" localSheetId="42">#REF!</definedName>
    <definedName name="DCI" localSheetId="44">#REF!</definedName>
    <definedName name="DCI" localSheetId="41">#REF!</definedName>
    <definedName name="DCI">#REF!</definedName>
    <definedName name="DCI1_1" localSheetId="42">#REF!</definedName>
    <definedName name="DCI1_1" localSheetId="44">#REF!</definedName>
    <definedName name="DCI1_1" localSheetId="41">#REF!</definedName>
    <definedName name="DCI1_1">#REF!</definedName>
    <definedName name="DCI1_1_1" localSheetId="42">#REF!</definedName>
    <definedName name="DCI1_1_1" localSheetId="44">#REF!</definedName>
    <definedName name="DCI1_1_1" localSheetId="41">#REF!</definedName>
    <definedName name="DCI1_1_1">#REF!</definedName>
    <definedName name="DCI1_1_2" localSheetId="42">#REF!</definedName>
    <definedName name="DCI1_1_2" localSheetId="44">#REF!</definedName>
    <definedName name="DCI1_1_2" localSheetId="41">#REF!</definedName>
    <definedName name="DCI1_1_2">#REF!</definedName>
    <definedName name="DCI1_1_3" localSheetId="42">#REF!</definedName>
    <definedName name="DCI1_1_3" localSheetId="44">#REF!</definedName>
    <definedName name="DCI1_1_3" localSheetId="41">#REF!</definedName>
    <definedName name="DCI1_1_3">#REF!</definedName>
    <definedName name="DCI1_1_4" localSheetId="42">#REF!</definedName>
    <definedName name="DCI1_1_4" localSheetId="44">#REF!</definedName>
    <definedName name="DCI1_1_4" localSheetId="41">#REF!</definedName>
    <definedName name="DCI1_1_4">#REF!</definedName>
    <definedName name="DCI1_2" localSheetId="42">#REF!</definedName>
    <definedName name="DCI1_2" localSheetId="44">#REF!</definedName>
    <definedName name="DCI1_2" localSheetId="41">#REF!</definedName>
    <definedName name="DCI1_2">#REF!</definedName>
    <definedName name="DCI1_3" localSheetId="42">#REF!</definedName>
    <definedName name="DCI1_3" localSheetId="44">#REF!</definedName>
    <definedName name="DCI1_3" localSheetId="41">#REF!</definedName>
    <definedName name="DCI1_3">#REF!</definedName>
    <definedName name="DCI1_4" localSheetId="42">#REF!</definedName>
    <definedName name="DCI1_4" localSheetId="44">#REF!</definedName>
    <definedName name="DCI1_4" localSheetId="41">#REF!</definedName>
    <definedName name="DCI1_4">#REF!</definedName>
    <definedName name="DCorriente" localSheetId="42">#REF!</definedName>
    <definedName name="DCorriente" localSheetId="44">#REF!</definedName>
    <definedName name="DCorriente" localSheetId="41">#REF!</definedName>
    <definedName name="DCorriente">#REF!</definedName>
    <definedName name="Dcorriente1" localSheetId="42">#REF!</definedName>
    <definedName name="Dcorriente1" localSheetId="44">#REF!</definedName>
    <definedName name="Dcorriente1" localSheetId="41">#REF!</definedName>
    <definedName name="Dcorriente1">#REF!</definedName>
    <definedName name="DCSDCTV" localSheetId="42" hidden="1">{"via1",#N/A,TRUE,"general";"via2",#N/A,TRUE,"general";"via3",#N/A,TRUE,"general"}</definedName>
    <definedName name="DCSDCTV" localSheetId="44" hidden="1">{"via1",#N/A,TRUE,"general";"via2",#N/A,TRUE,"general";"via3",#N/A,TRUE,"general"}</definedName>
    <definedName name="DCSDCTV" localSheetId="41" hidden="1">{"via1",#N/A,TRUE,"general";"via2",#N/A,TRUE,"general";"via3",#N/A,TRUE,"general"}</definedName>
    <definedName name="DCSDCTV" hidden="1">{"via1",#N/A,TRUE,"general";"via2",#N/A,TRUE,"general";"via3",#N/A,TRUE,"general"}</definedName>
    <definedName name="dd" localSheetId="42">#REF!</definedName>
    <definedName name="dd" localSheetId="44">#REF!</definedName>
    <definedName name="dd" localSheetId="41">#REF!</definedName>
    <definedName name="dd">#REF!</definedName>
    <definedName name="dd_1" localSheetId="42" hidden="1">{#N/A,#N/A,TRUE,"INGENIERIA";#N/A,#N/A,TRUE,"COMPRAS";#N/A,#N/A,TRUE,"DIRECCION";#N/A,#N/A,TRUE,"RESUMEN"}</definedName>
    <definedName name="dd_1" localSheetId="44" hidden="1">{#N/A,#N/A,TRUE,"INGENIERIA";#N/A,#N/A,TRUE,"COMPRAS";#N/A,#N/A,TRUE,"DIRECCION";#N/A,#N/A,TRUE,"RESUMEN"}</definedName>
    <definedName name="dd_1" hidden="1">{#N/A,#N/A,TRUE,"INGENIERIA";#N/A,#N/A,TRUE,"COMPRAS";#N/A,#N/A,TRUE,"DIRECCION";#N/A,#N/A,TRUE,"RESUMEN"}</definedName>
    <definedName name="dd_2" localSheetId="42" hidden="1">{#N/A,#N/A,TRUE,"INGENIERIA";#N/A,#N/A,TRUE,"COMPRAS";#N/A,#N/A,TRUE,"DIRECCION";#N/A,#N/A,TRUE,"RESUMEN"}</definedName>
    <definedName name="dd_2" localSheetId="44" hidden="1">{#N/A,#N/A,TRUE,"INGENIERIA";#N/A,#N/A,TRUE,"COMPRAS";#N/A,#N/A,TRUE,"DIRECCION";#N/A,#N/A,TRUE,"RESUMEN"}</definedName>
    <definedName name="dd_2" hidden="1">{#N/A,#N/A,TRUE,"INGENIERIA";#N/A,#N/A,TRUE,"COMPRAS";#N/A,#N/A,TRUE,"DIRECCION";#N/A,#N/A,TRUE,"RESUMEN"}</definedName>
    <definedName name="ddd" localSheetId="42" hidden="1">{"via1",#N/A,TRUE,"general";"via2",#N/A,TRUE,"general";"via3",#N/A,TRUE,"general"}</definedName>
    <definedName name="ddd" localSheetId="44" hidden="1">{"via1",#N/A,TRUE,"general";"via2",#N/A,TRUE,"general";"via3",#N/A,TRUE,"general"}</definedName>
    <definedName name="ddd" localSheetId="41" hidden="1">{"via1",#N/A,TRUE,"general";"via2",#N/A,TRUE,"general";"via3",#N/A,TRUE,"general"}</definedName>
    <definedName name="ddd" hidden="1">{"via1",#N/A,TRUE,"general";"via2",#N/A,TRUE,"general";"via3",#N/A,TRUE,"general"}</definedName>
    <definedName name="DDDD" localSheetId="42" hidden="1">{#N/A,#N/A,FALSE,"Estatico";#N/A,#N/A,FALSE,"Tuberia";#N/A,#N/A,FALSE,"Instrumentación";#N/A,#N/A,FALSE,"Mecanica";#N/A,#N/A,FALSE,"Electrico";#N/A,#N/A,FALSE,"Ofic.Civiles"}</definedName>
    <definedName name="DDDD" localSheetId="44" hidden="1">{#N/A,#N/A,FALSE,"Estatico";#N/A,#N/A,FALSE,"Tuberia";#N/A,#N/A,FALSE,"Instrumentación";#N/A,#N/A,FALSE,"Mecanica";#N/A,#N/A,FALSE,"Electrico";#N/A,#N/A,FALSE,"Ofic.Civiles"}</definedName>
    <definedName name="DDDD" localSheetId="41"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 localSheetId="42">#REF!</definedName>
    <definedName name="ddddd" localSheetId="44">#REF!</definedName>
    <definedName name="ddddd">#REF!</definedName>
    <definedName name="DDDDDDD" localSheetId="42" hidden="1">{#N/A,#N/A,FALSE,"orthoflow";#N/A,#N/A,FALSE,"Miscelaneos";#N/A,#N/A,FALSE,"Instrumentacio";#N/A,#N/A,FALSE,"Electrico";#N/A,#N/A,FALSE,"Valv. Seguridad"}</definedName>
    <definedName name="DDDDDDD" localSheetId="44" hidden="1">{#N/A,#N/A,FALSE,"orthoflow";#N/A,#N/A,FALSE,"Miscelaneos";#N/A,#N/A,FALSE,"Instrumentacio";#N/A,#N/A,FALSE,"Electrico";#N/A,#N/A,FALSE,"Valv. Seguridad"}</definedName>
    <definedName name="DDDDDDD" localSheetId="41"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42" hidden="1">{"via1",#N/A,TRUE,"general";"via2",#N/A,TRUE,"general";"via3",#N/A,TRUE,"general"}</definedName>
    <definedName name="ddddt" localSheetId="44" hidden="1">{"via1",#N/A,TRUE,"general";"via2",#N/A,TRUE,"general";"via3",#N/A,TRUE,"general"}</definedName>
    <definedName name="ddddt" localSheetId="41" hidden="1">{"via1",#N/A,TRUE,"general";"via2",#N/A,TRUE,"general";"via3",#N/A,TRUE,"general"}</definedName>
    <definedName name="ddddt" hidden="1">{"via1",#N/A,TRUE,"general";"via2",#N/A,TRUE,"general";"via3",#N/A,TRUE,"general"}</definedName>
    <definedName name="DDE" localSheetId="42" hidden="1">{#N/A,#N/A,TRUE,"1842CWN0"}</definedName>
    <definedName name="DDE" localSheetId="44" hidden="1">{#N/A,#N/A,TRUE,"1842CWN0"}</definedName>
    <definedName name="DDE" localSheetId="41" hidden="1">{#N/A,#N/A,TRUE,"1842CWN0"}</definedName>
    <definedName name="DDE" hidden="1">{#N/A,#N/A,TRUE,"1842CWN0"}</definedName>
    <definedName name="DDE_1" localSheetId="42" hidden="1">{#N/A,#N/A,TRUE,"1842CWN0"}</definedName>
    <definedName name="DDE_1" localSheetId="44" hidden="1">{#N/A,#N/A,TRUE,"1842CWN0"}</definedName>
    <definedName name="DDE_1" hidden="1">{#N/A,#N/A,TRUE,"1842CWN0"}</definedName>
    <definedName name="DDE_2" localSheetId="42" hidden="1">{#N/A,#N/A,TRUE,"1842CWN0"}</definedName>
    <definedName name="DDE_2" localSheetId="44" hidden="1">{#N/A,#N/A,TRUE,"1842CWN0"}</definedName>
    <definedName name="DDE_2" hidden="1">{#N/A,#N/A,TRUE,"1842CWN0"}</definedName>
    <definedName name="ddewdw" localSheetId="42" hidden="1">{"TAB1",#N/A,TRUE,"GENERAL";"TAB2",#N/A,TRUE,"GENERAL";"TAB3",#N/A,TRUE,"GENERAL";"TAB4",#N/A,TRUE,"GENERAL";"TAB5",#N/A,TRUE,"GENERAL"}</definedName>
    <definedName name="ddewdw" localSheetId="44" hidden="1">{"TAB1",#N/A,TRUE,"GENERAL";"TAB2",#N/A,TRUE,"GENERAL";"TAB3",#N/A,TRUE,"GENERAL";"TAB4",#N/A,TRUE,"GENERAL";"TAB5",#N/A,TRUE,"GENERAL"}</definedName>
    <definedName name="ddewdw" localSheetId="41" hidden="1">{"TAB1",#N/A,TRUE,"GENERAL";"TAB2",#N/A,TRUE,"GENERAL";"TAB3",#N/A,TRUE,"GENERAL";"TAB4",#N/A,TRUE,"GENERAL";"TAB5",#N/A,TRUE,"GENERAL"}</definedName>
    <definedName name="ddewdw" hidden="1">{"TAB1",#N/A,TRUE,"GENERAL";"TAB2",#N/A,TRUE,"GENERAL";"TAB3",#N/A,TRUE,"GENERAL";"TAB4",#N/A,TRUE,"GENERAL";"TAB5",#N/A,TRUE,"GENERAL"}</definedName>
    <definedName name="ddfdh" localSheetId="42" hidden="1">{"TAB1",#N/A,TRUE,"GENERAL";"TAB2",#N/A,TRUE,"GENERAL";"TAB3",#N/A,TRUE,"GENERAL";"TAB4",#N/A,TRUE,"GENERAL";"TAB5",#N/A,TRUE,"GENERAL"}</definedName>
    <definedName name="ddfdh" localSheetId="44" hidden="1">{"TAB1",#N/A,TRUE,"GENERAL";"TAB2",#N/A,TRUE,"GENERAL";"TAB3",#N/A,TRUE,"GENERAL";"TAB4",#N/A,TRUE,"GENERAL";"TAB5",#N/A,TRUE,"GENERAL"}</definedName>
    <definedName name="ddfdh" localSheetId="41" hidden="1">{"TAB1",#N/A,TRUE,"GENERAL";"TAB2",#N/A,TRUE,"GENERAL";"TAB3",#N/A,TRUE,"GENERAL";"TAB4",#N/A,TRUE,"GENERAL";"TAB5",#N/A,TRUE,"GENERAL"}</definedName>
    <definedName name="ddfdh" hidden="1">{"TAB1",#N/A,TRUE,"GENERAL";"TAB2",#N/A,TRUE,"GENERAL";"TAB3",#N/A,TRUE,"GENERAL";"TAB4",#N/A,TRUE,"GENERAL";"TAB5",#N/A,TRUE,"GENERAL"}</definedName>
    <definedName name="DDGSDP" localSheetId="42" hidden="1">{"TAB1",#N/A,TRUE,"GENERAL";"TAB2",#N/A,TRUE,"GENERAL";"TAB3",#N/A,TRUE,"GENERAL";"TAB4",#N/A,TRUE,"GENERAL";"TAB5",#N/A,TRUE,"GENERAL"}</definedName>
    <definedName name="DDGSDP" localSheetId="44" hidden="1">{"TAB1",#N/A,TRUE,"GENERAL";"TAB2",#N/A,TRUE,"GENERAL";"TAB3",#N/A,TRUE,"GENERAL";"TAB4",#N/A,TRUE,"GENERAL";"TAB5",#N/A,TRUE,"GENERAL"}</definedName>
    <definedName name="DDGSDP" localSheetId="41" hidden="1">{"TAB1",#N/A,TRUE,"GENERAL";"TAB2",#N/A,TRUE,"GENERAL";"TAB3",#N/A,TRUE,"GENERAL";"TAB4",#N/A,TRUE,"GENERAL";"TAB5",#N/A,TRUE,"GENERAL"}</definedName>
    <definedName name="DDGSDP" hidden="1">{"TAB1",#N/A,TRUE,"GENERAL";"TAB2",#N/A,TRUE,"GENERAL";"TAB3",#N/A,TRUE,"GENERAL";"TAB4",#N/A,TRUE,"GENERAL";"TAB5",#N/A,TRUE,"GENERAL"}</definedName>
    <definedName name="DDS" localSheetId="42">#REF!</definedName>
    <definedName name="DDS" localSheetId="44">#REF!</definedName>
    <definedName name="DDS" localSheetId="41">#REF!</definedName>
    <definedName name="DDS">#REF!</definedName>
    <definedName name="DDS1_1" localSheetId="42">#REF!</definedName>
    <definedName name="DDS1_1" localSheetId="44">#REF!</definedName>
    <definedName name="DDS1_1" localSheetId="41">#REF!</definedName>
    <definedName name="DDS1_1">#REF!</definedName>
    <definedName name="DDS1_1_1" localSheetId="42">#REF!</definedName>
    <definedName name="DDS1_1_1" localSheetId="44">#REF!</definedName>
    <definedName name="DDS1_1_1" localSheetId="41">#REF!</definedName>
    <definedName name="DDS1_1_1">#REF!</definedName>
    <definedName name="DDSDSDSDSD" localSheetId="42" hidden="1">#REF!</definedName>
    <definedName name="DDSDSDSDSD" localSheetId="44" hidden="1">#REF!</definedName>
    <definedName name="DDSDSDSDSD" hidden="1">#REF!</definedName>
    <definedName name="Decision" localSheetId="42">#REF!</definedName>
    <definedName name="Decision" localSheetId="44">#REF!</definedName>
    <definedName name="Decision" localSheetId="41">#REF!</definedName>
    <definedName name="Decision">#REF!</definedName>
    <definedName name="deded" localSheetId="42" hidden="1">{"TAB1",#N/A,TRUE,"GENERAL";"TAB2",#N/A,TRUE,"GENERAL";"TAB3",#N/A,TRUE,"GENERAL";"TAB4",#N/A,TRUE,"GENERAL";"TAB5",#N/A,TRUE,"GENERAL"}</definedName>
    <definedName name="deded" localSheetId="44" hidden="1">{"TAB1",#N/A,TRUE,"GENERAL";"TAB2",#N/A,TRUE,"GENERAL";"TAB3",#N/A,TRUE,"GENERAL";"TAB4",#N/A,TRUE,"GENERAL";"TAB5",#N/A,TRUE,"GENERAL"}</definedName>
    <definedName name="deded" localSheetId="41" hidden="1">{"TAB1",#N/A,TRUE,"GENERAL";"TAB2",#N/A,TRUE,"GENERAL";"TAB3",#N/A,TRUE,"GENERAL";"TAB4",#N/A,TRUE,"GENERAL";"TAB5",#N/A,TRUE,"GENERAL"}</definedName>
    <definedName name="deded" hidden="1">{"TAB1",#N/A,TRUE,"GENERAL";"TAB2",#N/A,TRUE,"GENERAL";"TAB3",#N/A,TRUE,"GENERAL";"TAB4",#N/A,TRUE,"GENERAL";"TAB5",#N/A,TRUE,"GENERAL"}</definedName>
    <definedName name="defd" localSheetId="42" hidden="1">{"via1",#N/A,TRUE,"general";"via2",#N/A,TRUE,"general";"via3",#N/A,TRUE,"general"}</definedName>
    <definedName name="defd" localSheetId="44" hidden="1">{"via1",#N/A,TRUE,"general";"via2",#N/A,TRUE,"general";"via3",#N/A,TRUE,"general"}</definedName>
    <definedName name="defd" localSheetId="41" hidden="1">{"via1",#N/A,TRUE,"general";"via2",#N/A,TRUE,"general";"via3",#N/A,TRUE,"general"}</definedName>
    <definedName name="defd" hidden="1">{"via1",#N/A,TRUE,"general";"via2",#N/A,TRUE,"general";"via3",#N/A,TRUE,"general"}</definedName>
    <definedName name="demanto" localSheetId="42">#REF!</definedName>
    <definedName name="demanto" localSheetId="44">#REF!</definedName>
    <definedName name="demanto" localSheetId="41">#REF!</definedName>
    <definedName name="demanto">#REF!</definedName>
    <definedName name="DEMOLICIÓN" localSheetId="42">#REF!</definedName>
    <definedName name="DEMOLICIÓN" localSheetId="44">#REF!</definedName>
    <definedName name="DEMOLICIÓN" localSheetId="41">#REF!</definedName>
    <definedName name="DEMOLICIÓN">#REF!</definedName>
    <definedName name="denuncias" localSheetId="42">#REF!</definedName>
    <definedName name="denuncias" localSheetId="44">#REF!</definedName>
    <definedName name="denuncias">#REF!</definedName>
    <definedName name="DEP_VPR_GRM" localSheetId="42">#REF!</definedName>
    <definedName name="DEP_VPR_GRM" localSheetId="44">#REF!</definedName>
    <definedName name="DEP_VPR_GRM" localSheetId="41">#REF!</definedName>
    <definedName name="DEP_VPR_GRM">#REF!</definedName>
    <definedName name="DEP_VPR_GRN" localSheetId="42">#REF!</definedName>
    <definedName name="DEP_VPR_GRN" localSheetId="44">#REF!</definedName>
    <definedName name="DEP_VPR_GRN" localSheetId="41">#REF!</definedName>
    <definedName name="DEP_VPR_GRN">#REF!</definedName>
    <definedName name="DEP_VPR_GRS" localSheetId="42">#REF!</definedName>
    <definedName name="DEP_VPR_GRS" localSheetId="44">#REF!</definedName>
    <definedName name="DEP_VPR_GRS" localSheetId="41">#REF!</definedName>
    <definedName name="DEP_VPR_GRS">#REF!</definedName>
    <definedName name="DEP_VPR_GTP" localSheetId="41">#REF!</definedName>
    <definedName name="DEP_VPR_GTP">#REF!</definedName>
    <definedName name="DEP_VPR_NA" localSheetId="41">#REF!</definedName>
    <definedName name="DEP_VPR_NA">#REF!</definedName>
    <definedName name="DEPEND" localSheetId="42">#REF!</definedName>
    <definedName name="DEPEND" localSheetId="44">#REF!</definedName>
    <definedName name="DEPEND" localSheetId="41">#REF!</definedName>
    <definedName name="DEPEND">#REF!</definedName>
    <definedName name="DEPENDENCIA" localSheetId="42">#REF!</definedName>
    <definedName name="DEPENDENCIA" localSheetId="44">#REF!</definedName>
    <definedName name="DEPENDENCIA" localSheetId="41">#REF!</definedName>
    <definedName name="DEPENDENCIA">#REF!</definedName>
    <definedName name="DEPENDENCIAS" localSheetId="42">#REF!</definedName>
    <definedName name="DEPENDENCIAS" localSheetId="44">#REF!</definedName>
    <definedName name="DEPENDENCIAS" localSheetId="41">#REF!</definedName>
    <definedName name="DEPENDENCIAS">#REF!</definedName>
    <definedName name="depositos" localSheetId="42">#REF!</definedName>
    <definedName name="depositos" localSheetId="44">#REF!</definedName>
    <definedName name="depositos">#REF!</definedName>
    <definedName name="DERFE" localSheetId="42">#REF!</definedName>
    <definedName name="DERFE" localSheetId="44">#REF!</definedName>
    <definedName name="DERFE" localSheetId="41">#REF!</definedName>
    <definedName name="DERFE">#REF!</definedName>
    <definedName name="derrames" localSheetId="42">#REF!</definedName>
    <definedName name="derrames" localSheetId="44">#REF!</definedName>
    <definedName name="derrames">#REF!</definedName>
    <definedName name="desarrolladas" localSheetId="42">#REF!,#REF!,#REF!,#REF!</definedName>
    <definedName name="desarrolladas" localSheetId="44">#REF!,#REF!,#REF!,#REF!</definedName>
    <definedName name="desarrolladas" localSheetId="41">#REF!,#REF!,#REF!,#REF!</definedName>
    <definedName name="desarrolladas">#REF!,#REF!,#REF!,#REF!</definedName>
    <definedName name="DESC1" localSheetId="42">#REF!</definedName>
    <definedName name="DESC1" localSheetId="44">#REF!</definedName>
    <definedName name="DESC1" localSheetId="41">#REF!</definedName>
    <definedName name="DESC1">#REF!</definedName>
    <definedName name="DESC521" localSheetId="42">#REF!</definedName>
    <definedName name="DESC521" localSheetId="44">#REF!</definedName>
    <definedName name="DESC521" localSheetId="41">#REF!</definedName>
    <definedName name="DESC521">#REF!</definedName>
    <definedName name="DESCRP1" localSheetId="42">#REF!</definedName>
    <definedName name="DESCRP1" localSheetId="44">#REF!</definedName>
    <definedName name="DESCRP1">#REF!</definedName>
    <definedName name="DESCRP2" localSheetId="42">#REF!</definedName>
    <definedName name="DESCRP2" localSheetId="44">#REF!</definedName>
    <definedName name="DESCRP2">#REF!</definedName>
    <definedName name="DESCUNMI" localSheetId="42">#REF!</definedName>
    <definedName name="DESCUNMI" localSheetId="44">#REF!</definedName>
    <definedName name="DESCUNMI" localSheetId="41">#REF!</definedName>
    <definedName name="DESCUNMI">#REF!</definedName>
    <definedName name="DESFRE" localSheetId="42" hidden="1">{#N/A,#N/A,FALSE,"GRAFICO";#N/A,#N/A,FALSE,"CAJA (2)";#N/A,#N/A,FALSE,"TERCEROS-PROMEDIO";#N/A,#N/A,FALSE,"CAJA";#N/A,#N/A,FALSE,"INGRESOS1995-2003";#N/A,#N/A,FALSE,"GASTOS1995-2003"}</definedName>
    <definedName name="DESFRE" localSheetId="44" hidden="1">{#N/A,#N/A,FALSE,"GRAFICO";#N/A,#N/A,FALSE,"CAJA (2)";#N/A,#N/A,FALSE,"TERCEROS-PROMEDIO";#N/A,#N/A,FALSE,"CAJA";#N/A,#N/A,FALSE,"INGRESOS1995-2003";#N/A,#N/A,FALSE,"GASTOS1995-2003"}</definedName>
    <definedName name="DESFRE" hidden="1">{#N/A,#N/A,FALSE,"GRAFICO";#N/A,#N/A,FALSE,"CAJA (2)";#N/A,#N/A,FALSE,"TERCEROS-PROMEDIO";#N/A,#N/A,FALSE,"CAJA";#N/A,#N/A,FALSE,"INGRESOS1995-2003";#N/A,#N/A,FALSE,"GASTOS1995-2003"}</definedName>
    <definedName name="DEST_ART" localSheetId="42">#REF!</definedName>
    <definedName name="DEST_ART" localSheetId="44">#REF!</definedName>
    <definedName name="DEST_ART" localSheetId="41">#REF!</definedName>
    <definedName name="DEST_ART">#REF!</definedName>
    <definedName name="DESTCOD" localSheetId="42">#REF!</definedName>
    <definedName name="DESTCOD" localSheetId="44">#REF!</definedName>
    <definedName name="DESTCOD" localSheetId="41">#REF!</definedName>
    <definedName name="DESTCOD">#REF!</definedName>
    <definedName name="DESTFG" localSheetId="42">#REF!</definedName>
    <definedName name="DESTFG" localSheetId="44">#REF!</definedName>
    <definedName name="DESTFG" localSheetId="41">#REF!</definedName>
    <definedName name="DESTFG">#REF!</definedName>
    <definedName name="DESTQTY" localSheetId="42">#REF!</definedName>
    <definedName name="DESTQTY" localSheetId="44">#REF!</definedName>
    <definedName name="DESTQTY" localSheetId="41">#REF!</definedName>
    <definedName name="DESTQTY">#REF!</definedName>
    <definedName name="DETAIL" localSheetId="42">#REF!</definedName>
    <definedName name="DETAIL" localSheetId="44">#REF!</definedName>
    <definedName name="DETAIL" localSheetId="41">#REF!</definedName>
    <definedName name="DETAIL">#REF!</definedName>
    <definedName name="Detalle_Reserva" localSheetId="42">#REF!</definedName>
    <definedName name="Detalle_Reserva" localSheetId="44">#REF!</definedName>
    <definedName name="Detalle_Reserva" localSheetId="41">#REF!</definedName>
    <definedName name="Detalle_Reserva">#REF!</definedName>
    <definedName name="DEX" localSheetId="42">#REF!</definedName>
    <definedName name="DEX" localSheetId="44">#REF!</definedName>
    <definedName name="DEX" localSheetId="41">#REF!</definedName>
    <definedName name="DEX">#REF!</definedName>
    <definedName name="DF" localSheetId="42">#REF!</definedName>
    <definedName name="DF" localSheetId="44">#REF!</definedName>
    <definedName name="DF" localSheetId="41">#REF!</definedName>
    <definedName name="DF">#REF!</definedName>
    <definedName name="dfa" localSheetId="42" hidden="1">{"TAB1",#N/A,TRUE,"GENERAL";"TAB2",#N/A,TRUE,"GENERAL";"TAB3",#N/A,TRUE,"GENERAL";"TAB4",#N/A,TRUE,"GENERAL";"TAB5",#N/A,TRUE,"GENERAL"}</definedName>
    <definedName name="dfa" localSheetId="44" hidden="1">{"TAB1",#N/A,TRUE,"GENERAL";"TAB2",#N/A,TRUE,"GENERAL";"TAB3",#N/A,TRUE,"GENERAL";"TAB4",#N/A,TRUE,"GENERAL";"TAB5",#N/A,TRUE,"GENERAL"}</definedName>
    <definedName name="dfa" localSheetId="41" hidden="1">{"TAB1",#N/A,TRUE,"GENERAL";"TAB2",#N/A,TRUE,"GENERAL";"TAB3",#N/A,TRUE,"GENERAL";"TAB4",#N/A,TRUE,"GENERAL";"TAB5",#N/A,TRUE,"GENERAL"}</definedName>
    <definedName name="dfa" hidden="1">{"TAB1",#N/A,TRUE,"GENERAL";"TAB2",#N/A,TRUE,"GENERAL";"TAB3",#N/A,TRUE,"GENERAL";"TAB4",#N/A,TRUE,"GENERAL";"TAB5",#N/A,TRUE,"GENERAL"}</definedName>
    <definedName name="dfasd" localSheetId="42" hidden="1">{"TAB1",#N/A,TRUE,"GENERAL";"TAB2",#N/A,TRUE,"GENERAL";"TAB3",#N/A,TRUE,"GENERAL";"TAB4",#N/A,TRUE,"GENERAL";"TAB5",#N/A,TRUE,"GENERAL"}</definedName>
    <definedName name="dfasd" localSheetId="44" hidden="1">{"TAB1",#N/A,TRUE,"GENERAL";"TAB2",#N/A,TRUE,"GENERAL";"TAB3",#N/A,TRUE,"GENERAL";"TAB4",#N/A,TRUE,"GENERAL";"TAB5",#N/A,TRUE,"GENERAL"}</definedName>
    <definedName name="dfasd" localSheetId="41" hidden="1">{"TAB1",#N/A,TRUE,"GENERAL";"TAB2",#N/A,TRUE,"GENERAL";"TAB3",#N/A,TRUE,"GENERAL";"TAB4",#N/A,TRUE,"GENERAL";"TAB5",#N/A,TRUE,"GENERAL"}</definedName>
    <definedName name="dfasd" hidden="1">{"TAB1",#N/A,TRUE,"GENERAL";"TAB2",#N/A,TRUE,"GENERAL";"TAB3",#N/A,TRUE,"GENERAL";"TAB4",#N/A,TRUE,"GENERAL";"TAB5",#N/A,TRUE,"GENERAL"}</definedName>
    <definedName name="DFBNJ" localSheetId="42" hidden="1">{"via1",#N/A,TRUE,"general";"via2",#N/A,TRUE,"general";"via3",#N/A,TRUE,"general"}</definedName>
    <definedName name="DFBNJ" localSheetId="44" hidden="1">{"via1",#N/A,TRUE,"general";"via2",#N/A,TRUE,"general";"via3",#N/A,TRUE,"general"}</definedName>
    <definedName name="DFBNJ" localSheetId="41" hidden="1">{"via1",#N/A,TRUE,"general";"via2",#N/A,TRUE,"general";"via3",#N/A,TRUE,"general"}</definedName>
    <definedName name="DFBNJ" hidden="1">{"via1",#N/A,TRUE,"general";"via2",#N/A,TRUE,"general";"via3",#N/A,TRUE,"general"}</definedName>
    <definedName name="DFDE" localSheetId="42" hidden="1">{#N/A,#N/A,TRUE,"1842CWN0"}</definedName>
    <definedName name="DFDE" localSheetId="44" hidden="1">{#N/A,#N/A,TRUE,"1842CWN0"}</definedName>
    <definedName name="DFDE" localSheetId="41" hidden="1">{#N/A,#N/A,TRUE,"1842CWN0"}</definedName>
    <definedName name="DFDE" hidden="1">{#N/A,#N/A,TRUE,"1842CWN0"}</definedName>
    <definedName name="DFDE_1" localSheetId="42" hidden="1">{#N/A,#N/A,TRUE,"1842CWN0"}</definedName>
    <definedName name="DFDE_1" localSheetId="44" hidden="1">{#N/A,#N/A,TRUE,"1842CWN0"}</definedName>
    <definedName name="DFDE_1" hidden="1">{#N/A,#N/A,TRUE,"1842CWN0"}</definedName>
    <definedName name="DFDE_2" localSheetId="42" hidden="1">{#N/A,#N/A,TRUE,"1842CWN0"}</definedName>
    <definedName name="DFDE_2" localSheetId="44" hidden="1">{#N/A,#N/A,TRUE,"1842CWN0"}</definedName>
    <definedName name="DFDE_2" hidden="1">{#N/A,#N/A,TRUE,"1842CWN0"}</definedName>
    <definedName name="dfds" localSheetId="42" hidden="1">{"TAB1",#N/A,TRUE,"GENERAL";"TAB2",#N/A,TRUE,"GENERAL";"TAB3",#N/A,TRUE,"GENERAL";"TAB4",#N/A,TRUE,"GENERAL";"TAB5",#N/A,TRUE,"GENERAL"}</definedName>
    <definedName name="dfds" localSheetId="44" hidden="1">{"TAB1",#N/A,TRUE,"GENERAL";"TAB2",#N/A,TRUE,"GENERAL";"TAB3",#N/A,TRUE,"GENERAL";"TAB4",#N/A,TRUE,"GENERAL";"TAB5",#N/A,TRUE,"GENERAL"}</definedName>
    <definedName name="dfds" localSheetId="41" hidden="1">{"TAB1",#N/A,TRUE,"GENERAL";"TAB2",#N/A,TRUE,"GENERAL";"TAB3",#N/A,TRUE,"GENERAL";"TAB4",#N/A,TRUE,"GENERAL";"TAB5",#N/A,TRUE,"GENERAL"}</definedName>
    <definedName name="dfds" hidden="1">{"TAB1",#N/A,TRUE,"GENERAL";"TAB2",#N/A,TRUE,"GENERAL";"TAB3",#N/A,TRUE,"GENERAL";"TAB4",#N/A,TRUE,"GENERAL";"TAB5",#N/A,TRUE,"GENERAL"}</definedName>
    <definedName name="dfdsfi" localSheetId="42" hidden="1">{"via1",#N/A,TRUE,"general";"via2",#N/A,TRUE,"general";"via3",#N/A,TRUE,"general"}</definedName>
    <definedName name="dfdsfi" localSheetId="44" hidden="1">{"via1",#N/A,TRUE,"general";"via2",#N/A,TRUE,"general";"via3",#N/A,TRUE,"general"}</definedName>
    <definedName name="dfdsfi" localSheetId="41" hidden="1">{"via1",#N/A,TRUE,"general";"via2",#N/A,TRUE,"general";"via3",#N/A,TRUE,"general"}</definedName>
    <definedName name="dfdsfi" hidden="1">{"via1",#N/A,TRUE,"general";"via2",#N/A,TRUE,"general";"via3",#N/A,TRUE,"general"}</definedName>
    <definedName name="DFEET" localSheetId="42" hidden="1">{#N/A,#N/A,TRUE,"INGENIERIA";#N/A,#N/A,TRUE,"COMPRAS";#N/A,#N/A,TRUE,"DIRECCION";#N/A,#N/A,TRUE,"RESUMEN"}</definedName>
    <definedName name="DFEET" localSheetId="44" hidden="1">{#N/A,#N/A,TRUE,"INGENIERIA";#N/A,#N/A,TRUE,"COMPRAS";#N/A,#N/A,TRUE,"DIRECCION";#N/A,#N/A,TRUE,"RESUMEN"}</definedName>
    <definedName name="DFEET" localSheetId="41" hidden="1">{#N/A,#N/A,TRUE,"INGENIERIA";#N/A,#N/A,TRUE,"COMPRAS";#N/A,#N/A,TRUE,"DIRECCION";#N/A,#N/A,TRUE,"RESUMEN"}</definedName>
    <definedName name="DFEET" hidden="1">{#N/A,#N/A,TRUE,"INGENIERIA";#N/A,#N/A,TRUE,"COMPRAS";#N/A,#N/A,TRUE,"DIRECCION";#N/A,#N/A,TRUE,"RESUMEN"}</definedName>
    <definedName name="DFEET_1" localSheetId="42" hidden="1">{#N/A,#N/A,TRUE,"INGENIERIA";#N/A,#N/A,TRUE,"COMPRAS";#N/A,#N/A,TRUE,"DIRECCION";#N/A,#N/A,TRUE,"RESUMEN"}</definedName>
    <definedName name="DFEET_1" localSheetId="44" hidden="1">{#N/A,#N/A,TRUE,"INGENIERIA";#N/A,#N/A,TRUE,"COMPRAS";#N/A,#N/A,TRUE,"DIRECCION";#N/A,#N/A,TRUE,"RESUMEN"}</definedName>
    <definedName name="DFEET_1" hidden="1">{#N/A,#N/A,TRUE,"INGENIERIA";#N/A,#N/A,TRUE,"COMPRAS";#N/A,#N/A,TRUE,"DIRECCION";#N/A,#N/A,TRUE,"RESUMEN"}</definedName>
    <definedName name="DFEET_2" localSheetId="42" hidden="1">{#N/A,#N/A,TRUE,"INGENIERIA";#N/A,#N/A,TRUE,"COMPRAS";#N/A,#N/A,TRUE,"DIRECCION";#N/A,#N/A,TRUE,"RESUMEN"}</definedName>
    <definedName name="DFEET_2" localSheetId="44" hidden="1">{#N/A,#N/A,TRUE,"INGENIERIA";#N/A,#N/A,TRUE,"COMPRAS";#N/A,#N/A,TRUE,"DIRECCION";#N/A,#N/A,TRUE,"RESUMEN"}</definedName>
    <definedName name="DFEET_2" hidden="1">{#N/A,#N/A,TRUE,"INGENIERIA";#N/A,#N/A,TRUE,"COMPRAS";#N/A,#N/A,TRUE,"DIRECCION";#N/A,#N/A,TRUE,"RESUMEN"}</definedName>
    <definedName name="dffffe" localSheetId="42" hidden="1">{"TAB1",#N/A,TRUE,"GENERAL";"TAB2",#N/A,TRUE,"GENERAL";"TAB3",#N/A,TRUE,"GENERAL";"TAB4",#N/A,TRUE,"GENERAL";"TAB5",#N/A,TRUE,"GENERAL"}</definedName>
    <definedName name="dffffe" localSheetId="44" hidden="1">{"TAB1",#N/A,TRUE,"GENERAL";"TAB2",#N/A,TRUE,"GENERAL";"TAB3",#N/A,TRUE,"GENERAL";"TAB4",#N/A,TRUE,"GENERAL";"TAB5",#N/A,TRUE,"GENERAL"}</definedName>
    <definedName name="dffffe" localSheetId="41" hidden="1">{"TAB1",#N/A,TRUE,"GENERAL";"TAB2",#N/A,TRUE,"GENERAL";"TAB3",#N/A,TRUE,"GENERAL";"TAB4",#N/A,TRUE,"GENERAL";"TAB5",#N/A,TRUE,"GENERAL"}</definedName>
    <definedName name="dffffe" hidden="1">{"TAB1",#N/A,TRUE,"GENERAL";"TAB2",#N/A,TRUE,"GENERAL";"TAB3",#N/A,TRUE,"GENERAL";"TAB4",#N/A,TRUE,"GENERAL";"TAB5",#N/A,TRUE,"GENERAL"}</definedName>
    <definedName name="DFG" localSheetId="42" hidden="1">{"via1",#N/A,TRUE,"general";"via2",#N/A,TRUE,"general";"via3",#N/A,TRUE,"general"}</definedName>
    <definedName name="DFG" localSheetId="44" hidden="1">{"via1",#N/A,TRUE,"general";"via2",#N/A,TRUE,"general";"via3",#N/A,TRUE,"general"}</definedName>
    <definedName name="DFG" localSheetId="41" hidden="1">{"via1",#N/A,TRUE,"general";"via2",#N/A,TRUE,"general";"via3",#N/A,TRUE,"general"}</definedName>
    <definedName name="DFG" hidden="1">{"via1",#N/A,TRUE,"general";"via2",#N/A,TRUE,"general";"via3",#N/A,TRUE,"general"}</definedName>
    <definedName name="DFGBHJ" localSheetId="42" hidden="1">{"via1",#N/A,TRUE,"general";"via2",#N/A,TRUE,"general";"via3",#N/A,TRUE,"general"}</definedName>
    <definedName name="DFGBHJ" localSheetId="44" hidden="1">{"via1",#N/A,TRUE,"general";"via2",#N/A,TRUE,"general";"via3",#N/A,TRUE,"general"}</definedName>
    <definedName name="DFGBHJ" localSheetId="41" hidden="1">{"via1",#N/A,TRUE,"general";"via2",#N/A,TRUE,"general";"via3",#N/A,TRUE,"general"}</definedName>
    <definedName name="DFGBHJ" hidden="1">{"via1",#N/A,TRUE,"general";"via2",#N/A,TRUE,"general";"via3",#N/A,TRUE,"general"}</definedName>
    <definedName name="DFGDFG" localSheetId="42" hidden="1">{"via1",#N/A,TRUE,"general";"via2",#N/A,TRUE,"general";"via3",#N/A,TRUE,"general"}</definedName>
    <definedName name="DFGDFG" localSheetId="44" hidden="1">{"via1",#N/A,TRUE,"general";"via2",#N/A,TRUE,"general";"via3",#N/A,TRUE,"general"}</definedName>
    <definedName name="DFGDFG" localSheetId="41" hidden="1">{"via1",#N/A,TRUE,"general";"via2",#N/A,TRUE,"general";"via3",#N/A,TRUE,"general"}</definedName>
    <definedName name="DFGDFG" hidden="1">{"via1",#N/A,TRUE,"general";"via2",#N/A,TRUE,"general";"via3",#N/A,TRUE,"general"}</definedName>
    <definedName name="DFGDFGDFG" localSheetId="42">#REF!</definedName>
    <definedName name="DFGDFGDFG" localSheetId="44">#REF!</definedName>
    <definedName name="DFGDFGDFG">#REF!</definedName>
    <definedName name="DFGDYYB" localSheetId="42" hidden="1">{"TAB1",#N/A,TRUE,"GENERAL";"TAB2",#N/A,TRUE,"GENERAL";"TAB3",#N/A,TRUE,"GENERAL";"TAB4",#N/A,TRUE,"GENERAL";"TAB5",#N/A,TRUE,"GENERAL"}</definedName>
    <definedName name="DFGDYYB" localSheetId="44" hidden="1">{"TAB1",#N/A,TRUE,"GENERAL";"TAB2",#N/A,TRUE,"GENERAL";"TAB3",#N/A,TRUE,"GENERAL";"TAB4",#N/A,TRUE,"GENERAL";"TAB5",#N/A,TRUE,"GENERAL"}</definedName>
    <definedName name="DFGDYYB" localSheetId="41" hidden="1">{"TAB1",#N/A,TRUE,"GENERAL";"TAB2",#N/A,TRUE,"GENERAL";"TAB3",#N/A,TRUE,"GENERAL";"TAB4",#N/A,TRUE,"GENERAL";"TAB5",#N/A,TRUE,"GENERAL"}</definedName>
    <definedName name="DFGDYYB" hidden="1">{"TAB1",#N/A,TRUE,"GENERAL";"TAB2",#N/A,TRUE,"GENERAL";"TAB3",#N/A,TRUE,"GENERAL";"TAB4",#N/A,TRUE,"GENERAL";"TAB5",#N/A,TRUE,"GENERAL"}</definedName>
    <definedName name="dfgf" localSheetId="42" hidden="1">{"via1",#N/A,TRUE,"general";"via2",#N/A,TRUE,"general";"via3",#N/A,TRUE,"general"}</definedName>
    <definedName name="dfgf" localSheetId="44" hidden="1">{"via1",#N/A,TRUE,"general";"via2",#N/A,TRUE,"general";"via3",#N/A,TRUE,"general"}</definedName>
    <definedName name="dfgf" localSheetId="41" hidden="1">{"via1",#N/A,TRUE,"general";"via2",#N/A,TRUE,"general";"via3",#N/A,TRUE,"general"}</definedName>
    <definedName name="dfgf" hidden="1">{"via1",#N/A,TRUE,"general";"via2",#N/A,TRUE,"general";"via3",#N/A,TRUE,"general"}</definedName>
    <definedName name="DFGFBOP" localSheetId="42" hidden="1">{"TAB1",#N/A,TRUE,"GENERAL";"TAB2",#N/A,TRUE,"GENERAL";"TAB3",#N/A,TRUE,"GENERAL";"TAB4",#N/A,TRUE,"GENERAL";"TAB5",#N/A,TRUE,"GENERAL"}</definedName>
    <definedName name="DFGFBOP" localSheetId="44" hidden="1">{"TAB1",#N/A,TRUE,"GENERAL";"TAB2",#N/A,TRUE,"GENERAL";"TAB3",#N/A,TRUE,"GENERAL";"TAB4",#N/A,TRUE,"GENERAL";"TAB5",#N/A,TRUE,"GENERAL"}</definedName>
    <definedName name="DFGFBOP" localSheetId="41" hidden="1">{"TAB1",#N/A,TRUE,"GENERAL";"TAB2",#N/A,TRUE,"GENERAL";"TAB3",#N/A,TRUE,"GENERAL";"TAB4",#N/A,TRUE,"GENERAL";"TAB5",#N/A,TRUE,"GENERAL"}</definedName>
    <definedName name="DFGFBOP" hidden="1">{"TAB1",#N/A,TRUE,"GENERAL";"TAB2",#N/A,TRUE,"GENERAL";"TAB3",#N/A,TRUE,"GENERAL";"TAB4",#N/A,TRUE,"GENERAL";"TAB5",#N/A,TRUE,"GENERAL"}</definedName>
    <definedName name="DFGFDG" localSheetId="42" hidden="1">{"TAB1",#N/A,TRUE,"GENERAL";"TAB2",#N/A,TRUE,"GENERAL";"TAB3",#N/A,TRUE,"GENERAL";"TAB4",#N/A,TRUE,"GENERAL";"TAB5",#N/A,TRUE,"GENERAL"}</definedName>
    <definedName name="DFGFDG" localSheetId="44" hidden="1">{"TAB1",#N/A,TRUE,"GENERAL";"TAB2",#N/A,TRUE,"GENERAL";"TAB3",#N/A,TRUE,"GENERAL";"TAB4",#N/A,TRUE,"GENERAL";"TAB5",#N/A,TRUE,"GENERAL"}</definedName>
    <definedName name="DFGFDG" localSheetId="41" hidden="1">{"TAB1",#N/A,TRUE,"GENERAL";"TAB2",#N/A,TRUE,"GENERAL";"TAB3",#N/A,TRUE,"GENERAL";"TAB4",#N/A,TRUE,"GENERAL";"TAB5",#N/A,TRUE,"GENERAL"}</definedName>
    <definedName name="DFGFDG" hidden="1">{"TAB1",#N/A,TRUE,"GENERAL";"TAB2",#N/A,TRUE,"GENERAL";"TAB3",#N/A,TRUE,"GENERAL";"TAB4",#N/A,TRUE,"GENERAL";"TAB5",#N/A,TRUE,"GENERAL"}</definedName>
    <definedName name="DFGHB" localSheetId="42">#REF!</definedName>
    <definedName name="DFGHB" localSheetId="44">#REF!</definedName>
    <definedName name="DFGHB">#REF!</definedName>
    <definedName name="DFGV" localSheetId="42" hidden="1">{"TAB1",#N/A,TRUE,"GENERAL";"TAB2",#N/A,TRUE,"GENERAL";"TAB3",#N/A,TRUE,"GENERAL";"TAB4",#N/A,TRUE,"GENERAL";"TAB5",#N/A,TRUE,"GENERAL"}</definedName>
    <definedName name="DFGV" localSheetId="44" hidden="1">{"TAB1",#N/A,TRUE,"GENERAL";"TAB2",#N/A,TRUE,"GENERAL";"TAB3",#N/A,TRUE,"GENERAL";"TAB4",#N/A,TRUE,"GENERAL";"TAB5",#N/A,TRUE,"GENERAL"}</definedName>
    <definedName name="DFGV" localSheetId="41" hidden="1">{"TAB1",#N/A,TRUE,"GENERAL";"TAB2",#N/A,TRUE,"GENERAL";"TAB3",#N/A,TRUE,"GENERAL";"TAB4",#N/A,TRUE,"GENERAL";"TAB5",#N/A,TRUE,"GENERAL"}</definedName>
    <definedName name="DFGV" hidden="1">{"TAB1",#N/A,TRUE,"GENERAL";"TAB2",#N/A,TRUE,"GENERAL";"TAB3",#N/A,TRUE,"GENERAL";"TAB4",#N/A,TRUE,"GENERAL";"TAB5",#N/A,TRUE,"GENERAL"}</definedName>
    <definedName name="DFGVDFGDFG" localSheetId="42">#REF!</definedName>
    <definedName name="DFGVDFGDFG" localSheetId="44">#REF!</definedName>
    <definedName name="DFGVDFGDFG">#REF!</definedName>
    <definedName name="dfgypuj" localSheetId="42" hidden="1">{"TAB1",#N/A,TRUE,"GENERAL";"TAB2",#N/A,TRUE,"GENERAL";"TAB3",#N/A,TRUE,"GENERAL";"TAB4",#N/A,TRUE,"GENERAL";"TAB5",#N/A,TRUE,"GENERAL"}</definedName>
    <definedName name="dfgypuj" localSheetId="44" hidden="1">{"TAB1",#N/A,TRUE,"GENERAL";"TAB2",#N/A,TRUE,"GENERAL";"TAB3",#N/A,TRUE,"GENERAL";"TAB4",#N/A,TRUE,"GENERAL";"TAB5",#N/A,TRUE,"GENERAL"}</definedName>
    <definedName name="dfgypuj" localSheetId="41" hidden="1">{"TAB1",#N/A,TRUE,"GENERAL";"TAB2",#N/A,TRUE,"GENERAL";"TAB3",#N/A,TRUE,"GENERAL";"TAB4",#N/A,TRUE,"GENERAL";"TAB5",#N/A,TRUE,"GENERAL"}</definedName>
    <definedName name="dfgypuj" hidden="1">{"TAB1",#N/A,TRUE,"GENERAL";"TAB2",#N/A,TRUE,"GENERAL";"TAB3",#N/A,TRUE,"GENERAL";"TAB4",#N/A,TRUE,"GENERAL";"TAB5",#N/A,TRUE,"GENERAL"}</definedName>
    <definedName name="dfh" localSheetId="42" hidden="1">{"TAB1",#N/A,TRUE,"GENERAL";"TAB2",#N/A,TRUE,"GENERAL";"TAB3",#N/A,TRUE,"GENERAL";"TAB4",#N/A,TRUE,"GENERAL";"TAB5",#N/A,TRUE,"GENERAL"}</definedName>
    <definedName name="dfh" localSheetId="44" hidden="1">{"TAB1",#N/A,TRUE,"GENERAL";"TAB2",#N/A,TRUE,"GENERAL";"TAB3",#N/A,TRUE,"GENERAL";"TAB4",#N/A,TRUE,"GENERAL";"TAB5",#N/A,TRUE,"GENERAL"}</definedName>
    <definedName name="dfh" localSheetId="41" hidden="1">{"TAB1",#N/A,TRUE,"GENERAL";"TAB2",#N/A,TRUE,"GENERAL";"TAB3",#N/A,TRUE,"GENERAL";"TAB4",#N/A,TRUE,"GENERAL";"TAB5",#N/A,TRUE,"GENERAL"}</definedName>
    <definedName name="dfh" hidden="1">{"TAB1",#N/A,TRUE,"GENERAL";"TAB2",#N/A,TRUE,"GENERAL";"TAB3",#N/A,TRUE,"GENERAL";"TAB4",#N/A,TRUE,"GENERAL";"TAB5",#N/A,TRUE,"GENERAL"}</definedName>
    <definedName name="dfhdr" localSheetId="42" hidden="1">{"via1",#N/A,TRUE,"general";"via2",#N/A,TRUE,"general";"via3",#N/A,TRUE,"general"}</definedName>
    <definedName name="dfhdr" localSheetId="44" hidden="1">{"via1",#N/A,TRUE,"general";"via2",#N/A,TRUE,"general";"via3",#N/A,TRUE,"general"}</definedName>
    <definedName name="dfhdr" localSheetId="41" hidden="1">{"via1",#N/A,TRUE,"general";"via2",#N/A,TRUE,"general";"via3",#N/A,TRUE,"general"}</definedName>
    <definedName name="dfhdr" hidden="1">{"via1",#N/A,TRUE,"general";"via2",#N/A,TRUE,"general";"via3",#N/A,TRUE,"general"}</definedName>
    <definedName name="dfhgh" localSheetId="42" hidden="1">{"via1",#N/A,TRUE,"general";"via2",#N/A,TRUE,"general";"via3",#N/A,TRUE,"general"}</definedName>
    <definedName name="dfhgh" localSheetId="44" hidden="1">{"via1",#N/A,TRUE,"general";"via2",#N/A,TRUE,"general";"via3",#N/A,TRUE,"general"}</definedName>
    <definedName name="dfhgh" localSheetId="41" hidden="1">{"via1",#N/A,TRUE,"general";"via2",#N/A,TRUE,"general";"via3",#N/A,TRUE,"general"}</definedName>
    <definedName name="dfhgh" hidden="1">{"via1",#N/A,TRUE,"general";"via2",#N/A,TRUE,"general";"via3",#N/A,TRUE,"general"}</definedName>
    <definedName name="dfj" localSheetId="42" hidden="1">{"via1",#N/A,TRUE,"general";"via2",#N/A,TRUE,"general";"via3",#N/A,TRUE,"general"}</definedName>
    <definedName name="dfj" localSheetId="44" hidden="1">{"via1",#N/A,TRUE,"general";"via2",#N/A,TRUE,"general";"via3",#N/A,TRUE,"general"}</definedName>
    <definedName name="dfj" localSheetId="41" hidden="1">{"via1",#N/A,TRUE,"general";"via2",#N/A,TRUE,"general";"via3",#N/A,TRUE,"general"}</definedName>
    <definedName name="dfj" hidden="1">{"via1",#N/A,TRUE,"general";"via2",#N/A,TRUE,"general";"via3",#N/A,TRUE,"general"}</definedName>
    <definedName name="dflt1" localSheetId="42">#REF!</definedName>
    <definedName name="dflt1" localSheetId="44">#REF!</definedName>
    <definedName name="dflt1" localSheetId="41">#REF!</definedName>
    <definedName name="dflt1">#REF!</definedName>
    <definedName name="dflt2" localSheetId="42">#REF!</definedName>
    <definedName name="dflt2" localSheetId="44">#REF!</definedName>
    <definedName name="dflt2" localSheetId="41">#REF!</definedName>
    <definedName name="dflt2">#REF!</definedName>
    <definedName name="dflt3" localSheetId="42">#REF!</definedName>
    <definedName name="dflt3" localSheetId="44">#REF!</definedName>
    <definedName name="dflt3" localSheetId="41">#REF!</definedName>
    <definedName name="dflt3">#REF!</definedName>
    <definedName name="dflt4" localSheetId="42">#REF!</definedName>
    <definedName name="dflt4" localSheetId="44">#REF!</definedName>
    <definedName name="dflt4" localSheetId="41">#REF!</definedName>
    <definedName name="dflt4">#REF!</definedName>
    <definedName name="dflt5" localSheetId="42">#REF!</definedName>
    <definedName name="dflt5" localSheetId="44">#REF!</definedName>
    <definedName name="dflt5" localSheetId="41">#REF!</definedName>
    <definedName name="dflt5">#REF!</definedName>
    <definedName name="dflt6" localSheetId="42">#REF!</definedName>
    <definedName name="dflt6" localSheetId="44">#REF!</definedName>
    <definedName name="dflt6" localSheetId="41">#REF!</definedName>
    <definedName name="dflt6">#REF!</definedName>
    <definedName name="dflt7" localSheetId="42">#REF!</definedName>
    <definedName name="dflt7" localSheetId="44">#REF!</definedName>
    <definedName name="dflt7" localSheetId="41">#REF!</definedName>
    <definedName name="dflt7">#REF!</definedName>
    <definedName name="DFRFRF" localSheetId="42" hidden="1">{"via1",#N/A,TRUE,"general";"via2",#N/A,TRUE,"general";"via3",#N/A,TRUE,"general"}</definedName>
    <definedName name="DFRFRF" localSheetId="44" hidden="1">{"via1",#N/A,TRUE,"general";"via2",#N/A,TRUE,"general";"via3",#N/A,TRUE,"general"}</definedName>
    <definedName name="DFRFRF" localSheetId="41" hidden="1">{"via1",#N/A,TRUE,"general";"via2",#N/A,TRUE,"general";"via3",#N/A,TRUE,"general"}</definedName>
    <definedName name="DFRFRF" hidden="1">{"via1",#N/A,TRUE,"general";"via2",#N/A,TRUE,"general";"via3",#N/A,TRUE,"general"}</definedName>
    <definedName name="DFVGDFGDFGDF" localSheetId="42">#REF!</definedName>
    <definedName name="DFVGDFGDFGDF" localSheetId="44">#REF!</definedName>
    <definedName name="DFVGDFGDFGDF">#REF!</definedName>
    <definedName name="DFVUI" localSheetId="42" hidden="1">{"via1",#N/A,TRUE,"general";"via2",#N/A,TRUE,"general";"via3",#N/A,TRUE,"general"}</definedName>
    <definedName name="DFVUI" localSheetId="44" hidden="1">{"via1",#N/A,TRUE,"general";"via2",#N/A,TRUE,"general";"via3",#N/A,TRUE,"general"}</definedName>
    <definedName name="DFVUI" localSheetId="41" hidden="1">{"via1",#N/A,TRUE,"general";"via2",#N/A,TRUE,"general";"via3",#N/A,TRUE,"general"}</definedName>
    <definedName name="DFVUI" hidden="1">{"via1",#N/A,TRUE,"general";"via2",#N/A,TRUE,"general";"via3",#N/A,TRUE,"general"}</definedName>
    <definedName name="dg" localSheetId="42" hidden="1">{"via1",#N/A,TRUE,"general";"via2",#N/A,TRUE,"general";"via3",#N/A,TRUE,"general"}</definedName>
    <definedName name="dg" localSheetId="44" hidden="1">{"via1",#N/A,TRUE,"general";"via2",#N/A,TRUE,"general";"via3",#N/A,TRUE,"general"}</definedName>
    <definedName name="dg" localSheetId="41" hidden="1">{"via1",#N/A,TRUE,"general";"via2",#N/A,TRUE,"general";"via3",#N/A,TRUE,"general"}</definedName>
    <definedName name="dg" hidden="1">{"via1",#N/A,TRUE,"general";"via2",#N/A,TRUE,"general";"via3",#N/A,TRUE,"general"}</definedName>
    <definedName name="dgdgr" localSheetId="42" hidden="1">{"via1",#N/A,TRUE,"general";"via2",#N/A,TRUE,"general";"via3",#N/A,TRUE,"general"}</definedName>
    <definedName name="dgdgr" localSheetId="44" hidden="1">{"via1",#N/A,TRUE,"general";"via2",#N/A,TRUE,"general";"via3",#N/A,TRUE,"general"}</definedName>
    <definedName name="dgdgr" localSheetId="41" hidden="1">{"via1",#N/A,TRUE,"general";"via2",#N/A,TRUE,"general";"via3",#N/A,TRUE,"general"}</definedName>
    <definedName name="dgdgr" hidden="1">{"via1",#N/A,TRUE,"general";"via2",#N/A,TRUE,"general";"via3",#N/A,TRUE,"general"}</definedName>
    <definedName name="dgfd" localSheetId="42" hidden="1">{"TAB1",#N/A,TRUE,"GENERAL";"TAB2",#N/A,TRUE,"GENERAL";"TAB3",#N/A,TRUE,"GENERAL";"TAB4",#N/A,TRUE,"GENERAL";"TAB5",#N/A,TRUE,"GENERAL"}</definedName>
    <definedName name="dgfd" localSheetId="44" hidden="1">{"TAB1",#N/A,TRUE,"GENERAL";"TAB2",#N/A,TRUE,"GENERAL";"TAB3",#N/A,TRUE,"GENERAL";"TAB4",#N/A,TRUE,"GENERAL";"TAB5",#N/A,TRUE,"GENERAL"}</definedName>
    <definedName name="dgfd" localSheetId="41" hidden="1">{"TAB1",#N/A,TRUE,"GENERAL";"TAB2",#N/A,TRUE,"GENERAL";"TAB3",#N/A,TRUE,"GENERAL";"TAB4",#N/A,TRUE,"GENERAL";"TAB5",#N/A,TRUE,"GENERAL"}</definedName>
    <definedName name="dgfd" hidden="1">{"TAB1",#N/A,TRUE,"GENERAL";"TAB2",#N/A,TRUE,"GENERAL";"TAB3",#N/A,TRUE,"GENERAL";"TAB4",#N/A,TRUE,"GENERAL";"TAB5",#N/A,TRUE,"GENERAL"}</definedName>
    <definedName name="DGFDFVSDF" localSheetId="42" hidden="1">{"via1",#N/A,TRUE,"general";"via2",#N/A,TRUE,"general";"via3",#N/A,TRUE,"general"}</definedName>
    <definedName name="DGFDFVSDF" localSheetId="44" hidden="1">{"via1",#N/A,TRUE,"general";"via2",#N/A,TRUE,"general";"via3",#N/A,TRUE,"general"}</definedName>
    <definedName name="DGFDFVSDF" localSheetId="41" hidden="1">{"via1",#N/A,TRUE,"general";"via2",#N/A,TRUE,"general";"via3",#N/A,TRUE,"general"}</definedName>
    <definedName name="DGFDFVSDF" hidden="1">{"via1",#N/A,TRUE,"general";"via2",#N/A,TRUE,"general";"via3",#N/A,TRUE,"general"}</definedName>
    <definedName name="dgfdg" localSheetId="42" hidden="1">{"via1",#N/A,TRUE,"general";"via2",#N/A,TRUE,"general";"via3",#N/A,TRUE,"general"}</definedName>
    <definedName name="dgfdg" localSheetId="44" hidden="1">{"via1",#N/A,TRUE,"general";"via2",#N/A,TRUE,"general";"via3",#N/A,TRUE,"general"}</definedName>
    <definedName name="dgfdg" localSheetId="41" hidden="1">{"via1",#N/A,TRUE,"general";"via2",#N/A,TRUE,"general";"via3",#N/A,TRUE,"general"}</definedName>
    <definedName name="dgfdg" hidden="1">{"via1",#N/A,TRUE,"general";"via2",#N/A,TRUE,"general";"via3",#N/A,TRUE,"general"}</definedName>
    <definedName name="DGFEE" localSheetId="42" hidden="1">{#N/A,#N/A,TRUE,"1842CWN0"}</definedName>
    <definedName name="DGFEE" localSheetId="44" hidden="1">{#N/A,#N/A,TRUE,"1842CWN0"}</definedName>
    <definedName name="DGFEE" localSheetId="41" hidden="1">{#N/A,#N/A,TRUE,"1842CWN0"}</definedName>
    <definedName name="DGFEE" hidden="1">{#N/A,#N/A,TRUE,"1842CWN0"}</definedName>
    <definedName name="DGFEE_1" localSheetId="42" hidden="1">{#N/A,#N/A,TRUE,"1842CWN0"}</definedName>
    <definedName name="DGFEE_1" localSheetId="44" hidden="1">{#N/A,#N/A,TRUE,"1842CWN0"}</definedName>
    <definedName name="DGFEE_1" hidden="1">{#N/A,#N/A,TRUE,"1842CWN0"}</definedName>
    <definedName name="DGFEE_2" localSheetId="42" hidden="1">{#N/A,#N/A,TRUE,"1842CWN0"}</definedName>
    <definedName name="DGFEE_2" localSheetId="44" hidden="1">{#N/A,#N/A,TRUE,"1842CWN0"}</definedName>
    <definedName name="DGFEE_2" hidden="1">{#N/A,#N/A,TRUE,"1842CWN0"}</definedName>
    <definedName name="DGFG" localSheetId="42" hidden="1">{"via1",#N/A,TRUE,"general";"via2",#N/A,TRUE,"general";"via3",#N/A,TRUE,"general"}</definedName>
    <definedName name="DGFG" localSheetId="44" hidden="1">{"via1",#N/A,TRUE,"general";"via2",#N/A,TRUE,"general";"via3",#N/A,TRUE,"general"}</definedName>
    <definedName name="DGFG" localSheetId="41" hidden="1">{"via1",#N/A,TRUE,"general";"via2",#N/A,TRUE,"general";"via3",#N/A,TRUE,"general"}</definedName>
    <definedName name="DGFG" hidden="1">{"via1",#N/A,TRUE,"general";"via2",#N/A,TRUE,"general";"via3",#N/A,TRUE,"general"}</definedName>
    <definedName name="DGFGGHF" localSheetId="42" hidden="1">{#N/A,#N/A,TRUE,"INGENIERIA";#N/A,#N/A,TRUE,"COMPRAS";#N/A,#N/A,TRUE,"DIRECCION";#N/A,#N/A,TRUE,"RESUMEN"}</definedName>
    <definedName name="DGFGGHF" localSheetId="44" hidden="1">{#N/A,#N/A,TRUE,"INGENIERIA";#N/A,#N/A,TRUE,"COMPRAS";#N/A,#N/A,TRUE,"DIRECCION";#N/A,#N/A,TRUE,"RESUMEN"}</definedName>
    <definedName name="DGFGGHF" localSheetId="41" hidden="1">{#N/A,#N/A,TRUE,"INGENIERIA";#N/A,#N/A,TRUE,"COMPRAS";#N/A,#N/A,TRUE,"DIRECCION";#N/A,#N/A,TRUE,"RESUMEN"}</definedName>
    <definedName name="DGFGGHF" hidden="1">{#N/A,#N/A,TRUE,"INGENIERIA";#N/A,#N/A,TRUE,"COMPRAS";#N/A,#N/A,TRUE,"DIRECCION";#N/A,#N/A,TRUE,"RESUMEN"}</definedName>
    <definedName name="DGFGGHF_1" localSheetId="42" hidden="1">{#N/A,#N/A,TRUE,"INGENIERIA";#N/A,#N/A,TRUE,"COMPRAS";#N/A,#N/A,TRUE,"DIRECCION";#N/A,#N/A,TRUE,"RESUMEN"}</definedName>
    <definedName name="DGFGGHF_1" localSheetId="44" hidden="1">{#N/A,#N/A,TRUE,"INGENIERIA";#N/A,#N/A,TRUE,"COMPRAS";#N/A,#N/A,TRUE,"DIRECCION";#N/A,#N/A,TRUE,"RESUMEN"}</definedName>
    <definedName name="DGFGGHF_1" hidden="1">{#N/A,#N/A,TRUE,"INGENIERIA";#N/A,#N/A,TRUE,"COMPRAS";#N/A,#N/A,TRUE,"DIRECCION";#N/A,#N/A,TRUE,"RESUMEN"}</definedName>
    <definedName name="DGFGGHF_2" localSheetId="42" hidden="1">{#N/A,#N/A,TRUE,"INGENIERIA";#N/A,#N/A,TRUE,"COMPRAS";#N/A,#N/A,TRUE,"DIRECCION";#N/A,#N/A,TRUE,"RESUMEN"}</definedName>
    <definedName name="DGFGGHF_2" localSheetId="44" hidden="1">{#N/A,#N/A,TRUE,"INGENIERIA";#N/A,#N/A,TRUE,"COMPRAS";#N/A,#N/A,TRUE,"DIRECCION";#N/A,#N/A,TRUE,"RESUMEN"}</definedName>
    <definedName name="DGFGGHF_2" hidden="1">{#N/A,#N/A,TRUE,"INGENIERIA";#N/A,#N/A,TRUE,"COMPRAS";#N/A,#N/A,TRUE,"DIRECCION";#N/A,#N/A,TRUE,"RESUMEN"}</definedName>
    <definedName name="DGFR" localSheetId="42" hidden="1">{#N/A,#N/A,TRUE,"1842CWN0"}</definedName>
    <definedName name="DGFR" localSheetId="44" hidden="1">{#N/A,#N/A,TRUE,"1842CWN0"}</definedName>
    <definedName name="DGFR" localSheetId="41" hidden="1">{#N/A,#N/A,TRUE,"1842CWN0"}</definedName>
    <definedName name="DGFR" hidden="1">{#N/A,#N/A,TRUE,"1842CWN0"}</definedName>
    <definedName name="DGFR_1" localSheetId="42" hidden="1">{#N/A,#N/A,TRUE,"1842CWN0"}</definedName>
    <definedName name="DGFR_1" localSheetId="44" hidden="1">{#N/A,#N/A,TRUE,"1842CWN0"}</definedName>
    <definedName name="DGFR_1" hidden="1">{#N/A,#N/A,TRUE,"1842CWN0"}</definedName>
    <definedName name="DGFR_2" localSheetId="42" hidden="1">{#N/A,#N/A,TRUE,"1842CWN0"}</definedName>
    <definedName name="DGFR_2" localSheetId="44" hidden="1">{#N/A,#N/A,TRUE,"1842CWN0"}</definedName>
    <definedName name="DGFR_2" hidden="1">{#N/A,#N/A,TRUE,"1842CWN0"}</definedName>
    <definedName name="dgfsado" localSheetId="42" hidden="1">{"TAB1",#N/A,TRUE,"GENERAL";"TAB2",#N/A,TRUE,"GENERAL";"TAB3",#N/A,TRUE,"GENERAL";"TAB4",#N/A,TRUE,"GENERAL";"TAB5",#N/A,TRUE,"GENERAL"}</definedName>
    <definedName name="dgfsado" localSheetId="44" hidden="1">{"TAB1",#N/A,TRUE,"GENERAL";"TAB2",#N/A,TRUE,"GENERAL";"TAB3",#N/A,TRUE,"GENERAL";"TAB4",#N/A,TRUE,"GENERAL";"TAB5",#N/A,TRUE,"GENERAL"}</definedName>
    <definedName name="dgfsado" localSheetId="41" hidden="1">{"TAB1",#N/A,TRUE,"GENERAL";"TAB2",#N/A,TRUE,"GENERAL";"TAB3",#N/A,TRUE,"GENERAL";"TAB4",#N/A,TRUE,"GENERAL";"TAB5",#N/A,TRUE,"GENERAL"}</definedName>
    <definedName name="dgfsado" hidden="1">{"TAB1",#N/A,TRUE,"GENERAL";"TAB2",#N/A,TRUE,"GENERAL";"TAB3",#N/A,TRUE,"GENERAL";"TAB4",#N/A,TRUE,"GENERAL";"TAB5",#N/A,TRUE,"GENERAL"}</definedName>
    <definedName name="DGGGHHJT" localSheetId="42" hidden="1">{#N/A,#N/A,TRUE,"INGENIERIA";#N/A,#N/A,TRUE,"COMPRAS";#N/A,#N/A,TRUE,"DIRECCION";#N/A,#N/A,TRUE,"RESUMEN"}</definedName>
    <definedName name="DGGGHHJT" localSheetId="44" hidden="1">{#N/A,#N/A,TRUE,"INGENIERIA";#N/A,#N/A,TRUE,"COMPRAS";#N/A,#N/A,TRUE,"DIRECCION";#N/A,#N/A,TRUE,"RESUMEN"}</definedName>
    <definedName name="DGGGHHJT" localSheetId="41" hidden="1">{#N/A,#N/A,TRUE,"INGENIERIA";#N/A,#N/A,TRUE,"COMPRAS";#N/A,#N/A,TRUE,"DIRECCION";#N/A,#N/A,TRUE,"RESUMEN"}</definedName>
    <definedName name="DGGGHHJT" hidden="1">{#N/A,#N/A,TRUE,"INGENIERIA";#N/A,#N/A,TRUE,"COMPRAS";#N/A,#N/A,TRUE,"DIRECCION";#N/A,#N/A,TRUE,"RESUMEN"}</definedName>
    <definedName name="DGGGHHJT_1" localSheetId="42" hidden="1">{#N/A,#N/A,TRUE,"INGENIERIA";#N/A,#N/A,TRUE,"COMPRAS";#N/A,#N/A,TRUE,"DIRECCION";#N/A,#N/A,TRUE,"RESUMEN"}</definedName>
    <definedName name="DGGGHHJT_1" localSheetId="44" hidden="1">{#N/A,#N/A,TRUE,"INGENIERIA";#N/A,#N/A,TRUE,"COMPRAS";#N/A,#N/A,TRUE,"DIRECCION";#N/A,#N/A,TRUE,"RESUMEN"}</definedName>
    <definedName name="DGGGHHJT_1" hidden="1">{#N/A,#N/A,TRUE,"INGENIERIA";#N/A,#N/A,TRUE,"COMPRAS";#N/A,#N/A,TRUE,"DIRECCION";#N/A,#N/A,TRUE,"RESUMEN"}</definedName>
    <definedName name="DGGGHHJT_2" localSheetId="42" hidden="1">{#N/A,#N/A,TRUE,"INGENIERIA";#N/A,#N/A,TRUE,"COMPRAS";#N/A,#N/A,TRUE,"DIRECCION";#N/A,#N/A,TRUE,"RESUMEN"}</definedName>
    <definedName name="DGGGHHJT_2" localSheetId="44" hidden="1">{#N/A,#N/A,TRUE,"INGENIERIA";#N/A,#N/A,TRUE,"COMPRAS";#N/A,#N/A,TRUE,"DIRECCION";#N/A,#N/A,TRUE,"RESUMEN"}</definedName>
    <definedName name="DGGGHHJT_2" hidden="1">{#N/A,#N/A,TRUE,"INGENIERIA";#N/A,#N/A,TRUE,"COMPRAS";#N/A,#N/A,TRUE,"DIRECCION";#N/A,#N/A,TRUE,"RESUMEN"}</definedName>
    <definedName name="DGO" localSheetId="42">#REF!</definedName>
    <definedName name="DGO" localSheetId="44">#REF!</definedName>
    <definedName name="DGO" localSheetId="41">#REF!</definedName>
    <definedName name="DGO">#REF!</definedName>
    <definedName name="DGO1_1" localSheetId="42">#REF!</definedName>
    <definedName name="DGO1_1" localSheetId="44">#REF!</definedName>
    <definedName name="DGO1_1" localSheetId="41">#REF!</definedName>
    <definedName name="DGO1_1">#REF!</definedName>
    <definedName name="DGO1_1_1" localSheetId="42">#REF!</definedName>
    <definedName name="DGO1_1_1" localSheetId="44">#REF!</definedName>
    <definedName name="DGO1_1_1" localSheetId="41">#REF!</definedName>
    <definedName name="DGO1_1_1">#REF!</definedName>
    <definedName name="DGP" localSheetId="42">#REF!</definedName>
    <definedName name="DGP" localSheetId="44">#REF!</definedName>
    <definedName name="DGP" localSheetId="41">#REF!</definedName>
    <definedName name="DGP">#REF!</definedName>
    <definedName name="DGP1_1" localSheetId="42">#REF!</definedName>
    <definedName name="DGP1_1" localSheetId="44">#REF!</definedName>
    <definedName name="DGP1_1" localSheetId="41">#REF!</definedName>
    <definedName name="DGP1_1">#REF!</definedName>
    <definedName name="DGP1_1_1" localSheetId="42">#REF!</definedName>
    <definedName name="DGP1_1_1" localSheetId="44">#REF!</definedName>
    <definedName name="DGP1_1_1" localSheetId="41">#REF!</definedName>
    <definedName name="DGP1_1_1">#REF!</definedName>
    <definedName name="dgrdeb" localSheetId="42" hidden="1">{"TAB1",#N/A,TRUE,"GENERAL";"TAB2",#N/A,TRUE,"GENERAL";"TAB3",#N/A,TRUE,"GENERAL";"TAB4",#N/A,TRUE,"GENERAL";"TAB5",#N/A,TRUE,"GENERAL"}</definedName>
    <definedName name="dgrdeb" localSheetId="44" hidden="1">{"TAB1",#N/A,TRUE,"GENERAL";"TAB2",#N/A,TRUE,"GENERAL";"TAB3",#N/A,TRUE,"GENERAL";"TAB4",#N/A,TRUE,"GENERAL";"TAB5",#N/A,TRUE,"GENERAL"}</definedName>
    <definedName name="dgrdeb" localSheetId="41" hidden="1">{"TAB1",#N/A,TRUE,"GENERAL";"TAB2",#N/A,TRUE,"GENERAL";"TAB3",#N/A,TRUE,"GENERAL";"TAB4",#N/A,TRUE,"GENERAL";"TAB5",#N/A,TRUE,"GENERAL"}</definedName>
    <definedName name="dgrdeb" hidden="1">{"TAB1",#N/A,TRUE,"GENERAL";"TAB2",#N/A,TRUE,"GENERAL";"TAB3",#N/A,TRUE,"GENERAL";"TAB4",#N/A,TRUE,"GENERAL";"TAB5",#N/A,TRUE,"GENERAL"}</definedName>
    <definedName name="dgreg" localSheetId="42" hidden="1">{"via1",#N/A,TRUE,"general";"via2",#N/A,TRUE,"general";"via3",#N/A,TRUE,"general"}</definedName>
    <definedName name="dgreg" localSheetId="44" hidden="1">{"via1",#N/A,TRUE,"general";"via2",#N/A,TRUE,"general";"via3",#N/A,TRUE,"general"}</definedName>
    <definedName name="dgreg" localSheetId="41" hidden="1">{"via1",#N/A,TRUE,"general";"via2",#N/A,TRUE,"general";"via3",#N/A,TRUE,"general"}</definedName>
    <definedName name="dgreg" hidden="1">{"via1",#N/A,TRUE,"general";"via2",#N/A,TRUE,"general";"via3",#N/A,TRUE,"general"}</definedName>
    <definedName name="DGRR" localSheetId="42" hidden="1">{#N/A,#N/A,TRUE,"INGENIERIA";#N/A,#N/A,TRUE,"COMPRAS";#N/A,#N/A,TRUE,"DIRECCION";#N/A,#N/A,TRUE,"RESUMEN"}</definedName>
    <definedName name="DGRR" localSheetId="44" hidden="1">{#N/A,#N/A,TRUE,"INGENIERIA";#N/A,#N/A,TRUE,"COMPRAS";#N/A,#N/A,TRUE,"DIRECCION";#N/A,#N/A,TRUE,"RESUMEN"}</definedName>
    <definedName name="DGRR" localSheetId="41" hidden="1">{#N/A,#N/A,TRUE,"INGENIERIA";#N/A,#N/A,TRUE,"COMPRAS";#N/A,#N/A,TRUE,"DIRECCION";#N/A,#N/A,TRUE,"RESUMEN"}</definedName>
    <definedName name="DGRR" hidden="1">{#N/A,#N/A,TRUE,"INGENIERIA";#N/A,#N/A,TRUE,"COMPRAS";#N/A,#N/A,TRUE,"DIRECCION";#N/A,#N/A,TRUE,"RESUMEN"}</definedName>
    <definedName name="DGRR_1" localSheetId="42" hidden="1">{#N/A,#N/A,TRUE,"INGENIERIA";#N/A,#N/A,TRUE,"COMPRAS";#N/A,#N/A,TRUE,"DIRECCION";#N/A,#N/A,TRUE,"RESUMEN"}</definedName>
    <definedName name="DGRR_1" localSheetId="44" hidden="1">{#N/A,#N/A,TRUE,"INGENIERIA";#N/A,#N/A,TRUE,"COMPRAS";#N/A,#N/A,TRUE,"DIRECCION";#N/A,#N/A,TRUE,"RESUMEN"}</definedName>
    <definedName name="DGRR_1" hidden="1">{#N/A,#N/A,TRUE,"INGENIERIA";#N/A,#N/A,TRUE,"COMPRAS";#N/A,#N/A,TRUE,"DIRECCION";#N/A,#N/A,TRUE,"RESUMEN"}</definedName>
    <definedName name="DGRR_2" localSheetId="42" hidden="1">{#N/A,#N/A,TRUE,"INGENIERIA";#N/A,#N/A,TRUE,"COMPRAS";#N/A,#N/A,TRUE,"DIRECCION";#N/A,#N/A,TRUE,"RESUMEN"}</definedName>
    <definedName name="DGRR_2" localSheetId="44" hidden="1">{#N/A,#N/A,TRUE,"INGENIERIA";#N/A,#N/A,TRUE,"COMPRAS";#N/A,#N/A,TRUE,"DIRECCION";#N/A,#N/A,TRUE,"RESUMEN"}</definedName>
    <definedName name="DGRR_2" hidden="1">{#N/A,#N/A,TRUE,"INGENIERIA";#N/A,#N/A,TRUE,"COMPRAS";#N/A,#N/A,TRUE,"DIRECCION";#N/A,#N/A,TRUE,"RESUMEN"}</definedName>
    <definedName name="DH" localSheetId="42" hidden="1">{"via1",#N/A,TRUE,"general";"via2",#N/A,TRUE,"general";"via3",#N/A,TRUE,"general"}</definedName>
    <definedName name="DH" localSheetId="44" hidden="1">{"via1",#N/A,TRUE,"general";"via2",#N/A,TRUE,"general";"via3",#N/A,TRUE,"general"}</definedName>
    <definedName name="DH" localSheetId="41" hidden="1">{"via1",#N/A,TRUE,"general";"via2",#N/A,TRUE,"general";"via3",#N/A,TRUE,"general"}</definedName>
    <definedName name="DH" hidden="1">{"via1",#N/A,TRUE,"general";"via2",#N/A,TRUE,"general";"via3",#N/A,TRUE,"general"}</definedName>
    <definedName name="dhdth" localSheetId="42" hidden="1">{"TAB1",#N/A,TRUE,"GENERAL";"TAB2",#N/A,TRUE,"GENERAL";"TAB3",#N/A,TRUE,"GENERAL";"TAB4",#N/A,TRUE,"GENERAL";"TAB5",#N/A,TRUE,"GENERAL"}</definedName>
    <definedName name="dhdth" localSheetId="44" hidden="1">{"TAB1",#N/A,TRUE,"GENERAL";"TAB2",#N/A,TRUE,"GENERAL";"TAB3",#N/A,TRUE,"GENERAL";"TAB4",#N/A,TRUE,"GENERAL";"TAB5",#N/A,TRUE,"GENERAL"}</definedName>
    <definedName name="dhdth" localSheetId="41" hidden="1">{"TAB1",#N/A,TRUE,"GENERAL";"TAB2",#N/A,TRUE,"GENERAL";"TAB3",#N/A,TRUE,"GENERAL";"TAB4",#N/A,TRUE,"GENERAL";"TAB5",#N/A,TRUE,"GENERAL"}</definedName>
    <definedName name="dhdth" hidden="1">{"TAB1",#N/A,TRUE,"GENERAL";"TAB2",#N/A,TRUE,"GENERAL";"TAB3",#N/A,TRUE,"GENERAL";"TAB4",#N/A,TRUE,"GENERAL";"TAB5",#N/A,TRUE,"GENERAL"}</definedName>
    <definedName name="dhgh" localSheetId="42" hidden="1">{"via1",#N/A,TRUE,"general";"via2",#N/A,TRUE,"general";"via3",#N/A,TRUE,"general"}</definedName>
    <definedName name="dhgh" localSheetId="44" hidden="1">{"via1",#N/A,TRUE,"general";"via2",#N/A,TRUE,"general";"via3",#N/A,TRUE,"general"}</definedName>
    <definedName name="dhgh" localSheetId="41" hidden="1">{"via1",#N/A,TRUE,"general";"via2",#N/A,TRUE,"general";"via3",#N/A,TRUE,"general"}</definedName>
    <definedName name="dhgh" hidden="1">{"via1",#N/A,TRUE,"general";"via2",#N/A,TRUE,"general";"via3",#N/A,TRUE,"general"}</definedName>
    <definedName name="DIA" localSheetId="42">#REF!</definedName>
    <definedName name="DIA" localSheetId="44">#REF!</definedName>
    <definedName name="DIA" localSheetId="41">#REF!</definedName>
    <definedName name="DIA">#REF!</definedName>
    <definedName name="Diámetro" localSheetId="42">#REF!</definedName>
    <definedName name="Diámetro" localSheetId="44">#REF!</definedName>
    <definedName name="Diámetro" localSheetId="41">#REF!</definedName>
    <definedName name="Diámetro">#REF!</definedName>
    <definedName name="diámetroft" localSheetId="42">#REF!</definedName>
    <definedName name="diámetroft" localSheetId="44">#REF!</definedName>
    <definedName name="diámetroft" localSheetId="41">#REF!</definedName>
    <definedName name="diámetroft">#REF!</definedName>
    <definedName name="diametros" localSheetId="42">#REF!</definedName>
    <definedName name="diametros" localSheetId="44">#REF!</definedName>
    <definedName name="diametros" localSheetId="41">#REF!</definedName>
    <definedName name="diametros">#REF!</definedName>
    <definedName name="DIC" localSheetId="41">#REF!</definedName>
    <definedName name="DIC">#REF!</definedName>
    <definedName name="diferencia" localSheetId="42">#REF!,#REF!,#REF!,#REF!,#REF!,#REF!,#REF!,#REF!,#REF!,#REF!</definedName>
    <definedName name="diferencia" localSheetId="44">#REF!,#REF!,#REF!,#REF!,#REF!,#REF!,#REF!,#REF!,#REF!,#REF!</definedName>
    <definedName name="diferencia" localSheetId="41">#REF!,#REF!,#REF!,#REF!,#REF!,#REF!,#REF!,#REF!,#REF!,#REF!</definedName>
    <definedName name="diferencia">#REF!,#REF!,#REF!,#REF!,#REF!,#REF!,#REF!,#REF!,#REF!,#REF!</definedName>
    <definedName name="DIJ" localSheetId="42">#REF!</definedName>
    <definedName name="DIJ" localSheetId="44">#REF!</definedName>
    <definedName name="DIJ" localSheetId="41">#REF!</definedName>
    <definedName name="DIJ">#REF!</definedName>
    <definedName name="DIJ1_1" localSheetId="42">#REF!</definedName>
    <definedName name="DIJ1_1" localSheetId="44">#REF!</definedName>
    <definedName name="DIJ1_1" localSheetId="41">#REF!</definedName>
    <definedName name="DIJ1_1">#REF!</definedName>
    <definedName name="DIJ1_1_1" localSheetId="42">#REF!</definedName>
    <definedName name="DIJ1_1_1" localSheetId="44">#REF!</definedName>
    <definedName name="DIJ1_1_1" localSheetId="41">#REF!</definedName>
    <definedName name="DIJ1_1_1">#REF!</definedName>
    <definedName name="DIJ1_1_2" localSheetId="42">#REF!</definedName>
    <definedName name="DIJ1_1_2" localSheetId="44">#REF!</definedName>
    <definedName name="DIJ1_1_2" localSheetId="41">#REF!</definedName>
    <definedName name="DIJ1_1_2">#REF!</definedName>
    <definedName name="DIJ1_1_3" localSheetId="42">#REF!</definedName>
    <definedName name="DIJ1_1_3" localSheetId="44">#REF!</definedName>
    <definedName name="DIJ1_1_3" localSheetId="41">#REF!</definedName>
    <definedName name="DIJ1_1_3">#REF!</definedName>
    <definedName name="DIJ1_1_4" localSheetId="42">#REF!</definedName>
    <definedName name="DIJ1_1_4" localSheetId="44">#REF!</definedName>
    <definedName name="DIJ1_1_4" localSheetId="41">#REF!</definedName>
    <definedName name="DIJ1_1_4">#REF!</definedName>
    <definedName name="DIJ1_1_5" localSheetId="42">#REF!</definedName>
    <definedName name="DIJ1_1_5" localSheetId="44">#REF!</definedName>
    <definedName name="DIJ1_1_5" localSheetId="41">#REF!</definedName>
    <definedName name="DIJ1_1_5">#REF!</definedName>
    <definedName name="DIJ1_2" localSheetId="42">#REF!</definedName>
    <definedName name="DIJ1_2" localSheetId="44">#REF!</definedName>
    <definedName name="DIJ1_2" localSheetId="41">#REF!</definedName>
    <definedName name="DIJ1_2">#REF!</definedName>
    <definedName name="DIJ1_3" localSheetId="42">#REF!</definedName>
    <definedName name="DIJ1_3" localSheetId="44">#REF!</definedName>
    <definedName name="DIJ1_3" localSheetId="41">#REF!</definedName>
    <definedName name="DIJ1_3">#REF!</definedName>
    <definedName name="DIJ1_4" localSheetId="42">#REF!</definedName>
    <definedName name="DIJ1_4" localSheetId="44">#REF!</definedName>
    <definedName name="DIJ1_4" localSheetId="41">#REF!</definedName>
    <definedName name="DIJ1_4">#REF!</definedName>
    <definedName name="DIJ1_5" localSheetId="42">#REF!</definedName>
    <definedName name="DIJ1_5" localSheetId="44">#REF!</definedName>
    <definedName name="DIJ1_5" localSheetId="41">#REF!</definedName>
    <definedName name="DIJ1_5">#REF!</definedName>
    <definedName name="Direccion" localSheetId="42">#REF!</definedName>
    <definedName name="Direccion" localSheetId="44">#REF!</definedName>
    <definedName name="Direccion" localSheetId="41">#REF!</definedName>
    <definedName name="Direccion">#REF!</definedName>
    <definedName name="DIRECTO1" localSheetId="42">#REF!</definedName>
    <definedName name="DIRECTO1" localSheetId="44">#REF!</definedName>
    <definedName name="DIRECTO1" localSheetId="41">#REF!</definedName>
    <definedName name="DIRECTO1">#REF!</definedName>
    <definedName name="DIRECTO10" localSheetId="42">#REF!</definedName>
    <definedName name="DIRECTO10" localSheetId="44">#REF!</definedName>
    <definedName name="DIRECTO10" localSheetId="41">#REF!</definedName>
    <definedName name="DIRECTO10">#REF!</definedName>
    <definedName name="DIRECTO100" localSheetId="42">#REF!</definedName>
    <definedName name="DIRECTO100" localSheetId="44">#REF!</definedName>
    <definedName name="DIRECTO100" localSheetId="41">#REF!</definedName>
    <definedName name="DIRECTO100">#REF!</definedName>
    <definedName name="DIRECTO101" localSheetId="42">#REF!</definedName>
    <definedName name="DIRECTO101" localSheetId="44">#REF!</definedName>
    <definedName name="DIRECTO101" localSheetId="41">#REF!</definedName>
    <definedName name="DIRECTO101">#REF!</definedName>
    <definedName name="DIRECTO102" localSheetId="42">#REF!</definedName>
    <definedName name="DIRECTO102" localSheetId="44">#REF!</definedName>
    <definedName name="DIRECTO102" localSheetId="41">#REF!</definedName>
    <definedName name="DIRECTO102">#REF!</definedName>
    <definedName name="DIRECTO103" localSheetId="42">#REF!</definedName>
    <definedName name="DIRECTO103" localSheetId="44">#REF!</definedName>
    <definedName name="DIRECTO103" localSheetId="41">#REF!</definedName>
    <definedName name="DIRECTO103">#REF!</definedName>
    <definedName name="DIRECTO104" localSheetId="42">#REF!</definedName>
    <definedName name="DIRECTO104" localSheetId="44">#REF!</definedName>
    <definedName name="DIRECTO104" localSheetId="41">#REF!</definedName>
    <definedName name="DIRECTO104">#REF!</definedName>
    <definedName name="DIRECTO105" localSheetId="42">#REF!</definedName>
    <definedName name="DIRECTO105" localSheetId="44">#REF!</definedName>
    <definedName name="DIRECTO105" localSheetId="41">#REF!</definedName>
    <definedName name="DIRECTO105">#REF!</definedName>
    <definedName name="DIRECTO11" localSheetId="42">#REF!</definedName>
    <definedName name="DIRECTO11" localSheetId="44">#REF!</definedName>
    <definedName name="DIRECTO11" localSheetId="41">#REF!</definedName>
    <definedName name="DIRECTO11">#REF!</definedName>
    <definedName name="DIRECTO12" localSheetId="42">#REF!</definedName>
    <definedName name="DIRECTO12" localSheetId="44">#REF!</definedName>
    <definedName name="DIRECTO12" localSheetId="41">#REF!</definedName>
    <definedName name="DIRECTO12">#REF!</definedName>
    <definedName name="DIRECTO124" localSheetId="42">#REF!</definedName>
    <definedName name="DIRECTO124" localSheetId="44">#REF!</definedName>
    <definedName name="DIRECTO124" localSheetId="41">#REF!</definedName>
    <definedName name="DIRECTO124">#REF!</definedName>
    <definedName name="DIRECTO125" localSheetId="42">#REF!</definedName>
    <definedName name="DIRECTO125" localSheetId="44">#REF!</definedName>
    <definedName name="DIRECTO125" localSheetId="41">#REF!</definedName>
    <definedName name="DIRECTO125">#REF!</definedName>
    <definedName name="DIRECTO126" localSheetId="42">#REF!</definedName>
    <definedName name="DIRECTO126" localSheetId="44">#REF!</definedName>
    <definedName name="DIRECTO126" localSheetId="41">#REF!</definedName>
    <definedName name="DIRECTO126">#REF!</definedName>
    <definedName name="DIRECTO127" localSheetId="42">#REF!</definedName>
    <definedName name="DIRECTO127" localSheetId="44">#REF!</definedName>
    <definedName name="DIRECTO127" localSheetId="41">#REF!</definedName>
    <definedName name="DIRECTO127">#REF!</definedName>
    <definedName name="DIRECTO128" localSheetId="42">#REF!</definedName>
    <definedName name="DIRECTO128" localSheetId="44">#REF!</definedName>
    <definedName name="DIRECTO128" localSheetId="41">#REF!</definedName>
    <definedName name="DIRECTO128">#REF!</definedName>
    <definedName name="DIRECTO129" localSheetId="42">#REF!</definedName>
    <definedName name="DIRECTO129" localSheetId="44">#REF!</definedName>
    <definedName name="DIRECTO129" localSheetId="41">#REF!</definedName>
    <definedName name="DIRECTO129">#REF!</definedName>
    <definedName name="DIRECTO13" localSheetId="42">#REF!</definedName>
    <definedName name="DIRECTO13" localSheetId="44">#REF!</definedName>
    <definedName name="DIRECTO13" localSheetId="41">#REF!</definedName>
    <definedName name="DIRECTO13">#REF!</definedName>
    <definedName name="DIRECTO130" localSheetId="42">#REF!</definedName>
    <definedName name="DIRECTO130" localSheetId="44">#REF!</definedName>
    <definedName name="DIRECTO130" localSheetId="41">#REF!</definedName>
    <definedName name="DIRECTO130">#REF!</definedName>
    <definedName name="DIRECTO131" localSheetId="42">#REF!</definedName>
    <definedName name="DIRECTO131" localSheetId="44">#REF!</definedName>
    <definedName name="DIRECTO131" localSheetId="41">#REF!</definedName>
    <definedName name="DIRECTO131">#REF!</definedName>
    <definedName name="DIRECTO132" localSheetId="42">#REF!</definedName>
    <definedName name="DIRECTO132" localSheetId="44">#REF!</definedName>
    <definedName name="DIRECTO132" localSheetId="41">#REF!</definedName>
    <definedName name="DIRECTO132">#REF!</definedName>
    <definedName name="DIRECTO133" localSheetId="42">#REF!</definedName>
    <definedName name="DIRECTO133" localSheetId="44">#REF!</definedName>
    <definedName name="DIRECTO133" localSheetId="41">#REF!</definedName>
    <definedName name="DIRECTO133">#REF!</definedName>
    <definedName name="DIRECTO134" localSheetId="42">#REF!</definedName>
    <definedName name="DIRECTO134" localSheetId="44">#REF!</definedName>
    <definedName name="DIRECTO134" localSheetId="41">#REF!</definedName>
    <definedName name="DIRECTO134">#REF!</definedName>
    <definedName name="DIRECTO14" localSheetId="42">#REF!</definedName>
    <definedName name="DIRECTO14" localSheetId="44">#REF!</definedName>
    <definedName name="DIRECTO14" localSheetId="41">#REF!</definedName>
    <definedName name="DIRECTO14">#REF!</definedName>
    <definedName name="DIRECTO15" localSheetId="42">#REF!</definedName>
    <definedName name="DIRECTO15" localSheetId="44">#REF!</definedName>
    <definedName name="DIRECTO15" localSheetId="41">#REF!</definedName>
    <definedName name="DIRECTO15">#REF!</definedName>
    <definedName name="DIRECTO16" localSheetId="42">#REF!</definedName>
    <definedName name="DIRECTO16" localSheetId="44">#REF!</definedName>
    <definedName name="DIRECTO16" localSheetId="41">#REF!</definedName>
    <definedName name="DIRECTO16">#REF!</definedName>
    <definedName name="DIRECTO17" localSheetId="42">#REF!</definedName>
    <definedName name="DIRECTO17" localSheetId="44">#REF!</definedName>
    <definedName name="DIRECTO17" localSheetId="41">#REF!</definedName>
    <definedName name="DIRECTO17">#REF!</definedName>
    <definedName name="DIRECTO18" localSheetId="42">#REF!</definedName>
    <definedName name="DIRECTO18" localSheetId="44">#REF!</definedName>
    <definedName name="DIRECTO18" localSheetId="41">#REF!</definedName>
    <definedName name="DIRECTO18">#REF!</definedName>
    <definedName name="DIRECTO2" localSheetId="42">#REF!</definedName>
    <definedName name="DIRECTO2" localSheetId="44">#REF!</definedName>
    <definedName name="DIRECTO2" localSheetId="41">#REF!</definedName>
    <definedName name="DIRECTO2">#REF!</definedName>
    <definedName name="DIRECTO2.10" localSheetId="42">#REF!</definedName>
    <definedName name="DIRECTO2.10" localSheetId="44">#REF!</definedName>
    <definedName name="DIRECTO2.10" localSheetId="41">#REF!</definedName>
    <definedName name="DIRECTO2.10">#REF!</definedName>
    <definedName name="DIRECTO2.11" localSheetId="42">#REF!</definedName>
    <definedName name="DIRECTO2.11" localSheetId="44">#REF!</definedName>
    <definedName name="DIRECTO2.11" localSheetId="41">#REF!</definedName>
    <definedName name="DIRECTO2.11">#REF!</definedName>
    <definedName name="DIRECTO2.12" localSheetId="42">#REF!</definedName>
    <definedName name="DIRECTO2.12" localSheetId="44">#REF!</definedName>
    <definedName name="DIRECTO2.12" localSheetId="41">#REF!</definedName>
    <definedName name="DIRECTO2.12">#REF!</definedName>
    <definedName name="DIRECTO2.9" localSheetId="42">#REF!</definedName>
    <definedName name="DIRECTO2.9" localSheetId="44">#REF!</definedName>
    <definedName name="DIRECTO2.9" localSheetId="41">#REF!</definedName>
    <definedName name="DIRECTO2.9">#REF!</definedName>
    <definedName name="DIRECTO21" localSheetId="42">#REF!</definedName>
    <definedName name="DIRECTO21" localSheetId="44">#REF!</definedName>
    <definedName name="DIRECTO21" localSheetId="41">#REF!</definedName>
    <definedName name="DIRECTO21">#REF!</definedName>
    <definedName name="DIRECTO22" localSheetId="42">#REF!</definedName>
    <definedName name="DIRECTO22" localSheetId="44">#REF!</definedName>
    <definedName name="DIRECTO22" localSheetId="41">#REF!</definedName>
    <definedName name="DIRECTO22">#REF!</definedName>
    <definedName name="DIRECTO23" localSheetId="42">#REF!</definedName>
    <definedName name="DIRECTO23" localSheetId="44">#REF!</definedName>
    <definedName name="DIRECTO23" localSheetId="41">#REF!</definedName>
    <definedName name="DIRECTO23">#REF!</definedName>
    <definedName name="DIRECTO24" localSheetId="42">#REF!</definedName>
    <definedName name="DIRECTO24" localSheetId="44">#REF!</definedName>
    <definedName name="DIRECTO24" localSheetId="41">#REF!</definedName>
    <definedName name="DIRECTO24">#REF!</definedName>
    <definedName name="DIRECTO25" localSheetId="42">#REF!</definedName>
    <definedName name="DIRECTO25" localSheetId="44">#REF!</definedName>
    <definedName name="DIRECTO25" localSheetId="41">#REF!</definedName>
    <definedName name="DIRECTO25">#REF!</definedName>
    <definedName name="DIRECTO26" localSheetId="42">#REF!</definedName>
    <definedName name="DIRECTO26" localSheetId="44">#REF!</definedName>
    <definedName name="DIRECTO26" localSheetId="41">#REF!</definedName>
    <definedName name="DIRECTO26">#REF!</definedName>
    <definedName name="DIRECTO27" localSheetId="42">#REF!</definedName>
    <definedName name="DIRECTO27" localSheetId="44">#REF!</definedName>
    <definedName name="DIRECTO27" localSheetId="41">#REF!</definedName>
    <definedName name="DIRECTO27">#REF!</definedName>
    <definedName name="DIRECTO28" localSheetId="42">#REF!</definedName>
    <definedName name="DIRECTO28" localSheetId="44">#REF!</definedName>
    <definedName name="DIRECTO28" localSheetId="41">#REF!</definedName>
    <definedName name="DIRECTO28">#REF!</definedName>
    <definedName name="DIRECTO29" localSheetId="42">#REF!</definedName>
    <definedName name="DIRECTO29" localSheetId="44">#REF!</definedName>
    <definedName name="DIRECTO29" localSheetId="41">#REF!</definedName>
    <definedName name="DIRECTO29">#REF!</definedName>
    <definedName name="DIRECTO3" localSheetId="42">#REF!</definedName>
    <definedName name="DIRECTO3" localSheetId="44">#REF!</definedName>
    <definedName name="DIRECTO3" localSheetId="41">#REF!</definedName>
    <definedName name="DIRECTO3">#REF!</definedName>
    <definedName name="DIRECTO3.15" localSheetId="42">#REF!</definedName>
    <definedName name="DIRECTO3.15" localSheetId="44">#REF!</definedName>
    <definedName name="DIRECTO3.15" localSheetId="41">#REF!</definedName>
    <definedName name="DIRECTO3.15">#REF!</definedName>
    <definedName name="DIRECTO3.16" localSheetId="42">#REF!</definedName>
    <definedName name="DIRECTO3.16" localSheetId="44">#REF!</definedName>
    <definedName name="DIRECTO3.16" localSheetId="41">#REF!</definedName>
    <definedName name="DIRECTO3.16">#REF!</definedName>
    <definedName name="DIRECTO3.17" localSheetId="42">#REF!</definedName>
    <definedName name="DIRECTO3.17" localSheetId="44">#REF!</definedName>
    <definedName name="DIRECTO3.17" localSheetId="41">#REF!</definedName>
    <definedName name="DIRECTO3.17">#REF!</definedName>
    <definedName name="DIRECTO3.18" localSheetId="42">#REF!</definedName>
    <definedName name="DIRECTO3.18" localSheetId="44">#REF!</definedName>
    <definedName name="DIRECTO3.18" localSheetId="41">#REF!</definedName>
    <definedName name="DIRECTO3.18">#REF!</definedName>
    <definedName name="DIRECTO3.19" localSheetId="42">#REF!</definedName>
    <definedName name="DIRECTO3.19" localSheetId="44">#REF!</definedName>
    <definedName name="DIRECTO3.19" localSheetId="41">#REF!</definedName>
    <definedName name="DIRECTO3.19">#REF!</definedName>
    <definedName name="DIRECTO3.20" localSheetId="42">#REF!</definedName>
    <definedName name="DIRECTO3.20" localSheetId="44">#REF!</definedName>
    <definedName name="DIRECTO3.20" localSheetId="41">#REF!</definedName>
    <definedName name="DIRECTO3.20">#REF!</definedName>
    <definedName name="DIRECTO3.21" localSheetId="42">#REF!</definedName>
    <definedName name="DIRECTO3.21" localSheetId="44">#REF!</definedName>
    <definedName name="DIRECTO3.21" localSheetId="41">#REF!</definedName>
    <definedName name="DIRECTO3.21">#REF!</definedName>
    <definedName name="DIRECTO3.22" localSheetId="42">#REF!</definedName>
    <definedName name="DIRECTO3.22" localSheetId="44">#REF!</definedName>
    <definedName name="DIRECTO3.22" localSheetId="41">#REF!</definedName>
    <definedName name="DIRECTO3.22">#REF!</definedName>
    <definedName name="DIRECTO3.23" localSheetId="42">#REF!</definedName>
    <definedName name="DIRECTO3.23" localSheetId="44">#REF!</definedName>
    <definedName name="DIRECTO3.23" localSheetId="41">#REF!</definedName>
    <definedName name="DIRECTO3.23">#REF!</definedName>
    <definedName name="DIRECTO3.24" localSheetId="42">#REF!</definedName>
    <definedName name="DIRECTO3.24" localSheetId="44">#REF!</definedName>
    <definedName name="DIRECTO3.24" localSheetId="41">#REF!</definedName>
    <definedName name="DIRECTO3.24">#REF!</definedName>
    <definedName name="DIRECTO3.25" localSheetId="42">#REF!</definedName>
    <definedName name="DIRECTO3.25" localSheetId="44">#REF!</definedName>
    <definedName name="DIRECTO3.25" localSheetId="41">#REF!</definedName>
    <definedName name="DIRECTO3.25">#REF!</definedName>
    <definedName name="DIRECTO3.26" localSheetId="42">#REF!</definedName>
    <definedName name="DIRECTO3.26" localSheetId="44">#REF!</definedName>
    <definedName name="DIRECTO3.26" localSheetId="41">#REF!</definedName>
    <definedName name="DIRECTO3.26">#REF!</definedName>
    <definedName name="DIRECTO3.27" localSheetId="42">#REF!</definedName>
    <definedName name="DIRECTO3.27" localSheetId="44">#REF!</definedName>
    <definedName name="DIRECTO3.27" localSheetId="41">#REF!</definedName>
    <definedName name="DIRECTO3.27">#REF!</definedName>
    <definedName name="DIRECTO3.28" localSheetId="42">#REF!</definedName>
    <definedName name="DIRECTO3.28" localSheetId="44">#REF!</definedName>
    <definedName name="DIRECTO3.28" localSheetId="41">#REF!</definedName>
    <definedName name="DIRECTO3.28">#REF!</definedName>
    <definedName name="DIRECTO30" localSheetId="42">#REF!</definedName>
    <definedName name="DIRECTO30" localSheetId="44">#REF!</definedName>
    <definedName name="DIRECTO30" localSheetId="41">#REF!</definedName>
    <definedName name="DIRECTO30">#REF!</definedName>
    <definedName name="DIRECTO31" localSheetId="42">#REF!</definedName>
    <definedName name="DIRECTO31" localSheetId="44">#REF!</definedName>
    <definedName name="DIRECTO31" localSheetId="41">#REF!</definedName>
    <definedName name="DIRECTO31">#REF!</definedName>
    <definedName name="DIRECTO32" localSheetId="42">#REF!</definedName>
    <definedName name="DIRECTO32" localSheetId="44">#REF!</definedName>
    <definedName name="DIRECTO32" localSheetId="41">#REF!</definedName>
    <definedName name="DIRECTO32">#REF!</definedName>
    <definedName name="DIRECTO33" localSheetId="42">#REF!</definedName>
    <definedName name="DIRECTO33" localSheetId="44">#REF!</definedName>
    <definedName name="DIRECTO33" localSheetId="41">#REF!</definedName>
    <definedName name="DIRECTO33">#REF!</definedName>
    <definedName name="DIRECTO34" localSheetId="42">#REF!</definedName>
    <definedName name="DIRECTO34" localSheetId="44">#REF!</definedName>
    <definedName name="DIRECTO34" localSheetId="41">#REF!</definedName>
    <definedName name="DIRECTO34">#REF!</definedName>
    <definedName name="DIRECTO35" localSheetId="42">#REF!</definedName>
    <definedName name="DIRECTO35" localSheetId="44">#REF!</definedName>
    <definedName name="DIRECTO35" localSheetId="41">#REF!</definedName>
    <definedName name="DIRECTO35">#REF!</definedName>
    <definedName name="DIRECTO36" localSheetId="42">#REF!</definedName>
    <definedName name="DIRECTO36" localSheetId="44">#REF!</definedName>
    <definedName name="DIRECTO36" localSheetId="41">#REF!</definedName>
    <definedName name="DIRECTO36">#REF!</definedName>
    <definedName name="DIRECTO37" localSheetId="42">#REF!</definedName>
    <definedName name="DIRECTO37" localSheetId="44">#REF!</definedName>
    <definedName name="DIRECTO37" localSheetId="41">#REF!</definedName>
    <definedName name="DIRECTO37">#REF!</definedName>
    <definedName name="DIRECTO38" localSheetId="42">#REF!</definedName>
    <definedName name="DIRECTO38" localSheetId="44">#REF!</definedName>
    <definedName name="DIRECTO38" localSheetId="41">#REF!</definedName>
    <definedName name="DIRECTO38">#REF!</definedName>
    <definedName name="DIRECTO39" localSheetId="42">#REF!</definedName>
    <definedName name="DIRECTO39" localSheetId="44">#REF!</definedName>
    <definedName name="DIRECTO39" localSheetId="41">#REF!</definedName>
    <definedName name="DIRECTO39">#REF!</definedName>
    <definedName name="DIRECTO4" localSheetId="42">#REF!</definedName>
    <definedName name="DIRECTO4" localSheetId="44">#REF!</definedName>
    <definedName name="DIRECTO4" localSheetId="41">#REF!</definedName>
    <definedName name="DIRECTO4">#REF!</definedName>
    <definedName name="DIRECTO4.20" localSheetId="42">#REF!</definedName>
    <definedName name="DIRECTO4.20" localSheetId="44">#REF!</definedName>
    <definedName name="DIRECTO4.20" localSheetId="41">#REF!</definedName>
    <definedName name="DIRECTO4.20">#REF!</definedName>
    <definedName name="DIRECTO4.21" localSheetId="42">#REF!</definedName>
    <definedName name="DIRECTO4.21" localSheetId="44">#REF!</definedName>
    <definedName name="DIRECTO4.21" localSheetId="41">#REF!</definedName>
    <definedName name="DIRECTO4.21">#REF!</definedName>
    <definedName name="DIRECTO4.22" localSheetId="42">#REF!</definedName>
    <definedName name="DIRECTO4.22" localSheetId="44">#REF!</definedName>
    <definedName name="DIRECTO4.22" localSheetId="41">#REF!</definedName>
    <definedName name="DIRECTO4.22">#REF!</definedName>
    <definedName name="DIRECTO4.23" localSheetId="42">#REF!</definedName>
    <definedName name="DIRECTO4.23" localSheetId="44">#REF!</definedName>
    <definedName name="DIRECTO4.23" localSheetId="41">#REF!</definedName>
    <definedName name="DIRECTO4.23">#REF!</definedName>
    <definedName name="DIRECTO4.24" localSheetId="42">#REF!</definedName>
    <definedName name="DIRECTO4.24" localSheetId="44">#REF!</definedName>
    <definedName name="DIRECTO4.24" localSheetId="41">#REF!</definedName>
    <definedName name="DIRECTO4.24">#REF!</definedName>
    <definedName name="DIRECTO4.25" localSheetId="42">#REF!</definedName>
    <definedName name="DIRECTO4.25" localSheetId="44">#REF!</definedName>
    <definedName name="DIRECTO4.25" localSheetId="41">#REF!</definedName>
    <definedName name="DIRECTO4.25">#REF!</definedName>
    <definedName name="DIRECTO4.26" localSheetId="42">#REF!</definedName>
    <definedName name="DIRECTO4.26" localSheetId="44">#REF!</definedName>
    <definedName name="DIRECTO4.26" localSheetId="41">#REF!</definedName>
    <definedName name="DIRECTO4.26">#REF!</definedName>
    <definedName name="DIRECTO4.27" localSheetId="42">#REF!</definedName>
    <definedName name="DIRECTO4.27" localSheetId="44">#REF!</definedName>
    <definedName name="DIRECTO4.27" localSheetId="41">#REF!</definedName>
    <definedName name="DIRECTO4.27">#REF!</definedName>
    <definedName name="DIRECTO4.28" localSheetId="42">#REF!</definedName>
    <definedName name="DIRECTO4.28" localSheetId="44">#REF!</definedName>
    <definedName name="DIRECTO4.28" localSheetId="41">#REF!</definedName>
    <definedName name="DIRECTO4.28">#REF!</definedName>
    <definedName name="DIRECTO4.29" localSheetId="42">#REF!</definedName>
    <definedName name="DIRECTO4.29" localSheetId="44">#REF!</definedName>
    <definedName name="DIRECTO4.29" localSheetId="41">#REF!</definedName>
    <definedName name="DIRECTO4.29">#REF!</definedName>
    <definedName name="DIRECTO4.30" localSheetId="42">#REF!</definedName>
    <definedName name="DIRECTO4.30" localSheetId="44">#REF!</definedName>
    <definedName name="DIRECTO4.30" localSheetId="41">#REF!</definedName>
    <definedName name="DIRECTO4.30">#REF!</definedName>
    <definedName name="DIRECTO4.31" localSheetId="42">#REF!</definedName>
    <definedName name="DIRECTO4.31" localSheetId="44">#REF!</definedName>
    <definedName name="DIRECTO4.31" localSheetId="41">#REF!</definedName>
    <definedName name="DIRECTO4.31">#REF!</definedName>
    <definedName name="DIRECTO4.32" localSheetId="42">#REF!</definedName>
    <definedName name="DIRECTO4.32" localSheetId="44">#REF!</definedName>
    <definedName name="DIRECTO4.32" localSheetId="41">#REF!</definedName>
    <definedName name="DIRECTO4.32">#REF!</definedName>
    <definedName name="DIRECTO4.33" localSheetId="42">#REF!</definedName>
    <definedName name="DIRECTO4.33" localSheetId="44">#REF!</definedName>
    <definedName name="DIRECTO4.33" localSheetId="41">#REF!</definedName>
    <definedName name="DIRECTO4.33">#REF!</definedName>
    <definedName name="DIRECTO4.34" localSheetId="42">#REF!</definedName>
    <definedName name="DIRECTO4.34" localSheetId="44">#REF!</definedName>
    <definedName name="DIRECTO4.34" localSheetId="41">#REF!</definedName>
    <definedName name="DIRECTO4.34">#REF!</definedName>
    <definedName name="DIRECTO4.35" localSheetId="42">#REF!</definedName>
    <definedName name="DIRECTO4.35" localSheetId="44">#REF!</definedName>
    <definedName name="DIRECTO4.35" localSheetId="41">#REF!</definedName>
    <definedName name="DIRECTO4.35">#REF!</definedName>
    <definedName name="DIRECTO4.36" localSheetId="42">#REF!</definedName>
    <definedName name="DIRECTO4.36" localSheetId="44">#REF!</definedName>
    <definedName name="DIRECTO4.36" localSheetId="41">#REF!</definedName>
    <definedName name="DIRECTO4.36">#REF!</definedName>
    <definedName name="DIRECTO4.37" localSheetId="42">#REF!</definedName>
    <definedName name="DIRECTO4.37" localSheetId="44">#REF!</definedName>
    <definedName name="DIRECTO4.37" localSheetId="41">#REF!</definedName>
    <definedName name="DIRECTO4.37">#REF!</definedName>
    <definedName name="DIRECTO4.38" localSheetId="42">#REF!</definedName>
    <definedName name="DIRECTO4.38" localSheetId="44">#REF!</definedName>
    <definedName name="DIRECTO4.38" localSheetId="41">#REF!</definedName>
    <definedName name="DIRECTO4.38">#REF!</definedName>
    <definedName name="DIRECTO4.39" localSheetId="42">#REF!</definedName>
    <definedName name="DIRECTO4.39" localSheetId="44">#REF!</definedName>
    <definedName name="DIRECTO4.39" localSheetId="41">#REF!</definedName>
    <definedName name="DIRECTO4.39">#REF!</definedName>
    <definedName name="DIRECTO4.40" localSheetId="42">#REF!</definedName>
    <definedName name="DIRECTO4.40" localSheetId="44">#REF!</definedName>
    <definedName name="DIRECTO4.40" localSheetId="41">#REF!</definedName>
    <definedName name="DIRECTO4.40">#REF!</definedName>
    <definedName name="DIRECTO4.41" localSheetId="42">#REF!</definedName>
    <definedName name="DIRECTO4.41" localSheetId="44">#REF!</definedName>
    <definedName name="DIRECTO4.41" localSheetId="41">#REF!</definedName>
    <definedName name="DIRECTO4.41">#REF!</definedName>
    <definedName name="DIRECTO4.42" localSheetId="42">#REF!</definedName>
    <definedName name="DIRECTO4.42" localSheetId="44">#REF!</definedName>
    <definedName name="DIRECTO4.42" localSheetId="41">#REF!</definedName>
    <definedName name="DIRECTO4.42">#REF!</definedName>
    <definedName name="DIRECTO4.43" localSheetId="42">#REF!</definedName>
    <definedName name="DIRECTO4.43" localSheetId="44">#REF!</definedName>
    <definedName name="DIRECTO4.43" localSheetId="41">#REF!</definedName>
    <definedName name="DIRECTO4.43">#REF!</definedName>
    <definedName name="DIRECTO4.44" localSheetId="42">#REF!</definedName>
    <definedName name="DIRECTO4.44" localSheetId="44">#REF!</definedName>
    <definedName name="DIRECTO4.44" localSheetId="41">#REF!</definedName>
    <definedName name="DIRECTO4.44">#REF!</definedName>
    <definedName name="DIRECTO4.45" localSheetId="42">#REF!</definedName>
    <definedName name="DIRECTO4.45" localSheetId="44">#REF!</definedName>
    <definedName name="DIRECTO4.45" localSheetId="41">#REF!</definedName>
    <definedName name="DIRECTO4.45">#REF!</definedName>
    <definedName name="DIRECTO4.46" localSheetId="42">#REF!</definedName>
    <definedName name="DIRECTO4.46" localSheetId="44">#REF!</definedName>
    <definedName name="DIRECTO4.46" localSheetId="41">#REF!</definedName>
    <definedName name="DIRECTO4.46">#REF!</definedName>
    <definedName name="DIRECTO4.47" localSheetId="42">#REF!</definedName>
    <definedName name="DIRECTO4.47" localSheetId="44">#REF!</definedName>
    <definedName name="DIRECTO4.47" localSheetId="41">#REF!</definedName>
    <definedName name="DIRECTO4.47">#REF!</definedName>
    <definedName name="DIRECTO4.48" localSheetId="42">#REF!</definedName>
    <definedName name="DIRECTO4.48" localSheetId="44">#REF!</definedName>
    <definedName name="DIRECTO4.48" localSheetId="41">#REF!</definedName>
    <definedName name="DIRECTO4.48">#REF!</definedName>
    <definedName name="DIRECTO4.49" localSheetId="42">#REF!</definedName>
    <definedName name="DIRECTO4.49" localSheetId="44">#REF!</definedName>
    <definedName name="DIRECTO4.49" localSheetId="41">#REF!</definedName>
    <definedName name="DIRECTO4.49">#REF!</definedName>
    <definedName name="DIRECTO4.50" localSheetId="42">#REF!</definedName>
    <definedName name="DIRECTO4.50" localSheetId="44">#REF!</definedName>
    <definedName name="DIRECTO4.50" localSheetId="41">#REF!</definedName>
    <definedName name="DIRECTO4.50">#REF!</definedName>
    <definedName name="DIRECTO4.51" localSheetId="42">#REF!</definedName>
    <definedName name="DIRECTO4.51" localSheetId="44">#REF!</definedName>
    <definedName name="DIRECTO4.51" localSheetId="41">#REF!</definedName>
    <definedName name="DIRECTO4.51">#REF!</definedName>
    <definedName name="DIRECTO4.52" localSheetId="42">#REF!</definedName>
    <definedName name="DIRECTO4.52" localSheetId="44">#REF!</definedName>
    <definedName name="DIRECTO4.52" localSheetId="41">#REF!</definedName>
    <definedName name="DIRECTO4.52">#REF!</definedName>
    <definedName name="DIRECTO40" localSheetId="42">#REF!</definedName>
    <definedName name="DIRECTO40" localSheetId="44">#REF!</definedName>
    <definedName name="DIRECTO40" localSheetId="41">#REF!</definedName>
    <definedName name="DIRECTO40">#REF!</definedName>
    <definedName name="DIRECTO41" localSheetId="42">#REF!</definedName>
    <definedName name="DIRECTO41" localSheetId="44">#REF!</definedName>
    <definedName name="DIRECTO41" localSheetId="41">#REF!</definedName>
    <definedName name="DIRECTO41">#REF!</definedName>
    <definedName name="DIRECTO42" localSheetId="42">#REF!</definedName>
    <definedName name="DIRECTO42" localSheetId="44">#REF!</definedName>
    <definedName name="DIRECTO42" localSheetId="41">#REF!</definedName>
    <definedName name="DIRECTO42">#REF!</definedName>
    <definedName name="DIRECTO43" localSheetId="42">#REF!</definedName>
    <definedName name="DIRECTO43" localSheetId="44">#REF!</definedName>
    <definedName name="DIRECTO43" localSheetId="41">#REF!</definedName>
    <definedName name="DIRECTO43">#REF!</definedName>
    <definedName name="DIRECTO44" localSheetId="42">#REF!</definedName>
    <definedName name="DIRECTO44" localSheetId="44">#REF!</definedName>
    <definedName name="DIRECTO44" localSheetId="41">#REF!</definedName>
    <definedName name="DIRECTO44">#REF!</definedName>
    <definedName name="DIRECTO45" localSheetId="42">#REF!</definedName>
    <definedName name="DIRECTO45" localSheetId="44">#REF!</definedName>
    <definedName name="DIRECTO45" localSheetId="41">#REF!</definedName>
    <definedName name="DIRECTO45">#REF!</definedName>
    <definedName name="DIRECTO46" localSheetId="42">#REF!</definedName>
    <definedName name="DIRECTO46" localSheetId="44">#REF!</definedName>
    <definedName name="DIRECTO46" localSheetId="41">#REF!</definedName>
    <definedName name="DIRECTO46">#REF!</definedName>
    <definedName name="DIRECTO47" localSheetId="42">#REF!</definedName>
    <definedName name="DIRECTO47" localSheetId="44">#REF!</definedName>
    <definedName name="DIRECTO47" localSheetId="41">#REF!</definedName>
    <definedName name="DIRECTO47">#REF!</definedName>
    <definedName name="DIRECTO48" localSheetId="42">#REF!</definedName>
    <definedName name="DIRECTO48" localSheetId="44">#REF!</definedName>
    <definedName name="DIRECTO48" localSheetId="41">#REF!</definedName>
    <definedName name="DIRECTO48">#REF!</definedName>
    <definedName name="DIRECTO49" localSheetId="42">#REF!</definedName>
    <definedName name="DIRECTO49" localSheetId="44">#REF!</definedName>
    <definedName name="DIRECTO49" localSheetId="41">#REF!</definedName>
    <definedName name="DIRECTO49">#REF!</definedName>
    <definedName name="DIRECTO5" localSheetId="42">#REF!</definedName>
    <definedName name="DIRECTO5" localSheetId="44">#REF!</definedName>
    <definedName name="DIRECTO5" localSheetId="41">#REF!</definedName>
    <definedName name="DIRECTO5">#REF!</definedName>
    <definedName name="DIRECTO5.100" localSheetId="42">#REF!</definedName>
    <definedName name="DIRECTO5.100" localSheetId="44">#REF!</definedName>
    <definedName name="DIRECTO5.100" localSheetId="41">#REF!</definedName>
    <definedName name="DIRECTO5.100">#REF!</definedName>
    <definedName name="DIRECTO5.101" localSheetId="42">#REF!</definedName>
    <definedName name="DIRECTO5.101" localSheetId="44">#REF!</definedName>
    <definedName name="DIRECTO5.101" localSheetId="41">#REF!</definedName>
    <definedName name="DIRECTO5.101">#REF!</definedName>
    <definedName name="DIRECTO5.104" localSheetId="42">#REF!</definedName>
    <definedName name="DIRECTO5.104" localSheetId="44">#REF!</definedName>
    <definedName name="DIRECTO5.104" localSheetId="41">#REF!</definedName>
    <definedName name="DIRECTO5.104">#REF!</definedName>
    <definedName name="DIRECTO5.105" localSheetId="42">#REF!</definedName>
    <definedName name="DIRECTO5.105" localSheetId="44">#REF!</definedName>
    <definedName name="DIRECTO5.105" localSheetId="41">#REF!</definedName>
    <definedName name="DIRECTO5.105">#REF!</definedName>
    <definedName name="DIRECTO5.106" localSheetId="42">#REF!</definedName>
    <definedName name="DIRECTO5.106" localSheetId="44">#REF!</definedName>
    <definedName name="DIRECTO5.106" localSheetId="41">#REF!</definedName>
    <definedName name="DIRECTO5.106">#REF!</definedName>
    <definedName name="DIRECTO5.107" localSheetId="42">#REF!</definedName>
    <definedName name="DIRECTO5.107" localSheetId="44">#REF!</definedName>
    <definedName name="DIRECTO5.107" localSheetId="41">#REF!</definedName>
    <definedName name="DIRECTO5.107">#REF!</definedName>
    <definedName name="DIRECTO5.108" localSheetId="42">#REF!</definedName>
    <definedName name="DIRECTO5.108" localSheetId="44">#REF!</definedName>
    <definedName name="DIRECTO5.108" localSheetId="41">#REF!</definedName>
    <definedName name="DIRECTO5.108">#REF!</definedName>
    <definedName name="DIRECTO5.109" localSheetId="42">#REF!</definedName>
    <definedName name="DIRECTO5.109" localSheetId="44">#REF!</definedName>
    <definedName name="DIRECTO5.109" localSheetId="41">#REF!</definedName>
    <definedName name="DIRECTO5.109">#REF!</definedName>
    <definedName name="DIRECTO5.111" localSheetId="42">#REF!</definedName>
    <definedName name="DIRECTO5.111" localSheetId="44">#REF!</definedName>
    <definedName name="DIRECTO5.111" localSheetId="41">#REF!</definedName>
    <definedName name="DIRECTO5.111">#REF!</definedName>
    <definedName name="DIRECTO5.112" localSheetId="42">#REF!</definedName>
    <definedName name="DIRECTO5.112" localSheetId="44">#REF!</definedName>
    <definedName name="DIRECTO5.112" localSheetId="41">#REF!</definedName>
    <definedName name="DIRECTO5.112">#REF!</definedName>
    <definedName name="DIRECTO5.113" localSheetId="42">#REF!</definedName>
    <definedName name="DIRECTO5.113" localSheetId="44">#REF!</definedName>
    <definedName name="DIRECTO5.113" localSheetId="41">#REF!</definedName>
    <definedName name="DIRECTO5.113">#REF!</definedName>
    <definedName name="DIRECTO5.114" localSheetId="42">#REF!</definedName>
    <definedName name="DIRECTO5.114" localSheetId="44">#REF!</definedName>
    <definedName name="DIRECTO5.114" localSheetId="41">#REF!</definedName>
    <definedName name="DIRECTO5.114">#REF!</definedName>
    <definedName name="DIRECTO5.115" localSheetId="42">#REF!</definedName>
    <definedName name="DIRECTO5.115" localSheetId="44">#REF!</definedName>
    <definedName name="DIRECTO5.115" localSheetId="41">#REF!</definedName>
    <definedName name="DIRECTO5.115">#REF!</definedName>
    <definedName name="DIRECTO5.53" localSheetId="42">#REF!</definedName>
    <definedName name="DIRECTO5.53" localSheetId="44">#REF!</definedName>
    <definedName name="DIRECTO5.53" localSheetId="41">#REF!</definedName>
    <definedName name="DIRECTO5.53">#REF!</definedName>
    <definedName name="DIRECTO5.54" localSheetId="42">#REF!</definedName>
    <definedName name="DIRECTO5.54" localSheetId="44">#REF!</definedName>
    <definedName name="DIRECTO5.54" localSheetId="41">#REF!</definedName>
    <definedName name="DIRECTO5.54">#REF!</definedName>
    <definedName name="DIRECTO5.55" localSheetId="42">#REF!</definedName>
    <definedName name="DIRECTO5.55" localSheetId="44">#REF!</definedName>
    <definedName name="DIRECTO5.55" localSheetId="41">#REF!</definedName>
    <definedName name="DIRECTO5.55">#REF!</definedName>
    <definedName name="DIRECTO5.56" localSheetId="42">#REF!</definedName>
    <definedName name="DIRECTO5.56" localSheetId="44">#REF!</definedName>
    <definedName name="DIRECTO5.56" localSheetId="41">#REF!</definedName>
    <definedName name="DIRECTO5.56">#REF!</definedName>
    <definedName name="DIRECTO5.57" localSheetId="42">#REF!</definedName>
    <definedName name="DIRECTO5.57" localSheetId="44">#REF!</definedName>
    <definedName name="DIRECTO5.57" localSheetId="41">#REF!</definedName>
    <definedName name="DIRECTO5.57">#REF!</definedName>
    <definedName name="DIRECTO5.58" localSheetId="42">#REF!</definedName>
    <definedName name="DIRECTO5.58" localSheetId="44">#REF!</definedName>
    <definedName name="DIRECTO5.58" localSheetId="41">#REF!</definedName>
    <definedName name="DIRECTO5.58">#REF!</definedName>
    <definedName name="DIRECTO5.59" localSheetId="42">#REF!</definedName>
    <definedName name="DIRECTO5.59" localSheetId="44">#REF!</definedName>
    <definedName name="DIRECTO5.59" localSheetId="41">#REF!</definedName>
    <definedName name="DIRECTO5.59">#REF!</definedName>
    <definedName name="DIRECTO5.60" localSheetId="42">#REF!</definedName>
    <definedName name="DIRECTO5.60" localSheetId="44">#REF!</definedName>
    <definedName name="DIRECTO5.60" localSheetId="41">#REF!</definedName>
    <definedName name="DIRECTO5.60">#REF!</definedName>
    <definedName name="DIRECTO5.61" localSheetId="42">#REF!</definedName>
    <definedName name="DIRECTO5.61" localSheetId="44">#REF!</definedName>
    <definedName name="DIRECTO5.61" localSheetId="41">#REF!</definedName>
    <definedName name="DIRECTO5.61">#REF!</definedName>
    <definedName name="DIRECTO5.62" localSheetId="42">#REF!</definedName>
    <definedName name="DIRECTO5.62" localSheetId="44">#REF!</definedName>
    <definedName name="DIRECTO5.62" localSheetId="41">#REF!</definedName>
    <definedName name="DIRECTO5.62">#REF!</definedName>
    <definedName name="DIRECTO5.63" localSheetId="42">#REF!</definedName>
    <definedName name="DIRECTO5.63" localSheetId="44">#REF!</definedName>
    <definedName name="DIRECTO5.63" localSheetId="41">#REF!</definedName>
    <definedName name="DIRECTO5.63">#REF!</definedName>
    <definedName name="DIRECTO5.64" localSheetId="42">#REF!</definedName>
    <definedName name="DIRECTO5.64" localSheetId="44">#REF!</definedName>
    <definedName name="DIRECTO5.64" localSheetId="41">#REF!</definedName>
    <definedName name="DIRECTO5.64">#REF!</definedName>
    <definedName name="DIRECTO5.65" localSheetId="42">#REF!</definedName>
    <definedName name="DIRECTO5.65" localSheetId="44">#REF!</definedName>
    <definedName name="DIRECTO5.65" localSheetId="41">#REF!</definedName>
    <definedName name="DIRECTO5.65">#REF!</definedName>
    <definedName name="DIRECTO5.66" localSheetId="42">#REF!</definedName>
    <definedName name="DIRECTO5.66" localSheetId="44">#REF!</definedName>
    <definedName name="DIRECTO5.66" localSheetId="41">#REF!</definedName>
    <definedName name="DIRECTO5.66">#REF!</definedName>
    <definedName name="DIRECTO5.67" localSheetId="42">#REF!</definedName>
    <definedName name="DIRECTO5.67" localSheetId="44">#REF!</definedName>
    <definedName name="DIRECTO5.67" localSheetId="41">#REF!</definedName>
    <definedName name="DIRECTO5.67">#REF!</definedName>
    <definedName name="DIRECTO5.68" localSheetId="42">#REF!</definedName>
    <definedName name="DIRECTO5.68" localSheetId="44">#REF!</definedName>
    <definedName name="DIRECTO5.68" localSheetId="41">#REF!</definedName>
    <definedName name="DIRECTO5.68">#REF!</definedName>
    <definedName name="DIRECTO5.69" localSheetId="42">#REF!</definedName>
    <definedName name="DIRECTO5.69" localSheetId="44">#REF!</definedName>
    <definedName name="DIRECTO5.69" localSheetId="41">#REF!</definedName>
    <definedName name="DIRECTO5.69">#REF!</definedName>
    <definedName name="DIRECTO5.70" localSheetId="42">#REF!</definedName>
    <definedName name="DIRECTO5.70" localSheetId="44">#REF!</definedName>
    <definedName name="DIRECTO5.70" localSheetId="41">#REF!</definedName>
    <definedName name="DIRECTO5.70">#REF!</definedName>
    <definedName name="DIRECTO5.71" localSheetId="42">#REF!</definedName>
    <definedName name="DIRECTO5.71" localSheetId="44">#REF!</definedName>
    <definedName name="DIRECTO5.71" localSheetId="41">#REF!</definedName>
    <definedName name="DIRECTO5.71">#REF!</definedName>
    <definedName name="DIRECTO5.72" localSheetId="42">#REF!</definedName>
    <definedName name="DIRECTO5.72" localSheetId="44">#REF!</definedName>
    <definedName name="DIRECTO5.72" localSheetId="41">#REF!</definedName>
    <definedName name="DIRECTO5.72">#REF!</definedName>
    <definedName name="DIRECTO5.73" localSheetId="42">#REF!</definedName>
    <definedName name="DIRECTO5.73" localSheetId="44">#REF!</definedName>
    <definedName name="DIRECTO5.73" localSheetId="41">#REF!</definedName>
    <definedName name="DIRECTO5.73">#REF!</definedName>
    <definedName name="DIRECTO5.74" localSheetId="42">#REF!</definedName>
    <definedName name="DIRECTO5.74" localSheetId="44">#REF!</definedName>
    <definedName name="DIRECTO5.74" localSheetId="41">#REF!</definedName>
    <definedName name="DIRECTO5.74">#REF!</definedName>
    <definedName name="DIRECTO5.77" localSheetId="42">#REF!</definedName>
    <definedName name="DIRECTO5.77" localSheetId="44">#REF!</definedName>
    <definedName name="DIRECTO5.77" localSheetId="41">#REF!</definedName>
    <definedName name="DIRECTO5.77">#REF!</definedName>
    <definedName name="DIRECTO5.78" localSheetId="42">#REF!</definedName>
    <definedName name="DIRECTO5.78" localSheetId="44">#REF!</definedName>
    <definedName name="DIRECTO5.78" localSheetId="41">#REF!</definedName>
    <definedName name="DIRECTO5.78">#REF!</definedName>
    <definedName name="DIRECTO5.79" localSheetId="42">#REF!</definedName>
    <definedName name="DIRECTO5.79" localSheetId="44">#REF!</definedName>
    <definedName name="DIRECTO5.79" localSheetId="41">#REF!</definedName>
    <definedName name="DIRECTO5.79">#REF!</definedName>
    <definedName name="DIRECTO5.80" localSheetId="42">#REF!</definedName>
    <definedName name="DIRECTO5.80" localSheetId="44">#REF!</definedName>
    <definedName name="DIRECTO5.80" localSheetId="41">#REF!</definedName>
    <definedName name="DIRECTO5.80">#REF!</definedName>
    <definedName name="DIRECTO5.82" localSheetId="42">#REF!</definedName>
    <definedName name="DIRECTO5.82" localSheetId="44">#REF!</definedName>
    <definedName name="DIRECTO5.82" localSheetId="41">#REF!</definedName>
    <definedName name="DIRECTO5.82">#REF!</definedName>
    <definedName name="DIRECTO5.83" localSheetId="42">#REF!</definedName>
    <definedName name="DIRECTO5.83" localSheetId="44">#REF!</definedName>
    <definedName name="DIRECTO5.83" localSheetId="41">#REF!</definedName>
    <definedName name="DIRECTO5.83">#REF!</definedName>
    <definedName name="DIRECTO5.84" localSheetId="42">#REF!</definedName>
    <definedName name="DIRECTO5.84" localSheetId="44">#REF!</definedName>
    <definedName name="DIRECTO5.84" localSheetId="41">#REF!</definedName>
    <definedName name="DIRECTO5.84">#REF!</definedName>
    <definedName name="DIRECTO5.85" localSheetId="42">#REF!</definedName>
    <definedName name="DIRECTO5.85" localSheetId="44">#REF!</definedName>
    <definedName name="DIRECTO5.85" localSheetId="41">#REF!</definedName>
    <definedName name="DIRECTO5.85">#REF!</definedName>
    <definedName name="DIRECTO5.86" localSheetId="42">#REF!</definedName>
    <definedName name="DIRECTO5.86" localSheetId="44">#REF!</definedName>
    <definedName name="DIRECTO5.86" localSheetId="41">#REF!</definedName>
    <definedName name="DIRECTO5.86">#REF!</definedName>
    <definedName name="DIRECTO5.87" localSheetId="42">#REF!</definedName>
    <definedName name="DIRECTO5.87" localSheetId="44">#REF!</definedName>
    <definedName name="DIRECTO5.87" localSheetId="41">#REF!</definedName>
    <definedName name="DIRECTO5.87">#REF!</definedName>
    <definedName name="DIRECTO5.88" localSheetId="42">#REF!</definedName>
    <definedName name="DIRECTO5.88" localSheetId="44">#REF!</definedName>
    <definedName name="DIRECTO5.88" localSheetId="41">#REF!</definedName>
    <definedName name="DIRECTO5.88">#REF!</definedName>
    <definedName name="DIRECTO5.89" localSheetId="42">#REF!</definedName>
    <definedName name="DIRECTO5.89" localSheetId="44">#REF!</definedName>
    <definedName name="DIRECTO5.89" localSheetId="41">#REF!</definedName>
    <definedName name="DIRECTO5.89">#REF!</definedName>
    <definedName name="DIRECTO5.90" localSheetId="42">#REF!</definedName>
    <definedName name="DIRECTO5.90" localSheetId="44">#REF!</definedName>
    <definedName name="DIRECTO5.90" localSheetId="41">#REF!</definedName>
    <definedName name="DIRECTO5.90">#REF!</definedName>
    <definedName name="DIRECTO5.91" localSheetId="42">#REF!</definedName>
    <definedName name="DIRECTO5.91" localSheetId="44">#REF!</definedName>
    <definedName name="DIRECTO5.91" localSheetId="41">#REF!</definedName>
    <definedName name="DIRECTO5.91">#REF!</definedName>
    <definedName name="DIRECTO5.92" localSheetId="42">#REF!</definedName>
    <definedName name="DIRECTO5.92" localSheetId="44">#REF!</definedName>
    <definedName name="DIRECTO5.92" localSheetId="41">#REF!</definedName>
    <definedName name="DIRECTO5.92">#REF!</definedName>
    <definedName name="DIRECTO5.93" localSheetId="42">#REF!</definedName>
    <definedName name="DIRECTO5.93" localSheetId="44">#REF!</definedName>
    <definedName name="DIRECTO5.93" localSheetId="41">#REF!</definedName>
    <definedName name="DIRECTO5.93">#REF!</definedName>
    <definedName name="DIRECTO5.94" localSheetId="42">#REF!</definedName>
    <definedName name="DIRECTO5.94" localSheetId="44">#REF!</definedName>
    <definedName name="DIRECTO5.94" localSheetId="41">#REF!</definedName>
    <definedName name="DIRECTO5.94">#REF!</definedName>
    <definedName name="DIRECTO5.95" localSheetId="42">#REF!</definedName>
    <definedName name="DIRECTO5.95" localSheetId="44">#REF!</definedName>
    <definedName name="DIRECTO5.95" localSheetId="41">#REF!</definedName>
    <definedName name="DIRECTO5.95">#REF!</definedName>
    <definedName name="DIRECTO5.96" localSheetId="42">#REF!</definedName>
    <definedName name="DIRECTO5.96" localSheetId="44">#REF!</definedName>
    <definedName name="DIRECTO5.96" localSheetId="41">#REF!</definedName>
    <definedName name="DIRECTO5.96">#REF!</definedName>
    <definedName name="DIRECTO5.97" localSheetId="42">#REF!</definedName>
    <definedName name="DIRECTO5.97" localSheetId="44">#REF!</definedName>
    <definedName name="DIRECTO5.97" localSheetId="41">#REF!</definedName>
    <definedName name="DIRECTO5.97">#REF!</definedName>
    <definedName name="DIRECTO5.98" localSheetId="42">#REF!</definedName>
    <definedName name="DIRECTO5.98" localSheetId="44">#REF!</definedName>
    <definedName name="DIRECTO5.98" localSheetId="41">#REF!</definedName>
    <definedName name="DIRECTO5.98">#REF!</definedName>
    <definedName name="DIRECTO5.99" localSheetId="42">#REF!</definedName>
    <definedName name="DIRECTO5.99" localSheetId="44">#REF!</definedName>
    <definedName name="DIRECTO5.99" localSheetId="41">#REF!</definedName>
    <definedName name="DIRECTO5.99">#REF!</definedName>
    <definedName name="DIRECTO50" localSheetId="42">#REF!</definedName>
    <definedName name="DIRECTO50" localSheetId="44">#REF!</definedName>
    <definedName name="DIRECTO50" localSheetId="41">#REF!</definedName>
    <definedName name="DIRECTO50">#REF!</definedName>
    <definedName name="DIRECTO51" localSheetId="42">#REF!</definedName>
    <definedName name="DIRECTO51" localSheetId="44">#REF!</definedName>
    <definedName name="DIRECTO51" localSheetId="41">#REF!</definedName>
    <definedName name="DIRECTO51">#REF!</definedName>
    <definedName name="DIRECTO52" localSheetId="42">#REF!</definedName>
    <definedName name="DIRECTO52" localSheetId="44">#REF!</definedName>
    <definedName name="DIRECTO52" localSheetId="41">#REF!</definedName>
    <definedName name="DIRECTO52">#REF!</definedName>
    <definedName name="DIRECTO53" localSheetId="42">#REF!</definedName>
    <definedName name="DIRECTO53" localSheetId="44">#REF!</definedName>
    <definedName name="DIRECTO53" localSheetId="41">#REF!</definedName>
    <definedName name="DIRECTO53">#REF!</definedName>
    <definedName name="DIRECTO54" localSheetId="42">#REF!</definedName>
    <definedName name="DIRECTO54" localSheetId="44">#REF!</definedName>
    <definedName name="DIRECTO54" localSheetId="41">#REF!</definedName>
    <definedName name="DIRECTO54">#REF!</definedName>
    <definedName name="DIRECTO55" localSheetId="42">#REF!</definedName>
    <definedName name="DIRECTO55" localSheetId="44">#REF!</definedName>
    <definedName name="DIRECTO55" localSheetId="41">#REF!</definedName>
    <definedName name="DIRECTO55">#REF!</definedName>
    <definedName name="DIRECTO56" localSheetId="42">#REF!</definedName>
    <definedName name="DIRECTO56" localSheetId="44">#REF!</definedName>
    <definedName name="DIRECTO56" localSheetId="41">#REF!</definedName>
    <definedName name="DIRECTO56">#REF!</definedName>
    <definedName name="DIRECTO57" localSheetId="42">#REF!</definedName>
    <definedName name="DIRECTO57" localSheetId="44">#REF!</definedName>
    <definedName name="DIRECTO57" localSheetId="41">#REF!</definedName>
    <definedName name="DIRECTO57">#REF!</definedName>
    <definedName name="DIRECTO58" localSheetId="42">#REF!</definedName>
    <definedName name="DIRECTO58" localSheetId="44">#REF!</definedName>
    <definedName name="DIRECTO58" localSheetId="41">#REF!</definedName>
    <definedName name="DIRECTO58">#REF!</definedName>
    <definedName name="DIRECTO59" localSheetId="42">#REF!</definedName>
    <definedName name="DIRECTO59" localSheetId="44">#REF!</definedName>
    <definedName name="DIRECTO59" localSheetId="41">#REF!</definedName>
    <definedName name="DIRECTO59">#REF!</definedName>
    <definedName name="DIRECTO6" localSheetId="42">#REF!</definedName>
    <definedName name="DIRECTO6" localSheetId="44">#REF!</definedName>
    <definedName name="DIRECTO6" localSheetId="41">#REF!</definedName>
    <definedName name="DIRECTO6">#REF!</definedName>
    <definedName name="DIRECTO60" localSheetId="42">#REF!</definedName>
    <definedName name="DIRECTO60" localSheetId="44">#REF!</definedName>
    <definedName name="DIRECTO60" localSheetId="41">#REF!</definedName>
    <definedName name="DIRECTO60">#REF!</definedName>
    <definedName name="DIRECTO61" localSheetId="42">#REF!</definedName>
    <definedName name="DIRECTO61" localSheetId="44">#REF!</definedName>
    <definedName name="DIRECTO61" localSheetId="41">#REF!</definedName>
    <definedName name="DIRECTO61">#REF!</definedName>
    <definedName name="DIRECTO62" localSheetId="42">#REF!</definedName>
    <definedName name="DIRECTO62" localSheetId="44">#REF!</definedName>
    <definedName name="DIRECTO62" localSheetId="41">#REF!</definedName>
    <definedName name="DIRECTO62">#REF!</definedName>
    <definedName name="DIRECTO63" localSheetId="42">#REF!</definedName>
    <definedName name="DIRECTO63" localSheetId="44">#REF!</definedName>
    <definedName name="DIRECTO63" localSheetId="41">#REF!</definedName>
    <definedName name="DIRECTO63">#REF!</definedName>
    <definedName name="DIRECTO64" localSheetId="42">#REF!</definedName>
    <definedName name="DIRECTO64" localSheetId="44">#REF!</definedName>
    <definedName name="DIRECTO64" localSheetId="41">#REF!</definedName>
    <definedName name="DIRECTO64">#REF!</definedName>
    <definedName name="DIRECTO65" localSheetId="42">#REF!</definedName>
    <definedName name="DIRECTO65" localSheetId="44">#REF!</definedName>
    <definedName name="DIRECTO65" localSheetId="41">#REF!</definedName>
    <definedName name="DIRECTO65">#REF!</definedName>
    <definedName name="DIRECTO66" localSheetId="42">#REF!</definedName>
    <definedName name="DIRECTO66" localSheetId="44">#REF!</definedName>
    <definedName name="DIRECTO66" localSheetId="41">#REF!</definedName>
    <definedName name="DIRECTO66">#REF!</definedName>
    <definedName name="DIRECTO67" localSheetId="42">#REF!</definedName>
    <definedName name="DIRECTO67" localSheetId="44">#REF!</definedName>
    <definedName name="DIRECTO67" localSheetId="41">#REF!</definedName>
    <definedName name="DIRECTO67">#REF!</definedName>
    <definedName name="DIRECTO68" localSheetId="42">#REF!</definedName>
    <definedName name="DIRECTO68" localSheetId="44">#REF!</definedName>
    <definedName name="DIRECTO68" localSheetId="41">#REF!</definedName>
    <definedName name="DIRECTO68">#REF!</definedName>
    <definedName name="DIRECTO69" localSheetId="42">#REF!</definedName>
    <definedName name="DIRECTO69" localSheetId="44">#REF!</definedName>
    <definedName name="DIRECTO69" localSheetId="41">#REF!</definedName>
    <definedName name="DIRECTO69">#REF!</definedName>
    <definedName name="DIRECTO7" localSheetId="42">#REF!</definedName>
    <definedName name="DIRECTO7" localSheetId="44">#REF!</definedName>
    <definedName name="DIRECTO7" localSheetId="41">#REF!</definedName>
    <definedName name="DIRECTO7">#REF!</definedName>
    <definedName name="DIRECTO7.12" localSheetId="42">#REF!</definedName>
    <definedName name="DIRECTO7.12" localSheetId="44">#REF!</definedName>
    <definedName name="DIRECTO7.12" localSheetId="41">#REF!</definedName>
    <definedName name="DIRECTO7.12">#REF!</definedName>
    <definedName name="DIRECTO7.13" localSheetId="42">#REF!</definedName>
    <definedName name="DIRECTO7.13" localSheetId="44">#REF!</definedName>
    <definedName name="DIRECTO7.13" localSheetId="41">#REF!</definedName>
    <definedName name="DIRECTO7.13">#REF!</definedName>
    <definedName name="DIRECTO7.14" localSheetId="42">#REF!</definedName>
    <definedName name="DIRECTO7.14" localSheetId="44">#REF!</definedName>
    <definedName name="DIRECTO7.14" localSheetId="41">#REF!</definedName>
    <definedName name="DIRECTO7.14">#REF!</definedName>
    <definedName name="DIRECTO7.15" localSheetId="42">#REF!</definedName>
    <definedName name="DIRECTO7.15" localSheetId="44">#REF!</definedName>
    <definedName name="DIRECTO7.15" localSheetId="41">#REF!</definedName>
    <definedName name="DIRECTO7.15">#REF!</definedName>
    <definedName name="DIRECTO7.16" localSheetId="42">#REF!</definedName>
    <definedName name="DIRECTO7.16" localSheetId="44">#REF!</definedName>
    <definedName name="DIRECTO7.16" localSheetId="41">#REF!</definedName>
    <definedName name="DIRECTO7.16">#REF!</definedName>
    <definedName name="DIRECTO7.17" localSheetId="42">#REF!</definedName>
    <definedName name="DIRECTO7.17" localSheetId="44">#REF!</definedName>
    <definedName name="DIRECTO7.17" localSheetId="41">#REF!</definedName>
    <definedName name="DIRECTO7.17">#REF!</definedName>
    <definedName name="DIRECTO7.18" localSheetId="42">#REF!</definedName>
    <definedName name="DIRECTO7.18" localSheetId="44">#REF!</definedName>
    <definedName name="DIRECTO7.18" localSheetId="41">#REF!</definedName>
    <definedName name="DIRECTO7.18">#REF!</definedName>
    <definedName name="DIRECTO7.19" localSheetId="42">#REF!</definedName>
    <definedName name="DIRECTO7.19" localSheetId="44">#REF!</definedName>
    <definedName name="DIRECTO7.19" localSheetId="41">#REF!</definedName>
    <definedName name="DIRECTO7.19">#REF!</definedName>
    <definedName name="DIRECTO7.20" localSheetId="42">#REF!</definedName>
    <definedName name="DIRECTO7.20" localSheetId="44">#REF!</definedName>
    <definedName name="DIRECTO7.20" localSheetId="41">#REF!</definedName>
    <definedName name="DIRECTO7.20">#REF!</definedName>
    <definedName name="DIRECTO7.21" localSheetId="42">#REF!</definedName>
    <definedName name="DIRECTO7.21" localSheetId="44">#REF!</definedName>
    <definedName name="DIRECTO7.21" localSheetId="41">#REF!</definedName>
    <definedName name="DIRECTO7.21">#REF!</definedName>
    <definedName name="DIRECTO7.22" localSheetId="42">#REF!</definedName>
    <definedName name="DIRECTO7.22" localSheetId="44">#REF!</definedName>
    <definedName name="DIRECTO7.22" localSheetId="41">#REF!</definedName>
    <definedName name="DIRECTO7.22">#REF!</definedName>
    <definedName name="DIRECTO7.23" localSheetId="42">#REF!</definedName>
    <definedName name="DIRECTO7.23" localSheetId="44">#REF!</definedName>
    <definedName name="DIRECTO7.23" localSheetId="41">#REF!</definedName>
    <definedName name="DIRECTO7.23">#REF!</definedName>
    <definedName name="DIRECTO7.24" localSheetId="42">#REF!</definedName>
    <definedName name="DIRECTO7.24" localSheetId="44">#REF!</definedName>
    <definedName name="DIRECTO7.24" localSheetId="41">#REF!</definedName>
    <definedName name="DIRECTO7.24">#REF!</definedName>
    <definedName name="DIRECTO7.25" localSheetId="42">#REF!</definedName>
    <definedName name="DIRECTO7.25" localSheetId="44">#REF!</definedName>
    <definedName name="DIRECTO7.25" localSheetId="41">#REF!</definedName>
    <definedName name="DIRECTO7.25">#REF!</definedName>
    <definedName name="DIRECTO7.26" localSheetId="42">#REF!</definedName>
    <definedName name="DIRECTO7.26" localSheetId="44">#REF!</definedName>
    <definedName name="DIRECTO7.26" localSheetId="41">#REF!</definedName>
    <definedName name="DIRECTO7.26">#REF!</definedName>
    <definedName name="DIRECTO7.27" localSheetId="42">#REF!</definedName>
    <definedName name="DIRECTO7.27" localSheetId="44">#REF!</definedName>
    <definedName name="DIRECTO7.27" localSheetId="41">#REF!</definedName>
    <definedName name="DIRECTO7.27">#REF!</definedName>
    <definedName name="DIRECTO7.28" localSheetId="42">#REF!</definedName>
    <definedName name="DIRECTO7.28" localSheetId="44">#REF!</definedName>
    <definedName name="DIRECTO7.28" localSheetId="41">#REF!</definedName>
    <definedName name="DIRECTO7.28">#REF!</definedName>
    <definedName name="DIRECTO7.29" localSheetId="42">#REF!</definedName>
    <definedName name="DIRECTO7.29" localSheetId="44">#REF!</definedName>
    <definedName name="DIRECTO7.29" localSheetId="41">#REF!</definedName>
    <definedName name="DIRECTO7.29">#REF!</definedName>
    <definedName name="DIRECTO7.30" localSheetId="42">#REF!</definedName>
    <definedName name="DIRECTO7.30" localSheetId="44">#REF!</definedName>
    <definedName name="DIRECTO7.30" localSheetId="41">#REF!</definedName>
    <definedName name="DIRECTO7.30">#REF!</definedName>
    <definedName name="DIRECTO7.31" localSheetId="42">#REF!</definedName>
    <definedName name="DIRECTO7.31" localSheetId="44">#REF!</definedName>
    <definedName name="DIRECTO7.31" localSheetId="41">#REF!</definedName>
    <definedName name="DIRECTO7.31">#REF!</definedName>
    <definedName name="DIRECTO7.32" localSheetId="42">#REF!</definedName>
    <definedName name="DIRECTO7.32" localSheetId="44">#REF!</definedName>
    <definedName name="DIRECTO7.32" localSheetId="41">#REF!</definedName>
    <definedName name="DIRECTO7.32">#REF!</definedName>
    <definedName name="DIRECTO7.33" localSheetId="42">#REF!</definedName>
    <definedName name="DIRECTO7.33" localSheetId="44">#REF!</definedName>
    <definedName name="DIRECTO7.33" localSheetId="41">#REF!</definedName>
    <definedName name="DIRECTO7.33">#REF!</definedName>
    <definedName name="DIRECTO7.34" localSheetId="42">#REF!</definedName>
    <definedName name="DIRECTO7.34" localSheetId="44">#REF!</definedName>
    <definedName name="DIRECTO7.34" localSheetId="41">#REF!</definedName>
    <definedName name="DIRECTO7.34">#REF!</definedName>
    <definedName name="DIRECTO7.35" localSheetId="42">#REF!</definedName>
    <definedName name="DIRECTO7.35" localSheetId="44">#REF!</definedName>
    <definedName name="DIRECTO7.35" localSheetId="41">#REF!</definedName>
    <definedName name="DIRECTO7.35">#REF!</definedName>
    <definedName name="DIRECTO7.36" localSheetId="42">#REF!</definedName>
    <definedName name="DIRECTO7.36" localSheetId="44">#REF!</definedName>
    <definedName name="DIRECTO7.36" localSheetId="41">#REF!</definedName>
    <definedName name="DIRECTO7.36">#REF!</definedName>
    <definedName name="DIRECTO7.37" localSheetId="42">#REF!</definedName>
    <definedName name="DIRECTO7.37" localSheetId="44">#REF!</definedName>
    <definedName name="DIRECTO7.37" localSheetId="41">#REF!</definedName>
    <definedName name="DIRECTO7.37">#REF!</definedName>
    <definedName name="DIRECTO7.38" localSheetId="42">#REF!</definedName>
    <definedName name="DIRECTO7.38" localSheetId="44">#REF!</definedName>
    <definedName name="DIRECTO7.38" localSheetId="41">#REF!</definedName>
    <definedName name="DIRECTO7.38">#REF!</definedName>
    <definedName name="DIRECTO7.39" localSheetId="42">#REF!</definedName>
    <definedName name="DIRECTO7.39" localSheetId="44">#REF!</definedName>
    <definedName name="DIRECTO7.39" localSheetId="41">#REF!</definedName>
    <definedName name="DIRECTO7.39">#REF!</definedName>
    <definedName name="DIRECTO7.40" localSheetId="42">#REF!</definedName>
    <definedName name="DIRECTO7.40" localSheetId="44">#REF!</definedName>
    <definedName name="DIRECTO7.40" localSheetId="41">#REF!</definedName>
    <definedName name="DIRECTO7.40">#REF!</definedName>
    <definedName name="DIRECTO7.41" localSheetId="42">#REF!</definedName>
    <definedName name="DIRECTO7.41" localSheetId="44">#REF!</definedName>
    <definedName name="DIRECTO7.41" localSheetId="41">#REF!</definedName>
    <definedName name="DIRECTO7.41">#REF!</definedName>
    <definedName name="DIRECTO7.42" localSheetId="42">#REF!</definedName>
    <definedName name="DIRECTO7.42" localSheetId="44">#REF!</definedName>
    <definedName name="DIRECTO7.42" localSheetId="41">#REF!</definedName>
    <definedName name="DIRECTO7.42">#REF!</definedName>
    <definedName name="DIRECTO7.43" localSheetId="42">#REF!</definedName>
    <definedName name="DIRECTO7.43" localSheetId="44">#REF!</definedName>
    <definedName name="DIRECTO7.43" localSheetId="41">#REF!</definedName>
    <definedName name="DIRECTO7.43">#REF!</definedName>
    <definedName name="DIRECTO7.44" localSheetId="42">#REF!</definedName>
    <definedName name="DIRECTO7.44" localSheetId="44">#REF!</definedName>
    <definedName name="DIRECTO7.44" localSheetId="41">#REF!</definedName>
    <definedName name="DIRECTO7.44">#REF!</definedName>
    <definedName name="DIRECTO70" localSheetId="42">#REF!</definedName>
    <definedName name="DIRECTO70" localSheetId="44">#REF!</definedName>
    <definedName name="DIRECTO70" localSheetId="41">#REF!</definedName>
    <definedName name="DIRECTO70">#REF!</definedName>
    <definedName name="DIRECTO71" localSheetId="42">#REF!</definedName>
    <definedName name="DIRECTO71" localSheetId="44">#REF!</definedName>
    <definedName name="DIRECTO71" localSheetId="41">#REF!</definedName>
    <definedName name="DIRECTO71">#REF!</definedName>
    <definedName name="DIRECTO72" localSheetId="42">#REF!</definedName>
    <definedName name="DIRECTO72" localSheetId="44">#REF!</definedName>
    <definedName name="DIRECTO72" localSheetId="41">#REF!</definedName>
    <definedName name="DIRECTO72">#REF!</definedName>
    <definedName name="DIRECTO73" localSheetId="42">#REF!</definedName>
    <definedName name="DIRECTO73" localSheetId="44">#REF!</definedName>
    <definedName name="DIRECTO73" localSheetId="41">#REF!</definedName>
    <definedName name="DIRECTO73">#REF!</definedName>
    <definedName name="DIRECTO74" localSheetId="42">#REF!</definedName>
    <definedName name="DIRECTO74" localSheetId="44">#REF!</definedName>
    <definedName name="DIRECTO74" localSheetId="41">#REF!</definedName>
    <definedName name="DIRECTO74">#REF!</definedName>
    <definedName name="DIRECTO75" localSheetId="42">#REF!</definedName>
    <definedName name="DIRECTO75" localSheetId="44">#REF!</definedName>
    <definedName name="DIRECTO75" localSheetId="41">#REF!</definedName>
    <definedName name="DIRECTO75">#REF!</definedName>
    <definedName name="DIRECTO76" localSheetId="42">#REF!</definedName>
    <definedName name="DIRECTO76" localSheetId="44">#REF!</definedName>
    <definedName name="DIRECTO76" localSheetId="41">#REF!</definedName>
    <definedName name="DIRECTO76">#REF!</definedName>
    <definedName name="DIRECTO77" localSheetId="42">#REF!</definedName>
    <definedName name="DIRECTO77" localSheetId="44">#REF!</definedName>
    <definedName name="DIRECTO77" localSheetId="41">#REF!</definedName>
    <definedName name="DIRECTO77">#REF!</definedName>
    <definedName name="DIRECTO78" localSheetId="42">#REF!</definedName>
    <definedName name="DIRECTO78" localSheetId="44">#REF!</definedName>
    <definedName name="DIRECTO78" localSheetId="41">#REF!</definedName>
    <definedName name="DIRECTO78">#REF!</definedName>
    <definedName name="DIRECTO79" localSheetId="42">#REF!</definedName>
    <definedName name="DIRECTO79" localSheetId="44">#REF!</definedName>
    <definedName name="DIRECTO79" localSheetId="41">#REF!</definedName>
    <definedName name="DIRECTO79">#REF!</definedName>
    <definedName name="DIRECTO8" localSheetId="42">#REF!</definedName>
    <definedName name="DIRECTO8" localSheetId="44">#REF!</definedName>
    <definedName name="DIRECTO8" localSheetId="41">#REF!</definedName>
    <definedName name="DIRECTO8">#REF!</definedName>
    <definedName name="DIRECTO80" localSheetId="42">#REF!</definedName>
    <definedName name="DIRECTO80" localSheetId="44">#REF!</definedName>
    <definedName name="DIRECTO80" localSheetId="41">#REF!</definedName>
    <definedName name="DIRECTO80">#REF!</definedName>
    <definedName name="DIRECTO81" localSheetId="42">#REF!</definedName>
    <definedName name="DIRECTO81" localSheetId="44">#REF!</definedName>
    <definedName name="DIRECTO81" localSheetId="41">#REF!</definedName>
    <definedName name="DIRECTO81">#REF!</definedName>
    <definedName name="DIRECTO82" localSheetId="42">#REF!</definedName>
    <definedName name="DIRECTO82" localSheetId="44">#REF!</definedName>
    <definedName name="DIRECTO82" localSheetId="41">#REF!</definedName>
    <definedName name="DIRECTO82">#REF!</definedName>
    <definedName name="DIRECTO83" localSheetId="42">#REF!</definedName>
    <definedName name="DIRECTO83" localSheetId="44">#REF!</definedName>
    <definedName name="DIRECTO83" localSheetId="41">#REF!</definedName>
    <definedName name="DIRECTO83">#REF!</definedName>
    <definedName name="DIRECTO84" localSheetId="42">#REF!</definedName>
    <definedName name="DIRECTO84" localSheetId="44">#REF!</definedName>
    <definedName name="DIRECTO84" localSheetId="41">#REF!</definedName>
    <definedName name="DIRECTO84">#REF!</definedName>
    <definedName name="DIRECTO85" localSheetId="42">#REF!</definedName>
    <definedName name="DIRECTO85" localSheetId="44">#REF!</definedName>
    <definedName name="DIRECTO85" localSheetId="41">#REF!</definedName>
    <definedName name="DIRECTO85">#REF!</definedName>
    <definedName name="DIRECTO86" localSheetId="42">#REF!</definedName>
    <definedName name="DIRECTO86" localSheetId="44">#REF!</definedName>
    <definedName name="DIRECTO86" localSheetId="41">#REF!</definedName>
    <definedName name="DIRECTO86">#REF!</definedName>
    <definedName name="DIRECTO87" localSheetId="42">#REF!</definedName>
    <definedName name="DIRECTO87" localSheetId="44">#REF!</definedName>
    <definedName name="DIRECTO87" localSheetId="41">#REF!</definedName>
    <definedName name="DIRECTO87">#REF!</definedName>
    <definedName name="DIRECTO88" localSheetId="42">#REF!</definedName>
    <definedName name="DIRECTO88" localSheetId="44">#REF!</definedName>
    <definedName name="DIRECTO88" localSheetId="41">#REF!</definedName>
    <definedName name="DIRECTO88">#REF!</definedName>
    <definedName name="DIRECTO89" localSheetId="42">#REF!</definedName>
    <definedName name="DIRECTO89" localSheetId="44">#REF!</definedName>
    <definedName name="DIRECTO89" localSheetId="41">#REF!</definedName>
    <definedName name="DIRECTO89">#REF!</definedName>
    <definedName name="DIRECTO9" localSheetId="42">#REF!</definedName>
    <definedName name="DIRECTO9" localSheetId="44">#REF!</definedName>
    <definedName name="DIRECTO9" localSheetId="41">#REF!</definedName>
    <definedName name="DIRECTO9">#REF!</definedName>
    <definedName name="DIRECTO9.1" localSheetId="42">#REF!</definedName>
    <definedName name="DIRECTO9.1" localSheetId="44">#REF!</definedName>
    <definedName name="DIRECTO9.1" localSheetId="41">#REF!</definedName>
    <definedName name="DIRECTO9.1">#REF!</definedName>
    <definedName name="DIRECTO9.2" localSheetId="42">#REF!</definedName>
    <definedName name="DIRECTO9.2" localSheetId="44">#REF!</definedName>
    <definedName name="DIRECTO9.2" localSheetId="41">#REF!</definedName>
    <definedName name="DIRECTO9.2">#REF!</definedName>
    <definedName name="DIRECTO9.3" localSheetId="42">#REF!</definedName>
    <definedName name="DIRECTO9.3" localSheetId="44">#REF!</definedName>
    <definedName name="DIRECTO9.3" localSheetId="41">#REF!</definedName>
    <definedName name="DIRECTO9.3">#REF!</definedName>
    <definedName name="DIRECTO9.4" localSheetId="42">#REF!</definedName>
    <definedName name="DIRECTO9.4" localSheetId="44">#REF!</definedName>
    <definedName name="DIRECTO9.4" localSheetId="41">#REF!</definedName>
    <definedName name="DIRECTO9.4">#REF!</definedName>
    <definedName name="DIRECTO9.5" localSheetId="42">#REF!</definedName>
    <definedName name="DIRECTO9.5" localSheetId="44">#REF!</definedName>
    <definedName name="DIRECTO9.5" localSheetId="41">#REF!</definedName>
    <definedName name="DIRECTO9.5">#REF!</definedName>
    <definedName name="DIRECTO90" localSheetId="42">#REF!</definedName>
    <definedName name="DIRECTO90" localSheetId="44">#REF!</definedName>
    <definedName name="DIRECTO90" localSheetId="41">#REF!</definedName>
    <definedName name="DIRECTO90">#REF!</definedName>
    <definedName name="DIRECTO91" localSheetId="42">#REF!</definedName>
    <definedName name="DIRECTO91" localSheetId="44">#REF!</definedName>
    <definedName name="DIRECTO91" localSheetId="41">#REF!</definedName>
    <definedName name="DIRECTO91">#REF!</definedName>
    <definedName name="DIRECTO92" localSheetId="42">#REF!</definedName>
    <definedName name="DIRECTO92" localSheetId="44">#REF!</definedName>
    <definedName name="DIRECTO92" localSheetId="41">#REF!</definedName>
    <definedName name="DIRECTO92">#REF!</definedName>
    <definedName name="DIRECTO93" localSheetId="42">#REF!</definedName>
    <definedName name="DIRECTO93" localSheetId="44">#REF!</definedName>
    <definedName name="DIRECTO93" localSheetId="41">#REF!</definedName>
    <definedName name="DIRECTO93">#REF!</definedName>
    <definedName name="DIRECTO94" localSheetId="42">#REF!</definedName>
    <definedName name="DIRECTO94" localSheetId="44">#REF!</definedName>
    <definedName name="DIRECTO94" localSheetId="41">#REF!</definedName>
    <definedName name="DIRECTO94">#REF!</definedName>
    <definedName name="DIRECTO95" localSheetId="42">#REF!</definedName>
    <definedName name="DIRECTO95" localSheetId="44">#REF!</definedName>
    <definedName name="DIRECTO95" localSheetId="41">#REF!</definedName>
    <definedName name="DIRECTO95">#REF!</definedName>
    <definedName name="DIRECTO96" localSheetId="42">#REF!</definedName>
    <definedName name="DIRECTO96" localSheetId="44">#REF!</definedName>
    <definedName name="DIRECTO96" localSheetId="41">#REF!</definedName>
    <definedName name="DIRECTO96">#REF!</definedName>
    <definedName name="DIRECTO97" localSheetId="42">#REF!</definedName>
    <definedName name="DIRECTO97" localSheetId="44">#REF!</definedName>
    <definedName name="DIRECTO97" localSheetId="41">#REF!</definedName>
    <definedName name="DIRECTO97">#REF!</definedName>
    <definedName name="DIRECTO98" localSheetId="42">#REF!</definedName>
    <definedName name="DIRECTO98" localSheetId="44">#REF!</definedName>
    <definedName name="DIRECTO98" localSheetId="41">#REF!</definedName>
    <definedName name="DIRECTO98">#REF!</definedName>
    <definedName name="DIRECTO99" localSheetId="42">#REF!</definedName>
    <definedName name="DIRECTO99" localSheetId="44">#REF!</definedName>
    <definedName name="DIRECTO99" localSheetId="41">#REF!</definedName>
    <definedName name="DIRECTO99">#REF!</definedName>
    <definedName name="display_area_2" localSheetId="42">#REF!</definedName>
    <definedName name="display_area_2" localSheetId="44">#REF!</definedName>
    <definedName name="display_area_2" localSheetId="41">#REF!</definedName>
    <definedName name="display_area_2">#REF!</definedName>
    <definedName name="DISTRIBUCION" localSheetId="42" hidden="1">{#N/A,#N/A,FALSE,"GRAFICO";#N/A,#N/A,FALSE,"CAJA (2)";#N/A,#N/A,FALSE,"TERCEROS-PROMEDIO";#N/A,#N/A,FALSE,"CAJA";#N/A,#N/A,FALSE,"INGRESOS1995-2003";#N/A,#N/A,FALSE,"GASTOS1995-2003"}</definedName>
    <definedName name="DISTRIBUCION" localSheetId="44" hidden="1">{#N/A,#N/A,FALSE,"GRAFICO";#N/A,#N/A,FALSE,"CAJA (2)";#N/A,#N/A,FALSE,"TERCEROS-PROMEDIO";#N/A,#N/A,FALSE,"CAJA";#N/A,#N/A,FALSE,"INGRESOS1995-2003";#N/A,#N/A,FALSE,"GASTOS1995-2003"}</definedName>
    <definedName name="DISTRIBUCION" hidden="1">{#N/A,#N/A,FALSE,"GRAFICO";#N/A,#N/A,FALSE,"CAJA (2)";#N/A,#N/A,FALSE,"TERCEROS-PROMEDIO";#N/A,#N/A,FALSE,"CAJA";#N/A,#N/A,FALSE,"INGRESOS1995-2003";#N/A,#N/A,FALSE,"GASTOS1995-2003"}</definedName>
    <definedName name="djdytj" localSheetId="42" hidden="1">{"TAB1",#N/A,TRUE,"GENERAL";"TAB2",#N/A,TRUE,"GENERAL";"TAB3",#N/A,TRUE,"GENERAL";"TAB4",#N/A,TRUE,"GENERAL";"TAB5",#N/A,TRUE,"GENERAL"}</definedName>
    <definedName name="djdytj" localSheetId="44" hidden="1">{"TAB1",#N/A,TRUE,"GENERAL";"TAB2",#N/A,TRUE,"GENERAL";"TAB3",#N/A,TRUE,"GENERAL";"TAB4",#N/A,TRUE,"GENERAL";"TAB5",#N/A,TRUE,"GENERAL"}</definedName>
    <definedName name="djdytj" localSheetId="41" hidden="1">{"TAB1",#N/A,TRUE,"GENERAL";"TAB2",#N/A,TRUE,"GENERAL";"TAB3",#N/A,TRUE,"GENERAL";"TAB4",#N/A,TRUE,"GENERAL";"TAB5",#N/A,TRUE,"GENERAL"}</definedName>
    <definedName name="djdytj" hidden="1">{"TAB1",#N/A,TRUE,"GENERAL";"TAB2",#N/A,TRUE,"GENERAL";"TAB3",#N/A,TRUE,"GENERAL";"TAB4",#N/A,TRUE,"GENERAL";"TAB5",#N/A,TRUE,"GENERAL"}</definedName>
    <definedName name="DMxUS" localSheetId="42">#REF!</definedName>
    <definedName name="DMxUS" localSheetId="44">#REF!</definedName>
    <definedName name="DMxUS" localSheetId="41">#REF!</definedName>
    <definedName name="DMxUS">#REF!</definedName>
    <definedName name="do" localSheetId="42">#REF!</definedName>
    <definedName name="do" localSheetId="44">#REF!</definedName>
    <definedName name="do" localSheetId="41">#REF!</definedName>
    <definedName name="do">#REF!</definedName>
    <definedName name="dolar" localSheetId="42">#REF!</definedName>
    <definedName name="dolar" localSheetId="44">#REF!</definedName>
    <definedName name="dolar" localSheetId="41">#REF!</definedName>
    <definedName name="dolar">#REF!</definedName>
    <definedName name="DOLLAR" localSheetId="42">#REF!</definedName>
    <definedName name="DOLLAR" localSheetId="44">#REF!</definedName>
    <definedName name="DOLLAR" localSheetId="41">#REF!</definedName>
    <definedName name="DOLLAR">#REF!</definedName>
    <definedName name="DOTACIÓN" localSheetId="42">#REF!</definedName>
    <definedName name="DOTACIÓN" localSheetId="44">#REF!</definedName>
    <definedName name="DOTACIÓN" localSheetId="41">#REF!</definedName>
    <definedName name="DOTACIÓN">#REF!</definedName>
    <definedName name="DPI" localSheetId="42">#REF!</definedName>
    <definedName name="DPI" localSheetId="44">#REF!</definedName>
    <definedName name="DPI" localSheetId="41">#REF!</definedName>
    <definedName name="DPI">#REF!</definedName>
    <definedName name="DPI1_1" localSheetId="42">#REF!</definedName>
    <definedName name="DPI1_1" localSheetId="44">#REF!</definedName>
    <definedName name="DPI1_1" localSheetId="41">#REF!</definedName>
    <definedName name="DPI1_1">#REF!</definedName>
    <definedName name="DPI1_1_1" localSheetId="42">#REF!</definedName>
    <definedName name="DPI1_1_1" localSheetId="44">#REF!</definedName>
    <definedName name="DPI1_1_1" localSheetId="41">#REF!</definedName>
    <definedName name="DPI1_1_1">#REF!</definedName>
    <definedName name="DPY" localSheetId="42">#REF!</definedName>
    <definedName name="DPY" localSheetId="44">#REF!</definedName>
    <definedName name="DPY" localSheetId="41">#REF!</definedName>
    <definedName name="DPY">#REF!</definedName>
    <definedName name="DPY1_1" localSheetId="42">#REF!</definedName>
    <definedName name="DPY1_1" localSheetId="44">#REF!</definedName>
    <definedName name="DPY1_1" localSheetId="41">#REF!</definedName>
    <definedName name="DPY1_1">#REF!</definedName>
    <definedName name="DPY1_1_1" localSheetId="42">#REF!</definedName>
    <definedName name="DPY1_1_1" localSheetId="44">#REF!</definedName>
    <definedName name="DPY1_1_1" localSheetId="41">#REF!</definedName>
    <definedName name="DPY1_1_1">#REF!</definedName>
    <definedName name="DRI" localSheetId="42">#REF!</definedName>
    <definedName name="DRI" localSheetId="44">#REF!</definedName>
    <definedName name="DRI" localSheetId="41">#REF!</definedName>
    <definedName name="DRI">#REF!</definedName>
    <definedName name="DRI1_1" localSheetId="42">#REF!</definedName>
    <definedName name="DRI1_1" localSheetId="44">#REF!</definedName>
    <definedName name="DRI1_1" localSheetId="41">#REF!</definedName>
    <definedName name="DRI1_1">#REF!</definedName>
    <definedName name="DRI1_1_1" localSheetId="42">#REF!</definedName>
    <definedName name="DRI1_1_1" localSheetId="44">#REF!</definedName>
    <definedName name="DRI1_1_1" localSheetId="41">#REF!</definedName>
    <definedName name="DRI1_1_1">#REF!</definedName>
    <definedName name="DRI1_1_2" localSheetId="42">#REF!</definedName>
    <definedName name="DRI1_1_2" localSheetId="44">#REF!</definedName>
    <definedName name="DRI1_1_2" localSheetId="41">#REF!</definedName>
    <definedName name="DRI1_1_2">#REF!</definedName>
    <definedName name="DRI1_1_3" localSheetId="42">#REF!</definedName>
    <definedName name="DRI1_1_3" localSheetId="44">#REF!</definedName>
    <definedName name="DRI1_1_3" localSheetId="41">#REF!</definedName>
    <definedName name="DRI1_1_3">#REF!</definedName>
    <definedName name="DRI1_1_4" localSheetId="42">#REF!</definedName>
    <definedName name="DRI1_1_4" localSheetId="44">#REF!</definedName>
    <definedName name="DRI1_1_4" localSheetId="41">#REF!</definedName>
    <definedName name="DRI1_1_4">#REF!</definedName>
    <definedName name="DRI1_2" localSheetId="42">#REF!</definedName>
    <definedName name="DRI1_2" localSheetId="44">#REF!</definedName>
    <definedName name="DRI1_2" localSheetId="41">#REF!</definedName>
    <definedName name="DRI1_2">#REF!</definedName>
    <definedName name="DRI1_3" localSheetId="42">#REF!</definedName>
    <definedName name="DRI1_3" localSheetId="44">#REF!</definedName>
    <definedName name="DRI1_3" localSheetId="41">#REF!</definedName>
    <definedName name="DRI1_3">#REF!</definedName>
    <definedName name="DRI1_4" localSheetId="42">#REF!</definedName>
    <definedName name="DRI1_4" localSheetId="44">#REF!</definedName>
    <definedName name="DRI1_4" localSheetId="41">#REF!</definedName>
    <definedName name="DRI1_4">#REF!</definedName>
    <definedName name="DRL" localSheetId="42">#REF!</definedName>
    <definedName name="DRL" localSheetId="44">#REF!</definedName>
    <definedName name="DRL" localSheetId="41">#REF!</definedName>
    <definedName name="DRL">#REF!</definedName>
    <definedName name="DRL1_1" localSheetId="42">#REF!</definedName>
    <definedName name="DRL1_1" localSheetId="44">#REF!</definedName>
    <definedName name="DRL1_1" localSheetId="41">#REF!</definedName>
    <definedName name="DRL1_1">#REF!</definedName>
    <definedName name="DRL1_1_1" localSheetId="42">#REF!</definedName>
    <definedName name="DRL1_1_1" localSheetId="44">#REF!</definedName>
    <definedName name="DRL1_1_1" localSheetId="41">#REF!</definedName>
    <definedName name="DRL1_1_1">#REF!</definedName>
    <definedName name="DRL1_1_2" localSheetId="42">#REF!</definedName>
    <definedName name="DRL1_1_2" localSheetId="44">#REF!</definedName>
    <definedName name="DRL1_1_2" localSheetId="41">#REF!</definedName>
    <definedName name="DRL1_1_2">#REF!</definedName>
    <definedName name="DRL1_1_3" localSheetId="42">#REF!</definedName>
    <definedName name="DRL1_1_3" localSheetId="44">#REF!</definedName>
    <definedName name="DRL1_1_3" localSheetId="41">#REF!</definedName>
    <definedName name="DRL1_1_3">#REF!</definedName>
    <definedName name="DRL1_1_4" localSheetId="42">#REF!</definedName>
    <definedName name="DRL1_1_4" localSheetId="44">#REF!</definedName>
    <definedName name="DRL1_1_4" localSheetId="41">#REF!</definedName>
    <definedName name="DRL1_1_4">#REF!</definedName>
    <definedName name="DRL1_2" localSheetId="42">#REF!</definedName>
    <definedName name="DRL1_2" localSheetId="44">#REF!</definedName>
    <definedName name="DRL1_2" localSheetId="41">#REF!</definedName>
    <definedName name="DRL1_2">#REF!</definedName>
    <definedName name="DRL1_3" localSheetId="42">#REF!</definedName>
    <definedName name="DRL1_3" localSheetId="44">#REF!</definedName>
    <definedName name="DRL1_3" localSheetId="41">#REF!</definedName>
    <definedName name="DRL1_3">#REF!</definedName>
    <definedName name="DRL1_4" localSheetId="42">#REF!</definedName>
    <definedName name="DRL1_4" localSheetId="44">#REF!</definedName>
    <definedName name="DRL1_4" localSheetId="41">#REF!</definedName>
    <definedName name="DRL1_4">#REF!</definedName>
    <definedName name="dry" localSheetId="42" hidden="1">{"via1",#N/A,TRUE,"general";"via2",#N/A,TRUE,"general";"via3",#N/A,TRUE,"general"}</definedName>
    <definedName name="dry" localSheetId="44" hidden="1">{"via1",#N/A,TRUE,"general";"via2",#N/A,TRUE,"general";"via3",#N/A,TRUE,"general"}</definedName>
    <definedName name="dry" localSheetId="41" hidden="1">{"via1",#N/A,TRUE,"general";"via2",#N/A,TRUE,"general";"via3",#N/A,TRUE,"general"}</definedName>
    <definedName name="dry" hidden="1">{"via1",#N/A,TRUE,"general";"via2",#N/A,TRUE,"general";"via3",#N/A,TRUE,"general"}</definedName>
    <definedName name="DS" localSheetId="42">#REF!</definedName>
    <definedName name="DS" localSheetId="44">#REF!</definedName>
    <definedName name="DS" localSheetId="41">#REF!</definedName>
    <definedName name="DS">#REF!</definedName>
    <definedName name="DSAD" localSheetId="42" hidden="1">{"via1",#N/A,TRUE,"general";"via2",#N/A,TRUE,"general";"via3",#N/A,TRUE,"general"}</definedName>
    <definedName name="DSAD" localSheetId="44" hidden="1">{"via1",#N/A,TRUE,"general";"via2",#N/A,TRUE,"general";"via3",#N/A,TRUE,"general"}</definedName>
    <definedName name="DSAD" localSheetId="41" hidden="1">{"via1",#N/A,TRUE,"general";"via2",#N/A,TRUE,"general";"via3",#N/A,TRUE,"general"}</definedName>
    <definedName name="DSAD" hidden="1">{"via1",#N/A,TRUE,"general";"via2",#N/A,TRUE,"general";"via3",#N/A,TRUE,"general"}</definedName>
    <definedName name="dsadfp" localSheetId="42" hidden="1">{"TAB1",#N/A,TRUE,"GENERAL";"TAB2",#N/A,TRUE,"GENERAL";"TAB3",#N/A,TRUE,"GENERAL";"TAB4",#N/A,TRUE,"GENERAL";"TAB5",#N/A,TRUE,"GENERAL"}</definedName>
    <definedName name="dsadfp" localSheetId="44" hidden="1">{"TAB1",#N/A,TRUE,"GENERAL";"TAB2",#N/A,TRUE,"GENERAL";"TAB3",#N/A,TRUE,"GENERAL";"TAB4",#N/A,TRUE,"GENERAL";"TAB5",#N/A,TRUE,"GENERAL"}</definedName>
    <definedName name="dsadfp" localSheetId="41" hidden="1">{"TAB1",#N/A,TRUE,"GENERAL";"TAB2",#N/A,TRUE,"GENERAL";"TAB3",#N/A,TRUE,"GENERAL";"TAB4",#N/A,TRUE,"GENERAL";"TAB5",#N/A,TRUE,"GENERAL"}</definedName>
    <definedName name="dsadfp" hidden="1">{"TAB1",#N/A,TRUE,"GENERAL";"TAB2",#N/A,TRUE,"GENERAL";"TAB3",#N/A,TRUE,"GENERAL";"TAB4",#N/A,TRUE,"GENERAL";"TAB5",#N/A,TRUE,"GENERAL"}</definedName>
    <definedName name="Dsbcm" localSheetId="42">#REF!</definedName>
    <definedName name="Dsbcm" localSheetId="44">#REF!</definedName>
    <definedName name="Dsbcm" localSheetId="41">#REF!</definedName>
    <definedName name="Dsbcm">#REF!</definedName>
    <definedName name="DsctoFondo" localSheetId="42">#REF!</definedName>
    <definedName name="DsctoFondo" localSheetId="44">#REF!</definedName>
    <definedName name="DsctoFondo" localSheetId="41">#REF!</definedName>
    <definedName name="DsctoFondo">#REF!</definedName>
    <definedName name="DsctoPension" localSheetId="42">#REF!</definedName>
    <definedName name="DsctoPension" localSheetId="44">#REF!</definedName>
    <definedName name="DsctoPension" localSheetId="41">#REF!</definedName>
    <definedName name="DsctoPension">#REF!</definedName>
    <definedName name="DsctoSalud" localSheetId="42">#REF!</definedName>
    <definedName name="DsctoSalud" localSheetId="44">#REF!</definedName>
    <definedName name="DsctoSalud" localSheetId="41">#REF!</definedName>
    <definedName name="DsctoSalud">#REF!</definedName>
    <definedName name="DSD" localSheetId="42" hidden="1">{"via1",#N/A,TRUE,"general";"via2",#N/A,TRUE,"general";"via3",#N/A,TRUE,"general"}</definedName>
    <definedName name="DSD" localSheetId="44" hidden="1">{"via1",#N/A,TRUE,"general";"via2",#N/A,TRUE,"general";"via3",#N/A,TRUE,"general"}</definedName>
    <definedName name="DSD" localSheetId="41" hidden="1">{"via1",#N/A,TRUE,"general";"via2",#N/A,TRUE,"general";"via3",#N/A,TRUE,"general"}</definedName>
    <definedName name="DSD" hidden="1">{"via1",#N/A,TRUE,"general";"via2",#N/A,TRUE,"general";"via3",#N/A,TRUE,"general"}</definedName>
    <definedName name="dsdads4" localSheetId="42" hidden="1">{"TAB1",#N/A,TRUE,"GENERAL";"TAB2",#N/A,TRUE,"GENERAL";"TAB3",#N/A,TRUE,"GENERAL";"TAB4",#N/A,TRUE,"GENERAL";"TAB5",#N/A,TRUE,"GENERAL"}</definedName>
    <definedName name="dsdads4" localSheetId="44" hidden="1">{"TAB1",#N/A,TRUE,"GENERAL";"TAB2",#N/A,TRUE,"GENERAL";"TAB3",#N/A,TRUE,"GENERAL";"TAB4",#N/A,TRUE,"GENERAL";"TAB5",#N/A,TRUE,"GENERAL"}</definedName>
    <definedName name="dsdads4" localSheetId="41" hidden="1">{"TAB1",#N/A,TRUE,"GENERAL";"TAB2",#N/A,TRUE,"GENERAL";"TAB3",#N/A,TRUE,"GENERAL";"TAB4",#N/A,TRUE,"GENERAL";"TAB5",#N/A,TRUE,"GENERAL"}</definedName>
    <definedName name="dsdads4" hidden="1">{"TAB1",#N/A,TRUE,"GENERAL";"TAB2",#N/A,TRUE,"GENERAL";"TAB3",#N/A,TRUE,"GENERAL";"TAB4",#N/A,TRUE,"GENERAL";"TAB5",#N/A,TRUE,"GENERAL"}</definedName>
    <definedName name="DSF" localSheetId="42" hidden="1">{"via1",#N/A,TRUE,"general";"via2",#N/A,TRUE,"general";"via3",#N/A,TRUE,"general"}</definedName>
    <definedName name="DSF" localSheetId="44" hidden="1">{"via1",#N/A,TRUE,"general";"via2",#N/A,TRUE,"general";"via3",#N/A,TRUE,"general"}</definedName>
    <definedName name="DSF" localSheetId="41" hidden="1">{"via1",#N/A,TRUE,"general";"via2",#N/A,TRUE,"general";"via3",#N/A,TRUE,"general"}</definedName>
    <definedName name="DSF" hidden="1">{"via1",#N/A,TRUE,"general";"via2",#N/A,TRUE,"general";"via3",#N/A,TRUE,"general"}</definedName>
    <definedName name="DSFCVTY" localSheetId="42" hidden="1">{"TAB1",#N/A,TRUE,"GENERAL";"TAB2",#N/A,TRUE,"GENERAL";"TAB3",#N/A,TRUE,"GENERAL";"TAB4",#N/A,TRUE,"GENERAL";"TAB5",#N/A,TRUE,"GENERAL"}</definedName>
    <definedName name="DSFCVTY" localSheetId="44" hidden="1">{"TAB1",#N/A,TRUE,"GENERAL";"TAB2",#N/A,TRUE,"GENERAL";"TAB3",#N/A,TRUE,"GENERAL";"TAB4",#N/A,TRUE,"GENERAL";"TAB5",#N/A,TRUE,"GENERAL"}</definedName>
    <definedName name="DSFCVTY" localSheetId="41" hidden="1">{"TAB1",#N/A,TRUE,"GENERAL";"TAB2",#N/A,TRUE,"GENERAL";"TAB3",#N/A,TRUE,"GENERAL";"TAB4",#N/A,TRUE,"GENERAL";"TAB5",#N/A,TRUE,"GENERAL"}</definedName>
    <definedName name="DSFCVTY" hidden="1">{"TAB1",#N/A,TRUE,"GENERAL";"TAB2",#N/A,TRUE,"GENERAL";"TAB3",#N/A,TRUE,"GENERAL";"TAB4",#N/A,TRUE,"GENERAL";"TAB5",#N/A,TRUE,"GENERAL"}</definedName>
    <definedName name="dsfg" localSheetId="42" hidden="1">{"via1",#N/A,TRUE,"general";"via2",#N/A,TRUE,"general";"via3",#N/A,TRUE,"general"}</definedName>
    <definedName name="dsfg" localSheetId="44" hidden="1">{"via1",#N/A,TRUE,"general";"via2",#N/A,TRUE,"general";"via3",#N/A,TRUE,"general"}</definedName>
    <definedName name="dsfg" localSheetId="41" hidden="1">{"via1",#N/A,TRUE,"general";"via2",#N/A,TRUE,"general";"via3",#N/A,TRUE,"general"}</definedName>
    <definedName name="dsfg" hidden="1">{"via1",#N/A,TRUE,"general";"via2",#N/A,TRUE,"general";"via3",#N/A,TRUE,"general"}</definedName>
    <definedName name="DSFGDFGSDFGDF" localSheetId="42">#REF!</definedName>
    <definedName name="DSFGDFGSDFGDF" localSheetId="44">#REF!</definedName>
    <definedName name="DSFGDFGSDFGDF">#REF!</definedName>
    <definedName name="dsfhgfdh" localSheetId="42" hidden="1">{"TAB1",#N/A,TRUE,"GENERAL";"TAB2",#N/A,TRUE,"GENERAL";"TAB3",#N/A,TRUE,"GENERAL";"TAB4",#N/A,TRUE,"GENERAL";"TAB5",#N/A,TRUE,"GENERAL"}</definedName>
    <definedName name="dsfhgfdh" localSheetId="44" hidden="1">{"TAB1",#N/A,TRUE,"GENERAL";"TAB2",#N/A,TRUE,"GENERAL";"TAB3",#N/A,TRUE,"GENERAL";"TAB4",#N/A,TRUE,"GENERAL";"TAB5",#N/A,TRUE,"GENERAL"}</definedName>
    <definedName name="dsfhgfdh" localSheetId="41" hidden="1">{"TAB1",#N/A,TRUE,"GENERAL";"TAB2",#N/A,TRUE,"GENERAL";"TAB3",#N/A,TRUE,"GENERAL";"TAB4",#N/A,TRUE,"GENERAL";"TAB5",#N/A,TRUE,"GENERAL"}</definedName>
    <definedName name="dsfhgfdh" hidden="1">{"TAB1",#N/A,TRUE,"GENERAL";"TAB2",#N/A,TRUE,"GENERAL";"TAB3",#N/A,TRUE,"GENERAL";"TAB4",#N/A,TRUE,"GENERAL";"TAB5",#N/A,TRUE,"GENERAL"}</definedName>
    <definedName name="dsfsdf" localSheetId="42" hidden="1">{"via1",#N/A,TRUE,"general";"via2",#N/A,TRUE,"general";"via3",#N/A,TRUE,"general"}</definedName>
    <definedName name="dsfsdf" localSheetId="44" hidden="1">{"via1",#N/A,TRUE,"general";"via2",#N/A,TRUE,"general";"via3",#N/A,TRUE,"general"}</definedName>
    <definedName name="dsfsdf" localSheetId="41" hidden="1">{"via1",#N/A,TRUE,"general";"via2",#N/A,TRUE,"general";"via3",#N/A,TRUE,"general"}</definedName>
    <definedName name="dsfsdf" hidden="1">{"via1",#N/A,TRUE,"general";"via2",#N/A,TRUE,"general";"via3",#N/A,TRUE,"general"}</definedName>
    <definedName name="DSFSDFCXV" localSheetId="42" hidden="1">{"TAB1",#N/A,TRUE,"GENERAL";"TAB2",#N/A,TRUE,"GENERAL";"TAB3",#N/A,TRUE,"GENERAL";"TAB4",#N/A,TRUE,"GENERAL";"TAB5",#N/A,TRUE,"GENERAL"}</definedName>
    <definedName name="DSFSDFCXV" localSheetId="44" hidden="1">{"TAB1",#N/A,TRUE,"GENERAL";"TAB2",#N/A,TRUE,"GENERAL";"TAB3",#N/A,TRUE,"GENERAL";"TAB4",#N/A,TRUE,"GENERAL";"TAB5",#N/A,TRUE,"GENERAL"}</definedName>
    <definedName name="DSFSDFCXV" localSheetId="41" hidden="1">{"TAB1",#N/A,TRUE,"GENERAL";"TAB2",#N/A,TRUE,"GENERAL";"TAB3",#N/A,TRUE,"GENERAL";"TAB4",#N/A,TRUE,"GENERAL";"TAB5",#N/A,TRUE,"GENERAL"}</definedName>
    <definedName name="DSFSDFCXV" hidden="1">{"TAB1",#N/A,TRUE,"GENERAL";"TAB2",#N/A,TRUE,"GENERAL";"TAB3",#N/A,TRUE,"GENERAL";"TAB4",#N/A,TRUE,"GENERAL";"TAB5",#N/A,TRUE,"GENERAL"}</definedName>
    <definedName name="dsfsvm" localSheetId="42" hidden="1">{"TAB1",#N/A,TRUE,"GENERAL";"TAB2",#N/A,TRUE,"GENERAL";"TAB3",#N/A,TRUE,"GENERAL";"TAB4",#N/A,TRUE,"GENERAL";"TAB5",#N/A,TRUE,"GENERAL"}</definedName>
    <definedName name="dsfsvm" localSheetId="44" hidden="1">{"TAB1",#N/A,TRUE,"GENERAL";"TAB2",#N/A,TRUE,"GENERAL";"TAB3",#N/A,TRUE,"GENERAL";"TAB4",#N/A,TRUE,"GENERAL";"TAB5",#N/A,TRUE,"GENERAL"}</definedName>
    <definedName name="dsfsvm" localSheetId="41" hidden="1">{"TAB1",#N/A,TRUE,"GENERAL";"TAB2",#N/A,TRUE,"GENERAL";"TAB3",#N/A,TRUE,"GENERAL";"TAB4",#N/A,TRUE,"GENERAL";"TAB5",#N/A,TRUE,"GENERAL"}</definedName>
    <definedName name="dsfsvm" hidden="1">{"TAB1",#N/A,TRUE,"GENERAL";"TAB2",#N/A,TRUE,"GENERAL";"TAB3",#N/A,TRUE,"GENERAL";"TAB4",#N/A,TRUE,"GENERAL";"TAB5",#N/A,TRUE,"GENERAL"}</definedName>
    <definedName name="dsftbv" localSheetId="42" hidden="1">{"via1",#N/A,TRUE,"general";"via2",#N/A,TRUE,"general";"via3",#N/A,TRUE,"general"}</definedName>
    <definedName name="dsftbv" localSheetId="44" hidden="1">{"via1",#N/A,TRUE,"general";"via2",#N/A,TRUE,"general";"via3",#N/A,TRUE,"general"}</definedName>
    <definedName name="dsftbv" localSheetId="41" hidden="1">{"via1",#N/A,TRUE,"general";"via2",#N/A,TRUE,"general";"via3",#N/A,TRUE,"general"}</definedName>
    <definedName name="dsftbv" hidden="1">{"via1",#N/A,TRUE,"general";"via2",#N/A,TRUE,"general";"via3",#N/A,TRUE,"general"}</definedName>
    <definedName name="DSP" localSheetId="42">#REF!</definedName>
    <definedName name="DSP" localSheetId="44">#REF!</definedName>
    <definedName name="DSP" localSheetId="41">#REF!</definedName>
    <definedName name="DSP">#REF!</definedName>
    <definedName name="DSP1_1" localSheetId="42">#REF!</definedName>
    <definedName name="DSP1_1" localSheetId="44">#REF!</definedName>
    <definedName name="DSP1_1" localSheetId="41">#REF!</definedName>
    <definedName name="DSP1_1">#REF!</definedName>
    <definedName name="DSP1_1_1" localSheetId="42">#REF!</definedName>
    <definedName name="DSP1_1_1" localSheetId="44">#REF!</definedName>
    <definedName name="DSP1_1_1" localSheetId="41">#REF!</definedName>
    <definedName name="DSP1_1_1">#REF!</definedName>
    <definedName name="dt" localSheetId="42">#REF!</definedName>
    <definedName name="dt" localSheetId="44">#REF!</definedName>
    <definedName name="dt" localSheetId="41">#REF!</definedName>
    <definedName name="dt">#REF!</definedName>
    <definedName name="dtrhj" localSheetId="42" hidden="1">{"via1",#N/A,TRUE,"general";"via2",#N/A,TRUE,"general";"via3",#N/A,TRUE,"general"}</definedName>
    <definedName name="dtrhj" localSheetId="44" hidden="1">{"via1",#N/A,TRUE,"general";"via2",#N/A,TRUE,"general";"via3",#N/A,TRUE,"general"}</definedName>
    <definedName name="dtrhj" localSheetId="41" hidden="1">{"via1",#N/A,TRUE,"general";"via2",#N/A,TRUE,"general";"via3",#N/A,TRUE,"general"}</definedName>
    <definedName name="dtrhj" hidden="1">{"via1",#N/A,TRUE,"general";"via2",#N/A,TRUE,"general";"via3",#N/A,TRUE,"general"}</definedName>
    <definedName name="DURACION" localSheetId="42">#REF!*30</definedName>
    <definedName name="DURACION" localSheetId="44">#REF!*30</definedName>
    <definedName name="DURACION">#REF!*30</definedName>
    <definedName name="DWPRICE" localSheetId="42" hidden="1">#REF!</definedName>
    <definedName name="DWPRICE" localSheetId="44" hidden="1">#REF!</definedName>
    <definedName name="DWPRICE" localSheetId="41" hidden="1">#REF!</definedName>
    <definedName name="DWPRICE" hidden="1">#REF!</definedName>
    <definedName name="dxfgg" localSheetId="42" hidden="1">{"via1",#N/A,TRUE,"general";"via2",#N/A,TRUE,"general";"via3",#N/A,TRUE,"general"}</definedName>
    <definedName name="dxfgg" localSheetId="44" hidden="1">{"via1",#N/A,TRUE,"general";"via2",#N/A,TRUE,"general";"via3",#N/A,TRUE,"general"}</definedName>
    <definedName name="dxfgg" localSheetId="41" hidden="1">{"via1",#N/A,TRUE,"general";"via2",#N/A,TRUE,"general";"via3",#N/A,TRUE,"general"}</definedName>
    <definedName name="dxfgg" hidden="1">{"via1",#N/A,TRUE,"general";"via2",#N/A,TRUE,"general";"via3",#N/A,TRUE,"general"}</definedName>
    <definedName name="E" localSheetId="42">#REF!</definedName>
    <definedName name="E" localSheetId="44">#REF!</definedName>
    <definedName name="E" localSheetId="41">#REF!</definedName>
    <definedName name="E">#REF!</definedName>
    <definedName name="e3e33" localSheetId="42" hidden="1">{"via1",#N/A,TRUE,"general";"via2",#N/A,TRUE,"general";"via3",#N/A,TRUE,"general"}</definedName>
    <definedName name="e3e33" localSheetId="44" hidden="1">{"via1",#N/A,TRUE,"general";"via2",#N/A,TRUE,"general";"via3",#N/A,TRUE,"general"}</definedName>
    <definedName name="e3e33" localSheetId="41" hidden="1">{"via1",#N/A,TRUE,"general";"via2",#N/A,TRUE,"general";"via3",#N/A,TRUE,"general"}</definedName>
    <definedName name="e3e33" hidden="1">{"via1",#N/A,TRUE,"general";"via2",#N/A,TRUE,"general";"via3",#N/A,TRUE,"general"}</definedName>
    <definedName name="Ebitda" localSheetId="42" hidden="1">{#N/A,#N/A,FALSE,"GRAFICO";#N/A,#N/A,FALSE,"CAJA (2)";#N/A,#N/A,FALSE,"TERCEROS-PROMEDIO";#N/A,#N/A,FALSE,"CAJA";#N/A,#N/A,FALSE,"INGRESOS1995-2003";#N/A,#N/A,FALSE,"GASTOS1995-2003"}</definedName>
    <definedName name="Ebitda" localSheetId="44" hidden="1">{#N/A,#N/A,FALSE,"GRAFICO";#N/A,#N/A,FALSE,"CAJA (2)";#N/A,#N/A,FALSE,"TERCEROS-PROMEDIO";#N/A,#N/A,FALSE,"CAJA";#N/A,#N/A,FALSE,"INGRESOS1995-2003";#N/A,#N/A,FALSE,"GASTOS1995-2003"}</definedName>
    <definedName name="Ebitda" hidden="1">{#N/A,#N/A,FALSE,"GRAFICO";#N/A,#N/A,FALSE,"CAJA (2)";#N/A,#N/A,FALSE,"TERCEROS-PROMEDIO";#N/A,#N/A,FALSE,"CAJA";#N/A,#N/A,FALSE,"INGRESOS1995-2003";#N/A,#N/A,FALSE,"GASTOS1995-2003"}</definedName>
    <definedName name="ECP" localSheetId="42">#REF!</definedName>
    <definedName name="ECP" localSheetId="44">#REF!</definedName>
    <definedName name="ECP" localSheetId="41">#REF!</definedName>
    <definedName name="ECP">#REF!</definedName>
    <definedName name="ECP1_1" localSheetId="42">#REF!</definedName>
    <definedName name="ECP1_1" localSheetId="44">#REF!</definedName>
    <definedName name="ECP1_1" localSheetId="41">#REF!</definedName>
    <definedName name="ECP1_1">#REF!</definedName>
    <definedName name="ECP1_1_1" localSheetId="42">#REF!</definedName>
    <definedName name="ECP1_1_1" localSheetId="44">#REF!</definedName>
    <definedName name="ECP1_1_1" localSheetId="41">#REF!</definedName>
    <definedName name="ECP1_1_1">#REF!</definedName>
    <definedName name="EDC" localSheetId="42">#REF!</definedName>
    <definedName name="EDC" localSheetId="44">#REF!</definedName>
    <definedName name="EDC" localSheetId="41">#REF!</definedName>
    <definedName name="EDC">#REF!</definedName>
    <definedName name="EDEDWSWQA" localSheetId="42" hidden="1">{"TAB1",#N/A,TRUE,"GENERAL";"TAB2",#N/A,TRUE,"GENERAL";"TAB3",#N/A,TRUE,"GENERAL";"TAB4",#N/A,TRUE,"GENERAL";"TAB5",#N/A,TRUE,"GENERAL"}</definedName>
    <definedName name="EDEDWSWQA" localSheetId="44" hidden="1">{"TAB1",#N/A,TRUE,"GENERAL";"TAB2",#N/A,TRUE,"GENERAL";"TAB3",#N/A,TRUE,"GENERAL";"TAB4",#N/A,TRUE,"GENERAL";"TAB5",#N/A,TRUE,"GENERAL"}</definedName>
    <definedName name="EDEDWSWQA" localSheetId="41" hidden="1">{"TAB1",#N/A,TRUE,"GENERAL";"TAB2",#N/A,TRUE,"GENERAL";"TAB3",#N/A,TRUE,"GENERAL";"TAB4",#N/A,TRUE,"GENERAL";"TAB5",#N/A,TRUE,"GENERAL"}</definedName>
    <definedName name="EDEDWSWQA" hidden="1">{"TAB1",#N/A,TRUE,"GENERAL";"TAB2",#N/A,TRUE,"GENERAL";"TAB3",#N/A,TRUE,"GENERAL";"TAB4",#N/A,TRUE,"GENERAL";"TAB5",#N/A,TRUE,"GENERAL"}</definedName>
    <definedName name="edgfhmn" localSheetId="42" hidden="1">{"via1",#N/A,TRUE,"general";"via2",#N/A,TRUE,"general";"via3",#N/A,TRUE,"general"}</definedName>
    <definedName name="edgfhmn" localSheetId="44" hidden="1">{"via1",#N/A,TRUE,"general";"via2",#N/A,TRUE,"general";"via3",#N/A,TRUE,"general"}</definedName>
    <definedName name="edgfhmn" localSheetId="41" hidden="1">{"via1",#N/A,TRUE,"general";"via2",#N/A,TRUE,"general";"via3",#N/A,TRUE,"general"}</definedName>
    <definedName name="edgfhmn" hidden="1">{"via1",#N/A,TRUE,"general";"via2",#N/A,TRUE,"general";"via3",#N/A,TRUE,"general"}</definedName>
    <definedName name="EE" localSheetId="42">'MEDIA ARIT BAJA'!ERR</definedName>
    <definedName name="EE" localSheetId="44">'ORDEN ELEG'!ERR</definedName>
    <definedName name="EE" localSheetId="41">'PREC. ARTIFI. BAJOS'!ERR</definedName>
    <definedName name="EE">[0]!ERR</definedName>
    <definedName name="eeedfr" localSheetId="42" hidden="1">{"TAB1",#N/A,TRUE,"GENERAL";"TAB2",#N/A,TRUE,"GENERAL";"TAB3",#N/A,TRUE,"GENERAL";"TAB4",#N/A,TRUE,"GENERAL";"TAB5",#N/A,TRUE,"GENERAL"}</definedName>
    <definedName name="eeedfr" localSheetId="44" hidden="1">{"TAB1",#N/A,TRUE,"GENERAL";"TAB2",#N/A,TRUE,"GENERAL";"TAB3",#N/A,TRUE,"GENERAL";"TAB4",#N/A,TRUE,"GENERAL";"TAB5",#N/A,TRUE,"GENERAL"}</definedName>
    <definedName name="eeedfr" localSheetId="41" hidden="1">{"TAB1",#N/A,TRUE,"GENERAL";"TAB2",#N/A,TRUE,"GENERAL";"TAB3",#N/A,TRUE,"GENERAL";"TAB4",#N/A,TRUE,"GENERAL";"TAB5",#N/A,TRUE,"GENERAL"}</definedName>
    <definedName name="eeedfr" hidden="1">{"TAB1",#N/A,TRUE,"GENERAL";"TAB2",#N/A,TRUE,"GENERAL";"TAB3",#N/A,TRUE,"GENERAL";"TAB4",#N/A,TRUE,"GENERAL";"TAB5",#N/A,TRUE,"GENERAL"}</definedName>
    <definedName name="eeeeer" localSheetId="42" hidden="1">{"TAB1",#N/A,TRUE,"GENERAL";"TAB2",#N/A,TRUE,"GENERAL";"TAB3",#N/A,TRUE,"GENERAL";"TAB4",#N/A,TRUE,"GENERAL";"TAB5",#N/A,TRUE,"GENERAL"}</definedName>
    <definedName name="eeeeer" localSheetId="44" hidden="1">{"TAB1",#N/A,TRUE,"GENERAL";"TAB2",#N/A,TRUE,"GENERAL";"TAB3",#N/A,TRUE,"GENERAL";"TAB4",#N/A,TRUE,"GENERAL";"TAB5",#N/A,TRUE,"GENERAL"}</definedName>
    <definedName name="eeeeer" localSheetId="41" hidden="1">{"TAB1",#N/A,TRUE,"GENERAL";"TAB2",#N/A,TRUE,"GENERAL";"TAB3",#N/A,TRUE,"GENERAL";"TAB4",#N/A,TRUE,"GENERAL";"TAB5",#N/A,TRUE,"GENERAL"}</definedName>
    <definedName name="eeeeer" hidden="1">{"TAB1",#N/A,TRUE,"GENERAL";"TAB2",#N/A,TRUE,"GENERAL";"TAB3",#N/A,TRUE,"GENERAL";"TAB4",#N/A,TRUE,"GENERAL";"TAB5",#N/A,TRUE,"GENERAL"}</definedName>
    <definedName name="eeerfd" localSheetId="42" hidden="1">{"via1",#N/A,TRUE,"general";"via2",#N/A,TRUE,"general";"via3",#N/A,TRUE,"general"}</definedName>
    <definedName name="eeerfd" localSheetId="44" hidden="1">{"via1",#N/A,TRUE,"general";"via2",#N/A,TRUE,"general";"via3",#N/A,TRUE,"general"}</definedName>
    <definedName name="eeerfd" localSheetId="41" hidden="1">{"via1",#N/A,TRUE,"general";"via2",#N/A,TRUE,"general";"via3",#N/A,TRUE,"general"}</definedName>
    <definedName name="eeerfd" hidden="1">{"via1",#N/A,TRUE,"general";"via2",#N/A,TRUE,"general";"via3",#N/A,TRUE,"general"}</definedName>
    <definedName name="EF" localSheetId="42">#REF!</definedName>
    <definedName name="EF" localSheetId="44">#REF!</definedName>
    <definedName name="EF" localSheetId="41">#REF!</definedName>
    <definedName name="EF">#REF!</definedName>
    <definedName name="EFA" localSheetId="42">#REF!</definedName>
    <definedName name="EFA" localSheetId="44">#REF!</definedName>
    <definedName name="EFA" localSheetId="41">#REF!</definedName>
    <definedName name="EFA">#REF!</definedName>
    <definedName name="efef" localSheetId="42" hidden="1">{"TAB1",#N/A,TRUE,"GENERAL";"TAB2",#N/A,TRUE,"GENERAL";"TAB3",#N/A,TRUE,"GENERAL";"TAB4",#N/A,TRUE,"GENERAL";"TAB5",#N/A,TRUE,"GENERAL"}</definedName>
    <definedName name="efef" localSheetId="44" hidden="1">{"TAB1",#N/A,TRUE,"GENERAL";"TAB2",#N/A,TRUE,"GENERAL";"TAB3",#N/A,TRUE,"GENERAL";"TAB4",#N/A,TRUE,"GENERAL";"TAB5",#N/A,TRUE,"GENERAL"}</definedName>
    <definedName name="efef" localSheetId="41" hidden="1">{"TAB1",#N/A,TRUE,"GENERAL";"TAB2",#N/A,TRUE,"GENERAL";"TAB3",#N/A,TRUE,"GENERAL";"TAB4",#N/A,TRUE,"GENERAL";"TAB5",#N/A,TRUE,"GENERAL"}</definedName>
    <definedName name="efef" hidden="1">{"TAB1",#N/A,TRUE,"GENERAL";"TAB2",#N/A,TRUE,"GENERAL";"TAB3",#N/A,TRUE,"GENERAL";"TAB4",#N/A,TRUE,"GENERAL";"TAB5",#N/A,TRUE,"GENERAL"}</definedName>
    <definedName name="efer" localSheetId="42" hidden="1">{"via1",#N/A,TRUE,"general";"via2",#N/A,TRUE,"general";"via3",#N/A,TRUE,"general"}</definedName>
    <definedName name="efer" localSheetId="44" hidden="1">{"via1",#N/A,TRUE,"general";"via2",#N/A,TRUE,"general";"via3",#N/A,TRUE,"general"}</definedName>
    <definedName name="efer" localSheetId="41" hidden="1">{"via1",#N/A,TRUE,"general";"via2",#N/A,TRUE,"general";"via3",#N/A,TRUE,"general"}</definedName>
    <definedName name="efer" hidden="1">{"via1",#N/A,TRUE,"general";"via2",#N/A,TRUE,"general";"via3",#N/A,TRUE,"general"}</definedName>
    <definedName name="egeg" localSheetId="42" hidden="1">{"TAB1",#N/A,TRUE,"GENERAL";"TAB2",#N/A,TRUE,"GENERAL";"TAB3",#N/A,TRUE,"GENERAL";"TAB4",#N/A,TRUE,"GENERAL";"TAB5",#N/A,TRUE,"GENERAL"}</definedName>
    <definedName name="egeg" localSheetId="44" hidden="1">{"TAB1",#N/A,TRUE,"GENERAL";"TAB2",#N/A,TRUE,"GENERAL";"TAB3",#N/A,TRUE,"GENERAL";"TAB4",#N/A,TRUE,"GENERAL";"TAB5",#N/A,TRUE,"GENERAL"}</definedName>
    <definedName name="egeg" localSheetId="41" hidden="1">{"TAB1",#N/A,TRUE,"GENERAL";"TAB2",#N/A,TRUE,"GENERAL";"TAB3",#N/A,TRUE,"GENERAL";"TAB4",#N/A,TRUE,"GENERAL";"TAB5",#N/A,TRUE,"GENERAL"}</definedName>
    <definedName name="egeg" hidden="1">{"TAB1",#N/A,TRUE,"GENERAL";"TAB2",#N/A,TRUE,"GENERAL";"TAB3",#N/A,TRUE,"GENERAL";"TAB4",#N/A,TRUE,"GENERAL";"TAB5",#N/A,TRUE,"GENERAL"}</definedName>
    <definedName name="egtrgthrt" localSheetId="42" hidden="1">{"TAB1",#N/A,TRUE,"GENERAL";"TAB2",#N/A,TRUE,"GENERAL";"TAB3",#N/A,TRUE,"GENERAL";"TAB4",#N/A,TRUE,"GENERAL";"TAB5",#N/A,TRUE,"GENERAL"}</definedName>
    <definedName name="egtrgthrt" localSheetId="44" hidden="1">{"TAB1",#N/A,TRUE,"GENERAL";"TAB2",#N/A,TRUE,"GENERAL";"TAB3",#N/A,TRUE,"GENERAL";"TAB4",#N/A,TRUE,"GENERAL";"TAB5",#N/A,TRUE,"GENERAL"}</definedName>
    <definedName name="egtrgthrt" localSheetId="41" hidden="1">{"TAB1",#N/A,TRUE,"GENERAL";"TAB2",#N/A,TRUE,"GENERAL";"TAB3",#N/A,TRUE,"GENERAL";"TAB4",#N/A,TRUE,"GENERAL";"TAB5",#N/A,TRUE,"GENERAL"}</definedName>
    <definedName name="egtrgthrt" hidden="1">{"TAB1",#N/A,TRUE,"GENERAL";"TAB2",#N/A,TRUE,"GENERAL";"TAB3",#N/A,TRUE,"GENERAL";"TAB4",#N/A,TRUE,"GENERAL";"TAB5",#N/A,TRUE,"GENERAL"}</definedName>
    <definedName name="EJEC" localSheetId="42">#REF!</definedName>
    <definedName name="EJEC" localSheetId="44">#REF!</definedName>
    <definedName name="EJEC" localSheetId="41">#REF!</definedName>
    <definedName name="EJEC">#REF!</definedName>
    <definedName name="Ejecutivo" localSheetId="42">#REF!</definedName>
    <definedName name="Ejecutivo" localSheetId="44">#REF!</definedName>
    <definedName name="Ejecutivo" localSheetId="41">#REF!</definedName>
    <definedName name="Ejecutivo">#REF!</definedName>
    <definedName name="ELIMINACIONPROYC" localSheetId="42">#REF!</definedName>
    <definedName name="ELIMINACIONPROYC" localSheetId="44">#REF!</definedName>
    <definedName name="ELIMINACIONPROYC" localSheetId="41">#REF!</definedName>
    <definedName name="ELIMINACIONPROYC">#REF!</definedName>
    <definedName name="emanto" localSheetId="42">#REF!</definedName>
    <definedName name="emanto" localSheetId="44">#REF!</definedName>
    <definedName name="emanto" localSheetId="41">#REF!</definedName>
    <definedName name="emanto">#REF!</definedName>
    <definedName name="eme" localSheetId="42">'MEDIA ARIT BAJA'!ERR</definedName>
    <definedName name="eme" localSheetId="44">'ORDEN ELEG'!ERR</definedName>
    <definedName name="eme" localSheetId="41">'PREC. ARTIFI. BAJOS'!ERR</definedName>
    <definedName name="eme">[0]!ERR</definedName>
    <definedName name="emergencia" localSheetId="42">#REF!</definedName>
    <definedName name="emergencia" localSheetId="44">#REF!</definedName>
    <definedName name="emergencia">#REF!</definedName>
    <definedName name="EMPLEADO" localSheetId="42">#REF!</definedName>
    <definedName name="EMPLEADO" localSheetId="44">#REF!</definedName>
    <definedName name="EMPLEADO" localSheetId="41">#REF!</definedName>
    <definedName name="EMPLEADO">#REF!</definedName>
    <definedName name="Empresa" localSheetId="42">#REF!</definedName>
    <definedName name="Empresa" localSheetId="44">#REF!</definedName>
    <definedName name="Empresa" localSheetId="41">#REF!</definedName>
    <definedName name="Empresa">#REF!</definedName>
    <definedName name="EMULSION" localSheetId="42">#REF!</definedName>
    <definedName name="EMULSION" localSheetId="44">#REF!</definedName>
    <definedName name="EMULSION" localSheetId="41">#REF!</definedName>
    <definedName name="EMULSION">#REF!</definedName>
    <definedName name="enaturales" localSheetId="42">#REF!</definedName>
    <definedName name="enaturales" localSheetId="44">#REF!</definedName>
    <definedName name="enaturales">#REF!</definedName>
    <definedName name="End_Bal" localSheetId="42">#REF!</definedName>
    <definedName name="End_Bal" localSheetId="44">#REF!</definedName>
    <definedName name="End_Bal" localSheetId="41">#REF!</definedName>
    <definedName name="End_Bal">#REF!</definedName>
    <definedName name="ene" localSheetId="42">#REF!</definedName>
    <definedName name="ENE" localSheetId="44">#REF!</definedName>
    <definedName name="ene" localSheetId="41">#REF!</definedName>
    <definedName name="ene">#REF!</definedName>
    <definedName name="Ensayo" localSheetId="42" hidden="1">{"AURES1",#N/A,TRUE,"GENERAL";"AURES2",#N/A,TRUE,"GENERAL";"AURES3",#N/A,TRUE,"GENERAL";"AURES4",#N/A,TRUE,"GENERAL";"AURES5",#N/A,TRUE,"GENERAL";"AURES6",#N/A,TRUE,"GENERAL";"AURES7",#N/A,TRUE,"GENERAL"}</definedName>
    <definedName name="Ensayo" localSheetId="44" hidden="1">{"AURES1",#N/A,TRUE,"GENERAL";"AURES2",#N/A,TRUE,"GENERAL";"AURES3",#N/A,TRUE,"GENERAL";"AURES4",#N/A,TRUE,"GENERAL";"AURES5",#N/A,TRUE,"GENERAL";"AURES6",#N/A,TRUE,"GENERAL";"AURES7",#N/A,TRUE,"GENERAL"}</definedName>
    <definedName name="Ensayo" hidden="1">{"AURES1",#N/A,TRUE,"GENERAL";"AURES2",#N/A,TRUE,"GENERAL";"AURES3",#N/A,TRUE,"GENERAL";"AURES4",#N/A,TRUE,"GENERAL";"AURES5",#N/A,TRUE,"GENERAL";"AURES6",#N/A,TRUE,"GENERAL";"AURES7",#N/A,TRUE,"GENERAL"}</definedName>
    <definedName name="Ensayos" localSheetId="42">#REF!</definedName>
    <definedName name="Ensayos" localSheetId="44">#REF!</definedName>
    <definedName name="Ensayos" localSheetId="41">#REF!</definedName>
    <definedName name="Ensayos">#REF!</definedName>
    <definedName name="entorno" localSheetId="42">#REF!</definedName>
    <definedName name="entorno" localSheetId="44">#REF!</definedName>
    <definedName name="entorno">#REF!</definedName>
    <definedName name="ENTRADASP" localSheetId="42">#REF!</definedName>
    <definedName name="ENTRADASP" localSheetId="44">#REF!</definedName>
    <definedName name="ENTRADASP" localSheetId="41">#REF!</definedName>
    <definedName name="ENTRADASP">#REF!</definedName>
    <definedName name="EPECIALIDAD_SIDOE" localSheetId="42">#REF!</definedName>
    <definedName name="EPECIALIDAD_SIDOE" localSheetId="44">#REF!</definedName>
    <definedName name="EPECIALIDAD_SIDOE" localSheetId="41">#REF!</definedName>
    <definedName name="EPECIALIDAD_SIDOE">#REF!</definedName>
    <definedName name="equipo" localSheetId="42">#REF!</definedName>
    <definedName name="EQUIPO" localSheetId="44">#REF!</definedName>
    <definedName name="equipo" localSheetId="41">#REF!</definedName>
    <definedName name="equipo">#REF!</definedName>
    <definedName name="EQUIPO1" localSheetId="42">#REF!</definedName>
    <definedName name="EQUIPO1" localSheetId="44">#REF!</definedName>
    <definedName name="EQUIPO1" localSheetId="41">#REF!</definedName>
    <definedName name="EQUIPO1">#REF!</definedName>
    <definedName name="Equipos" localSheetId="42">#REF!</definedName>
    <definedName name="Equipos" localSheetId="44">#REF!</definedName>
    <definedName name="Equipos" localSheetId="41">#REF!</definedName>
    <definedName name="Equipos">#REF!</definedName>
    <definedName name="EQUIPOS1" localSheetId="42">#REF!</definedName>
    <definedName name="EQUIPOS1" localSheetId="44">#REF!</definedName>
    <definedName name="EQUIPOS1" localSheetId="41">#REF!</definedName>
    <definedName name="EQUIPOS1">#REF!</definedName>
    <definedName name="eqw" localSheetId="42" hidden="1">{"via1",#N/A,TRUE,"general";"via2",#N/A,TRUE,"general";"via3",#N/A,TRUE,"general"}</definedName>
    <definedName name="eqw" localSheetId="44" hidden="1">{"via1",#N/A,TRUE,"general";"via2",#N/A,TRUE,"general";"via3",#N/A,TRUE,"general"}</definedName>
    <definedName name="eqw" localSheetId="41" hidden="1">{"via1",#N/A,TRUE,"general";"via2",#N/A,TRUE,"general";"via3",#N/A,TRUE,"general"}</definedName>
    <definedName name="eqw" hidden="1">{"via1",#N/A,TRUE,"general";"via2",#N/A,TRUE,"general";"via3",#N/A,TRUE,"general"}</definedName>
    <definedName name="ERE_ART" localSheetId="42">#REF!</definedName>
    <definedName name="ERE_ART" localSheetId="44">#REF!</definedName>
    <definedName name="ERE_ART" localSheetId="41">#REF!</definedName>
    <definedName name="ERE_ART">#REF!</definedName>
    <definedName name="erfg" localSheetId="42" hidden="1">{#N/A,#N/A,FALSE,"Hoja1";#N/A,#N/A,FALSE,"Hoja2"}</definedName>
    <definedName name="erfg" localSheetId="44" hidden="1">{#N/A,#N/A,FALSE,"Hoja1";#N/A,#N/A,FALSE,"Hoja2"}</definedName>
    <definedName name="erfg" localSheetId="41" hidden="1">{#N/A,#N/A,FALSE,"Hoja1";#N/A,#N/A,FALSE,"Hoja2"}</definedName>
    <definedName name="erfg" hidden="1">{#N/A,#N/A,FALSE,"Hoja1";#N/A,#N/A,FALSE,"Hoja2"}</definedName>
    <definedName name="erg" localSheetId="42" hidden="1">{"TAB1",#N/A,TRUE,"GENERAL";"TAB2",#N/A,TRUE,"GENERAL";"TAB3",#N/A,TRUE,"GENERAL";"TAB4",#N/A,TRUE,"GENERAL";"TAB5",#N/A,TRUE,"GENERAL"}</definedName>
    <definedName name="erg" localSheetId="44" hidden="1">{"TAB1",#N/A,TRUE,"GENERAL";"TAB2",#N/A,TRUE,"GENERAL";"TAB3",#N/A,TRUE,"GENERAL";"TAB4",#N/A,TRUE,"GENERAL";"TAB5",#N/A,TRUE,"GENERAL"}</definedName>
    <definedName name="erg" localSheetId="41" hidden="1">{"TAB1",#N/A,TRUE,"GENERAL";"TAB2",#N/A,TRUE,"GENERAL";"TAB3",#N/A,TRUE,"GENERAL";"TAB4",#N/A,TRUE,"GENERAL";"TAB5",#N/A,TRUE,"GENERAL"}</definedName>
    <definedName name="erg" hidden="1">{"TAB1",#N/A,TRUE,"GENERAL";"TAB2",#N/A,TRUE,"GENERAL";"TAB3",#N/A,TRUE,"GENERAL";"TAB4",#N/A,TRUE,"GENERAL";"TAB5",#N/A,TRUE,"GENERAL"}</definedName>
    <definedName name="erger" localSheetId="42" hidden="1">{"via1",#N/A,TRUE,"general";"via2",#N/A,TRUE,"general";"via3",#N/A,TRUE,"general"}</definedName>
    <definedName name="erger" localSheetId="44" hidden="1">{"via1",#N/A,TRUE,"general";"via2",#N/A,TRUE,"general";"via3",#N/A,TRUE,"general"}</definedName>
    <definedName name="erger" localSheetId="41" hidden="1">{"via1",#N/A,TRUE,"general";"via2",#N/A,TRUE,"general";"via3",#N/A,TRUE,"general"}</definedName>
    <definedName name="erger" hidden="1">{"via1",#N/A,TRUE,"general";"via2",#N/A,TRUE,"general";"via3",#N/A,TRUE,"general"}</definedName>
    <definedName name="ergerg" localSheetId="42" hidden="1">{"via1",#N/A,TRUE,"general";"via2",#N/A,TRUE,"general";"via3",#N/A,TRUE,"general"}</definedName>
    <definedName name="ergerg" localSheetId="44" hidden="1">{"via1",#N/A,TRUE,"general";"via2",#N/A,TRUE,"general";"via3",#N/A,TRUE,"general"}</definedName>
    <definedName name="ergerg" localSheetId="41" hidden="1">{"via1",#N/A,TRUE,"general";"via2",#N/A,TRUE,"general";"via3",#N/A,TRUE,"general"}</definedName>
    <definedName name="ergerg" hidden="1">{"via1",#N/A,TRUE,"general";"via2",#N/A,TRUE,"general";"via3",#N/A,TRUE,"general"}</definedName>
    <definedName name="ergfegr" localSheetId="42" hidden="1">{"via1",#N/A,TRUE,"general";"via2",#N/A,TRUE,"general";"via3",#N/A,TRUE,"general"}</definedName>
    <definedName name="ergfegr" localSheetId="44" hidden="1">{"via1",#N/A,TRUE,"general";"via2",#N/A,TRUE,"general";"via3",#N/A,TRUE,"general"}</definedName>
    <definedName name="ergfegr" localSheetId="41" hidden="1">{"via1",#N/A,TRUE,"general";"via2",#N/A,TRUE,"general";"via3",#N/A,TRUE,"general"}</definedName>
    <definedName name="ergfegr" hidden="1">{"via1",#N/A,TRUE,"general";"via2",#N/A,TRUE,"general";"via3",#N/A,TRUE,"general"}</definedName>
    <definedName name="ergge" localSheetId="42" hidden="1">{"TAB1",#N/A,TRUE,"GENERAL";"TAB2",#N/A,TRUE,"GENERAL";"TAB3",#N/A,TRUE,"GENERAL";"TAB4",#N/A,TRUE,"GENERAL";"TAB5",#N/A,TRUE,"GENERAL"}</definedName>
    <definedName name="ergge" localSheetId="44" hidden="1">{"TAB1",#N/A,TRUE,"GENERAL";"TAB2",#N/A,TRUE,"GENERAL";"TAB3",#N/A,TRUE,"GENERAL";"TAB4",#N/A,TRUE,"GENERAL";"TAB5",#N/A,TRUE,"GENERAL"}</definedName>
    <definedName name="ergge" localSheetId="41" hidden="1">{"TAB1",#N/A,TRUE,"GENERAL";"TAB2",#N/A,TRUE,"GENERAL";"TAB3",#N/A,TRUE,"GENERAL";"TAB4",#N/A,TRUE,"GENERAL";"TAB5",#N/A,TRUE,"GENERAL"}</definedName>
    <definedName name="ergge" hidden="1">{"TAB1",#N/A,TRUE,"GENERAL";"TAB2",#N/A,TRUE,"GENERAL";"TAB3",#N/A,TRUE,"GENERAL";"TAB4",#N/A,TRUE,"GENERAL";"TAB5",#N/A,TRUE,"GENERAL"}</definedName>
    <definedName name="erggewg" localSheetId="42" hidden="1">{"via1",#N/A,TRUE,"general";"via2",#N/A,TRUE,"general";"via3",#N/A,TRUE,"general"}</definedName>
    <definedName name="erggewg" localSheetId="44" hidden="1">{"via1",#N/A,TRUE,"general";"via2",#N/A,TRUE,"general";"via3",#N/A,TRUE,"general"}</definedName>
    <definedName name="erggewg" localSheetId="41" hidden="1">{"via1",#N/A,TRUE,"general";"via2",#N/A,TRUE,"general";"via3",#N/A,TRUE,"general"}</definedName>
    <definedName name="erggewg" hidden="1">{"via1",#N/A,TRUE,"general";"via2",#N/A,TRUE,"general";"via3",#N/A,TRUE,"general"}</definedName>
    <definedName name="ergreg" localSheetId="42" hidden="1">{"TAB1",#N/A,TRUE,"GENERAL";"TAB2",#N/A,TRUE,"GENERAL";"TAB3",#N/A,TRUE,"GENERAL";"TAB4",#N/A,TRUE,"GENERAL";"TAB5",#N/A,TRUE,"GENERAL"}</definedName>
    <definedName name="ergreg" localSheetId="44" hidden="1">{"TAB1",#N/A,TRUE,"GENERAL";"TAB2",#N/A,TRUE,"GENERAL";"TAB3",#N/A,TRUE,"GENERAL";"TAB4",#N/A,TRUE,"GENERAL";"TAB5",#N/A,TRUE,"GENERAL"}</definedName>
    <definedName name="ergreg" localSheetId="41" hidden="1">{"TAB1",#N/A,TRUE,"GENERAL";"TAB2",#N/A,TRUE,"GENERAL";"TAB3",#N/A,TRUE,"GENERAL";"TAB4",#N/A,TRUE,"GENERAL";"TAB5",#N/A,TRUE,"GENERAL"}</definedName>
    <definedName name="ergreg" hidden="1">{"TAB1",#N/A,TRUE,"GENERAL";"TAB2",#N/A,TRUE,"GENERAL";"TAB3",#N/A,TRUE,"GENERAL";"TAB4",#N/A,TRUE,"GENERAL";"TAB5",#N/A,TRUE,"GENERAL"}</definedName>
    <definedName name="ergregerg" localSheetId="42" hidden="1">{"via1",#N/A,TRUE,"general";"via2",#N/A,TRUE,"general";"via3",#N/A,TRUE,"general"}</definedName>
    <definedName name="ergregerg" localSheetId="44" hidden="1">{"via1",#N/A,TRUE,"general";"via2",#N/A,TRUE,"general";"via3",#N/A,TRUE,"general"}</definedName>
    <definedName name="ergregerg" localSheetId="41" hidden="1">{"via1",#N/A,TRUE,"general";"via2",#N/A,TRUE,"general";"via3",#N/A,TRUE,"general"}</definedName>
    <definedName name="ergregerg" hidden="1">{"via1",#N/A,TRUE,"general";"via2",#N/A,TRUE,"general";"via3",#N/A,TRUE,"general"}</definedName>
    <definedName name="ergrg" localSheetId="42" hidden="1">{"TAB1",#N/A,TRUE,"GENERAL";"TAB2",#N/A,TRUE,"GENERAL";"TAB3",#N/A,TRUE,"GENERAL";"TAB4",#N/A,TRUE,"GENERAL";"TAB5",#N/A,TRUE,"GENERAL"}</definedName>
    <definedName name="ergrg" localSheetId="44" hidden="1">{"TAB1",#N/A,TRUE,"GENERAL";"TAB2",#N/A,TRUE,"GENERAL";"TAB3",#N/A,TRUE,"GENERAL";"TAB4",#N/A,TRUE,"GENERAL";"TAB5",#N/A,TRUE,"GENERAL"}</definedName>
    <definedName name="ergrg" localSheetId="41" hidden="1">{"TAB1",#N/A,TRUE,"GENERAL";"TAB2",#N/A,TRUE,"GENERAL";"TAB3",#N/A,TRUE,"GENERAL";"TAB4",#N/A,TRUE,"GENERAL";"TAB5",#N/A,TRUE,"GENERAL"}</definedName>
    <definedName name="ergrg" hidden="1">{"TAB1",#N/A,TRUE,"GENERAL";"TAB2",#N/A,TRUE,"GENERAL";"TAB3",#N/A,TRUE,"GENERAL";"TAB4",#N/A,TRUE,"GENERAL";"TAB5",#N/A,TRUE,"GENERAL"}</definedName>
    <definedName name="ergweg" localSheetId="42" hidden="1">{"TAB1",#N/A,TRUE,"GENERAL";"TAB2",#N/A,TRUE,"GENERAL";"TAB3",#N/A,TRUE,"GENERAL";"TAB4",#N/A,TRUE,"GENERAL";"TAB5",#N/A,TRUE,"GENERAL"}</definedName>
    <definedName name="ergweg" localSheetId="44" hidden="1">{"TAB1",#N/A,TRUE,"GENERAL";"TAB2",#N/A,TRUE,"GENERAL";"TAB3",#N/A,TRUE,"GENERAL";"TAB4",#N/A,TRUE,"GENERAL";"TAB5",#N/A,TRUE,"GENERAL"}</definedName>
    <definedName name="ergweg" localSheetId="41" hidden="1">{"TAB1",#N/A,TRUE,"GENERAL";"TAB2",#N/A,TRUE,"GENERAL";"TAB3",#N/A,TRUE,"GENERAL";"TAB4",#N/A,TRUE,"GENERAL";"TAB5",#N/A,TRUE,"GENERAL"}</definedName>
    <definedName name="ergweg" hidden="1">{"TAB1",#N/A,TRUE,"GENERAL";"TAB2",#N/A,TRUE,"GENERAL";"TAB3",#N/A,TRUE,"GENERAL";"TAB4",#N/A,TRUE,"GENERAL";"TAB5",#N/A,TRUE,"GENERAL"}</definedName>
    <definedName name="ergwreg" localSheetId="42" hidden="1">{"via1",#N/A,TRUE,"general";"via2",#N/A,TRUE,"general";"via3",#N/A,TRUE,"general"}</definedName>
    <definedName name="ergwreg" localSheetId="44" hidden="1">{"via1",#N/A,TRUE,"general";"via2",#N/A,TRUE,"general";"via3",#N/A,TRUE,"general"}</definedName>
    <definedName name="ergwreg" localSheetId="41" hidden="1">{"via1",#N/A,TRUE,"general";"via2",#N/A,TRUE,"general";"via3",#N/A,TRUE,"general"}</definedName>
    <definedName name="ergwreg" hidden="1">{"via1",#N/A,TRUE,"general";"via2",#N/A,TRUE,"general";"via3",#N/A,TRUE,"general"}</definedName>
    <definedName name="erheyh" localSheetId="42" hidden="1">{"TAB1",#N/A,TRUE,"GENERAL";"TAB2",#N/A,TRUE,"GENERAL";"TAB3",#N/A,TRUE,"GENERAL";"TAB4",#N/A,TRUE,"GENERAL";"TAB5",#N/A,TRUE,"GENERAL"}</definedName>
    <definedName name="erheyh" localSheetId="44" hidden="1">{"TAB1",#N/A,TRUE,"GENERAL";"TAB2",#N/A,TRUE,"GENERAL";"TAB3",#N/A,TRUE,"GENERAL";"TAB4",#N/A,TRUE,"GENERAL";"TAB5",#N/A,TRUE,"GENERAL"}</definedName>
    <definedName name="erheyh" localSheetId="41" hidden="1">{"TAB1",#N/A,TRUE,"GENERAL";"TAB2",#N/A,TRUE,"GENERAL";"TAB3",#N/A,TRUE,"GENERAL";"TAB4",#N/A,TRUE,"GENERAL";"TAB5",#N/A,TRUE,"GENERAL"}</definedName>
    <definedName name="erheyh" hidden="1">{"TAB1",#N/A,TRUE,"GENERAL";"TAB2",#N/A,TRUE,"GENERAL";"TAB3",#N/A,TRUE,"GENERAL";"TAB4",#N/A,TRUE,"GENERAL";"TAB5",#N/A,TRUE,"GENERAL"}</definedName>
    <definedName name="eririutriuthdc" localSheetId="4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4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4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42">{"TAB1",#N/A,TRUE,"GENERAL";"TAB2",#N/A,TRUE,"GENERAL";"TAB3",#N/A,TRUE,"GENERAL";"TAB4",#N/A,TRUE,"GENERAL";"TAB5",#N/A,TRUE,"GENERAL"}</definedName>
    <definedName name="ERR" localSheetId="44">{"TAB1",#N/A,TRUE,"GENERAL";"TAB2",#N/A,TRUE,"GENERAL";"TAB3",#N/A,TRUE,"GENERAL";"TAB4",#N/A,TRUE,"GENERAL";"TAB5",#N/A,TRUE,"GENERAL"}</definedName>
    <definedName name="ERR" localSheetId="41">{"TAB1",#N/A,TRUE,"GENERAL";"TAB2",#N/A,TRUE,"GENERAL";"TAB3",#N/A,TRUE,"GENERAL";"TAB4",#N/A,TRUE,"GENERAL";"TAB5",#N/A,TRUE,"GENERAL"}</definedName>
    <definedName name="ERR">{"TAB1",#N/A,TRUE,"GENERAL";"TAB2",#N/A,TRUE,"GENERAL";"TAB3",#N/A,TRUE,"GENERAL";"TAB4",#N/A,TRUE,"GENERAL";"TAB5",#N/A,TRUE,"GENERAL"}</definedName>
    <definedName name="ERRORE" localSheetId="42">#REF!</definedName>
    <definedName name="ERRORE" localSheetId="44">#REF!</definedName>
    <definedName name="ERRORE" localSheetId="41">#REF!</definedName>
    <definedName name="ERRORE">#REF!</definedName>
    <definedName name="ert" localSheetId="42" hidden="1">{"via1",#N/A,TRUE,"general";"via2",#N/A,TRUE,"general";"via3",#N/A,TRUE,"general"}</definedName>
    <definedName name="ert" localSheetId="44" hidden="1">{"via1",#N/A,TRUE,"general";"via2",#N/A,TRUE,"general";"via3",#N/A,TRUE,"general"}</definedName>
    <definedName name="ert" localSheetId="41" hidden="1">{"via1",#N/A,TRUE,"general";"via2",#N/A,TRUE,"general";"via3",#N/A,TRUE,"general"}</definedName>
    <definedName name="ert" hidden="1">{"via1",#N/A,TRUE,"general";"via2",#N/A,TRUE,"general";"via3",#N/A,TRUE,"general"}</definedName>
    <definedName name="erte" localSheetId="42" hidden="1">{"via1",#N/A,TRUE,"general";"via2",#N/A,TRUE,"general";"via3",#N/A,TRUE,"general"}</definedName>
    <definedName name="erte" localSheetId="44" hidden="1">{"via1",#N/A,TRUE,"general";"via2",#N/A,TRUE,"general";"via3",#N/A,TRUE,"general"}</definedName>
    <definedName name="erte" localSheetId="41" hidden="1">{"via1",#N/A,TRUE,"general";"via2",#N/A,TRUE,"general";"via3",#N/A,TRUE,"general"}</definedName>
    <definedName name="erte" hidden="1">{"via1",#N/A,TRUE,"general";"via2",#N/A,TRUE,"general";"via3",#N/A,TRUE,"general"}</definedName>
    <definedName name="erter" localSheetId="42" hidden="1">{"TAB1",#N/A,TRUE,"GENERAL";"TAB2",#N/A,TRUE,"GENERAL";"TAB3",#N/A,TRUE,"GENERAL";"TAB4",#N/A,TRUE,"GENERAL";"TAB5",#N/A,TRUE,"GENERAL"}</definedName>
    <definedName name="erter" localSheetId="44" hidden="1">{"TAB1",#N/A,TRUE,"GENERAL";"TAB2",#N/A,TRUE,"GENERAL";"TAB3",#N/A,TRUE,"GENERAL";"TAB4",#N/A,TRUE,"GENERAL";"TAB5",#N/A,TRUE,"GENERAL"}</definedName>
    <definedName name="erter" localSheetId="41" hidden="1">{"TAB1",#N/A,TRUE,"GENERAL";"TAB2",#N/A,TRUE,"GENERAL";"TAB3",#N/A,TRUE,"GENERAL";"TAB4",#N/A,TRUE,"GENERAL";"TAB5",#N/A,TRUE,"GENERAL"}</definedName>
    <definedName name="erter" hidden="1">{"TAB1",#N/A,TRUE,"GENERAL";"TAB2",#N/A,TRUE,"GENERAL";"TAB3",#N/A,TRUE,"GENERAL";"TAB4",#N/A,TRUE,"GENERAL";"TAB5",#N/A,TRUE,"GENERAL"}</definedName>
    <definedName name="ertert" localSheetId="42" hidden="1">{"via1",#N/A,TRUE,"general";"via2",#N/A,TRUE,"general";"via3",#N/A,TRUE,"general"}</definedName>
    <definedName name="ertert" localSheetId="44" hidden="1">{"via1",#N/A,TRUE,"general";"via2",#N/A,TRUE,"general";"via3",#N/A,TRUE,"general"}</definedName>
    <definedName name="ertert" localSheetId="41" hidden="1">{"via1",#N/A,TRUE,"general";"via2",#N/A,TRUE,"general";"via3",#N/A,TRUE,"general"}</definedName>
    <definedName name="ertert" hidden="1">{"via1",#N/A,TRUE,"general";"via2",#N/A,TRUE,"general";"via3",#N/A,TRUE,"general"}</definedName>
    <definedName name="ertgyhik" localSheetId="42" hidden="1">{"TAB1",#N/A,TRUE,"GENERAL";"TAB2",#N/A,TRUE,"GENERAL";"TAB3",#N/A,TRUE,"GENERAL";"TAB4",#N/A,TRUE,"GENERAL";"TAB5",#N/A,TRUE,"GENERAL"}</definedName>
    <definedName name="ertgyhik" localSheetId="44" hidden="1">{"TAB1",#N/A,TRUE,"GENERAL";"TAB2",#N/A,TRUE,"GENERAL";"TAB3",#N/A,TRUE,"GENERAL";"TAB4",#N/A,TRUE,"GENERAL";"TAB5",#N/A,TRUE,"GENERAL"}</definedName>
    <definedName name="ertgyhik" localSheetId="41" hidden="1">{"TAB1",#N/A,TRUE,"GENERAL";"TAB2",#N/A,TRUE,"GENERAL";"TAB3",#N/A,TRUE,"GENERAL";"TAB4",#N/A,TRUE,"GENERAL";"TAB5",#N/A,TRUE,"GENERAL"}</definedName>
    <definedName name="ertgyhik" hidden="1">{"TAB1",#N/A,TRUE,"GENERAL";"TAB2",#N/A,TRUE,"GENERAL";"TAB3",#N/A,TRUE,"GENERAL";"TAB4",#N/A,TRUE,"GENERAL";"TAB5",#N/A,TRUE,"GENERAL"}</definedName>
    <definedName name="ertreb" localSheetId="42" hidden="1">{"via1",#N/A,TRUE,"general";"via2",#N/A,TRUE,"general";"via3",#N/A,TRUE,"general"}</definedName>
    <definedName name="ertreb" localSheetId="44" hidden="1">{"via1",#N/A,TRUE,"general";"via2",#N/A,TRUE,"general";"via3",#N/A,TRUE,"general"}</definedName>
    <definedName name="ertreb" localSheetId="41" hidden="1">{"via1",#N/A,TRUE,"general";"via2",#N/A,TRUE,"general";"via3",#N/A,TRUE,"general"}</definedName>
    <definedName name="ertreb" hidden="1">{"via1",#N/A,TRUE,"general";"via2",#N/A,TRUE,"general";"via3",#N/A,TRUE,"general"}</definedName>
    <definedName name="ertret" localSheetId="42" hidden="1">{"TAB1",#N/A,TRUE,"GENERAL";"TAB2",#N/A,TRUE,"GENERAL";"TAB3",#N/A,TRUE,"GENERAL";"TAB4",#N/A,TRUE,"GENERAL";"TAB5",#N/A,TRUE,"GENERAL"}</definedName>
    <definedName name="ertret" localSheetId="44" hidden="1">{"TAB1",#N/A,TRUE,"GENERAL";"TAB2",#N/A,TRUE,"GENERAL";"TAB3",#N/A,TRUE,"GENERAL";"TAB4",#N/A,TRUE,"GENERAL";"TAB5",#N/A,TRUE,"GENERAL"}</definedName>
    <definedName name="ertret" localSheetId="41" hidden="1">{"TAB1",#N/A,TRUE,"GENERAL";"TAB2",#N/A,TRUE,"GENERAL";"TAB3",#N/A,TRUE,"GENERAL";"TAB4",#N/A,TRUE,"GENERAL";"TAB5",#N/A,TRUE,"GENERAL"}</definedName>
    <definedName name="ertret" hidden="1">{"TAB1",#N/A,TRUE,"GENERAL";"TAB2",#N/A,TRUE,"GENERAL";"TAB3",#N/A,TRUE,"GENERAL";"TAB4",#N/A,TRUE,"GENERAL";"TAB5",#N/A,TRUE,"GENERAL"}</definedName>
    <definedName name="erttret" localSheetId="42" hidden="1">{"via1",#N/A,TRUE,"general";"via2",#N/A,TRUE,"general";"via3",#N/A,TRUE,"general"}</definedName>
    <definedName name="erttret" localSheetId="44" hidden="1">{"via1",#N/A,TRUE,"general";"via2",#N/A,TRUE,"general";"via3",#N/A,TRUE,"general"}</definedName>
    <definedName name="erttret" localSheetId="41" hidden="1">{"via1",#N/A,TRUE,"general";"via2",#N/A,TRUE,"general";"via3",#N/A,TRUE,"general"}</definedName>
    <definedName name="erttret" hidden="1">{"via1",#N/A,TRUE,"general";"via2",#N/A,TRUE,"general";"via3",#N/A,TRUE,"general"}</definedName>
    <definedName name="ertuiy" localSheetId="42" hidden="1">{"via1",#N/A,TRUE,"general";"via2",#N/A,TRUE,"general";"via3",#N/A,TRUE,"general"}</definedName>
    <definedName name="ertuiy" localSheetId="44" hidden="1">{"via1",#N/A,TRUE,"general";"via2",#N/A,TRUE,"general";"via3",#N/A,TRUE,"general"}</definedName>
    <definedName name="ertuiy" localSheetId="41" hidden="1">{"via1",#N/A,TRUE,"general";"via2",#N/A,TRUE,"general";"via3",#N/A,TRUE,"general"}</definedName>
    <definedName name="ertuiy" hidden="1">{"via1",#N/A,TRUE,"general";"via2",#N/A,TRUE,"general";"via3",#N/A,TRUE,"general"}</definedName>
    <definedName name="ertwert" localSheetId="42" hidden="1">{"TAB1",#N/A,TRUE,"GENERAL";"TAB2",#N/A,TRUE,"GENERAL";"TAB3",#N/A,TRUE,"GENERAL";"TAB4",#N/A,TRUE,"GENERAL";"TAB5",#N/A,TRUE,"GENERAL"}</definedName>
    <definedName name="ertwert" localSheetId="44" hidden="1">{"TAB1",#N/A,TRUE,"GENERAL";"TAB2",#N/A,TRUE,"GENERAL";"TAB3",#N/A,TRUE,"GENERAL";"TAB4",#N/A,TRUE,"GENERAL";"TAB5",#N/A,TRUE,"GENERAL"}</definedName>
    <definedName name="ertwert" localSheetId="41" hidden="1">{"TAB1",#N/A,TRUE,"GENERAL";"TAB2",#N/A,TRUE,"GENERAL";"TAB3",#N/A,TRUE,"GENERAL";"TAB4",#N/A,TRUE,"GENERAL";"TAB5",#N/A,TRUE,"GENERAL"}</definedName>
    <definedName name="ertwert" hidden="1">{"TAB1",#N/A,TRUE,"GENERAL";"TAB2",#N/A,TRUE,"GENERAL";"TAB3",#N/A,TRUE,"GENERAL";"TAB4",#N/A,TRUE,"GENERAL";"TAB5",#N/A,TRUE,"GENERAL"}</definedName>
    <definedName name="eru" localSheetId="42" hidden="1">{"TAB1",#N/A,TRUE,"GENERAL";"TAB2",#N/A,TRUE,"GENERAL";"TAB3",#N/A,TRUE,"GENERAL";"TAB4",#N/A,TRUE,"GENERAL";"TAB5",#N/A,TRUE,"GENERAL"}</definedName>
    <definedName name="eru" localSheetId="44" hidden="1">{"TAB1",#N/A,TRUE,"GENERAL";"TAB2",#N/A,TRUE,"GENERAL";"TAB3",#N/A,TRUE,"GENERAL";"TAB4",#N/A,TRUE,"GENERAL";"TAB5",#N/A,TRUE,"GENERAL"}</definedName>
    <definedName name="eru" localSheetId="41" hidden="1">{"TAB1",#N/A,TRUE,"GENERAL";"TAB2",#N/A,TRUE,"GENERAL";"TAB3",#N/A,TRUE,"GENERAL";"TAB4",#N/A,TRUE,"GENERAL";"TAB5",#N/A,TRUE,"GENERAL"}</definedName>
    <definedName name="eru" hidden="1">{"TAB1",#N/A,TRUE,"GENERAL";"TAB2",#N/A,TRUE,"GENERAL";"TAB3",#N/A,TRUE,"GENERAL";"TAB4",#N/A,TRUE,"GENERAL";"TAB5",#N/A,TRUE,"GENERAL"}</definedName>
    <definedName name="ERV" localSheetId="42" hidden="1">{"via1",#N/A,TRUE,"general";"via2",#N/A,TRUE,"general";"via3",#N/A,TRUE,"general"}</definedName>
    <definedName name="ERV" localSheetId="44" hidden="1">{"via1",#N/A,TRUE,"general";"via2",#N/A,TRUE,"general";"via3",#N/A,TRUE,"general"}</definedName>
    <definedName name="ERV" localSheetId="41" hidden="1">{"via1",#N/A,TRUE,"general";"via2",#N/A,TRUE,"general";"via3",#N/A,TRUE,"general"}</definedName>
    <definedName name="ERV" hidden="1">{"via1",#N/A,TRUE,"general";"via2",#N/A,TRUE,"general";"via3",#N/A,TRUE,"general"}</definedName>
    <definedName name="erware" localSheetId="42" hidden="1">{"via1",#N/A,TRUE,"general";"via2",#N/A,TRUE,"general";"via3",#N/A,TRUE,"general"}</definedName>
    <definedName name="erware" localSheetId="44" hidden="1">{"via1",#N/A,TRUE,"general";"via2",#N/A,TRUE,"general";"via3",#N/A,TRUE,"general"}</definedName>
    <definedName name="erware" localSheetId="41" hidden="1">{"via1",#N/A,TRUE,"general";"via2",#N/A,TRUE,"general";"via3",#N/A,TRUE,"general"}</definedName>
    <definedName name="erware" hidden="1">{"via1",#N/A,TRUE,"general";"via2",#N/A,TRUE,"general";"via3",#N/A,TRUE,"general"}</definedName>
    <definedName name="ERWER" localSheetId="42" hidden="1">{"via1",#N/A,TRUE,"general";"via2",#N/A,TRUE,"general";"via3",#N/A,TRUE,"general"}</definedName>
    <definedName name="ERWER" localSheetId="44" hidden="1">{"via1",#N/A,TRUE,"general";"via2",#N/A,TRUE,"general";"via3",#N/A,TRUE,"general"}</definedName>
    <definedName name="ERWER" localSheetId="41" hidden="1">{"via1",#N/A,TRUE,"general";"via2",#N/A,TRUE,"general";"via3",#N/A,TRUE,"general"}</definedName>
    <definedName name="ERWER" hidden="1">{"via1",#N/A,TRUE,"general";"via2",#N/A,TRUE,"general";"via3",#N/A,TRUE,"general"}</definedName>
    <definedName name="erwertd" localSheetId="42" hidden="1">{"TAB1",#N/A,TRUE,"GENERAL";"TAB2",#N/A,TRUE,"GENERAL";"TAB3",#N/A,TRUE,"GENERAL";"TAB4",#N/A,TRUE,"GENERAL";"TAB5",#N/A,TRUE,"GENERAL"}</definedName>
    <definedName name="erwertd" localSheetId="44" hidden="1">{"TAB1",#N/A,TRUE,"GENERAL";"TAB2",#N/A,TRUE,"GENERAL";"TAB3",#N/A,TRUE,"GENERAL";"TAB4",#N/A,TRUE,"GENERAL";"TAB5",#N/A,TRUE,"GENERAL"}</definedName>
    <definedName name="erwertd" localSheetId="41" hidden="1">{"TAB1",#N/A,TRUE,"GENERAL";"TAB2",#N/A,TRUE,"GENERAL";"TAB3",#N/A,TRUE,"GENERAL";"TAB4",#N/A,TRUE,"GENERAL";"TAB5",#N/A,TRUE,"GENERAL"}</definedName>
    <definedName name="erwertd" hidden="1">{"TAB1",#N/A,TRUE,"GENERAL";"TAB2",#N/A,TRUE,"GENERAL";"TAB3",#N/A,TRUE,"GENERAL";"TAB4",#N/A,TRUE,"GENERAL";"TAB5",#N/A,TRUE,"GENERAL"}</definedName>
    <definedName name="erwr" localSheetId="42" hidden="1">{"TAB1",#N/A,TRUE,"GENERAL";"TAB2",#N/A,TRUE,"GENERAL";"TAB3",#N/A,TRUE,"GENERAL";"TAB4",#N/A,TRUE,"GENERAL";"TAB5",#N/A,TRUE,"GENERAL"}</definedName>
    <definedName name="erwr" localSheetId="44" hidden="1">{"TAB1",#N/A,TRUE,"GENERAL";"TAB2",#N/A,TRUE,"GENERAL";"TAB3",#N/A,TRUE,"GENERAL";"TAB4",#N/A,TRUE,"GENERAL";"TAB5",#N/A,TRUE,"GENERAL"}</definedName>
    <definedName name="erwr" localSheetId="41" hidden="1">{"TAB1",#N/A,TRUE,"GENERAL";"TAB2",#N/A,TRUE,"GENERAL";"TAB3",#N/A,TRUE,"GENERAL";"TAB4",#N/A,TRUE,"GENERAL";"TAB5",#N/A,TRUE,"GENERAL"}</definedName>
    <definedName name="erwr" hidden="1">{"TAB1",#N/A,TRUE,"GENERAL";"TAB2",#N/A,TRUE,"GENERAL";"TAB3",#N/A,TRUE,"GENERAL";"TAB4",#N/A,TRUE,"GENERAL";"TAB5",#N/A,TRUE,"GENERAL"}</definedName>
    <definedName name="ERWRL" localSheetId="42" hidden="1">{"via1",#N/A,TRUE,"general";"via2",#N/A,TRUE,"general";"via3",#N/A,TRUE,"general"}</definedName>
    <definedName name="ERWRL" localSheetId="44" hidden="1">{"via1",#N/A,TRUE,"general";"via2",#N/A,TRUE,"general";"via3",#N/A,TRUE,"general"}</definedName>
    <definedName name="ERWRL" localSheetId="41" hidden="1">{"via1",#N/A,TRUE,"general";"via2",#N/A,TRUE,"general";"via3",#N/A,TRUE,"general"}</definedName>
    <definedName name="ERWRL" hidden="1">{"via1",#N/A,TRUE,"general";"via2",#N/A,TRUE,"general";"via3",#N/A,TRUE,"general"}</definedName>
    <definedName name="ery" localSheetId="42" hidden="1">{"via1",#N/A,TRUE,"general";"via2",#N/A,TRUE,"general";"via3",#N/A,TRUE,"general"}</definedName>
    <definedName name="ery" localSheetId="44" hidden="1">{"via1",#N/A,TRUE,"general";"via2",#N/A,TRUE,"general";"via3",#N/A,TRUE,"general"}</definedName>
    <definedName name="ery" localSheetId="41" hidden="1">{"via1",#N/A,TRUE,"general";"via2",#N/A,TRUE,"general";"via3",#N/A,TRUE,"general"}</definedName>
    <definedName name="ery" hidden="1">{"via1",#N/A,TRUE,"general";"via2",#N/A,TRUE,"general";"via3",#N/A,TRUE,"general"}</definedName>
    <definedName name="eryhd" localSheetId="42" hidden="1">{"via1",#N/A,TRUE,"general";"via2",#N/A,TRUE,"general";"via3",#N/A,TRUE,"general"}</definedName>
    <definedName name="eryhd" localSheetId="44" hidden="1">{"via1",#N/A,TRUE,"general";"via2",#N/A,TRUE,"general";"via3",#N/A,TRUE,"general"}</definedName>
    <definedName name="eryhd" localSheetId="41" hidden="1">{"via1",#N/A,TRUE,"general";"via2",#N/A,TRUE,"general";"via3",#N/A,TRUE,"general"}</definedName>
    <definedName name="eryhd" hidden="1">{"via1",#N/A,TRUE,"general";"via2",#N/A,TRUE,"general";"via3",#N/A,TRUE,"general"}</definedName>
    <definedName name="eryhdf" localSheetId="42" hidden="1">{"TAB1",#N/A,TRUE,"GENERAL";"TAB2",#N/A,TRUE,"GENERAL";"TAB3",#N/A,TRUE,"GENERAL";"TAB4",#N/A,TRUE,"GENERAL";"TAB5",#N/A,TRUE,"GENERAL"}</definedName>
    <definedName name="eryhdf" localSheetId="44" hidden="1">{"TAB1",#N/A,TRUE,"GENERAL";"TAB2",#N/A,TRUE,"GENERAL";"TAB3",#N/A,TRUE,"GENERAL";"TAB4",#N/A,TRUE,"GENERAL";"TAB5",#N/A,TRUE,"GENERAL"}</definedName>
    <definedName name="eryhdf" localSheetId="41" hidden="1">{"TAB1",#N/A,TRUE,"GENERAL";"TAB2",#N/A,TRUE,"GENERAL";"TAB3",#N/A,TRUE,"GENERAL";"TAB4",#N/A,TRUE,"GENERAL";"TAB5",#N/A,TRUE,"GENERAL"}</definedName>
    <definedName name="eryhdf" hidden="1">{"TAB1",#N/A,TRUE,"GENERAL";"TAB2",#N/A,TRUE,"GENERAL";"TAB3",#N/A,TRUE,"GENERAL";"TAB4",#N/A,TRUE,"GENERAL";"TAB5",#N/A,TRUE,"GENERAL"}</definedName>
    <definedName name="eryhk" localSheetId="42" hidden="1">{"TAB1",#N/A,TRUE,"GENERAL";"TAB2",#N/A,TRUE,"GENERAL";"TAB3",#N/A,TRUE,"GENERAL";"TAB4",#N/A,TRUE,"GENERAL";"TAB5",#N/A,TRUE,"GENERAL"}</definedName>
    <definedName name="eryhk" localSheetId="44" hidden="1">{"TAB1",#N/A,TRUE,"GENERAL";"TAB2",#N/A,TRUE,"GENERAL";"TAB3",#N/A,TRUE,"GENERAL";"TAB4",#N/A,TRUE,"GENERAL";"TAB5",#N/A,TRUE,"GENERAL"}</definedName>
    <definedName name="eryhk" localSheetId="41" hidden="1">{"TAB1",#N/A,TRUE,"GENERAL";"TAB2",#N/A,TRUE,"GENERAL";"TAB3",#N/A,TRUE,"GENERAL";"TAB4",#N/A,TRUE,"GENERAL";"TAB5",#N/A,TRUE,"GENERAL"}</definedName>
    <definedName name="eryhk" hidden="1">{"TAB1",#N/A,TRUE,"GENERAL";"TAB2",#N/A,TRUE,"GENERAL";"TAB3",#N/A,TRUE,"GENERAL";"TAB4",#N/A,TRUE,"GENERAL";"TAB5",#N/A,TRUE,"GENERAL"}</definedName>
    <definedName name="eryhrf" localSheetId="42" hidden="1">{"TAB1",#N/A,TRUE,"GENERAL";"TAB2",#N/A,TRUE,"GENERAL";"TAB3",#N/A,TRUE,"GENERAL";"TAB4",#N/A,TRUE,"GENERAL";"TAB5",#N/A,TRUE,"GENERAL"}</definedName>
    <definedName name="eryhrf" localSheetId="44" hidden="1">{"TAB1",#N/A,TRUE,"GENERAL";"TAB2",#N/A,TRUE,"GENERAL";"TAB3",#N/A,TRUE,"GENERAL";"TAB4",#N/A,TRUE,"GENERAL";"TAB5",#N/A,TRUE,"GENERAL"}</definedName>
    <definedName name="eryhrf" localSheetId="41" hidden="1">{"TAB1",#N/A,TRUE,"GENERAL";"TAB2",#N/A,TRUE,"GENERAL";"TAB3",#N/A,TRUE,"GENERAL";"TAB4",#N/A,TRUE,"GENERAL";"TAB5",#N/A,TRUE,"GENERAL"}</definedName>
    <definedName name="eryhrf" hidden="1">{"TAB1",#N/A,TRUE,"GENERAL";"TAB2",#N/A,TRUE,"GENERAL";"TAB3",#N/A,TRUE,"GENERAL";"TAB4",#N/A,TRUE,"GENERAL";"TAB5",#N/A,TRUE,"GENERAL"}</definedName>
    <definedName name="eryre" localSheetId="42" hidden="1">{"TAB1",#N/A,TRUE,"GENERAL";"TAB2",#N/A,TRUE,"GENERAL";"TAB3",#N/A,TRUE,"GENERAL";"TAB4",#N/A,TRUE,"GENERAL";"TAB5",#N/A,TRUE,"GENERAL"}</definedName>
    <definedName name="eryre" localSheetId="44" hidden="1">{"TAB1",#N/A,TRUE,"GENERAL";"TAB2",#N/A,TRUE,"GENERAL";"TAB3",#N/A,TRUE,"GENERAL";"TAB4",#N/A,TRUE,"GENERAL";"TAB5",#N/A,TRUE,"GENERAL"}</definedName>
    <definedName name="eryre" localSheetId="41" hidden="1">{"TAB1",#N/A,TRUE,"GENERAL";"TAB2",#N/A,TRUE,"GENERAL";"TAB3",#N/A,TRUE,"GENERAL";"TAB4",#N/A,TRUE,"GENERAL";"TAB5",#N/A,TRUE,"GENERAL"}</definedName>
    <definedName name="eryre" hidden="1">{"TAB1",#N/A,TRUE,"GENERAL";"TAB2",#N/A,TRUE,"GENERAL";"TAB3",#N/A,TRUE,"GENERAL";"TAB4",#N/A,TRUE,"GENERAL";"TAB5",#N/A,TRUE,"GENERAL"}</definedName>
    <definedName name="erytd" localSheetId="42" hidden="1">{"via1",#N/A,TRUE,"general";"via2",#N/A,TRUE,"general";"via3",#N/A,TRUE,"general"}</definedName>
    <definedName name="erytd" localSheetId="44" hidden="1">{"via1",#N/A,TRUE,"general";"via2",#N/A,TRUE,"general";"via3",#N/A,TRUE,"general"}</definedName>
    <definedName name="erytd" localSheetId="41" hidden="1">{"via1",#N/A,TRUE,"general";"via2",#N/A,TRUE,"general";"via3",#N/A,TRUE,"general"}</definedName>
    <definedName name="erytd" hidden="1">{"via1",#N/A,TRUE,"general";"via2",#N/A,TRUE,"general";"via3",#N/A,TRUE,"general"}</definedName>
    <definedName name="eryty" localSheetId="42" hidden="1">{"via1",#N/A,TRUE,"general";"via2",#N/A,TRUE,"general";"via3",#N/A,TRUE,"general"}</definedName>
    <definedName name="eryty" localSheetId="44" hidden="1">{"via1",#N/A,TRUE,"general";"via2",#N/A,TRUE,"general";"via3",#N/A,TRUE,"general"}</definedName>
    <definedName name="eryty" localSheetId="41" hidden="1">{"via1",#N/A,TRUE,"general";"via2",#N/A,TRUE,"general";"via3",#N/A,TRUE,"general"}</definedName>
    <definedName name="eryty" hidden="1">{"via1",#N/A,TRUE,"general";"via2",#N/A,TRUE,"general";"via3",#N/A,TRUE,"general"}</definedName>
    <definedName name="eryy" localSheetId="42" hidden="1">{"via1",#N/A,TRUE,"general";"via2",#N/A,TRUE,"general";"via3",#N/A,TRUE,"general"}</definedName>
    <definedName name="eryy" localSheetId="44" hidden="1">{"via1",#N/A,TRUE,"general";"via2",#N/A,TRUE,"general";"via3",#N/A,TRUE,"general"}</definedName>
    <definedName name="eryy" localSheetId="41" hidden="1">{"via1",#N/A,TRUE,"general";"via2",#N/A,TRUE,"general";"via3",#N/A,TRUE,"general"}</definedName>
    <definedName name="eryy" hidden="1">{"via1",#N/A,TRUE,"general";"via2",#N/A,TRUE,"general";"via3",#N/A,TRUE,"general"}</definedName>
    <definedName name="ES" localSheetId="42">'MEDIA ARIT BAJA'!ERR</definedName>
    <definedName name="ES" localSheetId="44">#REF!</definedName>
    <definedName name="ES" localSheetId="41">'PREC. ARTIFI. BAJOS'!ERR</definedName>
    <definedName name="ES">[0]!ERR</definedName>
    <definedName name="ESA" localSheetId="42">#REF!</definedName>
    <definedName name="ESA" localSheetId="44">#REF!</definedName>
    <definedName name="ESA" localSheetId="41">#REF!</definedName>
    <definedName name="ESA">#REF!</definedName>
    <definedName name="ESCENARIO" localSheetId="42" hidden="1">{#N/A,#N/A,FALSE,"GRAFICO";#N/A,#N/A,FALSE,"CAJA (2)";#N/A,#N/A,FALSE,"TERCEROS-PROMEDIO";#N/A,#N/A,FALSE,"CAJA";#N/A,#N/A,FALSE,"INGRESOS1995-2003";#N/A,#N/A,FALSE,"GASTOS1995-2003"}</definedName>
    <definedName name="ESCENARIO" localSheetId="44" hidden="1">{#N/A,#N/A,FALSE,"GRAFICO";#N/A,#N/A,FALSE,"CAJA (2)";#N/A,#N/A,FALSE,"TERCEROS-PROMEDIO";#N/A,#N/A,FALSE,"CAJA";#N/A,#N/A,FALSE,"INGRESOS1995-2003";#N/A,#N/A,FALSE,"GASTOS1995-2003"}</definedName>
    <definedName name="ESCENARIO" hidden="1">{#N/A,#N/A,FALSE,"GRAFICO";#N/A,#N/A,FALSE,"CAJA (2)";#N/A,#N/A,FALSE,"TERCEROS-PROMEDIO";#N/A,#N/A,FALSE,"CAJA";#N/A,#N/A,FALSE,"INGRESOS1995-2003";#N/A,#N/A,FALSE,"GASTOS1995-2003"}</definedName>
    <definedName name="ESE" localSheetId="42">#REF!</definedName>
    <definedName name="ESE" localSheetId="44">#REF!</definedName>
    <definedName name="ESE" localSheetId="41">#REF!</definedName>
    <definedName name="ESE">#REF!</definedName>
    <definedName name="ESPE" localSheetId="42">#REF!</definedName>
    <definedName name="ESPE" localSheetId="41">#REF!</definedName>
    <definedName name="ESPE">#REF!</definedName>
    <definedName name="ESPECIFICACION" localSheetId="41">#REF!</definedName>
    <definedName name="ESPECIFICACION">#REF!</definedName>
    <definedName name="Especificación" localSheetId="41">#REF!</definedName>
    <definedName name="Especificación">#REF!</definedName>
    <definedName name="EST10A" localSheetId="41">#REF!</definedName>
    <definedName name="EST10A">#REF!</definedName>
    <definedName name="EST10V1" localSheetId="41">#REF!</definedName>
    <definedName name="EST10V1">#REF!</definedName>
    <definedName name="EST11A" localSheetId="41">#REF!</definedName>
    <definedName name="EST11A">#REF!</definedName>
    <definedName name="ESTA" localSheetId="41">#REF!</definedName>
    <definedName name="ESTA">#REF!</definedName>
    <definedName name="estado" localSheetId="42">#REF!</definedName>
    <definedName name="estado" localSheetId="44">#REF!</definedName>
    <definedName name="estado" localSheetId="41">#REF!</definedName>
    <definedName name="estado">#REF!</definedName>
    <definedName name="estado2" localSheetId="42">#REF!</definedName>
    <definedName name="estado2" localSheetId="44">#REF!</definedName>
    <definedName name="estado2" localSheetId="41">#REF!</definedName>
    <definedName name="estado2">#REF!</definedName>
    <definedName name="Estados" localSheetId="42">#REF!</definedName>
    <definedName name="Estados" localSheetId="44">#REF!</definedName>
    <definedName name="Estados" localSheetId="41">#REF!</definedName>
    <definedName name="Estados">#REF!</definedName>
    <definedName name="este" localSheetId="42" hidden="1">{"PYGT",#N/A,FALSE,"PYG";"ACTIT",#N/A,FALSE,"BCE_GRAL-ACTIVO";"PASIT",#N/A,FALSE,"BCE_GRAL-PASIVO-PATRIM";"CAJAT",#N/A,FALSE,"CAJA"}</definedName>
    <definedName name="este" localSheetId="44" hidden="1">{"PYGT",#N/A,FALSE,"PYG";"ACTIT",#N/A,FALSE,"BCE_GRAL-ACTIVO";"PASIT",#N/A,FALSE,"BCE_GRAL-PASIVO-PATRIM";"CAJAT",#N/A,FALSE,"CAJA"}</definedName>
    <definedName name="este" hidden="1">{"PYGT",#N/A,FALSE,"PYG";"ACTIT",#N/A,FALSE,"BCE_GRAL-ACTIVO";"PASIT",#N/A,FALSE,"BCE_GRAL-PASIVO-PATRIM";"CAJAT",#N/A,FALSE,"CAJA"}</definedName>
    <definedName name="ESTEWW" localSheetId="42" hidden="1">{#N/A,#N/A,FALSE,"GRAFICO";#N/A,#N/A,FALSE,"CAJA (2)";#N/A,#N/A,FALSE,"TERCEROS-PROMEDIO";#N/A,#N/A,FALSE,"CAJA";#N/A,#N/A,FALSE,"INGRESOS1995-2003";#N/A,#N/A,FALSE,"GASTOS1995-2003"}</definedName>
    <definedName name="ESTEWW" localSheetId="44" hidden="1">{#N/A,#N/A,FALSE,"GRAFICO";#N/A,#N/A,FALSE,"CAJA (2)";#N/A,#N/A,FALSE,"TERCEROS-PROMEDIO";#N/A,#N/A,FALSE,"CAJA";#N/A,#N/A,FALSE,"INGRESOS1995-2003";#N/A,#N/A,FALSE,"GASTOS1995-2003"}</definedName>
    <definedName name="ESTEWW" hidden="1">{#N/A,#N/A,FALSE,"GRAFICO";#N/A,#N/A,FALSE,"CAJA (2)";#N/A,#N/A,FALSE,"TERCEROS-PROMEDIO";#N/A,#N/A,FALSE,"CAJA";#N/A,#N/A,FALSE,"INGRESOS1995-2003";#N/A,#N/A,FALSE,"GASTOS1995-2003"}</definedName>
    <definedName name="Estimate_Factor">1</definedName>
    <definedName name="ESTRAE" localSheetId="42">#REF!</definedName>
    <definedName name="ESTRAE" localSheetId="44">#REF!</definedName>
    <definedName name="ESTRAE" localSheetId="41">#REF!</definedName>
    <definedName name="ESTRAE">#REF!</definedName>
    <definedName name="estre" localSheetId="42" hidden="1">{#N/A,#N/A,FALSE,"GRAFICO";#N/A,#N/A,FALSE,"CAJA (2)";#N/A,#N/A,FALSE,"TERCEROS-PROMEDIO";#N/A,#N/A,FALSE,"CAJA";#N/A,#N/A,FALSE,"INGRESOS1995-2003";#N/A,#N/A,FALSE,"GASTOS1995-2003"}</definedName>
    <definedName name="estre" localSheetId="44" hidden="1">{#N/A,#N/A,FALSE,"GRAFICO";#N/A,#N/A,FALSE,"CAJA (2)";#N/A,#N/A,FALSE,"TERCEROS-PROMEDIO";#N/A,#N/A,FALSE,"CAJA";#N/A,#N/A,FALSE,"INGRESOS1995-2003";#N/A,#N/A,FALSE,"GASTOS1995-2003"}</definedName>
    <definedName name="estre" hidden="1">{#N/A,#N/A,FALSE,"GRAFICO";#N/A,#N/A,FALSE,"CAJA (2)";#N/A,#N/A,FALSE,"TERCEROS-PROMEDIO";#N/A,#N/A,FALSE,"CAJA";#N/A,#N/A,FALSE,"INGRESOS1995-2003";#N/A,#N/A,FALSE,"GASTOS1995-2003"}</definedName>
    <definedName name="ESTRU" localSheetId="42">#REF!</definedName>
    <definedName name="ESTRU" localSheetId="44">#REF!</definedName>
    <definedName name="ESTRU" localSheetId="41">#REF!</definedName>
    <definedName name="ESTRU">#REF!</definedName>
    <definedName name="ESTRUCTURA" localSheetId="42" hidden="1">{#N/A,#N/A,TRUE,"INGENIERIA";#N/A,#N/A,TRUE,"COMPRAS";#N/A,#N/A,TRUE,"DIRECCION";#N/A,#N/A,TRUE,"RESUMEN"}</definedName>
    <definedName name="ESTRUCTURA" localSheetId="44" hidden="1">{#N/A,#N/A,TRUE,"INGENIERIA";#N/A,#N/A,TRUE,"COMPRAS";#N/A,#N/A,TRUE,"DIRECCION";#N/A,#N/A,TRUE,"RESUMEN"}</definedName>
    <definedName name="ESTRUCTURA" localSheetId="41" hidden="1">{#N/A,#N/A,TRUE,"INGENIERIA";#N/A,#N/A,TRUE,"COMPRAS";#N/A,#N/A,TRUE,"DIRECCION";#N/A,#N/A,TRUE,"RESUMEN"}</definedName>
    <definedName name="ESTRUCTURA" hidden="1">{#N/A,#N/A,TRUE,"INGENIERIA";#N/A,#N/A,TRUE,"COMPRAS";#N/A,#N/A,TRUE,"DIRECCION";#N/A,#N/A,TRUE,"RESUMEN"}</definedName>
    <definedName name="ESTRUCTURA_1" localSheetId="42" hidden="1">{#N/A,#N/A,TRUE,"INGENIERIA";#N/A,#N/A,TRUE,"COMPRAS";#N/A,#N/A,TRUE,"DIRECCION";#N/A,#N/A,TRUE,"RESUMEN"}</definedName>
    <definedName name="ESTRUCTURA_1" localSheetId="44" hidden="1">{#N/A,#N/A,TRUE,"INGENIERIA";#N/A,#N/A,TRUE,"COMPRAS";#N/A,#N/A,TRUE,"DIRECCION";#N/A,#N/A,TRUE,"RESUMEN"}</definedName>
    <definedName name="ESTRUCTURA_1" hidden="1">{#N/A,#N/A,TRUE,"INGENIERIA";#N/A,#N/A,TRUE,"COMPRAS";#N/A,#N/A,TRUE,"DIRECCION";#N/A,#N/A,TRUE,"RESUMEN"}</definedName>
    <definedName name="ESTRUCTURA_2" localSheetId="42" hidden="1">{#N/A,#N/A,TRUE,"INGENIERIA";#N/A,#N/A,TRUE,"COMPRAS";#N/A,#N/A,TRUE,"DIRECCION";#N/A,#N/A,TRUE,"RESUMEN"}</definedName>
    <definedName name="ESTRUCTURA_2" localSheetId="44" hidden="1">{#N/A,#N/A,TRUE,"INGENIERIA";#N/A,#N/A,TRUE,"COMPRAS";#N/A,#N/A,TRUE,"DIRECCION";#N/A,#N/A,TRUE,"RESUMEN"}</definedName>
    <definedName name="ESTRUCTURA_2" hidden="1">{#N/A,#N/A,TRUE,"INGENIERIA";#N/A,#N/A,TRUE,"COMPRAS";#N/A,#N/A,TRUE,"DIRECCION";#N/A,#N/A,TRUE,"RESUMEN"}</definedName>
    <definedName name="ESTRUCTURAS" localSheetId="42">#REF!</definedName>
    <definedName name="ESTRUCTURAS" localSheetId="44">#REF!</definedName>
    <definedName name="ESTRUCTURAS" localSheetId="41">#REF!</definedName>
    <definedName name="ESTRUCTURAS">#REF!</definedName>
    <definedName name="ETAP" localSheetId="42">#REF!</definedName>
    <definedName name="ETAP" localSheetId="44">#REF!</definedName>
    <definedName name="ETAP" localSheetId="41">#REF!</definedName>
    <definedName name="ETAP">#REF!</definedName>
    <definedName name="ETAPA_PACC" localSheetId="42">#REF!</definedName>
    <definedName name="ETAPA_PACC" localSheetId="44">#REF!</definedName>
    <definedName name="ETAPA_PACC" localSheetId="41">#REF!</definedName>
    <definedName name="ETAPA_PACC">#REF!</definedName>
    <definedName name="etertgg" localSheetId="42" hidden="1">{"via1",#N/A,TRUE,"general";"via2",#N/A,TRUE,"general";"via3",#N/A,TRUE,"general"}</definedName>
    <definedName name="etertgg" localSheetId="44" hidden="1">{"via1",#N/A,TRUE,"general";"via2",#N/A,TRUE,"general";"via3",#N/A,TRUE,"general"}</definedName>
    <definedName name="etertgg" localSheetId="41" hidden="1">{"via1",#N/A,TRUE,"general";"via2",#N/A,TRUE,"general";"via3",#N/A,TRUE,"general"}</definedName>
    <definedName name="etertgg" hidden="1">{"via1",#N/A,TRUE,"general";"via2",#N/A,TRUE,"general";"via3",#N/A,TRUE,"general"}</definedName>
    <definedName name="etertt" localSheetId="42" hidden="1">{#N/A,#N/A,TRUE,"1842CWN0"}</definedName>
    <definedName name="etertt" localSheetId="44" hidden="1">{#N/A,#N/A,TRUE,"1842CWN0"}</definedName>
    <definedName name="etertt" localSheetId="41" hidden="1">{#N/A,#N/A,TRUE,"1842CWN0"}</definedName>
    <definedName name="etertt" hidden="1">{#N/A,#N/A,TRUE,"1842CWN0"}</definedName>
    <definedName name="etewt" localSheetId="42" hidden="1">{"TAB1",#N/A,TRUE,"GENERAL";"TAB2",#N/A,TRUE,"GENERAL";"TAB3",#N/A,TRUE,"GENERAL";"TAB4",#N/A,TRUE,"GENERAL";"TAB5",#N/A,TRUE,"GENERAL"}</definedName>
    <definedName name="etewt" localSheetId="44" hidden="1">{"TAB1",#N/A,TRUE,"GENERAL";"TAB2",#N/A,TRUE,"GENERAL";"TAB3",#N/A,TRUE,"GENERAL";"TAB4",#N/A,TRUE,"GENERAL";"TAB5",#N/A,TRUE,"GENERAL"}</definedName>
    <definedName name="etewt" localSheetId="41" hidden="1">{"TAB1",#N/A,TRUE,"GENERAL";"TAB2",#N/A,TRUE,"GENERAL";"TAB3",#N/A,TRUE,"GENERAL";"TAB4",#N/A,TRUE,"GENERAL";"TAB5",#N/A,TRUE,"GENERAL"}</definedName>
    <definedName name="etewt" hidden="1">{"TAB1",#N/A,TRUE,"GENERAL";"TAB2",#N/A,TRUE,"GENERAL";"TAB3",#N/A,TRUE,"GENERAL";"TAB4",#N/A,TRUE,"GENERAL";"TAB5",#N/A,TRUE,"GENERAL"}</definedName>
    <definedName name="etu" localSheetId="42" hidden="1">{"via1",#N/A,TRUE,"general";"via2",#N/A,TRUE,"general";"via3",#N/A,TRUE,"general"}</definedName>
    <definedName name="etu" localSheetId="44" hidden="1">{"via1",#N/A,TRUE,"general";"via2",#N/A,TRUE,"general";"via3",#N/A,TRUE,"general"}</definedName>
    <definedName name="etu" localSheetId="41" hidden="1">{"via1",#N/A,TRUE,"general";"via2",#N/A,TRUE,"general";"via3",#N/A,TRUE,"general"}</definedName>
    <definedName name="etu" hidden="1">{"via1",#N/A,TRUE,"general";"via2",#N/A,TRUE,"general";"via3",#N/A,TRUE,"general"}</definedName>
    <definedName name="etueh" localSheetId="42" hidden="1">{"via1",#N/A,TRUE,"general";"via2",#N/A,TRUE,"general";"via3",#N/A,TRUE,"general"}</definedName>
    <definedName name="etueh" localSheetId="44" hidden="1">{"via1",#N/A,TRUE,"general";"via2",#N/A,TRUE,"general";"via3",#N/A,TRUE,"general"}</definedName>
    <definedName name="etueh" localSheetId="41" hidden="1">{"via1",#N/A,TRUE,"general";"via2",#N/A,TRUE,"general";"via3",#N/A,TRUE,"general"}</definedName>
    <definedName name="etueh" hidden="1">{"via1",#N/A,TRUE,"general";"via2",#N/A,TRUE,"general";"via3",#N/A,TRUE,"general"}</definedName>
    <definedName name="etyty" localSheetId="42" hidden="1">{"via1",#N/A,TRUE,"general";"via2",#N/A,TRUE,"general";"via3",#N/A,TRUE,"general"}</definedName>
    <definedName name="etyty" localSheetId="44" hidden="1">{"via1",#N/A,TRUE,"general";"via2",#N/A,TRUE,"general";"via3",#N/A,TRUE,"general"}</definedName>
    <definedName name="etyty" localSheetId="41" hidden="1">{"via1",#N/A,TRUE,"general";"via2",#N/A,TRUE,"general";"via3",#N/A,TRUE,"general"}</definedName>
    <definedName name="etyty" hidden="1">{"via1",#N/A,TRUE,"general";"via2",#N/A,TRUE,"general";"via3",#N/A,TRUE,"general"}</definedName>
    <definedName name="etyu" localSheetId="42" hidden="1">{"TAB1",#N/A,TRUE,"GENERAL";"TAB2",#N/A,TRUE,"GENERAL";"TAB3",#N/A,TRUE,"GENERAL";"TAB4",#N/A,TRUE,"GENERAL";"TAB5",#N/A,TRUE,"GENERAL"}</definedName>
    <definedName name="etyu" localSheetId="44" hidden="1">{"TAB1",#N/A,TRUE,"GENERAL";"TAB2",#N/A,TRUE,"GENERAL";"TAB3",#N/A,TRUE,"GENERAL";"TAB4",#N/A,TRUE,"GENERAL";"TAB5",#N/A,TRUE,"GENERAL"}</definedName>
    <definedName name="etyu" localSheetId="41" hidden="1">{"TAB1",#N/A,TRUE,"GENERAL";"TAB2",#N/A,TRUE,"GENERAL";"TAB3",#N/A,TRUE,"GENERAL";"TAB4",#N/A,TRUE,"GENERAL";"TAB5",#N/A,TRUE,"GENERAL"}</definedName>
    <definedName name="etyu" hidden="1">{"TAB1",#N/A,TRUE,"GENERAL";"TAB2",#N/A,TRUE,"GENERAL";"TAB3",#N/A,TRUE,"GENERAL";"TAB4",#N/A,TRUE,"GENERAL";"TAB5",#N/A,TRUE,"GENERAL"}</definedName>
    <definedName name="eu" localSheetId="42" hidden="1">{"via1",#N/A,TRUE,"general";"via2",#N/A,TRUE,"general";"via3",#N/A,TRUE,"general"}</definedName>
    <definedName name="eu" localSheetId="44" hidden="1">{"via1",#N/A,TRUE,"general";"via2",#N/A,TRUE,"general";"via3",#N/A,TRUE,"general"}</definedName>
    <definedName name="eu" localSheetId="41" hidden="1">{"via1",#N/A,TRUE,"general";"via2",#N/A,TRUE,"general";"via3",#N/A,TRUE,"general"}</definedName>
    <definedName name="eu" hidden="1">{"via1",#N/A,TRUE,"general";"via2",#N/A,TRUE,"general";"via3",#N/A,TRUE,"general"}</definedName>
    <definedName name="eut" localSheetId="42" hidden="1">{"via1",#N/A,TRUE,"general";"via2",#N/A,TRUE,"general";"via3",#N/A,TRUE,"general"}</definedName>
    <definedName name="eut" localSheetId="44" hidden="1">{"via1",#N/A,TRUE,"general";"via2",#N/A,TRUE,"general";"via3",#N/A,TRUE,"general"}</definedName>
    <definedName name="eut" localSheetId="41" hidden="1">{"via1",#N/A,TRUE,"general";"via2",#N/A,TRUE,"general";"via3",#N/A,TRUE,"general"}</definedName>
    <definedName name="eut" hidden="1">{"via1",#N/A,TRUE,"general";"via2",#N/A,TRUE,"general";"via3",#N/A,TRUE,"general"}</definedName>
    <definedName name="euyt" localSheetId="42" hidden="1">{"TAB1",#N/A,TRUE,"GENERAL";"TAB2",#N/A,TRUE,"GENERAL";"TAB3",#N/A,TRUE,"GENERAL";"TAB4",#N/A,TRUE,"GENERAL";"TAB5",#N/A,TRUE,"GENERAL"}</definedName>
    <definedName name="euyt" localSheetId="44" hidden="1">{"TAB1",#N/A,TRUE,"GENERAL";"TAB2",#N/A,TRUE,"GENERAL";"TAB3",#N/A,TRUE,"GENERAL";"TAB4",#N/A,TRUE,"GENERAL";"TAB5",#N/A,TRUE,"GENERAL"}</definedName>
    <definedName name="euyt" localSheetId="41" hidden="1">{"TAB1",#N/A,TRUE,"GENERAL";"TAB2",#N/A,TRUE,"GENERAL";"TAB3",#N/A,TRUE,"GENERAL";"TAB4",#N/A,TRUE,"GENERAL";"TAB5",#N/A,TRUE,"GENERAL"}</definedName>
    <definedName name="euyt" hidden="1">{"TAB1",#N/A,TRUE,"GENERAL";"TAB2",#N/A,TRUE,"GENERAL";"TAB3",#N/A,TRUE,"GENERAL";"TAB4",#N/A,TRUE,"GENERAL";"TAB5",#N/A,TRUE,"GENERAL"}</definedName>
    <definedName name="evento" localSheetId="42">#REF!</definedName>
    <definedName name="evento" localSheetId="44">#REF!</definedName>
    <definedName name="evento">#REF!</definedName>
    <definedName name="EW" localSheetId="42">#REF!</definedName>
    <definedName name="EW" localSheetId="44">#REF!</definedName>
    <definedName name="EW" localSheetId="41">#REF!</definedName>
    <definedName name="EW">#REF!</definedName>
    <definedName name="ewegt" localSheetId="42" hidden="1">{"TAB1",#N/A,TRUE,"GENERAL";"TAB2",#N/A,TRUE,"GENERAL";"TAB3",#N/A,TRUE,"GENERAL";"TAB4",#N/A,TRUE,"GENERAL";"TAB5",#N/A,TRUE,"GENERAL"}</definedName>
    <definedName name="ewegt" localSheetId="44" hidden="1">{"TAB1",#N/A,TRUE,"GENERAL";"TAB2",#N/A,TRUE,"GENERAL";"TAB3",#N/A,TRUE,"GENERAL";"TAB4",#N/A,TRUE,"GENERAL";"TAB5",#N/A,TRUE,"GENERAL"}</definedName>
    <definedName name="ewegt" localSheetId="41" hidden="1">{"TAB1",#N/A,TRUE,"GENERAL";"TAB2",#N/A,TRUE,"GENERAL";"TAB3",#N/A,TRUE,"GENERAL";"TAB4",#N/A,TRUE,"GENERAL";"TAB5",#N/A,TRUE,"GENERAL"}</definedName>
    <definedName name="ewegt" hidden="1">{"TAB1",#N/A,TRUE,"GENERAL";"TAB2",#N/A,TRUE,"GENERAL";"TAB3",#N/A,TRUE,"GENERAL";"TAB4",#N/A,TRUE,"GENERAL";"TAB5",#N/A,TRUE,"GENERAL"}</definedName>
    <definedName name="ewfewfg" localSheetId="42" hidden="1">{"TAB1",#N/A,TRUE,"GENERAL";"TAB2",#N/A,TRUE,"GENERAL";"TAB3",#N/A,TRUE,"GENERAL";"TAB4",#N/A,TRUE,"GENERAL";"TAB5",#N/A,TRUE,"GENERAL"}</definedName>
    <definedName name="ewfewfg" localSheetId="44" hidden="1">{"TAB1",#N/A,TRUE,"GENERAL";"TAB2",#N/A,TRUE,"GENERAL";"TAB3",#N/A,TRUE,"GENERAL";"TAB4",#N/A,TRUE,"GENERAL";"TAB5",#N/A,TRUE,"GENERAL"}</definedName>
    <definedName name="ewfewfg" localSheetId="41" hidden="1">{"TAB1",#N/A,TRUE,"GENERAL";"TAB2",#N/A,TRUE,"GENERAL";"TAB3",#N/A,TRUE,"GENERAL";"TAB4",#N/A,TRUE,"GENERAL";"TAB5",#N/A,TRUE,"GENERAL"}</definedName>
    <definedName name="ewfewfg" hidden="1">{"TAB1",#N/A,TRUE,"GENERAL";"TAB2",#N/A,TRUE,"GENERAL";"TAB3",#N/A,TRUE,"GENERAL";"TAB4",#N/A,TRUE,"GENERAL";"TAB5",#N/A,TRUE,"GENERAL"}</definedName>
    <definedName name="ewre" localSheetId="42" hidden="1">{"TAB1",#N/A,TRUE,"GENERAL";"TAB2",#N/A,TRUE,"GENERAL";"TAB3",#N/A,TRUE,"GENERAL";"TAB4",#N/A,TRUE,"GENERAL";"TAB5",#N/A,TRUE,"GENERAL"}</definedName>
    <definedName name="ewre" localSheetId="44" hidden="1">{"TAB1",#N/A,TRUE,"GENERAL";"TAB2",#N/A,TRUE,"GENERAL";"TAB3",#N/A,TRUE,"GENERAL";"TAB4",#N/A,TRUE,"GENERAL";"TAB5",#N/A,TRUE,"GENERAL"}</definedName>
    <definedName name="ewre" localSheetId="41" hidden="1">{"TAB1",#N/A,TRUE,"GENERAL";"TAB2",#N/A,TRUE,"GENERAL";"TAB3",#N/A,TRUE,"GENERAL";"TAB4",#N/A,TRUE,"GENERAL";"TAB5",#N/A,TRUE,"GENERAL"}</definedName>
    <definedName name="ewre" hidden="1">{"TAB1",#N/A,TRUE,"GENERAL";"TAB2",#N/A,TRUE,"GENERAL";"TAB3",#N/A,TRUE,"GENERAL";"TAB4",#N/A,TRUE,"GENERAL";"TAB5",#N/A,TRUE,"GENERAL"}</definedName>
    <definedName name="ewrewf" localSheetId="42" hidden="1">{"TAB1",#N/A,TRUE,"GENERAL";"TAB2",#N/A,TRUE,"GENERAL";"TAB3",#N/A,TRUE,"GENERAL";"TAB4",#N/A,TRUE,"GENERAL";"TAB5",#N/A,TRUE,"GENERAL"}</definedName>
    <definedName name="ewrewf" localSheetId="44" hidden="1">{"TAB1",#N/A,TRUE,"GENERAL";"TAB2",#N/A,TRUE,"GENERAL";"TAB3",#N/A,TRUE,"GENERAL";"TAB4",#N/A,TRUE,"GENERAL";"TAB5",#N/A,TRUE,"GENERAL"}</definedName>
    <definedName name="ewrewf" localSheetId="41" hidden="1">{"TAB1",#N/A,TRUE,"GENERAL";"TAB2",#N/A,TRUE,"GENERAL";"TAB3",#N/A,TRUE,"GENERAL";"TAB4",#N/A,TRUE,"GENERAL";"TAB5",#N/A,TRUE,"GENERAL"}</definedName>
    <definedName name="ewrewf" hidden="1">{"TAB1",#N/A,TRUE,"GENERAL";"TAB2",#N/A,TRUE,"GENERAL";"TAB3",#N/A,TRUE,"GENERAL";"TAB4",#N/A,TRUE,"GENERAL";"TAB5",#N/A,TRUE,"GENERAL"}</definedName>
    <definedName name="ewrr" localSheetId="42" hidden="1">{"TAB1",#N/A,TRUE,"GENERAL";"TAB2",#N/A,TRUE,"GENERAL";"TAB3",#N/A,TRUE,"GENERAL";"TAB4",#N/A,TRUE,"GENERAL";"TAB5",#N/A,TRUE,"GENERAL"}</definedName>
    <definedName name="ewrr" localSheetId="44" hidden="1">{"TAB1",#N/A,TRUE,"GENERAL";"TAB2",#N/A,TRUE,"GENERAL";"TAB3",#N/A,TRUE,"GENERAL";"TAB4",#N/A,TRUE,"GENERAL";"TAB5",#N/A,TRUE,"GENERAL"}</definedName>
    <definedName name="ewrr" localSheetId="41" hidden="1">{"TAB1",#N/A,TRUE,"GENERAL";"TAB2",#N/A,TRUE,"GENERAL";"TAB3",#N/A,TRUE,"GENERAL";"TAB4",#N/A,TRUE,"GENERAL";"TAB5",#N/A,TRUE,"GENERAL"}</definedName>
    <definedName name="ewrr" hidden="1">{"TAB1",#N/A,TRUE,"GENERAL";"TAB2",#N/A,TRUE,"GENERAL";"TAB3",#N/A,TRUE,"GENERAL";"TAB4",#N/A,TRUE,"GENERAL";"TAB5",#N/A,TRUE,"GENERAL"}</definedName>
    <definedName name="ewrt" localSheetId="42" hidden="1">{"TAB1",#N/A,TRUE,"GENERAL";"TAB2",#N/A,TRUE,"GENERAL";"TAB3",#N/A,TRUE,"GENERAL";"TAB4",#N/A,TRUE,"GENERAL";"TAB5",#N/A,TRUE,"GENERAL"}</definedName>
    <definedName name="ewrt" localSheetId="44" hidden="1">{"TAB1",#N/A,TRUE,"GENERAL";"TAB2",#N/A,TRUE,"GENERAL";"TAB3",#N/A,TRUE,"GENERAL";"TAB4",#N/A,TRUE,"GENERAL";"TAB5",#N/A,TRUE,"GENERAL"}</definedName>
    <definedName name="ewrt" localSheetId="41" hidden="1">{"TAB1",#N/A,TRUE,"GENERAL";"TAB2",#N/A,TRUE,"GENERAL";"TAB3",#N/A,TRUE,"GENERAL";"TAB4",#N/A,TRUE,"GENERAL";"TAB5",#N/A,TRUE,"GENERAL"}</definedName>
    <definedName name="ewrt" hidden="1">{"TAB1",#N/A,TRUE,"GENERAL";"TAB2",#N/A,TRUE,"GENERAL";"TAB3",#N/A,TRUE,"GENERAL";"TAB4",#N/A,TRUE,"GENERAL";"TAB5",#N/A,TRUE,"GENERAL"}</definedName>
    <definedName name="ewrwer" localSheetId="42" hidden="1">{"TAB1",#N/A,TRUE,"GENERAL";"TAB2",#N/A,TRUE,"GENERAL";"TAB3",#N/A,TRUE,"GENERAL";"TAB4",#N/A,TRUE,"GENERAL";"TAB5",#N/A,TRUE,"GENERAL"}</definedName>
    <definedName name="ewrwer" localSheetId="44" hidden="1">{"TAB1",#N/A,TRUE,"GENERAL";"TAB2",#N/A,TRUE,"GENERAL";"TAB3",#N/A,TRUE,"GENERAL";"TAB4",#N/A,TRUE,"GENERAL";"TAB5",#N/A,TRUE,"GENERAL"}</definedName>
    <definedName name="ewrwer" localSheetId="41" hidden="1">{"TAB1",#N/A,TRUE,"GENERAL";"TAB2",#N/A,TRUE,"GENERAL";"TAB3",#N/A,TRUE,"GENERAL";"TAB4",#N/A,TRUE,"GENERAL";"TAB5",#N/A,TRUE,"GENERAL"}</definedName>
    <definedName name="ewrwer" hidden="1">{"TAB1",#N/A,TRUE,"GENERAL";"TAB2",#N/A,TRUE,"GENERAL";"TAB3",#N/A,TRUE,"GENERAL";"TAB4",#N/A,TRUE,"GENERAL";"TAB5",#N/A,TRUE,"GENERAL"}</definedName>
    <definedName name="EX" localSheetId="42" hidden="1">#REF!</definedName>
    <definedName name="EX" localSheetId="44" hidden="1">#REF!</definedName>
    <definedName name="EX" localSheetId="41" hidden="1">#REF!</definedName>
    <definedName name="EX" hidden="1">#REF!</definedName>
    <definedName name="EX_1" localSheetId="42" hidden="1">#REF!</definedName>
    <definedName name="EX_1" localSheetId="44" hidden="1">#REF!</definedName>
    <definedName name="EX_1" localSheetId="41" hidden="1">#REF!</definedName>
    <definedName name="EX_1" hidden="1">#REF!</definedName>
    <definedName name="EXC" localSheetId="42">#REF!</definedName>
    <definedName name="EXC" localSheetId="44">#REF!</definedName>
    <definedName name="EXC" localSheetId="41">#REF!</definedName>
    <definedName name="EXC">#REF!</definedName>
    <definedName name="EXCAV_1" localSheetId="41">#REF!</definedName>
    <definedName name="EXCAV_1">#REF!</definedName>
    <definedName name="EXCAV_2" localSheetId="41">#REF!</definedName>
    <definedName name="EXCAV_2">#REF!</definedName>
    <definedName name="exCEL" localSheetId="41">#REF!</definedName>
    <definedName name="exCEL">#REF!</definedName>
    <definedName name="Excel_BuiltIn__FilterDatabase_2" localSheetId="42">#REF!</definedName>
    <definedName name="Excel_BuiltIn__FilterDatabase_2" localSheetId="44">#REF!</definedName>
    <definedName name="Excel_BuiltIn__FilterDatabase_2">#REF!</definedName>
    <definedName name="Excel_BuiltIn_Print_Area_1" localSheetId="42">#REF!</definedName>
    <definedName name="Excel_BuiltIn_Print_Area_1" localSheetId="44">#REF!</definedName>
    <definedName name="Excel_BuiltIn_Print_Area_1" localSheetId="41">#REF!</definedName>
    <definedName name="Excel_BuiltIn_Print_Area_1">#REF!</definedName>
    <definedName name="Excel_BuiltIn_Print_Area_1_1" localSheetId="44">#REF!</definedName>
    <definedName name="Excel_BuiltIn_Print_Area_1_1" localSheetId="41">#REF!</definedName>
    <definedName name="Excel_BuiltIn_Print_Area_1_1">#REF!</definedName>
    <definedName name="Excel_BuiltIn_Print_Area_1_1_1" localSheetId="41">#REF!</definedName>
    <definedName name="Excel_BuiltIn_Print_Area_1_1_1">#REF!</definedName>
    <definedName name="Excel_BuiltIn_Print_Area_1_1_1_1" localSheetId="41">#REF!</definedName>
    <definedName name="Excel_BuiltIn_Print_Area_1_1_1_1">#REF!</definedName>
    <definedName name="Excel_BuiltIn_Print_Area_1_1_1_1_1" localSheetId="41">#REF!</definedName>
    <definedName name="Excel_BuiltIn_Print_Area_1_1_1_1_1">#REF!</definedName>
    <definedName name="Excel_BuiltIn_Print_Area_1_1_1_1_1_1" localSheetId="41">#REF!</definedName>
    <definedName name="Excel_BuiltIn_Print_Area_1_1_1_1_1_1">#REF!</definedName>
    <definedName name="Excel_BuiltIn_Print_Area_3" localSheetId="41">#REF!</definedName>
    <definedName name="Excel_BuiltIn_Print_Area_3">#REF!</definedName>
    <definedName name="Excel_BuiltIn_Print_Area_3_X" localSheetId="41">#REF!</definedName>
    <definedName name="Excel_BuiltIn_Print_Area_3_X">#REF!</definedName>
    <definedName name="Excel_BuiltIn_Print_Area_7" localSheetId="41">#REF!</definedName>
    <definedName name="Excel_BuiltIn_Print_Area_7">#REF!</definedName>
    <definedName name="Excel_BuiltIn_Print_Titles_1" localSheetId="41">#REF!</definedName>
    <definedName name="Excel_BuiltIn_Print_Titles_1">#REF!</definedName>
    <definedName name="Excel_BuiltIn_Print_Titles_1_1" localSheetId="41">#REF!</definedName>
    <definedName name="Excel_BuiltIn_Print_Titles_1_1">#REF!</definedName>
    <definedName name="Excel_BuiltIn_Print_Titles_1_1_1" localSheetId="41">#REF!</definedName>
    <definedName name="Excel_BuiltIn_Print_Titles_1_1_1">#REF!</definedName>
    <definedName name="Excel_BuiltIn_Print_Titles_1_1_1_1" localSheetId="41">#REF!</definedName>
    <definedName name="Excel_BuiltIn_Print_Titles_1_1_1_1">#REF!</definedName>
    <definedName name="Excel_BuiltIn_Print_Titles_10" localSheetId="42">#REF!</definedName>
    <definedName name="Excel_BuiltIn_Print_Titles_10" localSheetId="44">#REF!</definedName>
    <definedName name="Excel_BuiltIn_Print_Titles_10" localSheetId="41">#REF!</definedName>
    <definedName name="Excel_BuiltIn_Print_Titles_10">#REF!</definedName>
    <definedName name="Excel_BuiltIn_Print_Titles_11" localSheetId="42">#REF!</definedName>
    <definedName name="Excel_BuiltIn_Print_Titles_11" localSheetId="44">#REF!</definedName>
    <definedName name="Excel_BuiltIn_Print_Titles_11" localSheetId="41">#REF!</definedName>
    <definedName name="Excel_BuiltIn_Print_Titles_11">#REF!</definedName>
    <definedName name="Excel_BuiltIn_Print_Titles_12" localSheetId="42">#REF!</definedName>
    <definedName name="Excel_BuiltIn_Print_Titles_12" localSheetId="44">#REF!</definedName>
    <definedName name="Excel_BuiltIn_Print_Titles_12" localSheetId="41">#REF!</definedName>
    <definedName name="Excel_BuiltIn_Print_Titles_12">#REF!</definedName>
    <definedName name="Excel_BuiltIn_Print_Titles_13" localSheetId="42">#REF!</definedName>
    <definedName name="Excel_BuiltIn_Print_Titles_13" localSheetId="44">#REF!</definedName>
    <definedName name="Excel_BuiltIn_Print_Titles_13" localSheetId="41">#REF!</definedName>
    <definedName name="Excel_BuiltIn_Print_Titles_13">#REF!</definedName>
    <definedName name="Excel_BuiltIn_Print_Titles_14" localSheetId="42">#REF!</definedName>
    <definedName name="Excel_BuiltIn_Print_Titles_14" localSheetId="44">#REF!</definedName>
    <definedName name="Excel_BuiltIn_Print_Titles_14" localSheetId="41">#REF!</definedName>
    <definedName name="Excel_BuiltIn_Print_Titles_14">#REF!</definedName>
    <definedName name="Excel_BuiltIn_Print_Titles_15" localSheetId="42">#REF!</definedName>
    <definedName name="Excel_BuiltIn_Print_Titles_15" localSheetId="44">#REF!</definedName>
    <definedName name="Excel_BuiltIn_Print_Titles_15" localSheetId="41">#REF!</definedName>
    <definedName name="Excel_BuiltIn_Print_Titles_15">#REF!</definedName>
    <definedName name="Excel_BuiltIn_Print_Titles_16" localSheetId="42">#REF!</definedName>
    <definedName name="Excel_BuiltIn_Print_Titles_16" localSheetId="44">#REF!</definedName>
    <definedName name="Excel_BuiltIn_Print_Titles_16" localSheetId="41">#REF!</definedName>
    <definedName name="Excel_BuiltIn_Print_Titles_16">#REF!</definedName>
    <definedName name="Excel_BuiltIn_Print_Titles_17" localSheetId="42">#REF!</definedName>
    <definedName name="Excel_BuiltIn_Print_Titles_17" localSheetId="44">#REF!</definedName>
    <definedName name="Excel_BuiltIn_Print_Titles_17" localSheetId="41">#REF!</definedName>
    <definedName name="Excel_BuiltIn_Print_Titles_17">#REF!</definedName>
    <definedName name="Excel_BuiltIn_Print_Titles_18" localSheetId="41">#REF!</definedName>
    <definedName name="Excel_BuiltIn_Print_Titles_18">#REF!</definedName>
    <definedName name="Excel_BuiltIn_Print_Titles_19" localSheetId="42">#REF!</definedName>
    <definedName name="Excel_BuiltIn_Print_Titles_19" localSheetId="44">#REF!</definedName>
    <definedName name="Excel_BuiltIn_Print_Titles_19" localSheetId="41">#REF!</definedName>
    <definedName name="Excel_BuiltIn_Print_Titles_19">#REF!</definedName>
    <definedName name="Excel_BuiltIn_Print_Titles_20" localSheetId="42">#REF!</definedName>
    <definedName name="Excel_BuiltIn_Print_Titles_20" localSheetId="44">#REF!</definedName>
    <definedName name="Excel_BuiltIn_Print_Titles_20" localSheetId="41">#REF!</definedName>
    <definedName name="Excel_BuiltIn_Print_Titles_20">#REF!</definedName>
    <definedName name="Excel_BuiltIn_Print_Titles_21" localSheetId="42">#REF!</definedName>
    <definedName name="Excel_BuiltIn_Print_Titles_21" localSheetId="44">#REF!</definedName>
    <definedName name="Excel_BuiltIn_Print_Titles_21" localSheetId="41">#REF!</definedName>
    <definedName name="Excel_BuiltIn_Print_Titles_21">#REF!</definedName>
    <definedName name="Excel_BuiltIn_Print_Titles_23" localSheetId="42">#REF!</definedName>
    <definedName name="Excel_BuiltIn_Print_Titles_23" localSheetId="44">#REF!</definedName>
    <definedName name="Excel_BuiltIn_Print_Titles_23" localSheetId="41">#REF!</definedName>
    <definedName name="Excel_BuiltIn_Print_Titles_23">#REF!</definedName>
    <definedName name="Excel_BuiltIn_Print_Titles_3" localSheetId="42">#REF!</definedName>
    <definedName name="Excel_BuiltIn_Print_Titles_3" localSheetId="44">#REF!</definedName>
    <definedName name="Excel_BuiltIn_Print_Titles_3" localSheetId="41">#REF!</definedName>
    <definedName name="Excel_BuiltIn_Print_Titles_3">#REF!</definedName>
    <definedName name="Excel_BuiltIn_Print_Titles_4" localSheetId="42">#REF!</definedName>
    <definedName name="Excel_BuiltIn_Print_Titles_4" localSheetId="44">#REF!</definedName>
    <definedName name="Excel_BuiltIn_Print_Titles_4" localSheetId="41">#REF!</definedName>
    <definedName name="Excel_BuiltIn_Print_Titles_4">#REF!</definedName>
    <definedName name="Excel_BuiltIn_Print_Titles_5" localSheetId="42">#REF!</definedName>
    <definedName name="Excel_BuiltIn_Print_Titles_5" localSheetId="44">#REF!</definedName>
    <definedName name="Excel_BuiltIn_Print_Titles_5" localSheetId="41">#REF!</definedName>
    <definedName name="Excel_BuiltIn_Print_Titles_5">#REF!</definedName>
    <definedName name="Excel_BuiltIn_Print_Titles_5_XX" localSheetId="42">#REF!</definedName>
    <definedName name="Excel_BuiltIn_Print_Titles_5_XX" localSheetId="44">#REF!</definedName>
    <definedName name="Excel_BuiltIn_Print_Titles_5_XX" localSheetId="41">#REF!</definedName>
    <definedName name="Excel_BuiltIn_Print_Titles_5_XX">#REF!</definedName>
    <definedName name="Excel_BuiltIn_Print_Titles_6" localSheetId="42">#REF!</definedName>
    <definedName name="Excel_BuiltIn_Print_Titles_6" localSheetId="44">#REF!</definedName>
    <definedName name="Excel_BuiltIn_Print_Titles_6" localSheetId="41">#REF!</definedName>
    <definedName name="Excel_BuiltIn_Print_Titles_6">#REF!</definedName>
    <definedName name="Excel_BuiltIn_Print_Titles_7" localSheetId="42">#REF!</definedName>
    <definedName name="Excel_BuiltIn_Print_Titles_7" localSheetId="44">#REF!</definedName>
    <definedName name="Excel_BuiltIn_Print_Titles_7" localSheetId="41">#REF!</definedName>
    <definedName name="Excel_BuiltIn_Print_Titles_7">#REF!</definedName>
    <definedName name="Excel_BuiltIn_Print_Titles_8" localSheetId="42">#REF!</definedName>
    <definedName name="Excel_BuiltIn_Print_Titles_8" localSheetId="44">#REF!</definedName>
    <definedName name="Excel_BuiltIn_Print_Titles_8" localSheetId="41">#REF!</definedName>
    <definedName name="Excel_BuiltIn_Print_Titles_8">#REF!</definedName>
    <definedName name="Excel_BuiltIn_Print_Titles_9" localSheetId="42">#REF!</definedName>
    <definedName name="Excel_BuiltIn_Print_Titles_9" localSheetId="44">#REF!</definedName>
    <definedName name="Excel_BuiltIn_Print_Titles_9" localSheetId="41">#REF!</definedName>
    <definedName name="Excel_BuiltIn_Print_Titles_9">#REF!</definedName>
    <definedName name="EXCROC" localSheetId="42">#REF!</definedName>
    <definedName name="EXCROC" localSheetId="44">#REF!</definedName>
    <definedName name="EXCROC" localSheetId="41">#REF!</definedName>
    <definedName name="EXCROC">#REF!</definedName>
    <definedName name="ExtensionCoordinador" localSheetId="42">#REF!</definedName>
    <definedName name="ExtensionCoordinador" localSheetId="44">#REF!</definedName>
    <definedName name="ExtensionCoordinador" localSheetId="41">#REF!</definedName>
    <definedName name="ExtensionCoordinador">#REF!</definedName>
    <definedName name="EXTERNO" localSheetId="42">#REF!</definedName>
    <definedName name="EXTERNO">#REF!</definedName>
    <definedName name="Extra_Pay" localSheetId="42">#REF!</definedName>
    <definedName name="Extra_Pay" localSheetId="44">#REF!</definedName>
    <definedName name="Extra_Pay" localSheetId="41">#REF!</definedName>
    <definedName name="Extra_Pay">#REF!</definedName>
    <definedName name="Extracción_IM" localSheetId="42">#REF!</definedName>
    <definedName name="Extracción_IM" localSheetId="44">#REF!</definedName>
    <definedName name="Extracción_IM" localSheetId="41">#REF!</definedName>
    <definedName name="Extracción_IM">#REF!</definedName>
    <definedName name="Extras" localSheetId="42">#REF!</definedName>
    <definedName name="Extras" localSheetId="44">#REF!</definedName>
    <definedName name="Extras" localSheetId="41">#REF!</definedName>
    <definedName name="Extras">#REF!</definedName>
    <definedName name="F._INGRESO" localSheetId="42">#REF!</definedName>
    <definedName name="F._INGRESO" localSheetId="44">#REF!</definedName>
    <definedName name="F._INGRESO" localSheetId="41">#REF!</definedName>
    <definedName name="F._INGRESO">#REF!</definedName>
    <definedName name="F._RETIRO" localSheetId="42">#REF!</definedName>
    <definedName name="F._RETIRO" localSheetId="44">#REF!</definedName>
    <definedName name="F._RETIRO" localSheetId="41">#REF!</definedName>
    <definedName name="F._RETIRO">#REF!</definedName>
    <definedName name="F.L" localSheetId="42">#REF!</definedName>
    <definedName name="F.L" localSheetId="44">#REF!</definedName>
    <definedName name="F.L" localSheetId="41">#REF!</definedName>
    <definedName name="F.L">#REF!</definedName>
    <definedName name="Facilidades" localSheetId="41">#REF!</definedName>
    <definedName name="Facilidades">#REF!</definedName>
    <definedName name="factor" localSheetId="41">#REF!</definedName>
    <definedName name="factor">#REF!</definedName>
    <definedName name="FactorCostoPotencia" localSheetId="42">#REF!</definedName>
    <definedName name="FactorCostoPotencia" localSheetId="44">#REF!</definedName>
    <definedName name="FactorCostoPotencia" localSheetId="41">#REF!</definedName>
    <definedName name="FactorCostoPotencia">#REF!</definedName>
    <definedName name="FACTURADO" localSheetId="42">#REF!</definedName>
    <definedName name="FACTURADO" localSheetId="44">#REF!</definedName>
    <definedName name="FACTURADO" localSheetId="41">#REF!</definedName>
    <definedName name="FACTURADO">#REF!</definedName>
    <definedName name="FareWellStmnt" localSheetId="42">#REF!</definedName>
    <definedName name="FareWellStmnt" localSheetId="40">#REF!</definedName>
    <definedName name="FareWellStmnt" localSheetId="44">#REF!</definedName>
    <definedName name="FareWellStmnt" localSheetId="41">#REF!</definedName>
    <definedName name="FareWellStmnt">#REF!</definedName>
    <definedName name="FaseProyecto" localSheetId="42">#REF!</definedName>
    <definedName name="FaseProyecto" localSheetId="44">#REF!</definedName>
    <definedName name="FaseProyecto" localSheetId="41">#REF!</definedName>
    <definedName name="FaseProyecto">#REF!</definedName>
    <definedName name="FD" localSheetId="42">'MEDIA ARIT BAJA'!ERR</definedName>
    <definedName name="FD" localSheetId="44">'ORDEN ELEG'!ERR</definedName>
    <definedName name="FD" localSheetId="41">'PREC. ARTIFI. BAJOS'!ERR</definedName>
    <definedName name="FD">[0]!ERR</definedName>
    <definedName name="fda" localSheetId="42" hidden="1">{"TAB1",#N/A,TRUE,"GENERAL";"TAB2",#N/A,TRUE,"GENERAL";"TAB3",#N/A,TRUE,"GENERAL";"TAB4",#N/A,TRUE,"GENERAL";"TAB5",#N/A,TRUE,"GENERAL"}</definedName>
    <definedName name="fda" localSheetId="44" hidden="1">{"TAB1",#N/A,TRUE,"GENERAL";"TAB2",#N/A,TRUE,"GENERAL";"TAB3",#N/A,TRUE,"GENERAL";"TAB4",#N/A,TRUE,"GENERAL";"TAB5",#N/A,TRUE,"GENERAL"}</definedName>
    <definedName name="fda" localSheetId="41" hidden="1">{"TAB1",#N/A,TRUE,"GENERAL";"TAB2",#N/A,TRUE,"GENERAL";"TAB3",#N/A,TRUE,"GENERAL";"TAB4",#N/A,TRUE,"GENERAL";"TAB5",#N/A,TRUE,"GENERAL"}</definedName>
    <definedName name="fda" hidden="1">{"TAB1",#N/A,TRUE,"GENERAL";"TAB2",#N/A,TRUE,"GENERAL";"TAB3",#N/A,TRUE,"GENERAL";"TAB4",#N/A,TRUE,"GENERAL";"TAB5",#N/A,TRUE,"GENERAL"}</definedName>
    <definedName name="fdadsfa" localSheetId="42" hidden="1">{"PRES REHAB ARM-PER POR ITEMS  KM A KM",#N/A,TRUE,"Rehabilitacion Arm-Per"}</definedName>
    <definedName name="fdadsfa" localSheetId="44" hidden="1">{"PRES REHAB ARM-PER POR ITEMS  KM A KM",#N/A,TRUE,"Rehabilitacion Arm-Per"}</definedName>
    <definedName name="fdadsfa" hidden="1">{"PRES REHAB ARM-PER POR ITEMS  KM A KM",#N/A,TRUE,"Rehabilitacion Arm-Per"}</definedName>
    <definedName name="fdbjp" localSheetId="42" hidden="1">{"TAB1",#N/A,TRUE,"GENERAL";"TAB2",#N/A,TRUE,"GENERAL";"TAB3",#N/A,TRUE,"GENERAL";"TAB4",#N/A,TRUE,"GENERAL";"TAB5",#N/A,TRUE,"GENERAL"}</definedName>
    <definedName name="fdbjp" localSheetId="44" hidden="1">{"TAB1",#N/A,TRUE,"GENERAL";"TAB2",#N/A,TRUE,"GENERAL";"TAB3",#N/A,TRUE,"GENERAL";"TAB4",#N/A,TRUE,"GENERAL";"TAB5",#N/A,TRUE,"GENERAL"}</definedName>
    <definedName name="fdbjp" localSheetId="41" hidden="1">{"TAB1",#N/A,TRUE,"GENERAL";"TAB2",#N/A,TRUE,"GENERAL";"TAB3",#N/A,TRUE,"GENERAL";"TAB4",#N/A,TRUE,"GENERAL";"TAB5",#N/A,TRUE,"GENERAL"}</definedName>
    <definedName name="fdbjp" hidden="1">{"TAB1",#N/A,TRUE,"GENERAL";"TAB2",#N/A,TRUE,"GENERAL";"TAB3",#N/A,TRUE,"GENERAL";"TAB4",#N/A,TRUE,"GENERAL";"TAB5",#N/A,TRUE,"GENERAL"}</definedName>
    <definedName name="fdf" localSheetId="42" hidden="1">{"TAB1",#N/A,TRUE,"GENERAL";"TAB2",#N/A,TRUE,"GENERAL";"TAB3",#N/A,TRUE,"GENERAL";"TAB4",#N/A,TRUE,"GENERAL";"TAB5",#N/A,TRUE,"GENERAL"}</definedName>
    <definedName name="fdf" localSheetId="44" hidden="1">{"TAB1",#N/A,TRUE,"GENERAL";"TAB2",#N/A,TRUE,"GENERAL";"TAB3",#N/A,TRUE,"GENERAL";"TAB4",#N/A,TRUE,"GENERAL";"TAB5",#N/A,TRUE,"GENERAL"}</definedName>
    <definedName name="fdf" localSheetId="41" hidden="1">{"TAB1",#N/A,TRUE,"GENERAL";"TAB2",#N/A,TRUE,"GENERAL";"TAB3",#N/A,TRUE,"GENERAL";"TAB4",#N/A,TRUE,"GENERAL";"TAB5",#N/A,TRUE,"GENERAL"}</definedName>
    <definedName name="fdf" hidden="1">{"TAB1",#N/A,TRUE,"GENERAL";"TAB2",#N/A,TRUE,"GENERAL";"TAB3",#N/A,TRUE,"GENERAL";"TAB4",#N/A,TRUE,"GENERAL";"TAB5",#N/A,TRUE,"GENERAL"}</definedName>
    <definedName name="fdg" localSheetId="42" hidden="1">{"via1",#N/A,TRUE,"general";"via2",#N/A,TRUE,"general";"via3",#N/A,TRUE,"general"}</definedName>
    <definedName name="fdg" localSheetId="44" hidden="1">{"via1",#N/A,TRUE,"general";"via2",#N/A,TRUE,"general";"via3",#N/A,TRUE,"general"}</definedName>
    <definedName name="fdg" localSheetId="41" hidden="1">{"via1",#N/A,TRUE,"general";"via2",#N/A,TRUE,"general";"via3",#N/A,TRUE,"general"}</definedName>
    <definedName name="fdg" hidden="1">{"via1",#N/A,TRUE,"general";"via2",#N/A,TRUE,"general";"via3",#N/A,TRUE,"general"}</definedName>
    <definedName name="FDGD" localSheetId="42" hidden="1">{"TAB1",#N/A,TRUE,"GENERAL";"TAB2",#N/A,TRUE,"GENERAL";"TAB3",#N/A,TRUE,"GENERAL";"TAB4",#N/A,TRUE,"GENERAL";"TAB5",#N/A,TRUE,"GENERAL"}</definedName>
    <definedName name="FDGD" localSheetId="44" hidden="1">{"TAB1",#N/A,TRUE,"GENERAL";"TAB2",#N/A,TRUE,"GENERAL";"TAB3",#N/A,TRUE,"GENERAL";"TAB4",#N/A,TRUE,"GENERAL";"TAB5",#N/A,TRUE,"GENERAL"}</definedName>
    <definedName name="FDGD" localSheetId="41" hidden="1">{"TAB1",#N/A,TRUE,"GENERAL";"TAB2",#N/A,TRUE,"GENERAL";"TAB3",#N/A,TRUE,"GENERAL";"TAB4",#N/A,TRUE,"GENERAL";"TAB5",#N/A,TRUE,"GENERAL"}</definedName>
    <definedName name="FDGD" hidden="1">{"TAB1",#N/A,TRUE,"GENERAL";"TAB2",#N/A,TRUE,"GENERAL";"TAB3",#N/A,TRUE,"GENERAL";"TAB4",#N/A,TRUE,"GENERAL";"TAB5",#N/A,TRUE,"GENERAL"}</definedName>
    <definedName name="FDGFDBBP" localSheetId="42" hidden="1">{"TAB1",#N/A,TRUE,"GENERAL";"TAB2",#N/A,TRUE,"GENERAL";"TAB3",#N/A,TRUE,"GENERAL";"TAB4",#N/A,TRUE,"GENERAL";"TAB5",#N/A,TRUE,"GENERAL"}</definedName>
    <definedName name="FDGFDBBP" localSheetId="44" hidden="1">{"TAB1",#N/A,TRUE,"GENERAL";"TAB2",#N/A,TRUE,"GENERAL";"TAB3",#N/A,TRUE,"GENERAL";"TAB4",#N/A,TRUE,"GENERAL";"TAB5",#N/A,TRUE,"GENERAL"}</definedName>
    <definedName name="FDGFDBBP" localSheetId="41" hidden="1">{"TAB1",#N/A,TRUE,"GENERAL";"TAB2",#N/A,TRUE,"GENERAL";"TAB3",#N/A,TRUE,"GENERAL";"TAB4",#N/A,TRUE,"GENERAL";"TAB5",#N/A,TRUE,"GENERAL"}</definedName>
    <definedName name="FDGFDBBP" hidden="1">{"TAB1",#N/A,TRUE,"GENERAL";"TAB2",#N/A,TRUE,"GENERAL";"TAB3",#N/A,TRUE,"GENERAL";"TAB4",#N/A,TRUE,"GENERAL";"TAB5",#N/A,TRUE,"GENERAL"}</definedName>
    <definedName name="fdh" localSheetId="42" hidden="1">{"TAB1",#N/A,TRUE,"GENERAL";"TAB2",#N/A,TRUE,"GENERAL";"TAB3",#N/A,TRUE,"GENERAL";"TAB4",#N/A,TRUE,"GENERAL";"TAB5",#N/A,TRUE,"GENERAL"}</definedName>
    <definedName name="fdh" localSheetId="44" hidden="1">{"TAB1",#N/A,TRUE,"GENERAL";"TAB2",#N/A,TRUE,"GENERAL";"TAB3",#N/A,TRUE,"GENERAL";"TAB4",#N/A,TRUE,"GENERAL";"TAB5",#N/A,TRUE,"GENERAL"}</definedName>
    <definedName name="fdh" localSheetId="41" hidden="1">{"TAB1",#N/A,TRUE,"GENERAL";"TAB2",#N/A,TRUE,"GENERAL";"TAB3",#N/A,TRUE,"GENERAL";"TAB4",#N/A,TRUE,"GENERAL";"TAB5",#N/A,TRUE,"GENERAL"}</definedName>
    <definedName name="fdh" hidden="1">{"TAB1",#N/A,TRUE,"GENERAL";"TAB2",#N/A,TRUE,"GENERAL";"TAB3",#N/A,TRUE,"GENERAL";"TAB4",#N/A,TRUE,"GENERAL";"TAB5",#N/A,TRUE,"GENERAL"}</definedName>
    <definedName name="fds" localSheetId="42">#REF!</definedName>
    <definedName name="fds" localSheetId="44">#REF!</definedName>
    <definedName name="fds">#REF!</definedName>
    <definedName name="fdsf" localSheetId="42" hidden="1">{"TAB1",#N/A,TRUE,"GENERAL";"TAB2",#N/A,TRUE,"GENERAL";"TAB3",#N/A,TRUE,"GENERAL";"TAB4",#N/A,TRUE,"GENERAL";"TAB5",#N/A,TRUE,"GENERAL"}</definedName>
    <definedName name="fdsf" localSheetId="44" hidden="1">{"TAB1",#N/A,TRUE,"GENERAL";"TAB2",#N/A,TRUE,"GENERAL";"TAB3",#N/A,TRUE,"GENERAL";"TAB4",#N/A,TRUE,"GENERAL";"TAB5",#N/A,TRUE,"GENERAL"}</definedName>
    <definedName name="fdsf" localSheetId="41" hidden="1">{"TAB1",#N/A,TRUE,"GENERAL";"TAB2",#N/A,TRUE,"GENERAL";"TAB3",#N/A,TRUE,"GENERAL";"TAB4",#N/A,TRUE,"GENERAL";"TAB5",#N/A,TRUE,"GENERAL"}</definedName>
    <definedName name="fdsf" hidden="1">{"TAB1",#N/A,TRUE,"GENERAL";"TAB2",#N/A,TRUE,"GENERAL";"TAB3",#N/A,TRUE,"GENERAL";"TAB4",#N/A,TRUE,"GENERAL";"TAB5",#N/A,TRUE,"GENERAL"}</definedName>
    <definedName name="fdsfds" localSheetId="42" hidden="1">{"TAB1",#N/A,TRUE,"GENERAL";"TAB2",#N/A,TRUE,"GENERAL";"TAB3",#N/A,TRUE,"GENERAL";"TAB4",#N/A,TRUE,"GENERAL";"TAB5",#N/A,TRUE,"GENERAL"}</definedName>
    <definedName name="fdsfds" localSheetId="44" hidden="1">{"TAB1",#N/A,TRUE,"GENERAL";"TAB2",#N/A,TRUE,"GENERAL";"TAB3",#N/A,TRUE,"GENERAL";"TAB4",#N/A,TRUE,"GENERAL";"TAB5",#N/A,TRUE,"GENERAL"}</definedName>
    <definedName name="fdsfds" localSheetId="41" hidden="1">{"TAB1",#N/A,TRUE,"GENERAL";"TAB2",#N/A,TRUE,"GENERAL";"TAB3",#N/A,TRUE,"GENERAL";"TAB4",#N/A,TRUE,"GENERAL";"TAB5",#N/A,TRUE,"GENERAL"}</definedName>
    <definedName name="fdsfds" hidden="1">{"TAB1",#N/A,TRUE,"GENERAL";"TAB2",#N/A,TRUE,"GENERAL";"TAB3",#N/A,TRUE,"GENERAL";"TAB4",#N/A,TRUE,"GENERAL";"TAB5",#N/A,TRUE,"GENERAL"}</definedName>
    <definedName name="fdsfdsf" localSheetId="42" hidden="1">{"via1",#N/A,TRUE,"general";"via2",#N/A,TRUE,"general";"via3",#N/A,TRUE,"general"}</definedName>
    <definedName name="fdsfdsf" localSheetId="44" hidden="1">{"via1",#N/A,TRUE,"general";"via2",#N/A,TRUE,"general";"via3",#N/A,TRUE,"general"}</definedName>
    <definedName name="fdsfdsf" localSheetId="41" hidden="1">{"via1",#N/A,TRUE,"general";"via2",#N/A,TRUE,"general";"via3",#N/A,TRUE,"general"}</definedName>
    <definedName name="fdsfdsf" hidden="1">{"via1",#N/A,TRUE,"general";"via2",#N/A,TRUE,"general";"via3",#N/A,TRUE,"general"}</definedName>
    <definedName name="fdsgfds" localSheetId="42" hidden="1">{"via1",#N/A,TRUE,"general";"via2",#N/A,TRUE,"general";"via3",#N/A,TRUE,"general"}</definedName>
    <definedName name="fdsgfds" localSheetId="44" hidden="1">{"via1",#N/A,TRUE,"general";"via2",#N/A,TRUE,"general";"via3",#N/A,TRUE,"general"}</definedName>
    <definedName name="fdsgfds" localSheetId="41" hidden="1">{"via1",#N/A,TRUE,"general";"via2",#N/A,TRUE,"general";"via3",#N/A,TRUE,"general"}</definedName>
    <definedName name="fdsgfds" hidden="1">{"via1",#N/A,TRUE,"general";"via2",#N/A,TRUE,"general";"via3",#N/A,TRUE,"general"}</definedName>
    <definedName name="fdsgsdfu" localSheetId="42" hidden="1">{"TAB1",#N/A,TRUE,"GENERAL";"TAB2",#N/A,TRUE,"GENERAL";"TAB3",#N/A,TRUE,"GENERAL";"TAB4",#N/A,TRUE,"GENERAL";"TAB5",#N/A,TRUE,"GENERAL"}</definedName>
    <definedName name="fdsgsdfu" localSheetId="44" hidden="1">{"TAB1",#N/A,TRUE,"GENERAL";"TAB2",#N/A,TRUE,"GENERAL";"TAB3",#N/A,TRUE,"GENERAL";"TAB4",#N/A,TRUE,"GENERAL";"TAB5",#N/A,TRUE,"GENERAL"}</definedName>
    <definedName name="fdsgsdfu" localSheetId="41" hidden="1">{"TAB1",#N/A,TRUE,"GENERAL";"TAB2",#N/A,TRUE,"GENERAL";"TAB3",#N/A,TRUE,"GENERAL";"TAB4",#N/A,TRUE,"GENERAL";"TAB5",#N/A,TRUE,"GENERAL"}</definedName>
    <definedName name="fdsgsdfu" hidden="1">{"TAB1",#N/A,TRUE,"GENERAL";"TAB2",#N/A,TRUE,"GENERAL";"TAB3",#N/A,TRUE,"GENERAL";"TAB4",#N/A,TRUE,"GENERAL";"TAB5",#N/A,TRUE,"GENERAL"}</definedName>
    <definedName name="FDSIO" localSheetId="42" hidden="1">{"TAB1",#N/A,TRUE,"GENERAL";"TAB2",#N/A,TRUE,"GENERAL";"TAB3",#N/A,TRUE,"GENERAL";"TAB4",#N/A,TRUE,"GENERAL";"TAB5",#N/A,TRUE,"GENERAL"}</definedName>
    <definedName name="FDSIO" localSheetId="44" hidden="1">{"TAB1",#N/A,TRUE,"GENERAL";"TAB2",#N/A,TRUE,"GENERAL";"TAB3",#N/A,TRUE,"GENERAL";"TAB4",#N/A,TRUE,"GENERAL";"TAB5",#N/A,TRUE,"GENERAL"}</definedName>
    <definedName name="FDSIO" localSheetId="41" hidden="1">{"TAB1",#N/A,TRUE,"GENERAL";"TAB2",#N/A,TRUE,"GENERAL";"TAB3",#N/A,TRUE,"GENERAL";"TAB4",#N/A,TRUE,"GENERAL";"TAB5",#N/A,TRUE,"GENERAL"}</definedName>
    <definedName name="FDSIO" hidden="1">{"TAB1",#N/A,TRUE,"GENERAL";"TAB2",#N/A,TRUE,"GENERAL";"TAB3",#N/A,TRUE,"GENERAL";"TAB4",#N/A,TRUE,"GENERAL";"TAB5",#N/A,TRUE,"GENERAL"}</definedName>
    <definedName name="fdwssf" localSheetId="42">#REF!</definedName>
    <definedName name="fdwssf" localSheetId="44">#REF!</definedName>
    <definedName name="fdwssf" localSheetId="41">#REF!</definedName>
    <definedName name="fdwssf">#REF!</definedName>
    <definedName name="FE">1.32</definedName>
    <definedName name="FEB" localSheetId="42">#REF!</definedName>
    <definedName name="FEB" localSheetId="44">#REF!</definedName>
    <definedName name="FEB" localSheetId="41">#REF!</definedName>
    <definedName name="FEB">#REF!</definedName>
    <definedName name="FECH" localSheetId="42">#REF!</definedName>
    <definedName name="FECH" localSheetId="44">#REF!</definedName>
    <definedName name="FECH">#REF!</definedName>
    <definedName name="Fecha" localSheetId="42">#REF!</definedName>
    <definedName name="Fecha" localSheetId="44">#REF!</definedName>
    <definedName name="Fecha" localSheetId="41">#REF!</definedName>
    <definedName name="Fecha">#REF!</definedName>
    <definedName name="FECHA_ELABORACION" localSheetId="42">#REF!</definedName>
    <definedName name="FECHA_ELABORACION" localSheetId="44">#REF!</definedName>
    <definedName name="FECHA_ELABORACION">#REF!</definedName>
    <definedName name="FechaInicio" localSheetId="42">#REF!</definedName>
    <definedName name="FechaInicio" localSheetId="44">#REF!</definedName>
    <definedName name="FechaInicio" localSheetId="41">#REF!</definedName>
    <definedName name="FechaInicio">#REF!</definedName>
    <definedName name="FechaTermina" localSheetId="42">#REF!</definedName>
    <definedName name="FechaTermina" localSheetId="44">#REF!</definedName>
    <definedName name="FechaTermina" localSheetId="41">#REF!</definedName>
    <definedName name="FechaTermina">#REF!</definedName>
    <definedName name="FechaTerminacion" localSheetId="42">#REF!</definedName>
    <definedName name="FechaTerminacion" localSheetId="44">#REF!</definedName>
    <definedName name="FechaTerminacion" localSheetId="41">#REF!</definedName>
    <definedName name="FechaTerminacion">#REF!</definedName>
    <definedName name="fer" localSheetId="42">#REF!</definedName>
    <definedName name="fer" localSheetId="44">#REF!</definedName>
    <definedName name="fer" localSheetId="41">#REF!</definedName>
    <definedName name="fer">#REF!</definedName>
    <definedName name="ferfer" localSheetId="42" hidden="1">{"via1",#N/A,TRUE,"general";"via2",#N/A,TRUE,"general";"via3",#N/A,TRUE,"general"}</definedName>
    <definedName name="ferfer" localSheetId="44" hidden="1">{"via1",#N/A,TRUE,"general";"via2",#N/A,TRUE,"general";"via3",#N/A,TRUE,"general"}</definedName>
    <definedName name="ferfer" localSheetId="41" hidden="1">{"via1",#N/A,TRUE,"general";"via2",#N/A,TRUE,"general";"via3",#N/A,TRUE,"general"}</definedName>
    <definedName name="ferfer" hidden="1">{"via1",#N/A,TRUE,"general";"via2",#N/A,TRUE,"general";"via3",#N/A,TRUE,"general"}</definedName>
    <definedName name="ff" localSheetId="42">'MEDIA ARIT BAJA'!ERR</definedName>
    <definedName name="ff" localSheetId="44">'ORDEN ELEG'!ERR</definedName>
    <definedName name="ff" localSheetId="41">'PREC. ARTIFI. BAJOS'!ERR</definedName>
    <definedName name="ff">[0]!ERR</definedName>
    <definedName name="fff" localSheetId="42" hidden="1">{"via1",#N/A,TRUE,"general";"via2",#N/A,TRUE,"general";"via3",#N/A,TRUE,"general"}</definedName>
    <definedName name="fff" localSheetId="44" hidden="1">{"via1",#N/A,TRUE,"general";"via2",#N/A,TRUE,"general";"via3",#N/A,TRUE,"general"}</definedName>
    <definedName name="fff" localSheetId="41" hidden="1">{"via1",#N/A,TRUE,"general";"via2",#N/A,TRUE,"general";"via3",#N/A,TRUE,"general"}</definedName>
    <definedName name="fff" hidden="1">{"via1",#N/A,TRUE,"general";"via2",#N/A,TRUE,"general";"via3",#N/A,TRUE,"general"}</definedName>
    <definedName name="ffff" localSheetId="42">#REF!</definedName>
    <definedName name="ffff" localSheetId="44">#REF!</definedName>
    <definedName name="ffff">#REF!</definedName>
    <definedName name="ffffd" localSheetId="42" hidden="1">{"via1",#N/A,TRUE,"general";"via2",#N/A,TRUE,"general";"via3",#N/A,TRUE,"general"}</definedName>
    <definedName name="ffffd" localSheetId="44" hidden="1">{"via1",#N/A,TRUE,"general";"via2",#N/A,TRUE,"general";"via3",#N/A,TRUE,"general"}</definedName>
    <definedName name="ffffd" localSheetId="41" hidden="1">{"via1",#N/A,TRUE,"general";"via2",#N/A,TRUE,"general";"via3",#N/A,TRUE,"general"}</definedName>
    <definedName name="ffffd" hidden="1">{"via1",#N/A,TRUE,"general";"via2",#N/A,TRUE,"general";"via3",#N/A,TRUE,"general"}</definedName>
    <definedName name="fffffft" localSheetId="42" hidden="1">{"TAB1",#N/A,TRUE,"GENERAL";"TAB2",#N/A,TRUE,"GENERAL";"TAB3",#N/A,TRUE,"GENERAL";"TAB4",#N/A,TRUE,"GENERAL";"TAB5",#N/A,TRUE,"GENERAL"}</definedName>
    <definedName name="fffffft" localSheetId="44" hidden="1">{"TAB1",#N/A,TRUE,"GENERAL";"TAB2",#N/A,TRUE,"GENERAL";"TAB3",#N/A,TRUE,"GENERAL";"TAB4",#N/A,TRUE,"GENERAL";"TAB5",#N/A,TRUE,"GENERAL"}</definedName>
    <definedName name="fffffft" localSheetId="41" hidden="1">{"TAB1",#N/A,TRUE,"GENERAL";"TAB2",#N/A,TRUE,"GENERAL";"TAB3",#N/A,TRUE,"GENERAL";"TAB4",#N/A,TRUE,"GENERAL";"TAB5",#N/A,TRUE,"GENERAL"}</definedName>
    <definedName name="fffffft" hidden="1">{"TAB1",#N/A,TRUE,"GENERAL";"TAB2",#N/A,TRUE,"GENERAL";"TAB3",#N/A,TRUE,"GENERAL";"TAB4",#N/A,TRUE,"GENERAL";"TAB5",#N/A,TRUE,"GENERAL"}</definedName>
    <definedName name="fffffik" localSheetId="42" hidden="1">{"TAB1",#N/A,TRUE,"GENERAL";"TAB2",#N/A,TRUE,"GENERAL";"TAB3",#N/A,TRUE,"GENERAL";"TAB4",#N/A,TRUE,"GENERAL";"TAB5",#N/A,TRUE,"GENERAL"}</definedName>
    <definedName name="fffffik" localSheetId="44" hidden="1">{"TAB1",#N/A,TRUE,"GENERAL";"TAB2",#N/A,TRUE,"GENERAL";"TAB3",#N/A,TRUE,"GENERAL";"TAB4",#N/A,TRUE,"GENERAL";"TAB5",#N/A,TRUE,"GENERAL"}</definedName>
    <definedName name="fffffik" localSheetId="41" hidden="1">{"TAB1",#N/A,TRUE,"GENERAL";"TAB2",#N/A,TRUE,"GENERAL";"TAB3",#N/A,TRUE,"GENERAL";"TAB4",#N/A,TRUE,"GENERAL";"TAB5",#N/A,TRUE,"GENERAL"}</definedName>
    <definedName name="fffffik" hidden="1">{"TAB1",#N/A,TRUE,"GENERAL";"TAB2",#N/A,TRUE,"GENERAL";"TAB3",#N/A,TRUE,"GENERAL";"TAB4",#N/A,TRUE,"GENERAL";"TAB5",#N/A,TRUE,"GENERAL"}</definedName>
    <definedName name="fffffj" localSheetId="42" hidden="1">{"TAB1",#N/A,TRUE,"GENERAL";"TAB2",#N/A,TRUE,"GENERAL";"TAB3",#N/A,TRUE,"GENERAL";"TAB4",#N/A,TRUE,"GENERAL";"TAB5",#N/A,TRUE,"GENERAL"}</definedName>
    <definedName name="fffffj" localSheetId="44" hidden="1">{"TAB1",#N/A,TRUE,"GENERAL";"TAB2",#N/A,TRUE,"GENERAL";"TAB3",#N/A,TRUE,"GENERAL";"TAB4",#N/A,TRUE,"GENERAL";"TAB5",#N/A,TRUE,"GENERAL"}</definedName>
    <definedName name="fffffj" localSheetId="41" hidden="1">{"TAB1",#N/A,TRUE,"GENERAL";"TAB2",#N/A,TRUE,"GENERAL";"TAB3",#N/A,TRUE,"GENERAL";"TAB4",#N/A,TRUE,"GENERAL";"TAB5",#N/A,TRUE,"GENERAL"}</definedName>
    <definedName name="fffffj" hidden="1">{"TAB1",#N/A,TRUE,"GENERAL";"TAB2",#N/A,TRUE,"GENERAL";"TAB3",#N/A,TRUE,"GENERAL";"TAB4",#N/A,TRUE,"GENERAL";"TAB5",#N/A,TRUE,"GENERAL"}</definedName>
    <definedName name="ffffrd" localSheetId="42" hidden="1">{"via1",#N/A,TRUE,"general";"via2",#N/A,TRUE,"general";"via3",#N/A,TRUE,"general"}</definedName>
    <definedName name="ffffrd" localSheetId="44" hidden="1">{"via1",#N/A,TRUE,"general";"via2",#N/A,TRUE,"general";"via3",#N/A,TRUE,"general"}</definedName>
    <definedName name="ffffrd" localSheetId="41" hidden="1">{"via1",#N/A,TRUE,"general";"via2",#N/A,TRUE,"general";"via3",#N/A,TRUE,"general"}</definedName>
    <definedName name="ffffrd" hidden="1">{"via1",#N/A,TRUE,"general";"via2",#N/A,TRUE,"general";"via3",#N/A,TRUE,"general"}</definedName>
    <definedName name="ffffy" localSheetId="42" hidden="1">{"TAB1",#N/A,TRUE,"GENERAL";"TAB2",#N/A,TRUE,"GENERAL";"TAB3",#N/A,TRUE,"GENERAL";"TAB4",#N/A,TRUE,"GENERAL";"TAB5",#N/A,TRUE,"GENERAL"}</definedName>
    <definedName name="ffffy" localSheetId="44" hidden="1">{"TAB1",#N/A,TRUE,"GENERAL";"TAB2",#N/A,TRUE,"GENERAL";"TAB3",#N/A,TRUE,"GENERAL";"TAB4",#N/A,TRUE,"GENERAL";"TAB5",#N/A,TRUE,"GENERAL"}</definedName>
    <definedName name="ffffy" localSheetId="41" hidden="1">{"TAB1",#N/A,TRUE,"GENERAL";"TAB2",#N/A,TRUE,"GENERAL";"TAB3",#N/A,TRUE,"GENERAL";"TAB4",#N/A,TRUE,"GENERAL";"TAB5",#N/A,TRUE,"GENERAL"}</definedName>
    <definedName name="ffffy" hidden="1">{"TAB1",#N/A,TRUE,"GENERAL";"TAB2",#N/A,TRUE,"GENERAL";"TAB3",#N/A,TRUE,"GENERAL";"TAB4",#N/A,TRUE,"GENERAL";"TAB5",#N/A,TRUE,"GENERAL"}</definedName>
    <definedName name="fffrfr" localSheetId="42" hidden="1">{"TAB1",#N/A,TRUE,"GENERAL";"TAB2",#N/A,TRUE,"GENERAL";"TAB3",#N/A,TRUE,"GENERAL";"TAB4",#N/A,TRUE,"GENERAL";"TAB5",#N/A,TRUE,"GENERAL"}</definedName>
    <definedName name="fffrfr" localSheetId="44" hidden="1">{"TAB1",#N/A,TRUE,"GENERAL";"TAB2",#N/A,TRUE,"GENERAL";"TAB3",#N/A,TRUE,"GENERAL";"TAB4",#N/A,TRUE,"GENERAL";"TAB5",#N/A,TRUE,"GENERAL"}</definedName>
    <definedName name="fffrfr" localSheetId="41" hidden="1">{"TAB1",#N/A,TRUE,"GENERAL";"TAB2",#N/A,TRUE,"GENERAL";"TAB3",#N/A,TRUE,"GENERAL";"TAB4",#N/A,TRUE,"GENERAL";"TAB5",#N/A,TRUE,"GENERAL"}</definedName>
    <definedName name="fffrfr" hidden="1">{"TAB1",#N/A,TRUE,"GENERAL";"TAB2",#N/A,TRUE,"GENERAL";"TAB3",#N/A,TRUE,"GENERAL";"TAB4",#N/A,TRUE,"GENERAL";"TAB5",#N/A,TRUE,"GENERAL"}</definedName>
    <definedName name="fffs" localSheetId="42" hidden="1">{"TAB1",#N/A,TRUE,"GENERAL";"TAB2",#N/A,TRUE,"GENERAL";"TAB3",#N/A,TRUE,"GENERAL";"TAB4",#N/A,TRUE,"GENERAL";"TAB5",#N/A,TRUE,"GENERAL"}</definedName>
    <definedName name="fffs" localSheetId="44" hidden="1">{"TAB1",#N/A,TRUE,"GENERAL";"TAB2",#N/A,TRUE,"GENERAL";"TAB3",#N/A,TRUE,"GENERAL";"TAB4",#N/A,TRUE,"GENERAL";"TAB5",#N/A,TRUE,"GENERAL"}</definedName>
    <definedName name="fffs" localSheetId="41" hidden="1">{"TAB1",#N/A,TRUE,"GENERAL";"TAB2",#N/A,TRUE,"GENERAL";"TAB3",#N/A,TRUE,"GENERAL";"TAB4",#N/A,TRUE,"GENERAL";"TAB5",#N/A,TRUE,"GENERAL"}</definedName>
    <definedName name="fffs" hidden="1">{"TAB1",#N/A,TRUE,"GENERAL";"TAB2",#N/A,TRUE,"GENERAL";"TAB3",#N/A,TRUE,"GENERAL";"TAB4",#N/A,TRUE,"GENERAL";"TAB5",#N/A,TRUE,"GENERAL"}</definedName>
    <definedName name="fg" localSheetId="42">'MEDIA ARIT BAJA'!ERR</definedName>
    <definedName name="fg" localSheetId="44">'ORDEN ELEG'!ERR</definedName>
    <definedName name="fg" localSheetId="41">'PREC. ARTIFI. BAJOS'!ERR</definedName>
    <definedName name="fg">[0]!ERR</definedName>
    <definedName name="fgdfg" localSheetId="42" hidden="1">{"TAB1",#N/A,TRUE,"GENERAL";"TAB2",#N/A,TRUE,"GENERAL";"TAB3",#N/A,TRUE,"GENERAL";"TAB4",#N/A,TRUE,"GENERAL";"TAB5",#N/A,TRUE,"GENERAL"}</definedName>
    <definedName name="fgdfg" localSheetId="44" hidden="1">{"TAB1",#N/A,TRUE,"GENERAL";"TAB2",#N/A,TRUE,"GENERAL";"TAB3",#N/A,TRUE,"GENERAL";"TAB4",#N/A,TRUE,"GENERAL";"TAB5",#N/A,TRUE,"GENERAL"}</definedName>
    <definedName name="fgdfg" localSheetId="41" hidden="1">{"TAB1",#N/A,TRUE,"GENERAL";"TAB2",#N/A,TRUE,"GENERAL";"TAB3",#N/A,TRUE,"GENERAL";"TAB4",#N/A,TRUE,"GENERAL";"TAB5",#N/A,TRUE,"GENERAL"}</definedName>
    <definedName name="fgdfg" hidden="1">{"TAB1",#N/A,TRUE,"GENERAL";"TAB2",#N/A,TRUE,"GENERAL";"TAB3",#N/A,TRUE,"GENERAL";"TAB4",#N/A,TRUE,"GENERAL";"TAB5",#N/A,TRUE,"GENERAL"}</definedName>
    <definedName name="fgdfsgr" localSheetId="42" hidden="1">{"via1",#N/A,TRUE,"general";"via2",#N/A,TRUE,"general";"via3",#N/A,TRUE,"general"}</definedName>
    <definedName name="fgdfsgr" localSheetId="44" hidden="1">{"via1",#N/A,TRUE,"general";"via2",#N/A,TRUE,"general";"via3",#N/A,TRUE,"general"}</definedName>
    <definedName name="fgdfsgr" localSheetId="41" hidden="1">{"via1",#N/A,TRUE,"general";"via2",#N/A,TRUE,"general";"via3",#N/A,TRUE,"general"}</definedName>
    <definedName name="fgdfsgr" hidden="1">{"via1",#N/A,TRUE,"general";"via2",#N/A,TRUE,"general";"via3",#N/A,TRUE,"general"}</definedName>
    <definedName name="fgdsfg" localSheetId="42" hidden="1">{"TAB1",#N/A,TRUE,"GENERAL";"TAB2",#N/A,TRUE,"GENERAL";"TAB3",#N/A,TRUE,"GENERAL";"TAB4",#N/A,TRUE,"GENERAL";"TAB5",#N/A,TRUE,"GENERAL"}</definedName>
    <definedName name="fgdsfg" localSheetId="44" hidden="1">{"TAB1",#N/A,TRUE,"GENERAL";"TAB2",#N/A,TRUE,"GENERAL";"TAB3",#N/A,TRUE,"GENERAL";"TAB4",#N/A,TRUE,"GENERAL";"TAB5",#N/A,TRUE,"GENERAL"}</definedName>
    <definedName name="fgdsfg" localSheetId="41" hidden="1">{"TAB1",#N/A,TRUE,"GENERAL";"TAB2",#N/A,TRUE,"GENERAL";"TAB3",#N/A,TRUE,"GENERAL";"TAB4",#N/A,TRUE,"GENERAL";"TAB5",#N/A,TRUE,"GENERAL"}</definedName>
    <definedName name="fgdsfg" hidden="1">{"TAB1",#N/A,TRUE,"GENERAL";"TAB2",#N/A,TRUE,"GENERAL";"TAB3",#N/A,TRUE,"GENERAL";"TAB4",#N/A,TRUE,"GENERAL";"TAB5",#N/A,TRUE,"GENERAL"}</definedName>
    <definedName name="FGFDH" localSheetId="42" hidden="1">{"via1",#N/A,TRUE,"general";"via2",#N/A,TRUE,"general";"via3",#N/A,TRUE,"general"}</definedName>
    <definedName name="FGFDH" localSheetId="44" hidden="1">{"via1",#N/A,TRUE,"general";"via2",#N/A,TRUE,"general";"via3",#N/A,TRUE,"general"}</definedName>
    <definedName name="FGFDH" localSheetId="41" hidden="1">{"via1",#N/A,TRUE,"general";"via2",#N/A,TRUE,"general";"via3",#N/A,TRUE,"general"}</definedName>
    <definedName name="FGFDH" hidden="1">{"via1",#N/A,TRUE,"general";"via2",#N/A,TRUE,"general";"via3",#N/A,TRUE,"general"}</definedName>
    <definedName name="fgghhj" localSheetId="42" hidden="1">{"via1",#N/A,TRUE,"general";"via2",#N/A,TRUE,"general";"via3",#N/A,TRUE,"general"}</definedName>
    <definedName name="fgghhj" localSheetId="44" hidden="1">{"via1",#N/A,TRUE,"general";"via2",#N/A,TRUE,"general";"via3",#N/A,TRUE,"general"}</definedName>
    <definedName name="fgghhj" localSheetId="41" hidden="1">{"via1",#N/A,TRUE,"general";"via2",#N/A,TRUE,"general";"via3",#N/A,TRUE,"general"}</definedName>
    <definedName name="fgghhj" hidden="1">{"via1",#N/A,TRUE,"general";"via2",#N/A,TRUE,"general";"via3",#N/A,TRUE,"general"}</definedName>
    <definedName name="fgh" localSheetId="42">#REF!</definedName>
    <definedName name="fgh" localSheetId="44">#REF!</definedName>
    <definedName name="fgh" localSheetId="41">#REF!</definedName>
    <definedName name="fgh">#REF!</definedName>
    <definedName name="FGHFBC" localSheetId="42" hidden="1">{"via1",#N/A,TRUE,"general";"via2",#N/A,TRUE,"general";"via3",#N/A,TRUE,"general"}</definedName>
    <definedName name="FGHFBC" localSheetId="44" hidden="1">{"via1",#N/A,TRUE,"general";"via2",#N/A,TRUE,"general";"via3",#N/A,TRUE,"general"}</definedName>
    <definedName name="FGHFBC" localSheetId="41" hidden="1">{"via1",#N/A,TRUE,"general";"via2",#N/A,TRUE,"general";"via3",#N/A,TRUE,"general"}</definedName>
    <definedName name="FGHFBC" hidden="1">{"via1",#N/A,TRUE,"general";"via2",#N/A,TRUE,"general";"via3",#N/A,TRUE,"general"}</definedName>
    <definedName name="fghfg" localSheetId="42" hidden="1">{"TAB1",#N/A,TRUE,"GENERAL";"TAB2",#N/A,TRUE,"GENERAL";"TAB3",#N/A,TRUE,"GENERAL";"TAB4",#N/A,TRUE,"GENERAL";"TAB5",#N/A,TRUE,"GENERAL"}</definedName>
    <definedName name="fghfg" localSheetId="44" hidden="1">{"TAB1",#N/A,TRUE,"GENERAL";"TAB2",#N/A,TRUE,"GENERAL";"TAB3",#N/A,TRUE,"GENERAL";"TAB4",#N/A,TRUE,"GENERAL";"TAB5",#N/A,TRUE,"GENERAL"}</definedName>
    <definedName name="fghfg" localSheetId="41" hidden="1">{"TAB1",#N/A,TRUE,"GENERAL";"TAB2",#N/A,TRUE,"GENERAL";"TAB3",#N/A,TRUE,"GENERAL";"TAB4",#N/A,TRUE,"GENERAL";"TAB5",#N/A,TRUE,"GENERAL"}</definedName>
    <definedName name="fghfg" hidden="1">{"TAB1",#N/A,TRUE,"GENERAL";"TAB2",#N/A,TRUE,"GENERAL";"TAB3",#N/A,TRUE,"GENERAL";"TAB4",#N/A,TRUE,"GENERAL";"TAB5",#N/A,TRUE,"GENERAL"}</definedName>
    <definedName name="fghfgh" localSheetId="42" hidden="1">{"via1",#N/A,TRUE,"general";"via2",#N/A,TRUE,"general";"via3",#N/A,TRUE,"general"}</definedName>
    <definedName name="fghfgh" localSheetId="44" hidden="1">{"via1",#N/A,TRUE,"general";"via2",#N/A,TRUE,"general";"via3",#N/A,TRUE,"general"}</definedName>
    <definedName name="fghfgh" localSheetId="41" hidden="1">{"via1",#N/A,TRUE,"general";"via2",#N/A,TRUE,"general";"via3",#N/A,TRUE,"general"}</definedName>
    <definedName name="fghfgh" hidden="1">{"via1",#N/A,TRUE,"general";"via2",#N/A,TRUE,"general";"via3",#N/A,TRUE,"general"}</definedName>
    <definedName name="FGHFW" localSheetId="42" hidden="1">{"via1",#N/A,TRUE,"general";"via2",#N/A,TRUE,"general";"via3",#N/A,TRUE,"general"}</definedName>
    <definedName name="FGHFW" localSheetId="44" hidden="1">{"via1",#N/A,TRUE,"general";"via2",#N/A,TRUE,"general";"via3",#N/A,TRUE,"general"}</definedName>
    <definedName name="FGHFW" localSheetId="41" hidden="1">{"via1",#N/A,TRUE,"general";"via2",#N/A,TRUE,"general";"via3",#N/A,TRUE,"general"}</definedName>
    <definedName name="FGHFW" hidden="1">{"via1",#N/A,TRUE,"general";"via2",#N/A,TRUE,"general";"via3",#N/A,TRUE,"general"}</definedName>
    <definedName name="fghhh" localSheetId="42" hidden="1">{"TAB1",#N/A,TRUE,"GENERAL";"TAB2",#N/A,TRUE,"GENERAL";"TAB3",#N/A,TRUE,"GENERAL";"TAB4",#N/A,TRUE,"GENERAL";"TAB5",#N/A,TRUE,"GENERAL"}</definedName>
    <definedName name="fghhh" localSheetId="44" hidden="1">{"TAB1",#N/A,TRUE,"GENERAL";"TAB2",#N/A,TRUE,"GENERAL";"TAB3",#N/A,TRUE,"GENERAL";"TAB4",#N/A,TRUE,"GENERAL";"TAB5",#N/A,TRUE,"GENERAL"}</definedName>
    <definedName name="fghhh" localSheetId="41" hidden="1">{"TAB1",#N/A,TRUE,"GENERAL";"TAB2",#N/A,TRUE,"GENERAL";"TAB3",#N/A,TRUE,"GENERAL";"TAB4",#N/A,TRUE,"GENERAL";"TAB5",#N/A,TRUE,"GENERAL"}</definedName>
    <definedName name="fghhh" hidden="1">{"TAB1",#N/A,TRUE,"GENERAL";"TAB2",#N/A,TRUE,"GENERAL";"TAB3",#N/A,TRUE,"GENERAL";"TAB4",#N/A,TRUE,"GENERAL";"TAB5",#N/A,TRUE,"GENERAL"}</definedName>
    <definedName name="fghsfgh" localSheetId="42" hidden="1">{"via1",#N/A,TRUE,"general";"via2",#N/A,TRUE,"general";"via3",#N/A,TRUE,"general"}</definedName>
    <definedName name="fghsfgh" localSheetId="44" hidden="1">{"via1",#N/A,TRUE,"general";"via2",#N/A,TRUE,"general";"via3",#N/A,TRUE,"general"}</definedName>
    <definedName name="fghsfgh" localSheetId="41" hidden="1">{"via1",#N/A,TRUE,"general";"via2",#N/A,TRUE,"general";"via3",#N/A,TRUE,"general"}</definedName>
    <definedName name="fghsfgh" hidden="1">{"via1",#N/A,TRUE,"general";"via2",#N/A,TRUE,"general";"via3",#N/A,TRUE,"general"}</definedName>
    <definedName name="fght" localSheetId="42" hidden="1">{"TAB1",#N/A,TRUE,"GENERAL";"TAB2",#N/A,TRUE,"GENERAL";"TAB3",#N/A,TRUE,"GENERAL";"TAB4",#N/A,TRUE,"GENERAL";"TAB5",#N/A,TRUE,"GENERAL"}</definedName>
    <definedName name="fght" localSheetId="44" hidden="1">{"TAB1",#N/A,TRUE,"GENERAL";"TAB2",#N/A,TRUE,"GENERAL";"TAB3",#N/A,TRUE,"GENERAL";"TAB4",#N/A,TRUE,"GENERAL";"TAB5",#N/A,TRUE,"GENERAL"}</definedName>
    <definedName name="fght" localSheetId="41" hidden="1">{"TAB1",#N/A,TRUE,"GENERAL";"TAB2",#N/A,TRUE,"GENERAL";"TAB3",#N/A,TRUE,"GENERAL";"TAB4",#N/A,TRUE,"GENERAL";"TAB5",#N/A,TRUE,"GENERAL"}</definedName>
    <definedName name="fght" hidden="1">{"TAB1",#N/A,TRUE,"GENERAL";"TAB2",#N/A,TRUE,"GENERAL";"TAB3",#N/A,TRUE,"GENERAL";"TAB4",#N/A,TRUE,"GENERAL";"TAB5",#N/A,TRUE,"GENERAL"}</definedName>
    <definedName name="fgjgryi" localSheetId="42" hidden="1">{"TAB1",#N/A,TRUE,"GENERAL";"TAB2",#N/A,TRUE,"GENERAL";"TAB3",#N/A,TRUE,"GENERAL";"TAB4",#N/A,TRUE,"GENERAL";"TAB5",#N/A,TRUE,"GENERAL"}</definedName>
    <definedName name="fgjgryi" localSheetId="44" hidden="1">{"TAB1",#N/A,TRUE,"GENERAL";"TAB2",#N/A,TRUE,"GENERAL";"TAB3",#N/A,TRUE,"GENERAL";"TAB4",#N/A,TRUE,"GENERAL";"TAB5",#N/A,TRUE,"GENERAL"}</definedName>
    <definedName name="fgjgryi" localSheetId="41" hidden="1">{"TAB1",#N/A,TRUE,"GENERAL";"TAB2",#N/A,TRUE,"GENERAL";"TAB3",#N/A,TRUE,"GENERAL";"TAB4",#N/A,TRUE,"GENERAL";"TAB5",#N/A,TRUE,"GENERAL"}</definedName>
    <definedName name="fgjgryi" hidden="1">{"TAB1",#N/A,TRUE,"GENERAL";"TAB2",#N/A,TRUE,"GENERAL";"TAB3",#N/A,TRUE,"GENERAL";"TAB4",#N/A,TRUE,"GENERAL";"TAB5",#N/A,TRUE,"GENERAL"}</definedName>
    <definedName name="fhfg" localSheetId="42" hidden="1">{"TAB1",#N/A,TRUE,"GENERAL";"TAB2",#N/A,TRUE,"GENERAL";"TAB3",#N/A,TRUE,"GENERAL";"TAB4",#N/A,TRUE,"GENERAL";"TAB5",#N/A,TRUE,"GENERAL"}</definedName>
    <definedName name="fhfg" localSheetId="44" hidden="1">{"TAB1",#N/A,TRUE,"GENERAL";"TAB2",#N/A,TRUE,"GENERAL";"TAB3",#N/A,TRUE,"GENERAL";"TAB4",#N/A,TRUE,"GENERAL";"TAB5",#N/A,TRUE,"GENERAL"}</definedName>
    <definedName name="fhfg" localSheetId="41" hidden="1">{"TAB1",#N/A,TRUE,"GENERAL";"TAB2",#N/A,TRUE,"GENERAL";"TAB3",#N/A,TRUE,"GENERAL";"TAB4",#N/A,TRUE,"GENERAL";"TAB5",#N/A,TRUE,"GENERAL"}</definedName>
    <definedName name="fhfg" hidden="1">{"TAB1",#N/A,TRUE,"GENERAL";"TAB2",#N/A,TRUE,"GENERAL";"TAB3",#N/A,TRUE,"GENERAL";"TAB4",#N/A,TRUE,"GENERAL";"TAB5",#N/A,TRUE,"GENERAL"}</definedName>
    <definedName name="fhfgh" localSheetId="42" hidden="1">{"via1",#N/A,TRUE,"general";"via2",#N/A,TRUE,"general";"via3",#N/A,TRUE,"general"}</definedName>
    <definedName name="fhfgh" localSheetId="44" hidden="1">{"via1",#N/A,TRUE,"general";"via2",#N/A,TRUE,"general";"via3",#N/A,TRUE,"general"}</definedName>
    <definedName name="fhfgh" localSheetId="41" hidden="1">{"via1",#N/A,TRUE,"general";"via2",#N/A,TRUE,"general";"via3",#N/A,TRUE,"general"}</definedName>
    <definedName name="fhfgh" hidden="1">{"via1",#N/A,TRUE,"general";"via2",#N/A,TRUE,"general";"via3",#N/A,TRUE,"general"}</definedName>
    <definedName name="fhg" localSheetId="42" hidden="1">{#N/A,#N/A,TRUE,"1842CWN0"}</definedName>
    <definedName name="fhg" localSheetId="44" hidden="1">{#N/A,#N/A,TRUE,"1842CWN0"}</definedName>
    <definedName name="fhg" localSheetId="41" hidden="1">{#N/A,#N/A,TRUE,"1842CWN0"}</definedName>
    <definedName name="fhg" hidden="1">{#N/A,#N/A,TRUE,"1842CWN0"}</definedName>
    <definedName name="fhg_1" localSheetId="42" hidden="1">{#N/A,#N/A,TRUE,"1842CWN0"}</definedName>
    <definedName name="fhg_1" localSheetId="44" hidden="1">{#N/A,#N/A,TRUE,"1842CWN0"}</definedName>
    <definedName name="fhg_1" hidden="1">{#N/A,#N/A,TRUE,"1842CWN0"}</definedName>
    <definedName name="fhg_2" localSheetId="42" hidden="1">{#N/A,#N/A,TRUE,"1842CWN0"}</definedName>
    <definedName name="fhg_2" localSheetId="44" hidden="1">{#N/A,#N/A,TRUE,"1842CWN0"}</definedName>
    <definedName name="fhg_2" hidden="1">{#N/A,#N/A,TRUE,"1842CWN0"}</definedName>
    <definedName name="fhgh" localSheetId="42" hidden="1">{"via1",#N/A,TRUE,"general";"via2",#N/A,TRUE,"general";"via3",#N/A,TRUE,"general"}</definedName>
    <definedName name="fhgh" localSheetId="44" hidden="1">{"via1",#N/A,TRUE,"general";"via2",#N/A,TRUE,"general";"via3",#N/A,TRUE,"general"}</definedName>
    <definedName name="fhgh" localSheetId="41" hidden="1">{"via1",#N/A,TRUE,"general";"via2",#N/A,TRUE,"general";"via3",#N/A,TRUE,"general"}</definedName>
    <definedName name="fhgh" hidden="1">{"via1",#N/A,TRUE,"general";"via2",#N/A,TRUE,"general";"via3",#N/A,TRUE,"general"}</definedName>
    <definedName name="fhpltyunh" localSheetId="42" hidden="1">{"via1",#N/A,TRUE,"general";"via2",#N/A,TRUE,"general";"via3",#N/A,TRUE,"general"}</definedName>
    <definedName name="fhpltyunh" localSheetId="44" hidden="1">{"via1",#N/A,TRUE,"general";"via2",#N/A,TRUE,"general";"via3",#N/A,TRUE,"general"}</definedName>
    <definedName name="fhpltyunh" localSheetId="41" hidden="1">{"via1",#N/A,TRUE,"general";"via2",#N/A,TRUE,"general";"via3",#N/A,TRUE,"general"}</definedName>
    <definedName name="fhpltyunh" hidden="1">{"via1",#N/A,TRUE,"general";"via2",#N/A,TRUE,"general";"via3",#N/A,TRUE,"general"}</definedName>
    <definedName name="fi" localSheetId="42">#REF!</definedName>
    <definedName name="fi" localSheetId="44">#REF!</definedName>
    <definedName name="fi" localSheetId="41">#REF!</definedName>
    <definedName name="fi">#REF!</definedName>
    <definedName name="FIBER" localSheetId="42">#REF!</definedName>
    <definedName name="FIBER" localSheetId="44">#REF!</definedName>
    <definedName name="FIBER" localSheetId="41">#REF!</definedName>
    <definedName name="FIBER">#REF!</definedName>
    <definedName name="FIDUCIASOCTUBRE" localSheetId="42" hidden="1">{#N/A,#N/A,FALSE,"Aging Summary";#N/A,#N/A,FALSE,"Ratio Analysis";#N/A,#N/A,FALSE,"Test 120 Day Accts";#N/A,#N/A,FALSE,"Tickmarks"}</definedName>
    <definedName name="FIDUCIASOCTUBRE" localSheetId="44" hidden="1">{#N/A,#N/A,FALSE,"Aging Summary";#N/A,#N/A,FALSE,"Ratio Analysis";#N/A,#N/A,FALSE,"Test 120 Day Accts";#N/A,#N/A,FALSE,"Tickmarks"}</definedName>
    <definedName name="FIDUCIASOCTUBRE" hidden="1">{#N/A,#N/A,FALSE,"Aging Summary";#N/A,#N/A,FALSE,"Ratio Analysis";#N/A,#N/A,FALSE,"Test 120 Day Accts";#N/A,#N/A,FALSE,"Tickmarks"}</definedName>
    <definedName name="Fil_Fechas" localSheetId="42">#REF!</definedName>
    <definedName name="Fil_Fechas" localSheetId="44">#REF!</definedName>
    <definedName name="Fil_Fechas" localSheetId="41">#REF!</definedName>
    <definedName name="Fil_Fechas">#REF!</definedName>
    <definedName name="fill1" localSheetId="44" hidden="1">#REF!</definedName>
    <definedName name="fill1" localSheetId="41" hidden="1">#REF!</definedName>
    <definedName name="fill1" hidden="1">#REF!</definedName>
    <definedName name="FILTROS" localSheetId="41">#REF!</definedName>
    <definedName name="FILTROS">#REF!</definedName>
    <definedName name="FINAL" localSheetId="42">#REF!</definedName>
    <definedName name="FINAL" localSheetId="44">#REF!</definedName>
    <definedName name="FINAL">#REF!</definedName>
    <definedName name="FINANCIACION" localSheetId="42">'MEDIA ARIT BAJA'!ERR</definedName>
    <definedName name="FINANCIACION" localSheetId="44">'ORDEN ELEG'!ERR</definedName>
    <definedName name="FINANCIACION" localSheetId="41">'PREC. ARTIFI. BAJOS'!ERR</definedName>
    <definedName name="FINANCIACION">[0]!ERR</definedName>
    <definedName name="FinePrint" localSheetId="42">#REF!</definedName>
    <definedName name="FinePrint" localSheetId="40">#REF!</definedName>
    <definedName name="FinePrint" localSheetId="44">#REF!</definedName>
    <definedName name="FinePrint" localSheetId="41">#REF!</definedName>
    <definedName name="FinePrint">#REF!</definedName>
    <definedName name="FM">1.18</definedName>
    <definedName name="FMA" localSheetId="42">#REF!</definedName>
    <definedName name="FMA" localSheetId="44">#REF!</definedName>
    <definedName name="FMA">#REF!</definedName>
    <definedName name="FMB" localSheetId="42">#REF!</definedName>
    <definedName name="FMB" localSheetId="44">#REF!</definedName>
    <definedName name="FMB">#REF!</definedName>
    <definedName name="FMC" localSheetId="42">#REF!</definedName>
    <definedName name="FMC" localSheetId="44">#REF!</definedName>
    <definedName name="FMC">#REF!</definedName>
    <definedName name="FMD">#REF!</definedName>
    <definedName name="FME">#REF!</definedName>
    <definedName name="fnic" localSheetId="42">#REF!</definedName>
    <definedName name="fnic" localSheetId="44">#REF!</definedName>
    <definedName name="fnic" localSheetId="41">#REF!</definedName>
    <definedName name="fnic">#REF!</definedName>
    <definedName name="FO" localSheetId="42">1.32</definedName>
    <definedName name="FO" localSheetId="44">#REF!</definedName>
    <definedName name="FO" localSheetId="41">1.32</definedName>
    <definedName name="FO">1.32</definedName>
    <definedName name="FORDESCR" localSheetId="42">#REF!</definedName>
    <definedName name="FORDESCR" localSheetId="44">#REF!</definedName>
    <definedName name="FORDESCR" localSheetId="41">#REF!</definedName>
    <definedName name="FORDESCR">#REF!</definedName>
    <definedName name="FORM_C3" localSheetId="42">#REF!</definedName>
    <definedName name="FORM_C3" localSheetId="44">#REF!</definedName>
    <definedName name="FORM_C3" localSheetId="41">#REF!</definedName>
    <definedName name="FORM_C3">#REF!</definedName>
    <definedName name="FORMOLT" localSheetId="42">#REF!</definedName>
    <definedName name="FORMOLT" localSheetId="44">#REF!</definedName>
    <definedName name="FORMOLT" localSheetId="41">#REF!</definedName>
    <definedName name="FORMOLT">#REF!</definedName>
    <definedName name="formularioCantidades" localSheetId="42">#REF!</definedName>
    <definedName name="formularioCantidades" localSheetId="44">#REF!</definedName>
    <definedName name="formularioCantidades" localSheetId="41">#REF!</definedName>
    <definedName name="formularioCantidades">#REF!</definedName>
    <definedName name="FORSHE" localSheetId="42">#REF!</definedName>
    <definedName name="FORSHE" localSheetId="44">#REF!</definedName>
    <definedName name="FORSHE" localSheetId="41">#REF!</definedName>
    <definedName name="FORSHE">#REF!</definedName>
    <definedName name="FORUNMIS" localSheetId="42">#REF!</definedName>
    <definedName name="FORUNMIS" localSheetId="44">#REF!</definedName>
    <definedName name="FORUNMIS" localSheetId="41">#REF!</definedName>
    <definedName name="FORUNMIS">#REF!</definedName>
    <definedName name="FP" localSheetId="42">#REF!</definedName>
    <definedName name="FP" localSheetId="44">#REF!</definedName>
    <definedName name="FP">#REF!</definedName>
    <definedName name="FR">1.15</definedName>
    <definedName name="frbgsd" localSheetId="42" hidden="1">{"TAB1",#N/A,TRUE,"GENERAL";"TAB2",#N/A,TRUE,"GENERAL";"TAB3",#N/A,TRUE,"GENERAL";"TAB4",#N/A,TRUE,"GENERAL";"TAB5",#N/A,TRUE,"GENERAL"}</definedName>
    <definedName name="frbgsd" localSheetId="44" hidden="1">{"TAB1",#N/A,TRUE,"GENERAL";"TAB2",#N/A,TRUE,"GENERAL";"TAB3",#N/A,TRUE,"GENERAL";"TAB4",#N/A,TRUE,"GENERAL";"TAB5",#N/A,TRUE,"GENERAL"}</definedName>
    <definedName name="frbgsd" localSheetId="41" hidden="1">{"TAB1",#N/A,TRUE,"GENERAL";"TAB2",#N/A,TRUE,"GENERAL";"TAB3",#N/A,TRUE,"GENERAL";"TAB4",#N/A,TRUE,"GENERAL";"TAB5",#N/A,TRUE,"GENERAL"}</definedName>
    <definedName name="frbgsd" hidden="1">{"TAB1",#N/A,TRUE,"GENERAL";"TAB2",#N/A,TRUE,"GENERAL";"TAB3",#N/A,TRUE,"GENERAL";"TAB4",#N/A,TRUE,"GENERAL";"TAB5",#N/A,TRUE,"GENERAL"}</definedName>
    <definedName name="frefr" localSheetId="42" hidden="1">{"via1",#N/A,TRUE,"general";"via2",#N/A,TRUE,"general";"via3",#N/A,TRUE,"general"}</definedName>
    <definedName name="frefr" localSheetId="44" hidden="1">{"via1",#N/A,TRUE,"general";"via2",#N/A,TRUE,"general";"via3",#N/A,TRUE,"general"}</definedName>
    <definedName name="frefr" localSheetId="41" hidden="1">{"via1",#N/A,TRUE,"general";"via2",#N/A,TRUE,"general";"via3",#N/A,TRUE,"general"}</definedName>
    <definedName name="frefr" hidden="1">{"via1",#N/A,TRUE,"general";"via2",#N/A,TRUE,"general";"via3",#N/A,TRUE,"general"}</definedName>
    <definedName name="FREV" localSheetId="42" hidden="1">{"PYGT",#N/A,FALSE,"PYG";"ACTIT",#N/A,FALSE,"BCE_GRAL-ACTIVO";"PASIT",#N/A,FALSE,"BCE_GRAL-PASIVO-PATRIM";"CAJAT",#N/A,FALSE,"CAJA"}</definedName>
    <definedName name="FREV" localSheetId="44" hidden="1">{"PYGT",#N/A,FALSE,"PYG";"ACTIT",#N/A,FALSE,"BCE_GRAL-ACTIVO";"PASIT",#N/A,FALSE,"BCE_GRAL-PASIVO-PATRIM";"CAJAT",#N/A,FALSE,"CAJA"}</definedName>
    <definedName name="FREV" hidden="1">{"PYGT",#N/A,FALSE,"PYG";"ACTIT",#N/A,FALSE,"BCE_GRAL-ACTIVO";"PASIT",#N/A,FALSE,"BCE_GRAL-PASIVO-PATRIM";"CAJAT",#N/A,FALSE,"CAJA"}</definedName>
    <definedName name="frfa" localSheetId="42" hidden="1">{"via1",#N/A,TRUE,"general";"via2",#N/A,TRUE,"general";"via3",#N/A,TRUE,"general"}</definedName>
    <definedName name="frfa" localSheetId="44" hidden="1">{"via1",#N/A,TRUE,"general";"via2",#N/A,TRUE,"general";"via3",#N/A,TRUE,"general"}</definedName>
    <definedName name="frfa" localSheetId="41" hidden="1">{"via1",#N/A,TRUE,"general";"via2",#N/A,TRUE,"general";"via3",#N/A,TRUE,"general"}</definedName>
    <definedName name="frfa" hidden="1">{"via1",#N/A,TRUE,"general";"via2",#N/A,TRUE,"general";"via3",#N/A,TRUE,"general"}</definedName>
    <definedName name="frfr" localSheetId="42" hidden="1">{"TAB1",#N/A,TRUE,"GENERAL";"TAB2",#N/A,TRUE,"GENERAL";"TAB3",#N/A,TRUE,"GENERAL";"TAB4",#N/A,TRUE,"GENERAL";"TAB5",#N/A,TRUE,"GENERAL"}</definedName>
    <definedName name="frfr" localSheetId="44" hidden="1">{"TAB1",#N/A,TRUE,"GENERAL";"TAB2",#N/A,TRUE,"GENERAL";"TAB3",#N/A,TRUE,"GENERAL";"TAB4",#N/A,TRUE,"GENERAL";"TAB5",#N/A,TRUE,"GENERAL"}</definedName>
    <definedName name="frfr" localSheetId="41"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42">'MEDIA ARIT BAJA'!ERR</definedName>
    <definedName name="fu" localSheetId="44">'ORDEN ELEG'!ERR</definedName>
    <definedName name="fu" localSheetId="41">'PREC. ARTIFI. BAJOS'!ERR</definedName>
    <definedName name="fu">[0]!ERR</definedName>
    <definedName name="FUENTE" localSheetId="42">#REF!</definedName>
    <definedName name="FUENTE" localSheetId="44">#REF!</definedName>
    <definedName name="FUENTE">#REF!</definedName>
    <definedName name="fuenteruido" localSheetId="42">#REF!</definedName>
    <definedName name="fuenteruido" localSheetId="44">#REF!</definedName>
    <definedName name="fuenteruido">#REF!</definedName>
    <definedName name="fuentesem" localSheetId="42">#REF!</definedName>
    <definedName name="fuentesem" localSheetId="44">#REF!</definedName>
    <definedName name="fuentesem">#REF!</definedName>
    <definedName name="Full_Print" localSheetId="42">#REF!</definedName>
    <definedName name="Full_Print" localSheetId="44">#REF!</definedName>
    <definedName name="Full_Print" localSheetId="41">#REF!</definedName>
    <definedName name="Full_Print">#REF!</definedName>
    <definedName name="fwff" localSheetId="42" hidden="1">{"via1",#N/A,TRUE,"general";"via2",#N/A,TRUE,"general";"via3",#N/A,TRUE,"general"}</definedName>
    <definedName name="fwff" localSheetId="44" hidden="1">{"via1",#N/A,TRUE,"general";"via2",#N/A,TRUE,"general";"via3",#N/A,TRUE,"general"}</definedName>
    <definedName name="fwff" localSheetId="41" hidden="1">{"via1",#N/A,TRUE,"general";"via2",#N/A,TRUE,"general";"via3",#N/A,TRUE,"general"}</definedName>
    <definedName name="fwff" hidden="1">{"via1",#N/A,TRUE,"general";"via2",#N/A,TRUE,"general";"via3",#N/A,TRUE,"general"}</definedName>
    <definedName name="fwwe" localSheetId="42" hidden="1">{"via1",#N/A,TRUE,"general";"via2",#N/A,TRUE,"general";"via3",#N/A,TRUE,"general"}</definedName>
    <definedName name="fwwe" localSheetId="44" hidden="1">{"via1",#N/A,TRUE,"general";"via2",#N/A,TRUE,"general";"via3",#N/A,TRUE,"general"}</definedName>
    <definedName name="fwwe" localSheetId="41" hidden="1">{"via1",#N/A,TRUE,"general";"via2",#N/A,TRUE,"general";"via3",#N/A,TRUE,"general"}</definedName>
    <definedName name="fwwe" hidden="1">{"via1",#N/A,TRUE,"general";"via2",#N/A,TRUE,"general";"via3",#N/A,TRUE,"general"}</definedName>
    <definedName name="G" localSheetId="42">#REF!</definedName>
    <definedName name="G" localSheetId="44">#REF!</definedName>
    <definedName name="G" localSheetId="41">#REF!</definedName>
    <definedName name="G">#REF!</definedName>
    <definedName name="G.Eg" localSheetId="42">#REF!</definedName>
    <definedName name="G.Eg" localSheetId="44">#REF!</definedName>
    <definedName name="G.Eg" localSheetId="41">#REF!</definedName>
    <definedName name="G.Eg">#REF!</definedName>
    <definedName name="G.Em" localSheetId="42">#REF!</definedName>
    <definedName name="G.Em" localSheetId="44">#REF!</definedName>
    <definedName name="G.Em" localSheetId="41">#REF!</definedName>
    <definedName name="G.Em">#REF!</definedName>
    <definedName name="G.Eo" localSheetId="41">#REF!</definedName>
    <definedName name="G.Eo">#REF!</definedName>
    <definedName name="G.Ew" localSheetId="41">#REF!</definedName>
    <definedName name="G.Ew">#REF!</definedName>
    <definedName name="G_C1" localSheetId="42">#REF!</definedName>
    <definedName name="G_C1" localSheetId="44">#REF!</definedName>
    <definedName name="G_C1" localSheetId="41">#REF!</definedName>
    <definedName name="G_C1">#REF!</definedName>
    <definedName name="G_C10" localSheetId="42">#REF!</definedName>
    <definedName name="G_C10" localSheetId="44">#REF!</definedName>
    <definedName name="G_C10" localSheetId="41">#REF!</definedName>
    <definedName name="G_C10">#REF!</definedName>
    <definedName name="G_C11" localSheetId="42">#REF!</definedName>
    <definedName name="G_C11" localSheetId="44">#REF!</definedName>
    <definedName name="G_C11" localSheetId="41">#REF!</definedName>
    <definedName name="G_C11">#REF!</definedName>
    <definedName name="G_C12" localSheetId="42">#REF!</definedName>
    <definedName name="G_C12" localSheetId="44">#REF!</definedName>
    <definedName name="G_C12" localSheetId="41">#REF!</definedName>
    <definedName name="G_C12">#REF!</definedName>
    <definedName name="G_C13" localSheetId="42">#REF!</definedName>
    <definedName name="G_C13" localSheetId="44">#REF!</definedName>
    <definedName name="G_C13" localSheetId="41">#REF!</definedName>
    <definedName name="G_C13">#REF!</definedName>
    <definedName name="G_C14" localSheetId="42">#REF!</definedName>
    <definedName name="G_C14" localSheetId="44">#REF!</definedName>
    <definedName name="G_C14" localSheetId="41">#REF!</definedName>
    <definedName name="G_C14">#REF!</definedName>
    <definedName name="G_C15" localSheetId="42">#REF!</definedName>
    <definedName name="G_C15" localSheetId="44">#REF!</definedName>
    <definedName name="G_C15" localSheetId="41">#REF!</definedName>
    <definedName name="G_C15">#REF!</definedName>
    <definedName name="G_C16" localSheetId="42">#REF!</definedName>
    <definedName name="G_C16" localSheetId="44">#REF!</definedName>
    <definedName name="G_C16" localSheetId="41">#REF!</definedName>
    <definedName name="G_C16">#REF!</definedName>
    <definedName name="G_C17" localSheetId="42">#REF!</definedName>
    <definedName name="G_C17" localSheetId="44">#REF!</definedName>
    <definedName name="G_C17" localSheetId="41">#REF!</definedName>
    <definedName name="G_C17">#REF!</definedName>
    <definedName name="G_C18" localSheetId="42">#REF!</definedName>
    <definedName name="G_C18" localSheetId="44">#REF!</definedName>
    <definedName name="G_C18" localSheetId="41">#REF!</definedName>
    <definedName name="G_C18">#REF!</definedName>
    <definedName name="G_C19" localSheetId="42">#REF!</definedName>
    <definedName name="G_C19" localSheetId="44">#REF!</definedName>
    <definedName name="G_C19" localSheetId="41">#REF!</definedName>
    <definedName name="G_C19">#REF!</definedName>
    <definedName name="G_C2" localSheetId="42">#REF!</definedName>
    <definedName name="G_C2" localSheetId="44">#REF!</definedName>
    <definedName name="G_C2" localSheetId="41">#REF!</definedName>
    <definedName name="G_C2">#REF!</definedName>
    <definedName name="G_C20" localSheetId="42">#REF!</definedName>
    <definedName name="G_C20" localSheetId="44">#REF!</definedName>
    <definedName name="G_C20" localSheetId="41">#REF!</definedName>
    <definedName name="G_C20">#REF!</definedName>
    <definedName name="G_C21" localSheetId="42">#REF!</definedName>
    <definedName name="G_C21" localSheetId="44">#REF!</definedName>
    <definedName name="G_C21" localSheetId="41">#REF!</definedName>
    <definedName name="G_C21">#REF!</definedName>
    <definedName name="G_C22" localSheetId="42">#REF!</definedName>
    <definedName name="G_C22" localSheetId="44">#REF!</definedName>
    <definedName name="G_C22" localSheetId="41">#REF!</definedName>
    <definedName name="G_C22">#REF!</definedName>
    <definedName name="G_C3" localSheetId="42">#REF!</definedName>
    <definedName name="G_C3" localSheetId="44">#REF!</definedName>
    <definedName name="G_C3" localSheetId="41">#REF!</definedName>
    <definedName name="G_C3">#REF!</definedName>
    <definedName name="G_C4" localSheetId="42">#REF!</definedName>
    <definedName name="G_C4" localSheetId="44">#REF!</definedName>
    <definedName name="G_C4" localSheetId="41">#REF!</definedName>
    <definedName name="G_C4">#REF!</definedName>
    <definedName name="G_C5" localSheetId="42">#REF!</definedName>
    <definedName name="G_C5" localSheetId="44">#REF!</definedName>
    <definedName name="G_C5" localSheetId="41">#REF!</definedName>
    <definedName name="G_C5">#REF!</definedName>
    <definedName name="G_C6" localSheetId="42">#REF!</definedName>
    <definedName name="G_C6" localSheetId="44">#REF!</definedName>
    <definedName name="G_C6" localSheetId="41">#REF!</definedName>
    <definedName name="G_C6">#REF!</definedName>
    <definedName name="G_C7" localSheetId="42">#REF!</definedName>
    <definedName name="G_C7" localSheetId="44">#REF!</definedName>
    <definedName name="G_C7" localSheetId="41">#REF!</definedName>
    <definedName name="G_C7">#REF!</definedName>
    <definedName name="G_C8" localSheetId="42">#REF!</definedName>
    <definedName name="G_C8" localSheetId="44">#REF!</definedName>
    <definedName name="G_C8" localSheetId="41">#REF!</definedName>
    <definedName name="G_C8">#REF!</definedName>
    <definedName name="G_C9" localSheetId="42">#REF!</definedName>
    <definedName name="G_C9" localSheetId="44">#REF!</definedName>
    <definedName name="G_C9" localSheetId="41">#REF!</definedName>
    <definedName name="G_C9">#REF!</definedName>
    <definedName name="G1_" localSheetId="42">#REF!</definedName>
    <definedName name="G1_" localSheetId="44">#REF!</definedName>
    <definedName name="G1_" localSheetId="41">#REF!</definedName>
    <definedName name="G1_">#REF!</definedName>
    <definedName name="GAJ" localSheetId="42">#REF!</definedName>
    <definedName name="GAJ" localSheetId="44">#REF!</definedName>
    <definedName name="GAJ" localSheetId="41">#REF!</definedName>
    <definedName name="GAJ">#REF!</definedName>
    <definedName name="GAS" localSheetId="42">#REF!</definedName>
    <definedName name="GAS" localSheetId="44">#REF!</definedName>
    <definedName name="GAS" localSheetId="41">#REF!</definedName>
    <definedName name="GAS">#REF!</definedName>
    <definedName name="Gastos" localSheetId="42" hidden="1">{#N/A,#N/A,FALSE,"GRAFICO";#N/A,#N/A,FALSE,"CAJA (2)";#N/A,#N/A,FALSE,"TERCEROS-PROMEDIO";#N/A,#N/A,FALSE,"CAJA";#N/A,#N/A,FALSE,"INGRESOS1995-2003";#N/A,#N/A,FALSE,"GASTOS1995-2003"}</definedName>
    <definedName name="Gastos" localSheetId="44" hidden="1">{#N/A,#N/A,FALSE,"GRAFICO";#N/A,#N/A,FALSE,"CAJA (2)";#N/A,#N/A,FALSE,"TERCEROS-PROMEDIO";#N/A,#N/A,FALSE,"CAJA";#N/A,#N/A,FALSE,"INGRESOS1995-2003";#N/A,#N/A,FALSE,"GASTOS1995-2003"}</definedName>
    <definedName name="Gastos" hidden="1">{#N/A,#N/A,FALSE,"GRAFICO";#N/A,#N/A,FALSE,"CAJA (2)";#N/A,#N/A,FALSE,"TERCEROS-PROMEDIO";#N/A,#N/A,FALSE,"CAJA";#N/A,#N/A,FALSE,"INGRESOS1995-2003";#N/A,#N/A,FALSE,"GASTOS1995-2003"}</definedName>
    <definedName name="gastos_contrato" localSheetId="42">#REF!</definedName>
    <definedName name="gastos_contrato" localSheetId="44">#REF!</definedName>
    <definedName name="gastos_contrato">#REF!</definedName>
    <definedName name="gba" localSheetId="42" hidden="1">{#N/A,#N/A,FALSE,"orthoflow";#N/A,#N/A,FALSE,"Miscelaneos";#N/A,#N/A,FALSE,"Instrumentacio";#N/A,#N/A,FALSE,"Electrico";#N/A,#N/A,FALSE,"Valv. Seguridad"}</definedName>
    <definedName name="gba" localSheetId="44" hidden="1">{#N/A,#N/A,FALSE,"orthoflow";#N/A,#N/A,FALSE,"Miscelaneos";#N/A,#N/A,FALSE,"Instrumentacio";#N/A,#N/A,FALSE,"Electrico";#N/A,#N/A,FALSE,"Valv. Seguridad"}</definedName>
    <definedName name="gba" localSheetId="41"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42" hidden="1">{#N/A,#N/A,FALSE,"Estatico";#N/A,#N/A,FALSE,"Tuberia";#N/A,#N/A,FALSE,"Instrumentación";#N/A,#N/A,FALSE,"Mecanica";#N/A,#N/A,FALSE,"Electrico";#N/A,#N/A,FALSE,"Ofic.Civiles"}</definedName>
    <definedName name="gbac" localSheetId="44" hidden="1">{#N/A,#N/A,FALSE,"Estatico";#N/A,#N/A,FALSE,"Tuberia";#N/A,#N/A,FALSE,"Instrumentación";#N/A,#N/A,FALSE,"Mecanica";#N/A,#N/A,FALSE,"Electrico";#N/A,#N/A,FALSE,"Ofic.Civiles"}</definedName>
    <definedName name="gbac" localSheetId="41"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42" hidden="1">{"TAB1",#N/A,TRUE,"GENERAL";"TAB2",#N/A,TRUE,"GENERAL";"TAB3",#N/A,TRUE,"GENERAL";"TAB4",#N/A,TRUE,"GENERAL";"TAB5",#N/A,TRUE,"GENERAL"}</definedName>
    <definedName name="gbbfghghj" localSheetId="44" hidden="1">{"TAB1",#N/A,TRUE,"GENERAL";"TAB2",#N/A,TRUE,"GENERAL";"TAB3",#N/A,TRUE,"GENERAL";"TAB4",#N/A,TRUE,"GENERAL";"TAB5",#N/A,TRUE,"GENERAL"}</definedName>
    <definedName name="gbbfghghj" localSheetId="41" hidden="1">{"TAB1",#N/A,TRUE,"GENERAL";"TAB2",#N/A,TRUE,"GENERAL";"TAB3",#N/A,TRUE,"GENERAL";"TAB4",#N/A,TRUE,"GENERAL";"TAB5",#N/A,TRUE,"GENERAL"}</definedName>
    <definedName name="gbbfghghj" hidden="1">{"TAB1",#N/A,TRUE,"GENERAL";"TAB2",#N/A,TRUE,"GENERAL";"TAB3",#N/A,TRUE,"GENERAL";"TAB4",#N/A,TRUE,"GENERAL";"TAB5",#N/A,TRUE,"GENERAL"}</definedName>
    <definedName name="GCB" localSheetId="42">#REF!</definedName>
    <definedName name="GCB" localSheetId="44">#REF!</definedName>
    <definedName name="GCB" localSheetId="41">#REF!</definedName>
    <definedName name="GCB">#REF!</definedName>
    <definedName name="GCI" localSheetId="42">#REF!</definedName>
    <definedName name="GCI" localSheetId="44">#REF!</definedName>
    <definedName name="GCI" localSheetId="41">#REF!</definedName>
    <definedName name="GCI">#REF!</definedName>
    <definedName name="GCN" localSheetId="42">#REF!</definedName>
    <definedName name="GCN" localSheetId="44">#REF!</definedName>
    <definedName name="GCN" localSheetId="41">#REF!</definedName>
    <definedName name="GCN">#REF!</definedName>
    <definedName name="GCP" localSheetId="42">#REF!</definedName>
    <definedName name="GCP" localSheetId="44">#REF!</definedName>
    <definedName name="GCP" localSheetId="41">#REF!</definedName>
    <definedName name="GCP">#REF!</definedName>
    <definedName name="GDFGDFDF" localSheetId="42">#REF!</definedName>
    <definedName name="GDFGDFDF" localSheetId="44">#REF!</definedName>
    <definedName name="GDFGDFDF">#REF!</definedName>
    <definedName name="GDFGDFGDF" localSheetId="42">#REF!</definedName>
    <definedName name="GDFGDFGDF" localSheetId="44">#REF!</definedName>
    <definedName name="GDFGDFGDF">#REF!</definedName>
    <definedName name="GDN" localSheetId="42">#REF!</definedName>
    <definedName name="GDN" localSheetId="44">#REF!</definedName>
    <definedName name="GDN" localSheetId="41">#REF!</definedName>
    <definedName name="GDN">#REF!</definedName>
    <definedName name="GDR" localSheetId="42">#REF!</definedName>
    <definedName name="GDR" localSheetId="44">#REF!</definedName>
    <definedName name="GDR" localSheetId="41">#REF!</definedName>
    <definedName name="GDR">#REF!</definedName>
    <definedName name="gdt" localSheetId="42" hidden="1">{"TAB1",#N/A,TRUE,"GENERAL";"TAB2",#N/A,TRUE,"GENERAL";"TAB3",#N/A,TRUE,"GENERAL";"TAB4",#N/A,TRUE,"GENERAL";"TAB5",#N/A,TRUE,"GENERAL"}</definedName>
    <definedName name="gdt" localSheetId="44" hidden="1">{"TAB1",#N/A,TRUE,"GENERAL";"TAB2",#N/A,TRUE,"GENERAL";"TAB3",#N/A,TRUE,"GENERAL";"TAB4",#N/A,TRUE,"GENERAL";"TAB5",#N/A,TRUE,"GENERAL"}</definedName>
    <definedName name="gdt" localSheetId="41" hidden="1">{"TAB1",#N/A,TRUE,"GENERAL";"TAB2",#N/A,TRUE,"GENERAL";"TAB3",#N/A,TRUE,"GENERAL";"TAB4",#N/A,TRUE,"GENERAL";"TAB5",#N/A,TRUE,"GENERAL"}</definedName>
    <definedName name="gdt" hidden="1">{"TAB1",#N/A,TRUE,"GENERAL";"TAB2",#N/A,TRUE,"GENERAL";"TAB3",#N/A,TRUE,"GENERAL";"TAB4",#N/A,TRUE,"GENERAL";"TAB5",#N/A,TRUE,"GENERAL"}</definedName>
    <definedName name="GEA" localSheetId="42">#REF!</definedName>
    <definedName name="GEA" localSheetId="44">#REF!</definedName>
    <definedName name="GEA" localSheetId="41">#REF!</definedName>
    <definedName name="GEA">#REF!</definedName>
    <definedName name="GEA1_1" localSheetId="42">#REF!</definedName>
    <definedName name="GEA1_1" localSheetId="44">#REF!</definedName>
    <definedName name="GEA1_1" localSheetId="41">#REF!</definedName>
    <definedName name="GEA1_1">#REF!</definedName>
    <definedName name="GEA1_1_1" localSheetId="42">#REF!</definedName>
    <definedName name="GEA1_1_1" localSheetId="44">#REF!</definedName>
    <definedName name="GEA1_1_1" localSheetId="41">#REF!</definedName>
    <definedName name="GEA1_1_1">#REF!</definedName>
    <definedName name="GEA1_1_10" localSheetId="42">#REF!</definedName>
    <definedName name="GEA1_1_10" localSheetId="44">#REF!</definedName>
    <definedName name="GEA1_1_10" localSheetId="41">#REF!</definedName>
    <definedName name="GEA1_1_10">#REF!</definedName>
    <definedName name="GEA1_1_2" localSheetId="42">#REF!</definedName>
    <definedName name="GEA1_1_2" localSheetId="44">#REF!</definedName>
    <definedName name="GEA1_1_2" localSheetId="41">#REF!</definedName>
    <definedName name="GEA1_1_2">#REF!</definedName>
    <definedName name="GEA1_1_3" localSheetId="42">#REF!</definedName>
    <definedName name="GEA1_1_3" localSheetId="44">#REF!</definedName>
    <definedName name="GEA1_1_3" localSheetId="41">#REF!</definedName>
    <definedName name="GEA1_1_3">#REF!</definedName>
    <definedName name="GEA1_1_4" localSheetId="42">#REF!</definedName>
    <definedName name="GEA1_1_4" localSheetId="44">#REF!</definedName>
    <definedName name="GEA1_1_4" localSheetId="41">#REF!</definedName>
    <definedName name="GEA1_1_4">#REF!</definedName>
    <definedName name="GEA1_1_5" localSheetId="42">#REF!</definedName>
    <definedName name="GEA1_1_5" localSheetId="44">#REF!</definedName>
    <definedName name="GEA1_1_5" localSheetId="41">#REF!</definedName>
    <definedName name="GEA1_1_5">#REF!</definedName>
    <definedName name="GEA1_1_6" localSheetId="42">#REF!</definedName>
    <definedName name="GEA1_1_6" localSheetId="44">#REF!</definedName>
    <definedName name="GEA1_1_6" localSheetId="41">#REF!</definedName>
    <definedName name="GEA1_1_6">#REF!</definedName>
    <definedName name="GEA1_1_7" localSheetId="42">#REF!</definedName>
    <definedName name="GEA1_1_7" localSheetId="44">#REF!</definedName>
    <definedName name="GEA1_1_7" localSheetId="41">#REF!</definedName>
    <definedName name="GEA1_1_7">#REF!</definedName>
    <definedName name="GEA1_1_8" localSheetId="42">#REF!</definedName>
    <definedName name="GEA1_1_8" localSheetId="44">#REF!</definedName>
    <definedName name="GEA1_1_8" localSheetId="41">#REF!</definedName>
    <definedName name="GEA1_1_8">#REF!</definedName>
    <definedName name="GEA1_1_9" localSheetId="42">#REF!</definedName>
    <definedName name="GEA1_1_9" localSheetId="44">#REF!</definedName>
    <definedName name="GEA1_1_9" localSheetId="41">#REF!</definedName>
    <definedName name="GEA1_1_9">#REF!</definedName>
    <definedName name="GEA1_2" localSheetId="42">#REF!</definedName>
    <definedName name="GEA1_2" localSheetId="44">#REF!</definedName>
    <definedName name="GEA1_2" localSheetId="41">#REF!</definedName>
    <definedName name="GEA1_2">#REF!</definedName>
    <definedName name="GEA1_3" localSheetId="42">#REF!</definedName>
    <definedName name="GEA1_3" localSheetId="44">#REF!</definedName>
    <definedName name="GEA1_3" localSheetId="41">#REF!</definedName>
    <definedName name="GEA1_3">#REF!</definedName>
    <definedName name="GEA1_4" localSheetId="42">#REF!</definedName>
    <definedName name="GEA1_4" localSheetId="44">#REF!</definedName>
    <definedName name="GEA1_4" localSheetId="41">#REF!</definedName>
    <definedName name="GEA1_4">#REF!</definedName>
    <definedName name="GEC" localSheetId="42">#REF!</definedName>
    <definedName name="GEC" localSheetId="44">#REF!</definedName>
    <definedName name="GEC" localSheetId="41">#REF!</definedName>
    <definedName name="GEC">#REF!</definedName>
    <definedName name="GEC_ON_DAPIAY" localSheetId="42">#REF!</definedName>
    <definedName name="GEC_ON_DAPIAY" localSheetId="44">#REF!</definedName>
    <definedName name="GEC_ON_DAPIAY" localSheetId="41">#REF!</definedName>
    <definedName name="GEC_ON_DAPIAY">#REF!</definedName>
    <definedName name="GEC_ON_GER" localSheetId="42">#REF!</definedName>
    <definedName name="GEC_ON_GER" localSheetId="44">#REF!</definedName>
    <definedName name="GEC_ON_GER" localSheetId="41">#REF!</definedName>
    <definedName name="GEC_ON_GER">#REF!</definedName>
    <definedName name="geg" localSheetId="42" hidden="1">{"via1",#N/A,TRUE,"general";"via2",#N/A,TRUE,"general";"via3",#N/A,TRUE,"general"}</definedName>
    <definedName name="geg" localSheetId="44" hidden="1">{"via1",#N/A,TRUE,"general";"via2",#N/A,TRUE,"general";"via3",#N/A,TRUE,"general"}</definedName>
    <definedName name="geg" localSheetId="41" hidden="1">{"via1",#N/A,TRUE,"general";"via2",#N/A,TRUE,"general";"via3",#N/A,TRUE,"general"}</definedName>
    <definedName name="geg" hidden="1">{"via1",#N/A,TRUE,"general";"via2",#N/A,TRUE,"general";"via3",#N/A,TRUE,"general"}</definedName>
    <definedName name="GENERAL" localSheetId="42">#REF!</definedName>
    <definedName name="GENERAL" localSheetId="44">#REF!</definedName>
    <definedName name="GENERAL" localSheetId="41">#REF!</definedName>
    <definedName name="GENERAL">#REF!</definedName>
    <definedName name="GENERAL1" localSheetId="42">#REF!</definedName>
    <definedName name="GENERAL1" localSheetId="44">#REF!</definedName>
    <definedName name="GENERAL1" localSheetId="41">#REF!</definedName>
    <definedName name="GENERAL1">#REF!</definedName>
    <definedName name="Geotex" localSheetId="42">#REF!</definedName>
    <definedName name="Geotex" localSheetId="44">#REF!</definedName>
    <definedName name="Geotex" localSheetId="41">#REF!</definedName>
    <definedName name="Geotex">#REF!</definedName>
    <definedName name="GERENCIA" localSheetId="41">#REF!</definedName>
    <definedName name="GERENCIA">#REF!</definedName>
    <definedName name="GERENCIA1" localSheetId="41">#REF!</definedName>
    <definedName name="GERENCIA1">#REF!</definedName>
    <definedName name="GERENCIA2" localSheetId="41">#REF!</definedName>
    <definedName name="GERENCIA2">#REF!</definedName>
    <definedName name="Gerente" localSheetId="42">#REF!</definedName>
    <definedName name="Gerente" localSheetId="44">#REF!</definedName>
    <definedName name="Gerente" localSheetId="41">#REF!</definedName>
    <definedName name="Gerente">#REF!</definedName>
    <definedName name="gerg" localSheetId="42" hidden="1">{"TAB1",#N/A,TRUE,"GENERAL";"TAB2",#N/A,TRUE,"GENERAL";"TAB3",#N/A,TRUE,"GENERAL";"TAB4",#N/A,TRUE,"GENERAL";"TAB5",#N/A,TRUE,"GENERAL"}</definedName>
    <definedName name="gerg" localSheetId="44" hidden="1">{"TAB1",#N/A,TRUE,"GENERAL";"TAB2",#N/A,TRUE,"GENERAL";"TAB3",#N/A,TRUE,"GENERAL";"TAB4",#N/A,TRUE,"GENERAL";"TAB5",#N/A,TRUE,"GENERAL"}</definedName>
    <definedName name="gerg" localSheetId="41" hidden="1">{"TAB1",#N/A,TRUE,"GENERAL";"TAB2",#N/A,TRUE,"GENERAL";"TAB3",#N/A,TRUE,"GENERAL";"TAB4",#N/A,TRUE,"GENERAL";"TAB5",#N/A,TRUE,"GENERAL"}</definedName>
    <definedName name="gerg" hidden="1">{"TAB1",#N/A,TRUE,"GENERAL";"TAB2",#N/A,TRUE,"GENERAL";"TAB3",#N/A,TRUE,"GENERAL";"TAB4",#N/A,TRUE,"GENERAL";"TAB5",#N/A,TRUE,"GENERAL"}</definedName>
    <definedName name="gerg54" localSheetId="42" hidden="1">{"via1",#N/A,TRUE,"general";"via2",#N/A,TRUE,"general";"via3",#N/A,TRUE,"general"}</definedName>
    <definedName name="gerg54" localSheetId="44" hidden="1">{"via1",#N/A,TRUE,"general";"via2",#N/A,TRUE,"general";"via3",#N/A,TRUE,"general"}</definedName>
    <definedName name="gerg54" localSheetId="41" hidden="1">{"via1",#N/A,TRUE,"general";"via2",#N/A,TRUE,"general";"via3",#N/A,TRUE,"general"}</definedName>
    <definedName name="gerg54" hidden="1">{"via1",#N/A,TRUE,"general";"via2",#N/A,TRUE,"general";"via3",#N/A,TRUE,"general"}</definedName>
    <definedName name="gergew" localSheetId="42" hidden="1">{"TAB1",#N/A,TRUE,"GENERAL";"TAB2",#N/A,TRUE,"GENERAL";"TAB3",#N/A,TRUE,"GENERAL";"TAB4",#N/A,TRUE,"GENERAL";"TAB5",#N/A,TRUE,"GENERAL"}</definedName>
    <definedName name="gergew" localSheetId="44" hidden="1">{"TAB1",#N/A,TRUE,"GENERAL";"TAB2",#N/A,TRUE,"GENERAL";"TAB3",#N/A,TRUE,"GENERAL";"TAB4",#N/A,TRUE,"GENERAL";"TAB5",#N/A,TRUE,"GENERAL"}</definedName>
    <definedName name="gergew" localSheetId="41" hidden="1">{"TAB1",#N/A,TRUE,"GENERAL";"TAB2",#N/A,TRUE,"GENERAL";"TAB3",#N/A,TRUE,"GENERAL";"TAB4",#N/A,TRUE,"GENERAL";"TAB5",#N/A,TRUE,"GENERAL"}</definedName>
    <definedName name="gergew" hidden="1">{"TAB1",#N/A,TRUE,"GENERAL";"TAB2",#N/A,TRUE,"GENERAL";"TAB3",#N/A,TRUE,"GENERAL";"TAB4",#N/A,TRUE,"GENERAL";"TAB5",#N/A,TRUE,"GENERAL"}</definedName>
    <definedName name="gergw" localSheetId="42" hidden="1">{"TAB1",#N/A,TRUE,"GENERAL";"TAB2",#N/A,TRUE,"GENERAL";"TAB3",#N/A,TRUE,"GENERAL";"TAB4",#N/A,TRUE,"GENERAL";"TAB5",#N/A,TRUE,"GENERAL"}</definedName>
    <definedName name="gergw" localSheetId="44" hidden="1">{"TAB1",#N/A,TRUE,"GENERAL";"TAB2",#N/A,TRUE,"GENERAL";"TAB3",#N/A,TRUE,"GENERAL";"TAB4",#N/A,TRUE,"GENERAL";"TAB5",#N/A,TRUE,"GENERAL"}</definedName>
    <definedName name="gergw" localSheetId="41" hidden="1">{"TAB1",#N/A,TRUE,"GENERAL";"TAB2",#N/A,TRUE,"GENERAL";"TAB3",#N/A,TRUE,"GENERAL";"TAB4",#N/A,TRUE,"GENERAL";"TAB5",#N/A,TRUE,"GENERAL"}</definedName>
    <definedName name="gergw" hidden="1">{"TAB1",#N/A,TRUE,"GENERAL";"TAB2",#N/A,TRUE,"GENERAL";"TAB3",#N/A,TRUE,"GENERAL";"TAB4",#N/A,TRUE,"GENERAL";"TAB5",#N/A,TRUE,"GENERAL"}</definedName>
    <definedName name="gfd" localSheetId="42" hidden="1">{"TAB1",#N/A,TRUE,"GENERAL";"TAB2",#N/A,TRUE,"GENERAL";"TAB3",#N/A,TRUE,"GENERAL";"TAB4",#N/A,TRUE,"GENERAL";"TAB5",#N/A,TRUE,"GENERAL"}</definedName>
    <definedName name="gfd" localSheetId="44" hidden="1">{"TAB1",#N/A,TRUE,"GENERAL";"TAB2",#N/A,TRUE,"GENERAL";"TAB3",#N/A,TRUE,"GENERAL";"TAB4",#N/A,TRUE,"GENERAL";"TAB5",#N/A,TRUE,"GENERAL"}</definedName>
    <definedName name="gfd" localSheetId="41" hidden="1">{"TAB1",#N/A,TRUE,"GENERAL";"TAB2",#N/A,TRUE,"GENERAL";"TAB3",#N/A,TRUE,"GENERAL";"TAB4",#N/A,TRUE,"GENERAL";"TAB5",#N/A,TRUE,"GENERAL"}</definedName>
    <definedName name="gfd" hidden="1">{"TAB1",#N/A,TRUE,"GENERAL";"TAB2",#N/A,TRUE,"GENERAL";"TAB3",#N/A,TRUE,"GENERAL";"TAB4",#N/A,TRUE,"GENERAL";"TAB5",#N/A,TRUE,"GENERAL"}</definedName>
    <definedName name="gfdg" localSheetId="42" hidden="1">{"via1",#N/A,TRUE,"general";"via2",#N/A,TRUE,"general";"via3",#N/A,TRUE,"general"}</definedName>
    <definedName name="gfdg" localSheetId="44" hidden="1">{"via1",#N/A,TRUE,"general";"via2",#N/A,TRUE,"general";"via3",#N/A,TRUE,"general"}</definedName>
    <definedName name="gfdg" localSheetId="41" hidden="1">{"via1",#N/A,TRUE,"general";"via2",#N/A,TRUE,"general";"via3",#N/A,TRUE,"general"}</definedName>
    <definedName name="gfdg" hidden="1">{"via1",#N/A,TRUE,"general";"via2",#N/A,TRUE,"general";"via3",#N/A,TRUE,"general"}</definedName>
    <definedName name="gffgfhhf" localSheetId="42" hidden="1">{#N/A,#N/A,TRUE,"INGENIERIA";#N/A,#N/A,TRUE,"COMPRAS";#N/A,#N/A,TRUE,"DIRECCION";#N/A,#N/A,TRUE,"RESUMEN"}</definedName>
    <definedName name="gffgfhhf" localSheetId="44" hidden="1">{#N/A,#N/A,TRUE,"INGENIERIA";#N/A,#N/A,TRUE,"COMPRAS";#N/A,#N/A,TRUE,"DIRECCION";#N/A,#N/A,TRUE,"RESUMEN"}</definedName>
    <definedName name="gffgfhhf" localSheetId="41" hidden="1">{#N/A,#N/A,TRUE,"INGENIERIA";#N/A,#N/A,TRUE,"COMPRAS";#N/A,#N/A,TRUE,"DIRECCION";#N/A,#N/A,TRUE,"RESUMEN"}</definedName>
    <definedName name="gffgfhhf" hidden="1">{#N/A,#N/A,TRUE,"INGENIERIA";#N/A,#N/A,TRUE,"COMPRAS";#N/A,#N/A,TRUE,"DIRECCION";#N/A,#N/A,TRUE,"RESUMEN"}</definedName>
    <definedName name="gfgfgr" localSheetId="42" hidden="1">{"via1",#N/A,TRUE,"general";"via2",#N/A,TRUE,"general";"via3",#N/A,TRUE,"general"}</definedName>
    <definedName name="gfgfgr" localSheetId="44" hidden="1">{"via1",#N/A,TRUE,"general";"via2",#N/A,TRUE,"general";"via3",#N/A,TRUE,"general"}</definedName>
    <definedName name="gfgfgr" localSheetId="41" hidden="1">{"via1",#N/A,TRUE,"general";"via2",#N/A,TRUE,"general";"via3",#N/A,TRUE,"general"}</definedName>
    <definedName name="gfgfgr" hidden="1">{"via1",#N/A,TRUE,"general";"via2",#N/A,TRUE,"general";"via3",#N/A,TRUE,"general"}</definedName>
    <definedName name="gfhf" localSheetId="42" hidden="1">{"via1",#N/A,TRUE,"general";"via2",#N/A,TRUE,"general";"via3",#N/A,TRUE,"general"}</definedName>
    <definedName name="gfhf" localSheetId="44" hidden="1">{"via1",#N/A,TRUE,"general";"via2",#N/A,TRUE,"general";"via3",#N/A,TRUE,"general"}</definedName>
    <definedName name="gfhf" localSheetId="41" hidden="1">{"via1",#N/A,TRUE,"general";"via2",#N/A,TRUE,"general";"via3",#N/A,TRUE,"general"}</definedName>
    <definedName name="gfhf" hidden="1">{"via1",#N/A,TRUE,"general";"via2",#N/A,TRUE,"general";"via3",#N/A,TRUE,"general"}</definedName>
    <definedName name="gfhfdh" localSheetId="42" hidden="1">{"TAB1",#N/A,TRUE,"GENERAL";"TAB2",#N/A,TRUE,"GENERAL";"TAB3",#N/A,TRUE,"GENERAL";"TAB4",#N/A,TRUE,"GENERAL";"TAB5",#N/A,TRUE,"GENERAL"}</definedName>
    <definedName name="gfhfdh" localSheetId="44" hidden="1">{"TAB1",#N/A,TRUE,"GENERAL";"TAB2",#N/A,TRUE,"GENERAL";"TAB3",#N/A,TRUE,"GENERAL";"TAB4",#N/A,TRUE,"GENERAL";"TAB5",#N/A,TRUE,"GENERAL"}</definedName>
    <definedName name="gfhfdh" localSheetId="41" hidden="1">{"TAB1",#N/A,TRUE,"GENERAL";"TAB2",#N/A,TRUE,"GENERAL";"TAB3",#N/A,TRUE,"GENERAL";"TAB4",#N/A,TRUE,"GENERAL";"TAB5",#N/A,TRUE,"GENERAL"}</definedName>
    <definedName name="gfhfdh" hidden="1">{"TAB1",#N/A,TRUE,"GENERAL";"TAB2",#N/A,TRUE,"GENERAL";"TAB3",#N/A,TRUE,"GENERAL";"TAB4",#N/A,TRUE,"GENERAL";"TAB5",#N/A,TRUE,"GENERAL"}</definedName>
    <definedName name="gfhgfh" localSheetId="42" hidden="1">{"TAB1",#N/A,TRUE,"GENERAL";"TAB2",#N/A,TRUE,"GENERAL";"TAB3",#N/A,TRUE,"GENERAL";"TAB4",#N/A,TRUE,"GENERAL";"TAB5",#N/A,TRUE,"GENERAL"}</definedName>
    <definedName name="gfhgfh" localSheetId="44" hidden="1">{"TAB1",#N/A,TRUE,"GENERAL";"TAB2",#N/A,TRUE,"GENERAL";"TAB3",#N/A,TRUE,"GENERAL";"TAB4",#N/A,TRUE,"GENERAL";"TAB5",#N/A,TRUE,"GENERAL"}</definedName>
    <definedName name="gfhgfh" localSheetId="41" hidden="1">{"TAB1",#N/A,TRUE,"GENERAL";"TAB2",#N/A,TRUE,"GENERAL";"TAB3",#N/A,TRUE,"GENERAL";"TAB4",#N/A,TRUE,"GENERAL";"TAB5",#N/A,TRUE,"GENERAL"}</definedName>
    <definedName name="gfhgfh" hidden="1">{"TAB1",#N/A,TRUE,"GENERAL";"TAB2",#N/A,TRUE,"GENERAL";"TAB3",#N/A,TRUE,"GENERAL";"TAB4",#N/A,TRUE,"GENERAL";"TAB5",#N/A,TRUE,"GENERAL"}</definedName>
    <definedName name="GFJHGJ" localSheetId="42" hidden="1">{"TAB1",#N/A,TRUE,"GENERAL";"TAB2",#N/A,TRUE,"GENERAL";"TAB3",#N/A,TRUE,"GENERAL";"TAB4",#N/A,TRUE,"GENERAL";"TAB5",#N/A,TRUE,"GENERAL"}</definedName>
    <definedName name="GFJHGJ" localSheetId="44" hidden="1">{"TAB1",#N/A,TRUE,"GENERAL";"TAB2",#N/A,TRUE,"GENERAL";"TAB3",#N/A,TRUE,"GENERAL";"TAB4",#N/A,TRUE,"GENERAL";"TAB5",#N/A,TRUE,"GENERAL"}</definedName>
    <definedName name="GFJHGJ" localSheetId="41" hidden="1">{"TAB1",#N/A,TRUE,"GENERAL";"TAB2",#N/A,TRUE,"GENERAL";"TAB3",#N/A,TRUE,"GENERAL";"TAB4",#N/A,TRUE,"GENERAL";"TAB5",#N/A,TRUE,"GENERAL"}</definedName>
    <definedName name="GFJHGJ" hidden="1">{"TAB1",#N/A,TRUE,"GENERAL";"TAB2",#N/A,TRUE,"GENERAL";"TAB3",#N/A,TRUE,"GENERAL";"TAB4",#N/A,TRUE,"GENERAL";"TAB5",#N/A,TRUE,"GENERAL"}</definedName>
    <definedName name="gfjjh" localSheetId="42" hidden="1">{"via1",#N/A,TRUE,"general";"via2",#N/A,TRUE,"general";"via3",#N/A,TRUE,"general"}</definedName>
    <definedName name="gfjjh" localSheetId="44" hidden="1">{"via1",#N/A,TRUE,"general";"via2",#N/A,TRUE,"general";"via3",#N/A,TRUE,"general"}</definedName>
    <definedName name="gfjjh" localSheetId="41" hidden="1">{"via1",#N/A,TRUE,"general";"via2",#N/A,TRUE,"general";"via3",#N/A,TRUE,"general"}</definedName>
    <definedName name="gfjjh" hidden="1">{"via1",#N/A,TRUE,"general";"via2",#N/A,TRUE,"general";"via3",#N/A,TRUE,"general"}</definedName>
    <definedName name="GFN" localSheetId="42">#REF!</definedName>
    <definedName name="GFN" localSheetId="44">#REF!</definedName>
    <definedName name="GFN" localSheetId="41">#REF!</definedName>
    <definedName name="GFN">#REF!</definedName>
    <definedName name="gfutyj6" localSheetId="42" hidden="1">{"via1",#N/A,TRUE,"general";"via2",#N/A,TRUE,"general";"via3",#N/A,TRUE,"general"}</definedName>
    <definedName name="gfutyj6" localSheetId="44" hidden="1">{"via1",#N/A,TRUE,"general";"via2",#N/A,TRUE,"general";"via3",#N/A,TRUE,"general"}</definedName>
    <definedName name="gfutyj6" localSheetId="41" hidden="1">{"via1",#N/A,TRUE,"general";"via2",#N/A,TRUE,"general";"via3",#N/A,TRUE,"general"}</definedName>
    <definedName name="gfutyj6" hidden="1">{"via1",#N/A,TRUE,"general";"via2",#N/A,TRUE,"general";"via3",#N/A,TRUE,"general"}</definedName>
    <definedName name="gg" localSheetId="42" hidden="1">{"TAB1",#N/A,TRUE,"GENERAL";"TAB2",#N/A,TRUE,"GENERAL";"TAB3",#N/A,TRUE,"GENERAL";"TAB4",#N/A,TRUE,"GENERAL";"TAB5",#N/A,TRUE,"GENERAL"}</definedName>
    <definedName name="GG" localSheetId="44">#REF!</definedName>
    <definedName name="gg" localSheetId="41" hidden="1">{"TAB1",#N/A,TRUE,"GENERAL";"TAB2",#N/A,TRUE,"GENERAL";"TAB3",#N/A,TRUE,"GENERAL";"TAB4",#N/A,TRUE,"GENERAL";"TAB5",#N/A,TRUE,"GENERAL"}</definedName>
    <definedName name="gg" hidden="1">{"TAB1",#N/A,TRUE,"GENERAL";"TAB2",#N/A,TRUE,"GENERAL";"TAB3",#N/A,TRUE,"GENERAL";"TAB4",#N/A,TRUE,"GENERAL";"TAB5",#N/A,TRUE,"GENERAL"}</definedName>
    <definedName name="ggdr" localSheetId="42" hidden="1">{"via1",#N/A,TRUE,"general";"via2",#N/A,TRUE,"general";"via3",#N/A,TRUE,"general"}</definedName>
    <definedName name="ggdr" localSheetId="44" hidden="1">{"via1",#N/A,TRUE,"general";"via2",#N/A,TRUE,"general";"via3",#N/A,TRUE,"general"}</definedName>
    <definedName name="ggdr" localSheetId="41" hidden="1">{"via1",#N/A,TRUE,"general";"via2",#N/A,TRUE,"general";"via3",#N/A,TRUE,"general"}</definedName>
    <definedName name="ggdr" hidden="1">{"via1",#N/A,TRUE,"general";"via2",#N/A,TRUE,"general";"via3",#N/A,TRUE,"general"}</definedName>
    <definedName name="ggerg" localSheetId="42" hidden="1">{"TAB1",#N/A,TRUE,"GENERAL";"TAB2",#N/A,TRUE,"GENERAL";"TAB3",#N/A,TRUE,"GENERAL";"TAB4",#N/A,TRUE,"GENERAL";"TAB5",#N/A,TRUE,"GENERAL"}</definedName>
    <definedName name="ggerg" localSheetId="44" hidden="1">{"TAB1",#N/A,TRUE,"GENERAL";"TAB2",#N/A,TRUE,"GENERAL";"TAB3",#N/A,TRUE,"GENERAL";"TAB4",#N/A,TRUE,"GENERAL";"TAB5",#N/A,TRUE,"GENERAL"}</definedName>
    <definedName name="ggerg" localSheetId="41" hidden="1">{"TAB1",#N/A,TRUE,"GENERAL";"TAB2",#N/A,TRUE,"GENERAL";"TAB3",#N/A,TRUE,"GENERAL";"TAB4",#N/A,TRUE,"GENERAL";"TAB5",#N/A,TRUE,"GENERAL"}</definedName>
    <definedName name="ggerg" hidden="1">{"TAB1",#N/A,TRUE,"GENERAL";"TAB2",#N/A,TRUE,"GENERAL";"TAB3",#N/A,TRUE,"GENERAL";"TAB4",#N/A,TRUE,"GENERAL";"TAB5",#N/A,TRUE,"GENERAL"}</definedName>
    <definedName name="GGG" localSheetId="42">'MEDIA ARIT BAJA'!ERR</definedName>
    <definedName name="GGG" localSheetId="44">'ORDEN ELEG'!ERR</definedName>
    <definedName name="GGG" localSheetId="41">'PREC. ARTIFI. BAJOS'!ERR</definedName>
    <definedName name="GGG">[0]!ERR</definedName>
    <definedName name="gggb" localSheetId="42" hidden="1">{"TAB1",#N/A,TRUE,"GENERAL";"TAB2",#N/A,TRUE,"GENERAL";"TAB3",#N/A,TRUE,"GENERAL";"TAB4",#N/A,TRUE,"GENERAL";"TAB5",#N/A,TRUE,"GENERAL"}</definedName>
    <definedName name="gggb" localSheetId="44" hidden="1">{"TAB1",#N/A,TRUE,"GENERAL";"TAB2",#N/A,TRUE,"GENERAL";"TAB3",#N/A,TRUE,"GENERAL";"TAB4",#N/A,TRUE,"GENERAL";"TAB5",#N/A,TRUE,"GENERAL"}</definedName>
    <definedName name="gggb" localSheetId="41" hidden="1">{"TAB1",#N/A,TRUE,"GENERAL";"TAB2",#N/A,TRUE,"GENERAL";"TAB3",#N/A,TRUE,"GENERAL";"TAB4",#N/A,TRUE,"GENERAL";"TAB5",#N/A,TRUE,"GENERAL"}</definedName>
    <definedName name="gggb" hidden="1">{"TAB1",#N/A,TRUE,"GENERAL";"TAB2",#N/A,TRUE,"GENERAL";"TAB3",#N/A,TRUE,"GENERAL";"TAB4",#N/A,TRUE,"GENERAL";"TAB5",#N/A,TRUE,"GENERAL"}</definedName>
    <definedName name="gggg" localSheetId="42" hidden="1">{"via1",#N/A,TRUE,"general";"via2",#N/A,TRUE,"general";"via3",#N/A,TRUE,"general"}</definedName>
    <definedName name="gggg" localSheetId="44" hidden="1">{"via1",#N/A,TRUE,"general";"via2",#N/A,TRUE,"general";"via3",#N/A,TRUE,"general"}</definedName>
    <definedName name="gggg" localSheetId="41" hidden="1">{"via1",#N/A,TRUE,"general";"via2",#N/A,TRUE,"general";"via3",#N/A,TRUE,"general"}</definedName>
    <definedName name="gggg" hidden="1">{"via1",#N/A,TRUE,"general";"via2",#N/A,TRUE,"general";"via3",#N/A,TRUE,"general"}</definedName>
    <definedName name="ggggd" localSheetId="42" hidden="1">{"TAB1",#N/A,TRUE,"GENERAL";"TAB2",#N/A,TRUE,"GENERAL";"TAB3",#N/A,TRUE,"GENERAL";"TAB4",#N/A,TRUE,"GENERAL";"TAB5",#N/A,TRUE,"GENERAL"}</definedName>
    <definedName name="ggggd" localSheetId="44" hidden="1">{"TAB1",#N/A,TRUE,"GENERAL";"TAB2",#N/A,TRUE,"GENERAL";"TAB3",#N/A,TRUE,"GENERAL";"TAB4",#N/A,TRUE,"GENERAL";"TAB5",#N/A,TRUE,"GENERAL"}</definedName>
    <definedName name="ggggd" localSheetId="41" hidden="1">{"TAB1",#N/A,TRUE,"GENERAL";"TAB2",#N/A,TRUE,"GENERAL";"TAB3",#N/A,TRUE,"GENERAL";"TAB4",#N/A,TRUE,"GENERAL";"TAB5",#N/A,TRUE,"GENERAL"}</definedName>
    <definedName name="ggggd" hidden="1">{"TAB1",#N/A,TRUE,"GENERAL";"TAB2",#N/A,TRUE,"GENERAL";"TAB3",#N/A,TRUE,"GENERAL";"TAB4",#N/A,TRUE,"GENERAL";"TAB5",#N/A,TRUE,"GENERAL"}</definedName>
    <definedName name="gggggt" localSheetId="42" hidden="1">{"via1",#N/A,TRUE,"general";"via2",#N/A,TRUE,"general";"via3",#N/A,TRUE,"general"}</definedName>
    <definedName name="gggggt" localSheetId="44" hidden="1">{"via1",#N/A,TRUE,"general";"via2",#N/A,TRUE,"general";"via3",#N/A,TRUE,"general"}</definedName>
    <definedName name="gggggt" localSheetId="41" hidden="1">{"via1",#N/A,TRUE,"general";"via2",#N/A,TRUE,"general";"via3",#N/A,TRUE,"general"}</definedName>
    <definedName name="gggggt" hidden="1">{"via1",#N/A,TRUE,"general";"via2",#N/A,TRUE,"general";"via3",#N/A,TRUE,"general"}</definedName>
    <definedName name="gggghn" localSheetId="42" hidden="1">{"TAB1",#N/A,TRUE,"GENERAL";"TAB2",#N/A,TRUE,"GENERAL";"TAB3",#N/A,TRUE,"GENERAL";"TAB4",#N/A,TRUE,"GENERAL";"TAB5",#N/A,TRUE,"GENERAL"}</definedName>
    <definedName name="gggghn" localSheetId="44" hidden="1">{"TAB1",#N/A,TRUE,"GENERAL";"TAB2",#N/A,TRUE,"GENERAL";"TAB3",#N/A,TRUE,"GENERAL";"TAB4",#N/A,TRUE,"GENERAL";"TAB5",#N/A,TRUE,"GENERAL"}</definedName>
    <definedName name="gggghn" localSheetId="41" hidden="1">{"TAB1",#N/A,TRUE,"GENERAL";"TAB2",#N/A,TRUE,"GENERAL";"TAB3",#N/A,TRUE,"GENERAL";"TAB4",#N/A,TRUE,"GENERAL";"TAB5",#N/A,TRUE,"GENERAL"}</definedName>
    <definedName name="gggghn" hidden="1">{"TAB1",#N/A,TRUE,"GENERAL";"TAB2",#N/A,TRUE,"GENERAL";"TAB3",#N/A,TRUE,"GENERAL";"TAB4",#N/A,TRUE,"GENERAL";"TAB5",#N/A,TRUE,"GENERAL"}</definedName>
    <definedName name="ggggt" localSheetId="42" hidden="1">{"TAB1",#N/A,TRUE,"GENERAL";"TAB2",#N/A,TRUE,"GENERAL";"TAB3",#N/A,TRUE,"GENERAL";"TAB4",#N/A,TRUE,"GENERAL";"TAB5",#N/A,TRUE,"GENERAL"}</definedName>
    <definedName name="ggggt" localSheetId="44" hidden="1">{"TAB1",#N/A,TRUE,"GENERAL";"TAB2",#N/A,TRUE,"GENERAL";"TAB3",#N/A,TRUE,"GENERAL";"TAB4",#N/A,TRUE,"GENERAL";"TAB5",#N/A,TRUE,"GENERAL"}</definedName>
    <definedName name="ggggt" localSheetId="41" hidden="1">{"TAB1",#N/A,TRUE,"GENERAL";"TAB2",#N/A,TRUE,"GENERAL";"TAB3",#N/A,TRUE,"GENERAL";"TAB4",#N/A,TRUE,"GENERAL";"TAB5",#N/A,TRUE,"GENERAL"}</definedName>
    <definedName name="ggggt" hidden="1">{"TAB1",#N/A,TRUE,"GENERAL";"TAB2",#N/A,TRUE,"GENERAL";"TAB3",#N/A,TRUE,"GENERAL";"TAB4",#N/A,TRUE,"GENERAL";"TAB5",#N/A,TRUE,"GENERAL"}</definedName>
    <definedName name="ggggy" localSheetId="42" hidden="1">{"TAB1",#N/A,TRUE,"GENERAL";"TAB2",#N/A,TRUE,"GENERAL";"TAB3",#N/A,TRUE,"GENERAL";"TAB4",#N/A,TRUE,"GENERAL";"TAB5",#N/A,TRUE,"GENERAL"}</definedName>
    <definedName name="ggggy" localSheetId="44" hidden="1">{"TAB1",#N/A,TRUE,"GENERAL";"TAB2",#N/A,TRUE,"GENERAL";"TAB3",#N/A,TRUE,"GENERAL";"TAB4",#N/A,TRUE,"GENERAL";"TAB5",#N/A,TRUE,"GENERAL"}</definedName>
    <definedName name="ggggy" localSheetId="41" hidden="1">{"TAB1",#N/A,TRUE,"GENERAL";"TAB2",#N/A,TRUE,"GENERAL";"TAB3",#N/A,TRUE,"GENERAL";"TAB4",#N/A,TRUE,"GENERAL";"TAB5",#N/A,TRUE,"GENERAL"}</definedName>
    <definedName name="ggggy" hidden="1">{"TAB1",#N/A,TRUE,"GENERAL";"TAB2",#N/A,TRUE,"GENERAL";"TAB3",#N/A,TRUE,"GENERAL";"TAB4",#N/A,TRUE,"GENERAL";"TAB5",#N/A,TRUE,"GENERAL"}</definedName>
    <definedName name="gggtgd" localSheetId="42" hidden="1">{"via1",#N/A,TRUE,"general";"via2",#N/A,TRUE,"general";"via3",#N/A,TRUE,"general"}</definedName>
    <definedName name="gggtgd" localSheetId="44" hidden="1">{"via1",#N/A,TRUE,"general";"via2",#N/A,TRUE,"general";"via3",#N/A,TRUE,"general"}</definedName>
    <definedName name="gggtgd" localSheetId="41" hidden="1">{"via1",#N/A,TRUE,"general";"via2",#N/A,TRUE,"general";"via3",#N/A,TRUE,"general"}</definedName>
    <definedName name="gggtgd" hidden="1">{"via1",#N/A,TRUE,"general";"via2",#N/A,TRUE,"general";"via3",#N/A,TRUE,"general"}</definedName>
    <definedName name="ggjgjkg" localSheetId="42" hidden="1">{#N/A,#N/A,TRUE,"1842CWN0"}</definedName>
    <definedName name="ggjgjkg" localSheetId="44" hidden="1">{#N/A,#N/A,TRUE,"1842CWN0"}</definedName>
    <definedName name="ggjgjkg" localSheetId="41" hidden="1">{#N/A,#N/A,TRUE,"1842CWN0"}</definedName>
    <definedName name="ggjgjkg" hidden="1">{#N/A,#N/A,TRUE,"1842CWN0"}</definedName>
    <definedName name="ggtgt" localSheetId="42" hidden="1">{"via1",#N/A,TRUE,"general";"via2",#N/A,TRUE,"general";"via3",#N/A,TRUE,"general"}</definedName>
    <definedName name="ggtgt" localSheetId="44" hidden="1">{"via1",#N/A,TRUE,"general";"via2",#N/A,TRUE,"general";"via3",#N/A,TRUE,"general"}</definedName>
    <definedName name="ggtgt" localSheetId="41" hidden="1">{"via1",#N/A,TRUE,"general";"via2",#N/A,TRUE,"general";"via3",#N/A,TRUE,"general"}</definedName>
    <definedName name="ggtgt" hidden="1">{"via1",#N/A,TRUE,"general";"via2",#N/A,TRUE,"general";"via3",#N/A,TRUE,"general"}</definedName>
    <definedName name="ghdghuy" localSheetId="42" hidden="1">{"via1",#N/A,TRUE,"general";"via2",#N/A,TRUE,"general";"via3",#N/A,TRUE,"general"}</definedName>
    <definedName name="ghdghuy" localSheetId="44" hidden="1">{"via1",#N/A,TRUE,"general";"via2",#N/A,TRUE,"general";"via3",#N/A,TRUE,"general"}</definedName>
    <definedName name="ghdghuy" localSheetId="41" hidden="1">{"via1",#N/A,TRUE,"general";"via2",#N/A,TRUE,"general";"via3",#N/A,TRUE,"general"}</definedName>
    <definedName name="ghdghuy" hidden="1">{"via1",#N/A,TRUE,"general";"via2",#N/A,TRUE,"general";"via3",#N/A,TRUE,"general"}</definedName>
    <definedName name="GHDP" localSheetId="42" hidden="1">{"via1",#N/A,TRUE,"general";"via2",#N/A,TRUE,"general";"via3",#N/A,TRUE,"general"}</definedName>
    <definedName name="GHDP" localSheetId="44" hidden="1">{"via1",#N/A,TRUE,"general";"via2",#N/A,TRUE,"general";"via3",#N/A,TRUE,"general"}</definedName>
    <definedName name="GHDP" localSheetId="41" hidden="1">{"via1",#N/A,TRUE,"general";"via2",#N/A,TRUE,"general";"via3",#N/A,TRUE,"general"}</definedName>
    <definedName name="GHDP" hidden="1">{"via1",#N/A,TRUE,"general";"via2",#N/A,TRUE,"general";"via3",#N/A,TRUE,"general"}</definedName>
    <definedName name="ghf" localSheetId="42">#REF!</definedName>
    <definedName name="ghf" localSheetId="44">#REF!</definedName>
    <definedName name="ghf" localSheetId="41">#REF!</definedName>
    <definedName name="ghf">#REF!</definedName>
    <definedName name="ghfg" localSheetId="42" hidden="1">{"via1",#N/A,TRUE,"general";"via2",#N/A,TRUE,"general";"via3",#N/A,TRUE,"general"}</definedName>
    <definedName name="ghfg" localSheetId="44" hidden="1">{"via1",#N/A,TRUE,"general";"via2",#N/A,TRUE,"general";"via3",#N/A,TRUE,"general"}</definedName>
    <definedName name="ghfg" localSheetId="41" hidden="1">{"via1",#N/A,TRUE,"general";"via2",#N/A,TRUE,"general";"via3",#N/A,TRUE,"general"}</definedName>
    <definedName name="ghfg" hidden="1">{"via1",#N/A,TRUE,"general";"via2",#N/A,TRUE,"general";"via3",#N/A,TRUE,"general"}</definedName>
    <definedName name="ghghy" localSheetId="42">#REF!</definedName>
    <definedName name="ghghy" localSheetId="44">#REF!</definedName>
    <definedName name="ghghy" localSheetId="41">#REF!</definedName>
    <definedName name="ghghy">#REF!</definedName>
    <definedName name="ghjghj" localSheetId="42" hidden="1">{"TAB1",#N/A,TRUE,"GENERAL";"TAB2",#N/A,TRUE,"GENERAL";"TAB3",#N/A,TRUE,"GENERAL";"TAB4",#N/A,TRUE,"GENERAL";"TAB5",#N/A,TRUE,"GENERAL"}</definedName>
    <definedName name="ghjghj" localSheetId="44" hidden="1">{"TAB1",#N/A,TRUE,"GENERAL";"TAB2",#N/A,TRUE,"GENERAL";"TAB3",#N/A,TRUE,"GENERAL";"TAB4",#N/A,TRUE,"GENERAL";"TAB5",#N/A,TRUE,"GENERAL"}</definedName>
    <definedName name="ghjghj" localSheetId="41" hidden="1">{"TAB1",#N/A,TRUE,"GENERAL";"TAB2",#N/A,TRUE,"GENERAL";"TAB3",#N/A,TRUE,"GENERAL";"TAB4",#N/A,TRUE,"GENERAL";"TAB5",#N/A,TRUE,"GENERAL"}</definedName>
    <definedName name="ghjghj" hidden="1">{"TAB1",#N/A,TRUE,"GENERAL";"TAB2",#N/A,TRUE,"GENERAL";"TAB3",#N/A,TRUE,"GENERAL";"TAB4",#N/A,TRUE,"GENERAL";"TAB5",#N/A,TRUE,"GENERAL"}</definedName>
    <definedName name="GHKJHK" localSheetId="42" hidden="1">{"TAB1",#N/A,TRUE,"GENERAL";"TAB2",#N/A,TRUE,"GENERAL";"TAB3",#N/A,TRUE,"GENERAL";"TAB4",#N/A,TRUE,"GENERAL";"TAB5",#N/A,TRUE,"GENERAL"}</definedName>
    <definedName name="GHKJHK" localSheetId="44" hidden="1">{"TAB1",#N/A,TRUE,"GENERAL";"TAB2",#N/A,TRUE,"GENERAL";"TAB3",#N/A,TRUE,"GENERAL";"TAB4",#N/A,TRUE,"GENERAL";"TAB5",#N/A,TRUE,"GENERAL"}</definedName>
    <definedName name="GHKJHK" localSheetId="41" hidden="1">{"TAB1",#N/A,TRUE,"GENERAL";"TAB2",#N/A,TRUE,"GENERAL";"TAB3",#N/A,TRUE,"GENERAL";"TAB4",#N/A,TRUE,"GENERAL";"TAB5",#N/A,TRUE,"GENERAL"}</definedName>
    <definedName name="GHKJHK" hidden="1">{"TAB1",#N/A,TRUE,"GENERAL";"TAB2",#N/A,TRUE,"GENERAL";"TAB3",#N/A,TRUE,"GENERAL";"TAB4",#N/A,TRUE,"GENERAL";"TAB5",#N/A,TRUE,"GENERAL"}</definedName>
    <definedName name="ghnbbfr" localSheetId="42" hidden="1">{#N/A,#N/A,TRUE,"1842CWN0"}</definedName>
    <definedName name="ghnbbfr" localSheetId="44" hidden="1">{#N/A,#N/A,TRUE,"1842CWN0"}</definedName>
    <definedName name="ghnbbfr" localSheetId="41" hidden="1">{#N/A,#N/A,TRUE,"1842CWN0"}</definedName>
    <definedName name="ghnbbfr" hidden="1">{#N/A,#N/A,TRUE,"1842CWN0"}</definedName>
    <definedName name="GJ_CANT_A" localSheetId="42" hidden="1">#REF!</definedName>
    <definedName name="GJ_CANT_A" localSheetId="44" hidden="1">#REF!</definedName>
    <definedName name="GJ_CANT_A" hidden="1">#REF!</definedName>
    <definedName name="GJ_CANT_B" localSheetId="42" hidden="1">#REF!</definedName>
    <definedName name="GJ_CANT_B" localSheetId="44" hidden="1">#REF!</definedName>
    <definedName name="GJ_CANT_B" hidden="1">#REF!</definedName>
    <definedName name="GJ_CANT_C" localSheetId="42" hidden="1">#REF!</definedName>
    <definedName name="GJ_CANT_C" localSheetId="44" hidden="1">#REF!</definedName>
    <definedName name="GJ_CANT_C" hidden="1">#REF!</definedName>
    <definedName name="GJ_CANT_D" localSheetId="42" hidden="1">#REF!</definedName>
    <definedName name="GJ_CANT_D" localSheetId="44" hidden="1">#REF!</definedName>
    <definedName name="GJ_CANT_D" hidden="1">#REF!</definedName>
    <definedName name="GJ_CANT_E" localSheetId="42" hidden="1">#REF!</definedName>
    <definedName name="GJ_CANT_E" localSheetId="44" hidden="1">#REF!</definedName>
    <definedName name="GJ_CANT_E" hidden="1">#REF!</definedName>
    <definedName name="GJ_CANT_F" localSheetId="42" hidden="1">#REF!</definedName>
    <definedName name="GJ_CANT_F" localSheetId="44" hidden="1">#REF!</definedName>
    <definedName name="GJ_CANT_F" hidden="1">#REF!</definedName>
    <definedName name="GJ_CANT_G" localSheetId="42" hidden="1">#REF!</definedName>
    <definedName name="GJ_CANT_G" localSheetId="44" hidden="1">#REF!</definedName>
    <definedName name="GJ_CANT_G" hidden="1">#REF!</definedName>
    <definedName name="GJ_CANT_H" localSheetId="42" hidden="1">#REF!</definedName>
    <definedName name="GJ_CANT_H" localSheetId="44" hidden="1">#REF!</definedName>
    <definedName name="GJ_CANT_H" hidden="1">#REF!</definedName>
    <definedName name="GJ_CANT_I" localSheetId="42" hidden="1">#REF!</definedName>
    <definedName name="GJ_CANT_I" localSheetId="44" hidden="1">#REF!</definedName>
    <definedName name="GJ_CANT_I" hidden="1">#REF!</definedName>
    <definedName name="GJ_CANT_J" localSheetId="42" hidden="1">#REF!</definedName>
    <definedName name="GJ_CANT_J" localSheetId="44" hidden="1">#REF!</definedName>
    <definedName name="GJ_CANT_J" hidden="1">#REF!</definedName>
    <definedName name="GJ_CANT_K" localSheetId="42" hidden="1">#REF!</definedName>
    <definedName name="GJ_CANT_K" localSheetId="44" hidden="1">#REF!</definedName>
    <definedName name="GJ_CANT_K" hidden="1">#REF!</definedName>
    <definedName name="GJ_CANT_L" localSheetId="42" hidden="1">#REF!</definedName>
    <definedName name="GJ_CANT_L" localSheetId="44" hidden="1">#REF!</definedName>
    <definedName name="GJ_CANT_L" hidden="1">#REF!</definedName>
    <definedName name="GJ_CANT_M" localSheetId="42" hidden="1">#REF!</definedName>
    <definedName name="GJ_CANT_M" localSheetId="44" hidden="1">#REF!</definedName>
    <definedName name="GJ_CANT_M" hidden="1">#REF!</definedName>
    <definedName name="GJ_CANT_N" localSheetId="42" hidden="1">#REF!</definedName>
    <definedName name="GJ_CANT_N" localSheetId="44" hidden="1">#REF!</definedName>
    <definedName name="GJ_CANT_N" hidden="1">#REF!</definedName>
    <definedName name="GJ_CANT_O" localSheetId="42" hidden="1">#REF!</definedName>
    <definedName name="GJ_CANT_O" localSheetId="44" hidden="1">#REF!</definedName>
    <definedName name="GJ_CANT_O" hidden="1">#REF!</definedName>
    <definedName name="GJ_CANT_P" localSheetId="42" hidden="1">#REF!</definedName>
    <definedName name="GJ_CANT_P" localSheetId="44" hidden="1">#REF!</definedName>
    <definedName name="GJ_CANT_P" hidden="1">#REF!</definedName>
    <definedName name="GJHVCB" localSheetId="42" hidden="1">{"TAB1",#N/A,TRUE,"GENERAL";"TAB2",#N/A,TRUE,"GENERAL";"TAB3",#N/A,TRUE,"GENERAL";"TAB4",#N/A,TRUE,"GENERAL";"TAB5",#N/A,TRUE,"GENERAL"}</definedName>
    <definedName name="GJHVCB" localSheetId="44" hidden="1">{"TAB1",#N/A,TRUE,"GENERAL";"TAB2",#N/A,TRUE,"GENERAL";"TAB3",#N/A,TRUE,"GENERAL";"TAB4",#N/A,TRUE,"GENERAL";"TAB5",#N/A,TRUE,"GENERAL"}</definedName>
    <definedName name="GJHVCB" localSheetId="41" hidden="1">{"TAB1",#N/A,TRUE,"GENERAL";"TAB2",#N/A,TRUE,"GENERAL";"TAB3",#N/A,TRUE,"GENERAL";"TAB4",#N/A,TRUE,"GENERAL";"TAB5",#N/A,TRUE,"GENERAL"}</definedName>
    <definedName name="GJHVCB" hidden="1">{"TAB1",#N/A,TRUE,"GENERAL";"TAB2",#N/A,TRUE,"GENERAL";"TAB3",#N/A,TRUE,"GENERAL";"TAB4",#N/A,TRUE,"GENERAL";"TAB5",#N/A,TRUE,"GENERAL"}</definedName>
    <definedName name="gk" localSheetId="42" hidden="1">{"via1",#N/A,TRUE,"general";"via2",#N/A,TRUE,"general";"via3",#N/A,TRUE,"general"}</definedName>
    <definedName name="gk" localSheetId="44" hidden="1">{"via1",#N/A,TRUE,"general";"via2",#N/A,TRUE,"general";"via3",#N/A,TRUE,"general"}</definedName>
    <definedName name="gk" localSheetId="41" hidden="1">{"via1",#N/A,TRUE,"general";"via2",#N/A,TRUE,"general";"via3",#N/A,TRUE,"general"}</definedName>
    <definedName name="gk" hidden="1">{"via1",#N/A,TRUE,"general";"via2",#N/A,TRUE,"general";"via3",#N/A,TRUE,"general"}</definedName>
    <definedName name="GKJDGDIJZ">"Imagen 3"</definedName>
    <definedName name="GMM_ON_ASO" localSheetId="42">#REF!</definedName>
    <definedName name="GMM_ON_ASO" localSheetId="44">#REF!</definedName>
    <definedName name="GMM_ON_ASO" localSheetId="41">#REF!</definedName>
    <definedName name="GMM_ON_ASO">#REF!</definedName>
    <definedName name="GMM_ON_DMARES" localSheetId="42">#REF!</definedName>
    <definedName name="GMM_ON_DMARES" localSheetId="44">#REF!</definedName>
    <definedName name="GMM_ON_DMARES" localSheetId="41">#REF!</definedName>
    <definedName name="GMM_ON_DMARES">#REF!</definedName>
    <definedName name="GMM_ON_DRIO" localSheetId="42">#REF!</definedName>
    <definedName name="GMM_ON_DRIO" localSheetId="44">#REF!</definedName>
    <definedName name="GMM_ON_DRIO" localSheetId="41">#REF!</definedName>
    <definedName name="GMM_ON_DRIO">#REF!</definedName>
    <definedName name="GOR" localSheetId="42">#REF!</definedName>
    <definedName name="GOR" localSheetId="44">#REF!</definedName>
    <definedName name="GOR" localSheetId="41">#REF!</definedName>
    <definedName name="GOR">#REF!</definedName>
    <definedName name="GOT" localSheetId="42">#REF!</definedName>
    <definedName name="GOT" localSheetId="44">#REF!</definedName>
    <definedName name="GOT" localSheetId="41">#REF!</definedName>
    <definedName name="GOT">#REF!</definedName>
    <definedName name="GPO" localSheetId="42">#REF!</definedName>
    <definedName name="GPO" localSheetId="44">#REF!</definedName>
    <definedName name="GPO" localSheetId="41">#REF!</definedName>
    <definedName name="GPO">#REF!</definedName>
    <definedName name="GPR" localSheetId="42">#REF!</definedName>
    <definedName name="GPR" localSheetId="44">#REF!</definedName>
    <definedName name="GPR" localSheetId="41">#REF!</definedName>
    <definedName name="GPR">#REF!</definedName>
    <definedName name="_xlnm.Recorder" localSheetId="42">#REF!</definedName>
    <definedName name="_xlnm.Recorder" localSheetId="44">#REF!</definedName>
    <definedName name="_xlnm.Recorder" localSheetId="41">#REF!</definedName>
    <definedName name="_xlnm.Recorder">#REF!</definedName>
    <definedName name="GRAF1ANO" localSheetId="42" hidden="1">{"via1",#N/A,TRUE,"general";"via2",#N/A,TRUE,"general";"via3",#N/A,TRUE,"general"}</definedName>
    <definedName name="GRAF1ANO" localSheetId="44" hidden="1">{"via1",#N/A,TRUE,"general";"via2",#N/A,TRUE,"general";"via3",#N/A,TRUE,"general"}</definedName>
    <definedName name="GRAF1ANO" localSheetId="41" hidden="1">{"via1",#N/A,TRUE,"general";"via2",#N/A,TRUE,"general";"via3",#N/A,TRUE,"general"}</definedName>
    <definedName name="GRAF1ANO" hidden="1">{"via1",#N/A,TRUE,"general";"via2",#N/A,TRUE,"general";"via3",#N/A,TRUE,"general"}</definedName>
    <definedName name="GRAF1AÑO" localSheetId="42" hidden="1">{"TAB1",#N/A,TRUE,"GENERAL";"TAB2",#N/A,TRUE,"GENERAL";"TAB3",#N/A,TRUE,"GENERAL";"TAB4",#N/A,TRUE,"GENERAL";"TAB5",#N/A,TRUE,"GENERAL"}</definedName>
    <definedName name="GRAF1AÑO" localSheetId="44" hidden="1">{"TAB1",#N/A,TRUE,"GENERAL";"TAB2",#N/A,TRUE,"GENERAL";"TAB3",#N/A,TRUE,"GENERAL";"TAB4",#N/A,TRUE,"GENERAL";"TAB5",#N/A,TRUE,"GENERAL"}</definedName>
    <definedName name="GRAF1AÑO" localSheetId="41" hidden="1">{"TAB1",#N/A,TRUE,"GENERAL";"TAB2",#N/A,TRUE,"GENERAL";"TAB3",#N/A,TRUE,"GENERAL";"TAB4",#N/A,TRUE,"GENERAL";"TAB5",#N/A,TRUE,"GENERAL"}</definedName>
    <definedName name="GRAF1AÑO" hidden="1">{"TAB1",#N/A,TRUE,"GENERAL";"TAB2",#N/A,TRUE,"GENERAL";"TAB3",#N/A,TRUE,"GENERAL";"TAB4",#N/A,TRUE,"GENERAL";"TAB5",#N/A,TRUE,"GENERAL"}</definedName>
    <definedName name="GRAF2" localSheetId="42">#REF!</definedName>
    <definedName name="GRAF2" localSheetId="44">#REF!</definedName>
    <definedName name="GRAF2" localSheetId="41">#REF!</definedName>
    <definedName name="GRAF2">#REF!</definedName>
    <definedName name="GRAF3" localSheetId="42">#REF!</definedName>
    <definedName name="GRAF3" localSheetId="44">#REF!</definedName>
    <definedName name="GRAF3" localSheetId="41">#REF!</definedName>
    <definedName name="GRAF3">#REF!</definedName>
    <definedName name="GRC" localSheetId="42">#REF!</definedName>
    <definedName name="GRC" localSheetId="44">#REF!</definedName>
    <definedName name="GRC" localSheetId="41">#REF!</definedName>
    <definedName name="GRC">#REF!</definedName>
    <definedName name="GRC_ON_ASO" localSheetId="42">#REF!</definedName>
    <definedName name="GRC_ON_ASO" localSheetId="44">#REF!</definedName>
    <definedName name="GRC_ON_ASO" localSheetId="41">#REF!</definedName>
    <definedName name="GRC_ON_ASO">#REF!</definedName>
    <definedName name="GRC_ON_DAPIAY" localSheetId="42">#REF!</definedName>
    <definedName name="GRC_ON_DAPIAY" localSheetId="44">#REF!</definedName>
    <definedName name="GRC_ON_DAPIAY" localSheetId="41">#REF!</definedName>
    <definedName name="GRC_ON_DAPIAY">#REF!</definedName>
    <definedName name="GRC_ON_GER" localSheetId="42">#REF!</definedName>
    <definedName name="GRC_ON_GER" localSheetId="44">#REF!</definedName>
    <definedName name="GRC_ON_GER" localSheetId="41">#REF!</definedName>
    <definedName name="GRC_ON_GER">#REF!</definedName>
    <definedName name="gregds" localSheetId="42" hidden="1">{"TAB1",#N/A,TRUE,"GENERAL";"TAB2",#N/A,TRUE,"GENERAL";"TAB3",#N/A,TRUE,"GENERAL";"TAB4",#N/A,TRUE,"GENERAL";"TAB5",#N/A,TRUE,"GENERAL"}</definedName>
    <definedName name="gregds" localSheetId="44" hidden="1">{"TAB1",#N/A,TRUE,"GENERAL";"TAB2",#N/A,TRUE,"GENERAL";"TAB3",#N/A,TRUE,"GENERAL";"TAB4",#N/A,TRUE,"GENERAL";"TAB5",#N/A,TRUE,"GENERAL"}</definedName>
    <definedName name="gregds" localSheetId="41" hidden="1">{"TAB1",#N/A,TRUE,"GENERAL";"TAB2",#N/A,TRUE,"GENERAL";"TAB3",#N/A,TRUE,"GENERAL";"TAB4",#N/A,TRUE,"GENERAL";"TAB5",#N/A,TRUE,"GENERAL"}</definedName>
    <definedName name="gregds" hidden="1">{"TAB1",#N/A,TRUE,"GENERAL";"TAB2",#N/A,TRUE,"GENERAL";"TAB3",#N/A,TRUE,"GENERAL";"TAB4",#N/A,TRUE,"GENERAL";"TAB5",#N/A,TRUE,"GENERAL"}</definedName>
    <definedName name="grehrtyh" localSheetId="42" hidden="1">{"TAB1",#N/A,TRUE,"GENERAL";"TAB2",#N/A,TRUE,"GENERAL";"TAB3",#N/A,TRUE,"GENERAL";"TAB4",#N/A,TRUE,"GENERAL";"TAB5",#N/A,TRUE,"GENERAL"}</definedName>
    <definedName name="grehrtyh" localSheetId="44" hidden="1">{"TAB1",#N/A,TRUE,"GENERAL";"TAB2",#N/A,TRUE,"GENERAL";"TAB3",#N/A,TRUE,"GENERAL";"TAB4",#N/A,TRUE,"GENERAL";"TAB5",#N/A,TRUE,"GENERAL"}</definedName>
    <definedName name="grehrtyh" localSheetId="41" hidden="1">{"TAB1",#N/A,TRUE,"GENERAL";"TAB2",#N/A,TRUE,"GENERAL";"TAB3",#N/A,TRUE,"GENERAL";"TAB4",#N/A,TRUE,"GENERAL";"TAB5",#N/A,TRUE,"GENERAL"}</definedName>
    <definedName name="grehrtyh" hidden="1">{"TAB1",#N/A,TRUE,"GENERAL";"TAB2",#N/A,TRUE,"GENERAL";"TAB3",#N/A,TRUE,"GENERAL";"TAB4",#N/A,TRUE,"GENERAL";"TAB5",#N/A,TRUE,"GENERAL"}</definedName>
    <definedName name="grggwero" localSheetId="42" hidden="1">{"via1",#N/A,TRUE,"general";"via2",#N/A,TRUE,"general";"via3",#N/A,TRUE,"general"}</definedName>
    <definedName name="grggwero" localSheetId="44" hidden="1">{"via1",#N/A,TRUE,"general";"via2",#N/A,TRUE,"general";"via3",#N/A,TRUE,"general"}</definedName>
    <definedName name="grggwero" localSheetId="41" hidden="1">{"via1",#N/A,TRUE,"general";"via2",#N/A,TRUE,"general";"via3",#N/A,TRUE,"general"}</definedName>
    <definedName name="grggwero" hidden="1">{"via1",#N/A,TRUE,"general";"via2",#N/A,TRUE,"general";"via3",#N/A,TRUE,"general"}</definedName>
    <definedName name="GRM" localSheetId="42">#REF!</definedName>
    <definedName name="GRM" localSheetId="44">#REF!</definedName>
    <definedName name="GRM" localSheetId="41">#REF!</definedName>
    <definedName name="GRM">#REF!</definedName>
    <definedName name="GRM_ON_DMARES" localSheetId="42">#REF!</definedName>
    <definedName name="GRM_ON_DMARES" localSheetId="44">#REF!</definedName>
    <definedName name="GRM_ON_DMARES" localSheetId="41">#REF!</definedName>
    <definedName name="GRM_ON_DMARES">#REF!</definedName>
    <definedName name="GRM_ON_DRIO" localSheetId="42">#REF!</definedName>
    <definedName name="GRM_ON_DRIO" localSheetId="44">#REF!</definedName>
    <definedName name="GRM_ON_DRIO" localSheetId="41">#REF!</definedName>
    <definedName name="GRM_ON_DRIO">#REF!</definedName>
    <definedName name="GRN" localSheetId="42">#REF!</definedName>
    <definedName name="GRN" localSheetId="44">#REF!</definedName>
    <definedName name="GRN" localSheetId="41">#REF!</definedName>
    <definedName name="GRN">#REF!</definedName>
    <definedName name="GRN_ON_ASO" localSheetId="42">#REF!</definedName>
    <definedName name="GRN_ON_ASO" localSheetId="44">#REF!</definedName>
    <definedName name="GRN_ON_ASO" localSheetId="41">#REF!</definedName>
    <definedName name="GRN_ON_ASO">#REF!</definedName>
    <definedName name="GRN_ON_DIREC" localSheetId="42">#REF!</definedName>
    <definedName name="GRN_ON_DIREC" localSheetId="44">#REF!</definedName>
    <definedName name="GRN_ON_DIREC" localSheetId="41">#REF!</definedName>
    <definedName name="GRN_ON_DIREC">#REF!</definedName>
    <definedName name="GRS" localSheetId="42">#REF!</definedName>
    <definedName name="GRS" localSheetId="44">#REF!</definedName>
    <definedName name="GRS" localSheetId="41">#REF!</definedName>
    <definedName name="GRS">#REF!</definedName>
    <definedName name="GRS_ON_ASO" localSheetId="42">#REF!</definedName>
    <definedName name="GRS_ON_ASO" localSheetId="44">#REF!</definedName>
    <definedName name="GRS_ON_ASO" localSheetId="41">#REF!</definedName>
    <definedName name="GRS_ON_ASO">#REF!</definedName>
    <definedName name="GRS_ON_DIREC" localSheetId="42">#REF!</definedName>
    <definedName name="GRS_ON_DIREC" localSheetId="44">#REF!</definedName>
    <definedName name="GRS_ON_DIREC" localSheetId="41">#REF!</definedName>
    <definedName name="GRS_ON_DIREC">#REF!</definedName>
    <definedName name="GRS_ON_HUIL" localSheetId="42">#REF!</definedName>
    <definedName name="GRS_ON_HUIL" localSheetId="44">#REF!</definedName>
    <definedName name="GRS_ON_HUIL" localSheetId="41">#REF!</definedName>
    <definedName name="GRS_ON_HUIL">#REF!</definedName>
    <definedName name="grtyerh" localSheetId="42" hidden="1">{"TAB1",#N/A,TRUE,"GENERAL";"TAB2",#N/A,TRUE,"GENERAL";"TAB3",#N/A,TRUE,"GENERAL";"TAB4",#N/A,TRUE,"GENERAL";"TAB5",#N/A,TRUE,"GENERAL"}</definedName>
    <definedName name="grtyerh" localSheetId="44" hidden="1">{"TAB1",#N/A,TRUE,"GENERAL";"TAB2",#N/A,TRUE,"GENERAL";"TAB3",#N/A,TRUE,"GENERAL";"TAB4",#N/A,TRUE,"GENERAL";"TAB5",#N/A,TRUE,"GENERAL"}</definedName>
    <definedName name="grtyerh" localSheetId="41" hidden="1">{"TAB1",#N/A,TRUE,"GENERAL";"TAB2",#N/A,TRUE,"GENERAL";"TAB3",#N/A,TRUE,"GENERAL";"TAB4",#N/A,TRUE,"GENERAL";"TAB5",#N/A,TRUE,"GENERAL"}</definedName>
    <definedName name="grtyerh" hidden="1">{"TAB1",#N/A,TRUE,"GENERAL";"TAB2",#N/A,TRUE,"GENERAL";"TAB3",#N/A,TRUE,"GENERAL";"TAB4",#N/A,TRUE,"GENERAL";"TAB5",#N/A,TRUE,"GENERAL"}</definedName>
    <definedName name="GRUPO1" localSheetId="42">#REF!</definedName>
    <definedName name="GRUPO1" localSheetId="44">#REF!</definedName>
    <definedName name="GRUPO1" localSheetId="41">#REF!</definedName>
    <definedName name="GRUPO1">#REF!</definedName>
    <definedName name="GRUPO123" localSheetId="42">#REF!</definedName>
    <definedName name="GRUPO123" localSheetId="44">#REF!</definedName>
    <definedName name="GRUPO123" localSheetId="41">#REF!</definedName>
    <definedName name="GRUPO123">#REF!</definedName>
    <definedName name="GRUPO13" localSheetId="42">#REF!</definedName>
    <definedName name="GRUPO13" localSheetId="44">#REF!</definedName>
    <definedName name="GRUPO13" localSheetId="41">#REF!</definedName>
    <definedName name="GRUPO13">#REF!</definedName>
    <definedName name="GRUPO2" localSheetId="41">#REF!</definedName>
    <definedName name="GRUPO2">#REF!</definedName>
    <definedName name="grupo3" localSheetId="42">#REF!</definedName>
    <definedName name="grupo3" localSheetId="44">#REF!</definedName>
    <definedName name="grupo3" localSheetId="41">#REF!</definedName>
    <definedName name="grupo3">#REF!</definedName>
    <definedName name="grupo4" localSheetId="42">#REF!</definedName>
    <definedName name="grupo4" localSheetId="44">#REF!</definedName>
    <definedName name="grupo4" localSheetId="41">#REF!</definedName>
    <definedName name="grupo4">#REF!</definedName>
    <definedName name="grupo5" localSheetId="42">#REF!</definedName>
    <definedName name="grupo5" localSheetId="44">#REF!</definedName>
    <definedName name="grupo5" localSheetId="41">#REF!</definedName>
    <definedName name="grupo5">#REF!</definedName>
    <definedName name="grupo6" localSheetId="42">#REF!</definedName>
    <definedName name="grupo6" localSheetId="44">#REF!</definedName>
    <definedName name="grupo6" localSheetId="41">#REF!</definedName>
    <definedName name="grupo6">#REF!</definedName>
    <definedName name="grupo7" localSheetId="42">#REF!</definedName>
    <definedName name="grupo7" localSheetId="44">#REF!</definedName>
    <definedName name="grupo7" localSheetId="41">#REF!</definedName>
    <definedName name="grupo7">#REF!</definedName>
    <definedName name="grupo8" localSheetId="42">#REF!</definedName>
    <definedName name="grupo8" localSheetId="44">#REF!</definedName>
    <definedName name="grupo8" localSheetId="41">#REF!</definedName>
    <definedName name="grupo8">#REF!</definedName>
    <definedName name="grupo9" localSheetId="42">#REF!</definedName>
    <definedName name="grupo9" localSheetId="44">#REF!</definedName>
    <definedName name="grupo9" localSheetId="41">#REF!</definedName>
    <definedName name="grupo9">#REF!</definedName>
    <definedName name="GSDG" localSheetId="42" hidden="1">{"TAB1",#N/A,TRUE,"GENERAL";"TAB2",#N/A,TRUE,"GENERAL";"TAB3",#N/A,TRUE,"GENERAL";"TAB4",#N/A,TRUE,"GENERAL";"TAB5",#N/A,TRUE,"GENERAL"}</definedName>
    <definedName name="GSDG" localSheetId="44" hidden="1">{"TAB1",#N/A,TRUE,"GENERAL";"TAB2",#N/A,TRUE,"GENERAL";"TAB3",#N/A,TRUE,"GENERAL";"TAB4",#N/A,TRUE,"GENERAL";"TAB5",#N/A,TRUE,"GENERAL"}</definedName>
    <definedName name="GSDG" localSheetId="41" hidden="1">{"TAB1",#N/A,TRUE,"GENERAL";"TAB2",#N/A,TRUE,"GENERAL";"TAB3",#N/A,TRUE,"GENERAL";"TAB4",#N/A,TRUE,"GENERAL";"TAB5",#N/A,TRUE,"GENERAL"}</definedName>
    <definedName name="GSDG" hidden="1">{"TAB1",#N/A,TRUE,"GENERAL";"TAB2",#N/A,TRUE,"GENERAL";"TAB3",#N/A,TRUE,"GENERAL";"TAB4",#N/A,TRUE,"GENERAL";"TAB5",#N/A,TRUE,"GENERAL"}</definedName>
    <definedName name="gsfsf" localSheetId="42" hidden="1">{"via1",#N/A,TRUE,"general";"via2",#N/A,TRUE,"general";"via3",#N/A,TRUE,"general"}</definedName>
    <definedName name="gsfsf" localSheetId="44" hidden="1">{"via1",#N/A,TRUE,"general";"via2",#N/A,TRUE,"general";"via3",#N/A,TRUE,"general"}</definedName>
    <definedName name="gsfsf" localSheetId="41" hidden="1">{"via1",#N/A,TRUE,"general";"via2",#N/A,TRUE,"general";"via3",#N/A,TRUE,"general"}</definedName>
    <definedName name="gsfsf" hidden="1">{"via1",#N/A,TRUE,"general";"via2",#N/A,TRUE,"general";"via3",#N/A,TRUE,"general"}</definedName>
    <definedName name="GT" localSheetId="42">#REF!</definedName>
    <definedName name="GT" localSheetId="44">#REF!</definedName>
    <definedName name="GT" localSheetId="41">#REF!</definedName>
    <definedName name="GT">#REF!</definedName>
    <definedName name="GTC" localSheetId="42">#REF!</definedName>
    <definedName name="GTC" localSheetId="44">#REF!</definedName>
    <definedName name="GTC" localSheetId="41">#REF!</definedName>
    <definedName name="GTC">#REF!</definedName>
    <definedName name="GTE" localSheetId="42">#REF!</definedName>
    <definedName name="GTE" localSheetId="44">#REF!</definedName>
    <definedName name="GTE" localSheetId="41">#REF!</definedName>
    <definedName name="GTE">#REF!</definedName>
    <definedName name="gtgt" localSheetId="42" hidden="1">{"via1",#N/A,TRUE,"general";"via2",#N/A,TRUE,"general";"via3",#N/A,TRUE,"general"}</definedName>
    <definedName name="gtgt" localSheetId="44" hidden="1">{"via1",#N/A,TRUE,"general";"via2",#N/A,TRUE,"general";"via3",#N/A,TRUE,"general"}</definedName>
    <definedName name="gtgt" localSheetId="41" hidden="1">{"via1",#N/A,TRUE,"general";"via2",#N/A,TRUE,"general";"via3",#N/A,TRUE,"general"}</definedName>
    <definedName name="gtgt" hidden="1">{"via1",#N/A,TRUE,"general";"via2",#N/A,TRUE,"general";"via3",#N/A,TRUE,"general"}</definedName>
    <definedName name="gtgtg" localSheetId="42" hidden="1">{"via1",#N/A,TRUE,"general";"via2",#N/A,TRUE,"general";"via3",#N/A,TRUE,"general"}</definedName>
    <definedName name="gtgtg" localSheetId="44" hidden="1">{"via1",#N/A,TRUE,"general";"via2",#N/A,TRUE,"general";"via3",#N/A,TRUE,"general"}</definedName>
    <definedName name="gtgtg" localSheetId="41" hidden="1">{"via1",#N/A,TRUE,"general";"via2",#N/A,TRUE,"general";"via3",#N/A,TRUE,"general"}</definedName>
    <definedName name="gtgtg" hidden="1">{"via1",#N/A,TRUE,"general";"via2",#N/A,TRUE,"general";"via3",#N/A,TRUE,"general"}</definedName>
    <definedName name="gtgtgff" localSheetId="42" hidden="1">{"via1",#N/A,TRUE,"general";"via2",#N/A,TRUE,"general";"via3",#N/A,TRUE,"general"}</definedName>
    <definedName name="gtgtgff" localSheetId="44" hidden="1">{"via1",#N/A,TRUE,"general";"via2",#N/A,TRUE,"general";"via3",#N/A,TRUE,"general"}</definedName>
    <definedName name="gtgtgff" localSheetId="41" hidden="1">{"via1",#N/A,TRUE,"general";"via2",#N/A,TRUE,"general";"via3",#N/A,TRUE,"general"}</definedName>
    <definedName name="gtgtgff" hidden="1">{"via1",#N/A,TRUE,"general";"via2",#N/A,TRUE,"general";"via3",#N/A,TRUE,"general"}</definedName>
    <definedName name="gtgtgyh" localSheetId="42" hidden="1">{"TAB1",#N/A,TRUE,"GENERAL";"TAB2",#N/A,TRUE,"GENERAL";"TAB3",#N/A,TRUE,"GENERAL";"TAB4",#N/A,TRUE,"GENERAL";"TAB5",#N/A,TRUE,"GENERAL"}</definedName>
    <definedName name="gtgtgyh" localSheetId="44" hidden="1">{"TAB1",#N/A,TRUE,"GENERAL";"TAB2",#N/A,TRUE,"GENERAL";"TAB3",#N/A,TRUE,"GENERAL";"TAB4",#N/A,TRUE,"GENERAL";"TAB5",#N/A,TRUE,"GENERAL"}</definedName>
    <definedName name="gtgtgyh" localSheetId="41" hidden="1">{"TAB1",#N/A,TRUE,"GENERAL";"TAB2",#N/A,TRUE,"GENERAL";"TAB3",#N/A,TRUE,"GENERAL";"TAB4",#N/A,TRUE,"GENERAL";"TAB5",#N/A,TRUE,"GENERAL"}</definedName>
    <definedName name="gtgtgyh" hidden="1">{"TAB1",#N/A,TRUE,"GENERAL";"TAB2",#N/A,TRUE,"GENERAL";"TAB3",#N/A,TRUE,"GENERAL";"TAB4",#N/A,TRUE,"GENERAL";"TAB5",#N/A,TRUE,"GENERAL"}</definedName>
    <definedName name="gtgth" localSheetId="42" hidden="1">{"TAB1",#N/A,TRUE,"GENERAL";"TAB2",#N/A,TRUE,"GENERAL";"TAB3",#N/A,TRUE,"GENERAL";"TAB4",#N/A,TRUE,"GENERAL";"TAB5",#N/A,TRUE,"GENERAL"}</definedName>
    <definedName name="gtgth" localSheetId="44" hidden="1">{"TAB1",#N/A,TRUE,"GENERAL";"TAB2",#N/A,TRUE,"GENERAL";"TAB3",#N/A,TRUE,"GENERAL";"TAB4",#N/A,TRUE,"GENERAL";"TAB5",#N/A,TRUE,"GENERAL"}</definedName>
    <definedName name="gtgth" localSheetId="41" hidden="1">{"TAB1",#N/A,TRUE,"GENERAL";"TAB2",#N/A,TRUE,"GENERAL";"TAB3",#N/A,TRUE,"GENERAL";"TAB4",#N/A,TRUE,"GENERAL";"TAB5",#N/A,TRUE,"GENERAL"}</definedName>
    <definedName name="gtgth" hidden="1">{"TAB1",#N/A,TRUE,"GENERAL";"TAB2",#N/A,TRUE,"GENERAL";"TAB3",#N/A,TRUE,"GENERAL";"TAB4",#N/A,TRUE,"GENERAL";"TAB5",#N/A,TRUE,"GENERAL"}</definedName>
    <definedName name="GTO_ADMON" localSheetId="42">#REF!</definedName>
    <definedName name="GTO_ADMON" localSheetId="44">#REF!</definedName>
    <definedName name="GTO_ADMON" localSheetId="41">#REF!</definedName>
    <definedName name="GTO_ADMON">#REF!</definedName>
    <definedName name="GTO_INVEST" localSheetId="42">#REF!</definedName>
    <definedName name="GTO_INVEST" localSheetId="44">#REF!</definedName>
    <definedName name="GTO_INVEST" localSheetId="41">#REF!</definedName>
    <definedName name="GTO_INVEST">#REF!</definedName>
    <definedName name="GTO_OPERA" localSheetId="42">#REF!</definedName>
    <definedName name="GTO_OPERA" localSheetId="44">#REF!</definedName>
    <definedName name="GTO_OPERA" localSheetId="41">#REF!</definedName>
    <definedName name="GTO_OPERA">#REF!</definedName>
    <definedName name="GTP" localSheetId="42">#REF!</definedName>
    <definedName name="GTP" localSheetId="44">#REF!</definedName>
    <definedName name="GTP" localSheetId="41">#REF!</definedName>
    <definedName name="GTP">#REF!</definedName>
    <definedName name="GTRE" localSheetId="42">#REF!</definedName>
    <definedName name="GTRE" localSheetId="44">#REF!</definedName>
    <definedName name="GTRE" localSheetId="41">#REF!</definedName>
    <definedName name="GTRE">#REF!</definedName>
    <definedName name="h" localSheetId="42">#REF!</definedName>
    <definedName name="h" localSheetId="44">#REF!</definedName>
    <definedName name="h" localSheetId="41">#REF!</definedName>
    <definedName name="h">#REF!</definedName>
    <definedName name="H_pump" localSheetId="42">#REF!</definedName>
    <definedName name="H_pump" localSheetId="44">#REF!</definedName>
    <definedName name="H_pump" localSheetId="41">#REF!</definedName>
    <definedName name="H_pump">#REF!</definedName>
    <definedName name="H427." localSheetId="41">#REF!</definedName>
    <definedName name="H427.">#REF!</definedName>
    <definedName name="h9h" localSheetId="42" hidden="1">{"via1",#N/A,TRUE,"general";"via2",#N/A,TRUE,"general";"via3",#N/A,TRUE,"general"}</definedName>
    <definedName name="h9h" localSheetId="44" hidden="1">{"via1",#N/A,TRUE,"general";"via2",#N/A,TRUE,"general";"via3",#N/A,TRUE,"general"}</definedName>
    <definedName name="h9h" localSheetId="41" hidden="1">{"via1",#N/A,TRUE,"general";"via2",#N/A,TRUE,"general";"via3",#N/A,TRUE,"general"}</definedName>
    <definedName name="h9h" hidden="1">{"via1",#N/A,TRUE,"general";"via2",#N/A,TRUE,"general";"via3",#N/A,TRUE,"general"}</definedName>
    <definedName name="Hazards" localSheetId="42">#REF!</definedName>
    <definedName name="Hazards" localSheetId="44">#REF!</definedName>
    <definedName name="Hazards" localSheetId="41">#REF!</definedName>
    <definedName name="Hazards">#REF!</definedName>
    <definedName name="hbfdhrw" localSheetId="42" hidden="1">{"TAB1",#N/A,TRUE,"GENERAL";"TAB2",#N/A,TRUE,"GENERAL";"TAB3",#N/A,TRUE,"GENERAL";"TAB4",#N/A,TRUE,"GENERAL";"TAB5",#N/A,TRUE,"GENERAL"}</definedName>
    <definedName name="hbfdhrw" localSheetId="44" hidden="1">{"TAB1",#N/A,TRUE,"GENERAL";"TAB2",#N/A,TRUE,"GENERAL";"TAB3",#N/A,TRUE,"GENERAL";"TAB4",#N/A,TRUE,"GENERAL";"TAB5",#N/A,TRUE,"GENERAL"}</definedName>
    <definedName name="hbfdhrw" localSheetId="41" hidden="1">{"TAB1",#N/A,TRUE,"GENERAL";"TAB2",#N/A,TRUE,"GENERAL";"TAB3",#N/A,TRUE,"GENERAL";"TAB4",#N/A,TRUE,"GENERAL";"TAB5",#N/A,TRUE,"GENERAL"}</definedName>
    <definedName name="hbfdhrw" hidden="1">{"TAB1",#N/A,TRUE,"GENERAL";"TAB2",#N/A,TRUE,"GENERAL";"TAB3",#N/A,TRUE,"GENERAL";"TAB4",#N/A,TRUE,"GENERAL";"TAB5",#N/A,TRUE,"GENERAL"}</definedName>
    <definedName name="hdfh" localSheetId="42" hidden="1">{"via1",#N/A,TRUE,"general";"via2",#N/A,TRUE,"general";"via3",#N/A,TRUE,"general"}</definedName>
    <definedName name="hdfh" localSheetId="44" hidden="1">{"via1",#N/A,TRUE,"general";"via2",#N/A,TRUE,"general";"via3",#N/A,TRUE,"general"}</definedName>
    <definedName name="hdfh" localSheetId="41" hidden="1">{"via1",#N/A,TRUE,"general";"via2",#N/A,TRUE,"general";"via3",#N/A,TRUE,"general"}</definedName>
    <definedName name="hdfh" hidden="1">{"via1",#N/A,TRUE,"general";"via2",#N/A,TRUE,"general";"via3",#N/A,TRUE,"general"}</definedName>
    <definedName name="hdfh4" localSheetId="42" hidden="1">{"TAB1",#N/A,TRUE,"GENERAL";"TAB2",#N/A,TRUE,"GENERAL";"TAB3",#N/A,TRUE,"GENERAL";"TAB4",#N/A,TRUE,"GENERAL";"TAB5",#N/A,TRUE,"GENERAL"}</definedName>
    <definedName name="hdfh4" localSheetId="44" hidden="1">{"TAB1",#N/A,TRUE,"GENERAL";"TAB2",#N/A,TRUE,"GENERAL";"TAB3",#N/A,TRUE,"GENERAL";"TAB4",#N/A,TRUE,"GENERAL";"TAB5",#N/A,TRUE,"GENERAL"}</definedName>
    <definedName name="hdfh4" localSheetId="41" hidden="1">{"TAB1",#N/A,TRUE,"GENERAL";"TAB2",#N/A,TRUE,"GENERAL";"TAB3",#N/A,TRUE,"GENERAL";"TAB4",#N/A,TRUE,"GENERAL";"TAB5",#N/A,TRUE,"GENERAL"}</definedName>
    <definedName name="hdfh4" hidden="1">{"TAB1",#N/A,TRUE,"GENERAL";"TAB2",#N/A,TRUE,"GENERAL";"TAB3",#N/A,TRUE,"GENERAL";"TAB4",#N/A,TRUE,"GENERAL";"TAB5",#N/A,TRUE,"GENERAL"}</definedName>
    <definedName name="hdfhwq" localSheetId="42" hidden="1">{"TAB1",#N/A,TRUE,"GENERAL";"TAB2",#N/A,TRUE,"GENERAL";"TAB3",#N/A,TRUE,"GENERAL";"TAB4",#N/A,TRUE,"GENERAL";"TAB5",#N/A,TRUE,"GENERAL"}</definedName>
    <definedName name="hdfhwq" localSheetId="44" hidden="1">{"TAB1",#N/A,TRUE,"GENERAL";"TAB2",#N/A,TRUE,"GENERAL";"TAB3",#N/A,TRUE,"GENERAL";"TAB4",#N/A,TRUE,"GENERAL";"TAB5",#N/A,TRUE,"GENERAL"}</definedName>
    <definedName name="hdfhwq" localSheetId="41" hidden="1">{"TAB1",#N/A,TRUE,"GENERAL";"TAB2",#N/A,TRUE,"GENERAL";"TAB3",#N/A,TRUE,"GENERAL";"TAB4",#N/A,TRUE,"GENERAL";"TAB5",#N/A,TRUE,"GENERAL"}</definedName>
    <definedName name="hdfhwq" hidden="1">{"TAB1",#N/A,TRUE,"GENERAL";"TAB2",#N/A,TRUE,"GENERAL";"TAB3",#N/A,TRUE,"GENERAL";"TAB4",#N/A,TRUE,"GENERAL";"TAB5",#N/A,TRUE,"GENERAL"}</definedName>
    <definedName name="hdgh" localSheetId="42" hidden="1">{"via1",#N/A,TRUE,"general";"via2",#N/A,TRUE,"general";"via3",#N/A,TRUE,"general"}</definedName>
    <definedName name="hdgh" localSheetId="44" hidden="1">{"via1",#N/A,TRUE,"general";"via2",#N/A,TRUE,"general";"via3",#N/A,TRUE,"general"}</definedName>
    <definedName name="hdgh" localSheetId="41" hidden="1">{"via1",#N/A,TRUE,"general";"via2",#N/A,TRUE,"general";"via3",#N/A,TRUE,"general"}</definedName>
    <definedName name="hdgh" hidden="1">{"via1",#N/A,TRUE,"general";"via2",#N/A,TRUE,"general";"via3",#N/A,TRUE,"general"}</definedName>
    <definedName name="hdhf" localSheetId="42" hidden="1">{"TAB1",#N/A,TRUE,"GENERAL";"TAB2",#N/A,TRUE,"GENERAL";"TAB3",#N/A,TRUE,"GENERAL";"TAB4",#N/A,TRUE,"GENERAL";"TAB5",#N/A,TRUE,"GENERAL"}</definedName>
    <definedName name="hdhf" localSheetId="44" hidden="1">{"TAB1",#N/A,TRUE,"GENERAL";"TAB2",#N/A,TRUE,"GENERAL";"TAB3",#N/A,TRUE,"GENERAL";"TAB4",#N/A,TRUE,"GENERAL";"TAB5",#N/A,TRUE,"GENERAL"}</definedName>
    <definedName name="hdhf" localSheetId="41" hidden="1">{"TAB1",#N/A,TRUE,"GENERAL";"TAB2",#N/A,TRUE,"GENERAL";"TAB3",#N/A,TRUE,"GENERAL";"TAB4",#N/A,TRUE,"GENERAL";"TAB5",#N/A,TRUE,"GENERAL"}</definedName>
    <definedName name="hdhf" hidden="1">{"TAB1",#N/A,TRUE,"GENERAL";"TAB2",#N/A,TRUE,"GENERAL";"TAB3",#N/A,TRUE,"GENERAL";"TAB4",#N/A,TRUE,"GENERAL";"TAB5",#N/A,TRUE,"GENERAL"}</definedName>
    <definedName name="Header_Row" localSheetId="44">ROW(#REF!)</definedName>
    <definedName name="Header_Row" localSheetId="41">ROW(#REF!)</definedName>
    <definedName name="Header_Row">ROW(#REF!)</definedName>
    <definedName name="hed" localSheetId="42">#REF!</definedName>
    <definedName name="hed" localSheetId="44">#REF!</definedName>
    <definedName name="hed" localSheetId="41">#REF!</definedName>
    <definedName name="hed">#REF!</definedName>
    <definedName name="hen" localSheetId="42">#REF!</definedName>
    <definedName name="hen" localSheetId="44">#REF!</definedName>
    <definedName name="hen" localSheetId="41">#REF!</definedName>
    <definedName name="hen">#REF!</definedName>
    <definedName name="herramientas" localSheetId="42">#REF!</definedName>
    <definedName name="herramientas" localSheetId="44">#REF!</definedName>
    <definedName name="herramientas">#REF!</definedName>
    <definedName name="HERRERO" localSheetId="42">#REF!</definedName>
    <definedName name="HERRERO" localSheetId="44">#REF!</definedName>
    <definedName name="HERRERO" localSheetId="41">#REF!</definedName>
    <definedName name="HERRERO">#REF!</definedName>
    <definedName name="hfgh" localSheetId="42" hidden="1">{"via1",#N/A,TRUE,"general";"via2",#N/A,TRUE,"general";"via3",#N/A,TRUE,"general"}</definedName>
    <definedName name="hfgh" localSheetId="44" hidden="1">{"via1",#N/A,TRUE,"general";"via2",#N/A,TRUE,"general";"via3",#N/A,TRUE,"general"}</definedName>
    <definedName name="hfgh" localSheetId="41" hidden="1">{"via1",#N/A,TRUE,"general";"via2",#N/A,TRUE,"general";"via3",#N/A,TRUE,"general"}</definedName>
    <definedName name="hfgh" hidden="1">{"via1",#N/A,TRUE,"general";"via2",#N/A,TRUE,"general";"via3",#N/A,TRUE,"general"}</definedName>
    <definedName name="hfh" localSheetId="42" hidden="1">{"TAB1",#N/A,TRUE,"GENERAL";"TAB2",#N/A,TRUE,"GENERAL";"TAB3",#N/A,TRUE,"GENERAL";"TAB4",#N/A,TRUE,"GENERAL";"TAB5",#N/A,TRUE,"GENERAL"}</definedName>
    <definedName name="hfh" localSheetId="44" hidden="1">{"TAB1",#N/A,TRUE,"GENERAL";"TAB2",#N/A,TRUE,"GENERAL";"TAB3",#N/A,TRUE,"GENERAL";"TAB4",#N/A,TRUE,"GENERAL";"TAB5",#N/A,TRUE,"GENERAL"}</definedName>
    <definedName name="hfh" localSheetId="41" hidden="1">{"TAB1",#N/A,TRUE,"GENERAL";"TAB2",#N/A,TRUE,"GENERAL";"TAB3",#N/A,TRUE,"GENERAL";"TAB4",#N/A,TRUE,"GENERAL";"TAB5",#N/A,TRUE,"GENERAL"}</definedName>
    <definedName name="hfh" hidden="1">{"TAB1",#N/A,TRUE,"GENERAL";"TAB2",#N/A,TRUE,"GENERAL";"TAB3",#N/A,TRUE,"GENERAL";"TAB4",#N/A,TRUE,"GENERAL";"TAB5",#N/A,TRUE,"GENERAL"}</definedName>
    <definedName name="hfhg" localSheetId="42" hidden="1">{"TAB1",#N/A,TRUE,"GENERAL";"TAB2",#N/A,TRUE,"GENERAL";"TAB3",#N/A,TRUE,"GENERAL";"TAB4",#N/A,TRUE,"GENERAL";"TAB5",#N/A,TRUE,"GENERAL"}</definedName>
    <definedName name="hfhg" localSheetId="44" hidden="1">{"TAB1",#N/A,TRUE,"GENERAL";"TAB2",#N/A,TRUE,"GENERAL";"TAB3",#N/A,TRUE,"GENERAL";"TAB4",#N/A,TRUE,"GENERAL";"TAB5",#N/A,TRUE,"GENERAL"}</definedName>
    <definedName name="hfhg" localSheetId="41" hidden="1">{"TAB1",#N/A,TRUE,"GENERAL";"TAB2",#N/A,TRUE,"GENERAL";"TAB3",#N/A,TRUE,"GENERAL";"TAB4",#N/A,TRUE,"GENERAL";"TAB5",#N/A,TRUE,"GENERAL"}</definedName>
    <definedName name="hfhg" hidden="1">{"TAB1",#N/A,TRUE,"GENERAL";"TAB2",#N/A,TRUE,"GENERAL";"TAB3",#N/A,TRUE,"GENERAL";"TAB4",#N/A,TRUE,"GENERAL";"TAB5",#N/A,TRUE,"GENERAL"}</definedName>
    <definedName name="hfthr" localSheetId="42" hidden="1">{"via1",#N/A,TRUE,"general";"via2",#N/A,TRUE,"general";"via3",#N/A,TRUE,"general"}</definedName>
    <definedName name="hfthr" localSheetId="44" hidden="1">{"via1",#N/A,TRUE,"general";"via2",#N/A,TRUE,"general";"via3",#N/A,TRUE,"general"}</definedName>
    <definedName name="hfthr" localSheetId="41" hidden="1">{"via1",#N/A,TRUE,"general";"via2",#N/A,TRUE,"general";"via3",#N/A,TRUE,"general"}</definedName>
    <definedName name="hfthr" hidden="1">{"via1",#N/A,TRUE,"general";"via2",#N/A,TRUE,"general";"via3",#N/A,TRUE,"general"}</definedName>
    <definedName name="hg" localSheetId="42" hidden="1">{"via1",#N/A,TRUE,"general";"via2",#N/A,TRUE,"general";"via3",#N/A,TRUE,"general"}</definedName>
    <definedName name="hg" localSheetId="44" hidden="1">{"via1",#N/A,TRUE,"general";"via2",#N/A,TRUE,"general";"via3",#N/A,TRUE,"general"}</definedName>
    <definedName name="hg" localSheetId="41" hidden="1">{"via1",#N/A,TRUE,"general";"via2",#N/A,TRUE,"general";"via3",#N/A,TRUE,"general"}</definedName>
    <definedName name="hg" hidden="1">{"via1",#N/A,TRUE,"general";"via2",#N/A,TRUE,"general";"via3",#N/A,TRUE,"general"}</definedName>
    <definedName name="HGF" localSheetId="42" hidden="1">#REF!</definedName>
    <definedName name="HGF" localSheetId="44" hidden="1">#REF!</definedName>
    <definedName name="HGF" hidden="1">#REF!</definedName>
    <definedName name="HGFH" localSheetId="42" hidden="1">{"via1",#N/A,TRUE,"general";"via2",#N/A,TRUE,"general";"via3",#N/A,TRUE,"general"}</definedName>
    <definedName name="HGFH" localSheetId="44" hidden="1">{"via1",#N/A,TRUE,"general";"via2",#N/A,TRUE,"general";"via3",#N/A,TRUE,"general"}</definedName>
    <definedName name="HGFH" localSheetId="41" hidden="1">{"via1",#N/A,TRUE,"general";"via2",#N/A,TRUE,"general";"via3",#N/A,TRUE,"general"}</definedName>
    <definedName name="HGFH" hidden="1">{"via1",#N/A,TRUE,"general";"via2",#N/A,TRUE,"general";"via3",#N/A,TRUE,"general"}</definedName>
    <definedName name="hgfhty" localSheetId="42" hidden="1">{"via1",#N/A,TRUE,"general";"via2",#N/A,TRUE,"general";"via3",#N/A,TRUE,"general"}</definedName>
    <definedName name="hgfhty" localSheetId="44" hidden="1">{"via1",#N/A,TRUE,"general";"via2",#N/A,TRUE,"general";"via3",#N/A,TRUE,"general"}</definedName>
    <definedName name="hgfhty" localSheetId="41" hidden="1">{"via1",#N/A,TRUE,"general";"via2",#N/A,TRUE,"general";"via3",#N/A,TRUE,"general"}</definedName>
    <definedName name="hgfhty" hidden="1">{"via1",#N/A,TRUE,"general";"via2",#N/A,TRUE,"general";"via3",#N/A,TRUE,"general"}</definedName>
    <definedName name="HGGG" localSheetId="42" hidden="1">#REF!</definedName>
    <definedName name="HGGG" localSheetId="44" hidden="1">#REF!</definedName>
    <definedName name="HGGG" hidden="1">#REF!</definedName>
    <definedName name="HGHFH7" localSheetId="42" hidden="1">{"TAB1",#N/A,TRUE,"GENERAL";"TAB2",#N/A,TRUE,"GENERAL";"TAB3",#N/A,TRUE,"GENERAL";"TAB4",#N/A,TRUE,"GENERAL";"TAB5",#N/A,TRUE,"GENERAL"}</definedName>
    <definedName name="HGHFH7" localSheetId="44" hidden="1">{"TAB1",#N/A,TRUE,"GENERAL";"TAB2",#N/A,TRUE,"GENERAL";"TAB3",#N/A,TRUE,"GENERAL";"TAB4",#N/A,TRUE,"GENERAL";"TAB5",#N/A,TRUE,"GENERAL"}</definedName>
    <definedName name="HGHFH7" localSheetId="41" hidden="1">{"TAB1",#N/A,TRUE,"GENERAL";"TAB2",#N/A,TRUE,"GENERAL";"TAB3",#N/A,TRUE,"GENERAL";"TAB4",#N/A,TRUE,"GENERAL";"TAB5",#N/A,TRUE,"GENERAL"}</definedName>
    <definedName name="HGHFH7" hidden="1">{"TAB1",#N/A,TRUE,"GENERAL";"TAB2",#N/A,TRUE,"GENERAL";"TAB3",#N/A,TRUE,"GENERAL";"TAB4",#N/A,TRUE,"GENERAL";"TAB5",#N/A,TRUE,"GENERAL"}</definedName>
    <definedName name="hghhj" localSheetId="42" hidden="1">{"TAB1",#N/A,TRUE,"GENERAL";"TAB2",#N/A,TRUE,"GENERAL";"TAB3",#N/A,TRUE,"GENERAL";"TAB4",#N/A,TRUE,"GENERAL";"TAB5",#N/A,TRUE,"GENERAL"}</definedName>
    <definedName name="hghhj" localSheetId="44" hidden="1">{"TAB1",#N/A,TRUE,"GENERAL";"TAB2",#N/A,TRUE,"GENERAL";"TAB3",#N/A,TRUE,"GENERAL";"TAB4",#N/A,TRUE,"GENERAL";"TAB5",#N/A,TRUE,"GENERAL"}</definedName>
    <definedName name="hghhj" localSheetId="41" hidden="1">{"TAB1",#N/A,TRUE,"GENERAL";"TAB2",#N/A,TRUE,"GENERAL";"TAB3",#N/A,TRUE,"GENERAL";"TAB4",#N/A,TRUE,"GENERAL";"TAB5",#N/A,TRUE,"GENERAL"}</definedName>
    <definedName name="hghhj" hidden="1">{"TAB1",#N/A,TRUE,"GENERAL";"TAB2",#N/A,TRUE,"GENERAL";"TAB3",#N/A,TRUE,"GENERAL";"TAB4",#N/A,TRUE,"GENERAL";"TAB5",#N/A,TRUE,"GENERAL"}</definedName>
    <definedName name="hghydj" localSheetId="42" hidden="1">{"via1",#N/A,TRUE,"general";"via2",#N/A,TRUE,"general";"via3",#N/A,TRUE,"general"}</definedName>
    <definedName name="hghydj" localSheetId="44" hidden="1">{"via1",#N/A,TRUE,"general";"via2",#N/A,TRUE,"general";"via3",#N/A,TRUE,"general"}</definedName>
    <definedName name="hghydj" localSheetId="41" hidden="1">{"via1",#N/A,TRUE,"general";"via2",#N/A,TRUE,"general";"via3",#N/A,TRUE,"general"}</definedName>
    <definedName name="hghydj" hidden="1">{"via1",#N/A,TRUE,"general";"via2",#N/A,TRUE,"general";"via3",#N/A,TRUE,"general"}</definedName>
    <definedName name="hgjfjw" localSheetId="42" hidden="1">{"via1",#N/A,TRUE,"general";"via2",#N/A,TRUE,"general";"via3",#N/A,TRUE,"general"}</definedName>
    <definedName name="hgjfjw" localSheetId="44" hidden="1">{"via1",#N/A,TRUE,"general";"via2",#N/A,TRUE,"general";"via3",#N/A,TRUE,"general"}</definedName>
    <definedName name="hgjfjw" localSheetId="41" hidden="1">{"via1",#N/A,TRUE,"general";"via2",#N/A,TRUE,"general";"via3",#N/A,TRUE,"general"}</definedName>
    <definedName name="hgjfjw" hidden="1">{"via1",#N/A,TRUE,"general";"via2",#N/A,TRUE,"general";"via3",#N/A,TRUE,"general"}</definedName>
    <definedName name="HGJG" localSheetId="42" hidden="1">{"TAB1",#N/A,TRUE,"GENERAL";"TAB2",#N/A,TRUE,"GENERAL";"TAB3",#N/A,TRUE,"GENERAL";"TAB4",#N/A,TRUE,"GENERAL";"TAB5",#N/A,TRUE,"GENERAL"}</definedName>
    <definedName name="HGJG" localSheetId="44" hidden="1">{"TAB1",#N/A,TRUE,"GENERAL";"TAB2",#N/A,TRUE,"GENERAL";"TAB3",#N/A,TRUE,"GENERAL";"TAB4",#N/A,TRUE,"GENERAL";"TAB5",#N/A,TRUE,"GENERAL"}</definedName>
    <definedName name="HGJG" localSheetId="41" hidden="1">{"TAB1",#N/A,TRUE,"GENERAL";"TAB2",#N/A,TRUE,"GENERAL";"TAB3",#N/A,TRUE,"GENERAL";"TAB4",#N/A,TRUE,"GENERAL";"TAB5",#N/A,TRUE,"GENERAL"}</definedName>
    <definedName name="HGJG" hidden="1">{"TAB1",#N/A,TRUE,"GENERAL";"TAB2",#N/A,TRUE,"GENERAL";"TAB3",#N/A,TRUE,"GENERAL";"TAB4",#N/A,TRUE,"GENERAL";"TAB5",#N/A,TRUE,"GENERAL"}</definedName>
    <definedName name="hh" localSheetId="42">'MEDIA ARIT BAJA'!ERR</definedName>
    <definedName name="hh" localSheetId="44">'ORDEN ELEG'!ERR</definedName>
    <definedName name="hh" localSheetId="41">'PREC. ARTIFI. BAJOS'!ERR</definedName>
    <definedName name="hh">[0]!ERR</definedName>
    <definedName name="hhg" localSheetId="42" hidden="1">{#N/A,#N/A,TRUE,"1842CWN0"}</definedName>
    <definedName name="hhg" localSheetId="44" hidden="1">{#N/A,#N/A,TRUE,"1842CWN0"}</definedName>
    <definedName name="hhg" localSheetId="41" hidden="1">{#N/A,#N/A,TRUE,"1842CWN0"}</definedName>
    <definedName name="hhg" hidden="1">{#N/A,#N/A,TRUE,"1842CWN0"}</definedName>
    <definedName name="hhh" localSheetId="42" hidden="1">{"TAB1",#N/A,TRUE,"GENERAL";"TAB2",#N/A,TRUE,"GENERAL";"TAB3",#N/A,TRUE,"GENERAL";"TAB4",#N/A,TRUE,"GENERAL";"TAB5",#N/A,TRUE,"GENERAL"}</definedName>
    <definedName name="hhh" localSheetId="44" hidden="1">{"TAB1",#N/A,TRUE,"GENERAL";"TAB2",#N/A,TRUE,"GENERAL";"TAB3",#N/A,TRUE,"GENERAL";"TAB4",#N/A,TRUE,"GENERAL";"TAB5",#N/A,TRUE,"GENERAL"}</definedName>
    <definedName name="hhh" localSheetId="41" hidden="1">{"TAB1",#N/A,TRUE,"GENERAL";"TAB2",#N/A,TRUE,"GENERAL";"TAB3",#N/A,TRUE,"GENERAL";"TAB4",#N/A,TRUE,"GENERAL";"TAB5",#N/A,TRUE,"GENERAL"}</definedName>
    <definedName name="hhh" hidden="1">{"TAB1",#N/A,TRUE,"GENERAL";"TAB2",#N/A,TRUE,"GENERAL";"TAB3",#N/A,TRUE,"GENERAL";"TAB4",#N/A,TRUE,"GENERAL";"TAB5",#N/A,TRUE,"GENERAL"}</definedName>
    <definedName name="hhhhhh" localSheetId="42" hidden="1">{"via1",#N/A,TRUE,"general";"via2",#N/A,TRUE,"general";"via3",#N/A,TRUE,"general"}</definedName>
    <definedName name="hhhhhh" localSheetId="44" hidden="1">{"via1",#N/A,TRUE,"general";"via2",#N/A,TRUE,"general";"via3",#N/A,TRUE,"general"}</definedName>
    <definedName name="hhhhhh" localSheetId="41" hidden="1">{"via1",#N/A,TRUE,"general";"via2",#N/A,TRUE,"general";"via3",#N/A,TRUE,"general"}</definedName>
    <definedName name="hhhhhh" hidden="1">{"via1",#N/A,TRUE,"general";"via2",#N/A,TRUE,"general";"via3",#N/A,TRUE,"general"}</definedName>
    <definedName name="hhhhhho" localSheetId="42" hidden="1">{"TAB1",#N/A,TRUE,"GENERAL";"TAB2",#N/A,TRUE,"GENERAL";"TAB3",#N/A,TRUE,"GENERAL";"TAB4",#N/A,TRUE,"GENERAL";"TAB5",#N/A,TRUE,"GENERAL"}</definedName>
    <definedName name="hhhhhho" localSheetId="44" hidden="1">{"TAB1",#N/A,TRUE,"GENERAL";"TAB2",#N/A,TRUE,"GENERAL";"TAB3",#N/A,TRUE,"GENERAL";"TAB4",#N/A,TRUE,"GENERAL";"TAB5",#N/A,TRUE,"GENERAL"}</definedName>
    <definedName name="hhhhhho" localSheetId="41" hidden="1">{"TAB1",#N/A,TRUE,"GENERAL";"TAB2",#N/A,TRUE,"GENERAL";"TAB3",#N/A,TRUE,"GENERAL";"TAB4",#N/A,TRUE,"GENERAL";"TAB5",#N/A,TRUE,"GENERAL"}</definedName>
    <definedName name="hhhhhho" hidden="1">{"TAB1",#N/A,TRUE,"GENERAL";"TAB2",#N/A,TRUE,"GENERAL";"TAB3",#N/A,TRUE,"GENERAL";"TAB4",#N/A,TRUE,"GENERAL";"TAB5",#N/A,TRUE,"GENERAL"}</definedName>
    <definedName name="hhhhhpy" localSheetId="42" hidden="1">{"TAB1",#N/A,TRUE,"GENERAL";"TAB2",#N/A,TRUE,"GENERAL";"TAB3",#N/A,TRUE,"GENERAL";"TAB4",#N/A,TRUE,"GENERAL";"TAB5",#N/A,TRUE,"GENERAL"}</definedName>
    <definedName name="hhhhhpy" localSheetId="44" hidden="1">{"TAB1",#N/A,TRUE,"GENERAL";"TAB2",#N/A,TRUE,"GENERAL";"TAB3",#N/A,TRUE,"GENERAL";"TAB4",#N/A,TRUE,"GENERAL";"TAB5",#N/A,TRUE,"GENERAL"}</definedName>
    <definedName name="hhhhhpy" localSheetId="41" hidden="1">{"TAB1",#N/A,TRUE,"GENERAL";"TAB2",#N/A,TRUE,"GENERAL";"TAB3",#N/A,TRUE,"GENERAL";"TAB4",#N/A,TRUE,"GENERAL";"TAB5",#N/A,TRUE,"GENERAL"}</definedName>
    <definedName name="hhhhhpy" hidden="1">{"TAB1",#N/A,TRUE,"GENERAL";"TAB2",#N/A,TRUE,"GENERAL";"TAB3",#N/A,TRUE,"GENERAL";"TAB4",#N/A,TRUE,"GENERAL";"TAB5",#N/A,TRUE,"GENERAL"}</definedName>
    <definedName name="hhhhth" localSheetId="42" hidden="1">{"via1",#N/A,TRUE,"general";"via2",#N/A,TRUE,"general";"via3",#N/A,TRUE,"general"}</definedName>
    <definedName name="hhhhth" localSheetId="44" hidden="1">{"via1",#N/A,TRUE,"general";"via2",#N/A,TRUE,"general";"via3",#N/A,TRUE,"general"}</definedName>
    <definedName name="hhhhth" localSheetId="41" hidden="1">{"via1",#N/A,TRUE,"general";"via2",#N/A,TRUE,"general";"via3",#N/A,TRUE,"general"}</definedName>
    <definedName name="hhhhth" hidden="1">{"via1",#N/A,TRUE,"general";"via2",#N/A,TRUE,"general";"via3",#N/A,TRUE,"general"}</definedName>
    <definedName name="hhhyhyh" localSheetId="42" hidden="1">{"TAB1",#N/A,TRUE,"GENERAL";"TAB2",#N/A,TRUE,"GENERAL";"TAB3",#N/A,TRUE,"GENERAL";"TAB4",#N/A,TRUE,"GENERAL";"TAB5",#N/A,TRUE,"GENERAL"}</definedName>
    <definedName name="hhhyhyh" localSheetId="44" hidden="1">{"TAB1",#N/A,TRUE,"GENERAL";"TAB2",#N/A,TRUE,"GENERAL";"TAB3",#N/A,TRUE,"GENERAL";"TAB4",#N/A,TRUE,"GENERAL";"TAB5",#N/A,TRUE,"GENERAL"}</definedName>
    <definedName name="hhhyhyh" localSheetId="41" hidden="1">{"TAB1",#N/A,TRUE,"GENERAL";"TAB2",#N/A,TRUE,"GENERAL";"TAB3",#N/A,TRUE,"GENERAL";"TAB4",#N/A,TRUE,"GENERAL";"TAB5",#N/A,TRUE,"GENERAL"}</definedName>
    <definedName name="hhhyhyh" hidden="1">{"TAB1",#N/A,TRUE,"GENERAL";"TAB2",#N/A,TRUE,"GENERAL";"TAB3",#N/A,TRUE,"GENERAL";"TAB4",#N/A,TRUE,"GENERAL";"TAB5",#N/A,TRUE,"GENERAL"}</definedName>
    <definedName name="hhtrhreh" localSheetId="42" hidden="1">{"via1",#N/A,TRUE,"general";"via2",#N/A,TRUE,"general";"via3",#N/A,TRUE,"general"}</definedName>
    <definedName name="hhtrhreh" localSheetId="44" hidden="1">{"via1",#N/A,TRUE,"general";"via2",#N/A,TRUE,"general";"via3",#N/A,TRUE,"general"}</definedName>
    <definedName name="hhtrhreh" localSheetId="41" hidden="1">{"via1",#N/A,TRUE,"general";"via2",#N/A,TRUE,"general";"via3",#N/A,TRUE,"general"}</definedName>
    <definedName name="hhtrhreh" hidden="1">{"via1",#N/A,TRUE,"general";"via2",#N/A,TRUE,"general";"via3",#N/A,TRUE,"general"}</definedName>
    <definedName name="Hid" localSheetId="42">#REF!</definedName>
    <definedName name="Hid" localSheetId="44">#REF!</definedName>
    <definedName name="Hid" localSheetId="41">#REF!</definedName>
    <definedName name="Hid">#REF!</definedName>
    <definedName name="HIDE1" localSheetId="42">#REF!</definedName>
    <definedName name="HIDE1" localSheetId="44">#REF!</definedName>
    <definedName name="HIDE1" localSheetId="41">#REF!</definedName>
    <definedName name="HIDE1">#REF!</definedName>
    <definedName name="hjfg" localSheetId="42" hidden="1">{"via1",#N/A,TRUE,"general";"via2",#N/A,TRUE,"general";"via3",#N/A,TRUE,"general"}</definedName>
    <definedName name="hjfg" localSheetId="44" hidden="1">{"via1",#N/A,TRUE,"general";"via2",#N/A,TRUE,"general";"via3",#N/A,TRUE,"general"}</definedName>
    <definedName name="hjfg" localSheetId="41" hidden="1">{"via1",#N/A,TRUE,"general";"via2",#N/A,TRUE,"general";"via3",#N/A,TRUE,"general"}</definedName>
    <definedName name="hjfg" hidden="1">{"via1",#N/A,TRUE,"general";"via2",#N/A,TRUE,"general";"via3",#N/A,TRUE,"general"}</definedName>
    <definedName name="hjgh" localSheetId="42" hidden="1">{"TAB1",#N/A,TRUE,"GENERAL";"TAB2",#N/A,TRUE,"GENERAL";"TAB3",#N/A,TRUE,"GENERAL";"TAB4",#N/A,TRUE,"GENERAL";"TAB5",#N/A,TRUE,"GENERAL"}</definedName>
    <definedName name="hjgh" localSheetId="44" hidden="1">{"TAB1",#N/A,TRUE,"GENERAL";"TAB2",#N/A,TRUE,"GENERAL";"TAB3",#N/A,TRUE,"GENERAL";"TAB4",#N/A,TRUE,"GENERAL";"TAB5",#N/A,TRUE,"GENERAL"}</definedName>
    <definedName name="hjgh" localSheetId="41" hidden="1">{"TAB1",#N/A,TRUE,"GENERAL";"TAB2",#N/A,TRUE,"GENERAL";"TAB3",#N/A,TRUE,"GENERAL";"TAB4",#N/A,TRUE,"GENERAL";"TAB5",#N/A,TRUE,"GENERAL"}</definedName>
    <definedName name="hjgh" hidden="1">{"TAB1",#N/A,TRUE,"GENERAL";"TAB2",#N/A,TRUE,"GENERAL";"TAB3",#N/A,TRUE,"GENERAL";"TAB4",#N/A,TRUE,"GENERAL";"TAB5",#N/A,TRUE,"GENERAL"}</definedName>
    <definedName name="hjghj" localSheetId="42" hidden="1">{"TAB1",#N/A,TRUE,"GENERAL";"TAB2",#N/A,TRUE,"GENERAL";"TAB3",#N/A,TRUE,"GENERAL";"TAB4",#N/A,TRUE,"GENERAL";"TAB5",#N/A,TRUE,"GENERAL"}</definedName>
    <definedName name="hjghj" localSheetId="44" hidden="1">{"TAB1",#N/A,TRUE,"GENERAL";"TAB2",#N/A,TRUE,"GENERAL";"TAB3",#N/A,TRUE,"GENERAL";"TAB4",#N/A,TRUE,"GENERAL";"TAB5",#N/A,TRUE,"GENERAL"}</definedName>
    <definedName name="hjghj" localSheetId="41" hidden="1">{"TAB1",#N/A,TRUE,"GENERAL";"TAB2",#N/A,TRUE,"GENERAL";"TAB3",#N/A,TRUE,"GENERAL";"TAB4",#N/A,TRUE,"GENERAL";"TAB5",#N/A,TRUE,"GENERAL"}</definedName>
    <definedName name="hjghj" hidden="1">{"TAB1",#N/A,TRUE,"GENERAL";"TAB2",#N/A,TRUE,"GENERAL";"TAB3",#N/A,TRUE,"GENERAL";"TAB4",#N/A,TRUE,"GENERAL";"TAB5",#N/A,TRUE,"GENERAL"}</definedName>
    <definedName name="hjhjhg" localSheetId="42" hidden="1">{"TAB1",#N/A,TRUE,"GENERAL";"TAB2",#N/A,TRUE,"GENERAL";"TAB3",#N/A,TRUE,"GENERAL";"TAB4",#N/A,TRUE,"GENERAL";"TAB5",#N/A,TRUE,"GENERAL"}</definedName>
    <definedName name="hjhjhg" localSheetId="44" hidden="1">{"TAB1",#N/A,TRUE,"GENERAL";"TAB2",#N/A,TRUE,"GENERAL";"TAB3",#N/A,TRUE,"GENERAL";"TAB4",#N/A,TRUE,"GENERAL";"TAB5",#N/A,TRUE,"GENERAL"}</definedName>
    <definedName name="hjhjhg" localSheetId="41" hidden="1">{"TAB1",#N/A,TRUE,"GENERAL";"TAB2",#N/A,TRUE,"GENERAL";"TAB3",#N/A,TRUE,"GENERAL";"TAB4",#N/A,TRUE,"GENERAL";"TAB5",#N/A,TRUE,"GENERAL"}</definedName>
    <definedName name="hjhjhg" hidden="1">{"TAB1",#N/A,TRUE,"GENERAL";"TAB2",#N/A,TRUE,"GENERAL";"TAB3",#N/A,TRUE,"GENERAL";"TAB4",#N/A,TRUE,"GENERAL";"TAB5",#N/A,TRUE,"GENERAL"}</definedName>
    <definedName name="HJKH" localSheetId="42" hidden="1">{"via1",#N/A,TRUE,"general";"via2",#N/A,TRUE,"general";"via3",#N/A,TRUE,"general"}</definedName>
    <definedName name="HJKH" localSheetId="44" hidden="1">{"via1",#N/A,TRUE,"general";"via2",#N/A,TRUE,"general";"via3",#N/A,TRUE,"general"}</definedName>
    <definedName name="HJKH" localSheetId="41" hidden="1">{"via1",#N/A,TRUE,"general";"via2",#N/A,TRUE,"general";"via3",#N/A,TRUE,"general"}</definedName>
    <definedName name="HJKH" hidden="1">{"via1",#N/A,TRUE,"general";"via2",#N/A,TRUE,"general";"via3",#N/A,TRUE,"general"}</definedName>
    <definedName name="hjkjk" localSheetId="42" hidden="1">{"via1",#N/A,TRUE,"general";"via2",#N/A,TRUE,"general";"via3",#N/A,TRUE,"general"}</definedName>
    <definedName name="hjkjk" localSheetId="44" hidden="1">{"via1",#N/A,TRUE,"general";"via2",#N/A,TRUE,"general";"via3",#N/A,TRUE,"general"}</definedName>
    <definedName name="hjkjk" localSheetId="41" hidden="1">{"via1",#N/A,TRUE,"general";"via2",#N/A,TRUE,"general";"via3",#N/A,TRUE,"general"}</definedName>
    <definedName name="hjkjk" hidden="1">{"via1",#N/A,TRUE,"general";"via2",#N/A,TRUE,"general";"via3",#N/A,TRUE,"general"}</definedName>
    <definedName name="HK" localSheetId="42">'MEDIA ARIT BAJA'!ERR</definedName>
    <definedName name="HK" localSheetId="44">'ORDEN ELEG'!ERR</definedName>
    <definedName name="HK" localSheetId="41">'PREC. ARTIFI. BAJOS'!ERR</definedName>
    <definedName name="HK">[0]!ERR</definedName>
    <definedName name="HM" localSheetId="42">#REF!</definedName>
    <definedName name="HM" localSheetId="44">#REF!</definedName>
    <definedName name="HM" localSheetId="41">#REF!</definedName>
    <definedName name="HM">#REF!</definedName>
    <definedName name="hn" localSheetId="42" hidden="1">{"TAB1",#N/A,TRUE,"GENERAL";"TAB2",#N/A,TRUE,"GENERAL";"TAB3",#N/A,TRUE,"GENERAL";"TAB4",#N/A,TRUE,"GENERAL";"TAB5",#N/A,TRUE,"GENERAL"}</definedName>
    <definedName name="hn" localSheetId="44" hidden="1">{"TAB1",#N/A,TRUE,"GENERAL";"TAB2",#N/A,TRUE,"GENERAL";"TAB3",#N/A,TRUE,"GENERAL";"TAB4",#N/A,TRUE,"GENERAL";"TAB5",#N/A,TRUE,"GENERAL"}</definedName>
    <definedName name="hn" localSheetId="41" hidden="1">{"TAB1",#N/A,TRUE,"GENERAL";"TAB2",#N/A,TRUE,"GENERAL";"TAB3",#N/A,TRUE,"GENERAL";"TAB4",#N/A,TRUE,"GENERAL";"TAB5",#N/A,TRUE,"GENERAL"}</definedName>
    <definedName name="hn" hidden="1">{"TAB1",#N/A,TRUE,"GENERAL";"TAB2",#N/A,TRUE,"GENERAL";"TAB3",#N/A,TRUE,"GENERAL";"TAB4",#N/A,TRUE,"GENERAL";"TAB5",#N/A,TRUE,"GENERAL"}</definedName>
    <definedName name="hoha" localSheetId="42" hidden="1">{"PYGT",#N/A,FALSE,"PYG";"ACTIT",#N/A,FALSE,"BCE_GRAL-ACTIVO";"PASIT",#N/A,FALSE,"BCE_GRAL-PASIVO-PATRIM";"CAJAT",#N/A,FALSE,"CAJA"}</definedName>
    <definedName name="hoha" localSheetId="44" hidden="1">{"PYGT",#N/A,FALSE,"PYG";"ACTIT",#N/A,FALSE,"BCE_GRAL-ACTIVO";"PASIT",#N/A,FALSE,"BCE_GRAL-PASIVO-PATRIM";"CAJAT",#N/A,FALSE,"CAJA"}</definedName>
    <definedName name="hoha" hidden="1">{"PYGT",#N/A,FALSE,"PYG";"ACTIT",#N/A,FALSE,"BCE_GRAL-ACTIVO";"PASIT",#N/A,FALSE,"BCE_GRAL-PASIVO-PATRIM";"CAJAT",#N/A,FALSE,"CAJA"}</definedName>
    <definedName name="HOJA1" localSheetId="42">#REF!</definedName>
    <definedName name="HOJA1" localSheetId="44">#REF!</definedName>
    <definedName name="HOJA1" localSheetId="41">#REF!</definedName>
    <definedName name="HOJA1">#REF!</definedName>
    <definedName name="horat" localSheetId="42">#REF!</definedName>
    <definedName name="horat" localSheetId="44">#REF!</definedName>
    <definedName name="horat" localSheetId="41">#REF!</definedName>
    <definedName name="horat">#REF!</definedName>
    <definedName name="Hornos" localSheetId="42">#REF!</definedName>
    <definedName name="Hornos" localSheetId="44">#REF!</definedName>
    <definedName name="Hornos" localSheetId="41">#REF!</definedName>
    <definedName name="Hornos">#REF!</definedName>
    <definedName name="HP_stg_Hz" localSheetId="42">#REF!</definedName>
    <definedName name="HP_stg_Hz" localSheetId="44">#REF!</definedName>
    <definedName name="HP_stg_Hz" localSheetId="41">#REF!</definedName>
    <definedName name="HP_stg_Hz">#REF!</definedName>
    <definedName name="hreer" localSheetId="42" hidden="1">{"TAB1",#N/A,TRUE,"GENERAL";"TAB2",#N/A,TRUE,"GENERAL";"TAB3",#N/A,TRUE,"GENERAL";"TAB4",#N/A,TRUE,"GENERAL";"TAB5",#N/A,TRUE,"GENERAL"}</definedName>
    <definedName name="hreer" localSheetId="44" hidden="1">{"TAB1",#N/A,TRUE,"GENERAL";"TAB2",#N/A,TRUE,"GENERAL";"TAB3",#N/A,TRUE,"GENERAL";"TAB4",#N/A,TRUE,"GENERAL";"TAB5",#N/A,TRUE,"GENERAL"}</definedName>
    <definedName name="hreer" localSheetId="41" hidden="1">{"TAB1",#N/A,TRUE,"GENERAL";"TAB2",#N/A,TRUE,"GENERAL";"TAB3",#N/A,TRUE,"GENERAL";"TAB4",#N/A,TRUE,"GENERAL";"TAB5",#N/A,TRUE,"GENERAL"}</definedName>
    <definedName name="hreer" hidden="1">{"TAB1",#N/A,TRUE,"GENERAL";"TAB2",#N/A,TRUE,"GENERAL";"TAB3",#N/A,TRUE,"GENERAL";"TAB4",#N/A,TRUE,"GENERAL";"TAB5",#N/A,TRUE,"GENERAL"}</definedName>
    <definedName name="hrhth" localSheetId="42" hidden="1">{"TAB1",#N/A,TRUE,"GENERAL";"TAB2",#N/A,TRUE,"GENERAL";"TAB3",#N/A,TRUE,"GENERAL";"TAB4",#N/A,TRUE,"GENERAL";"TAB5",#N/A,TRUE,"GENERAL"}</definedName>
    <definedName name="hrhth" localSheetId="44" hidden="1">{"TAB1",#N/A,TRUE,"GENERAL";"TAB2",#N/A,TRUE,"GENERAL";"TAB3",#N/A,TRUE,"GENERAL";"TAB4",#N/A,TRUE,"GENERAL";"TAB5",#N/A,TRUE,"GENERAL"}</definedName>
    <definedName name="hrhth" localSheetId="41" hidden="1">{"TAB1",#N/A,TRUE,"GENERAL";"TAB2",#N/A,TRUE,"GENERAL";"TAB3",#N/A,TRUE,"GENERAL";"TAB4",#N/A,TRUE,"GENERAL";"TAB5",#N/A,TRUE,"GENERAL"}</definedName>
    <definedName name="hrhth" hidden="1">{"TAB1",#N/A,TRUE,"GENERAL";"TAB2",#N/A,TRUE,"GENERAL";"TAB3",#N/A,TRUE,"GENERAL";"TAB4",#N/A,TRUE,"GENERAL";"TAB5",#N/A,TRUE,"GENERAL"}</definedName>
    <definedName name="hrn" localSheetId="42">#REF!</definedName>
    <definedName name="hrn" localSheetId="44">#REF!</definedName>
    <definedName name="hrn" localSheetId="41">#REF!</definedName>
    <definedName name="hrn">#REF!</definedName>
    <definedName name="hrthtrh" localSheetId="42" hidden="1">{"TAB1",#N/A,TRUE,"GENERAL";"TAB2",#N/A,TRUE,"GENERAL";"TAB3",#N/A,TRUE,"GENERAL";"TAB4",#N/A,TRUE,"GENERAL";"TAB5",#N/A,TRUE,"GENERAL"}</definedName>
    <definedName name="hrthtrh" localSheetId="44" hidden="1">{"TAB1",#N/A,TRUE,"GENERAL";"TAB2",#N/A,TRUE,"GENERAL";"TAB3",#N/A,TRUE,"GENERAL";"TAB4",#N/A,TRUE,"GENERAL";"TAB5",#N/A,TRUE,"GENERAL"}</definedName>
    <definedName name="hrthtrh" localSheetId="41" hidden="1">{"TAB1",#N/A,TRUE,"GENERAL";"TAB2",#N/A,TRUE,"GENERAL";"TAB3",#N/A,TRUE,"GENERAL";"TAB4",#N/A,TRUE,"GENERAL";"TAB5",#N/A,TRUE,"GENERAL"}</definedName>
    <definedName name="hrthtrh" hidden="1">{"TAB1",#N/A,TRUE,"GENERAL";"TAB2",#N/A,TRUE,"GENERAL";"TAB3",#N/A,TRUE,"GENERAL";"TAB4",#N/A,TRUE,"GENERAL";"TAB5",#N/A,TRUE,"GENERAL"}</definedName>
    <definedName name="hs" localSheetId="42">#REF!</definedName>
    <definedName name="hs" localSheetId="44">#REF!</definedName>
    <definedName name="hs" localSheetId="41">#REF!</definedName>
    <definedName name="hs">#REF!</definedName>
    <definedName name="hsfg" localSheetId="42" hidden="1">{"via1",#N/A,TRUE,"general";"via2",#N/A,TRUE,"general";"via3",#N/A,TRUE,"general"}</definedName>
    <definedName name="hsfg" localSheetId="44" hidden="1">{"via1",#N/A,TRUE,"general";"via2",#N/A,TRUE,"general";"via3",#N/A,TRUE,"general"}</definedName>
    <definedName name="hsfg" localSheetId="41" hidden="1">{"via1",#N/A,TRUE,"general";"via2",#N/A,TRUE,"general";"via3",#N/A,TRUE,"general"}</definedName>
    <definedName name="hsfg" hidden="1">{"via1",#N/A,TRUE,"general";"via2",#N/A,TRUE,"general";"via3",#N/A,TRUE,"general"}</definedName>
    <definedName name="HTAS" localSheetId="42">#REF!</definedName>
    <definedName name="HTAS" localSheetId="44">#REF!</definedName>
    <definedName name="HTAS" localSheetId="41">#REF!</definedName>
    <definedName name="HTAS">#REF!</definedName>
    <definedName name="HTAS1" localSheetId="42">#REF!</definedName>
    <definedName name="HTAS1" localSheetId="44">#REF!</definedName>
    <definedName name="HTAS1" localSheetId="41">#REF!</definedName>
    <definedName name="HTAS1">#REF!</definedName>
    <definedName name="hthdrf" localSheetId="42" hidden="1">{"TAB1",#N/A,TRUE,"GENERAL";"TAB2",#N/A,TRUE,"GENERAL";"TAB3",#N/A,TRUE,"GENERAL";"TAB4",#N/A,TRUE,"GENERAL";"TAB5",#N/A,TRUE,"GENERAL"}</definedName>
    <definedName name="hthdrf" localSheetId="44" hidden="1">{"TAB1",#N/A,TRUE,"GENERAL";"TAB2",#N/A,TRUE,"GENERAL";"TAB3",#N/A,TRUE,"GENERAL";"TAB4",#N/A,TRUE,"GENERAL";"TAB5",#N/A,TRUE,"GENERAL"}</definedName>
    <definedName name="hthdrf" localSheetId="41" hidden="1">{"TAB1",#N/A,TRUE,"GENERAL";"TAB2",#N/A,TRUE,"GENERAL";"TAB3",#N/A,TRUE,"GENERAL";"TAB4",#N/A,TRUE,"GENERAL";"TAB5",#N/A,TRUE,"GENERAL"}</definedName>
    <definedName name="hthdrf" hidden="1">{"TAB1",#N/A,TRUE,"GENERAL";"TAB2",#N/A,TRUE,"GENERAL";"TAB3",#N/A,TRUE,"GENERAL";"TAB4",#N/A,TRUE,"GENERAL";"TAB5",#N/A,TRUE,"GENERAL"}</definedName>
    <definedName name="HTML_CodePage" hidden="1">1252</definedName>
    <definedName name="HTML_Control" localSheetId="42" hidden="1">{"'PACÍFICO12'!$A$1:$E$6"}</definedName>
    <definedName name="HTML_Control" localSheetId="44" hidden="1">{"'PACÍFICO12'!$A$1:$E$6"}</definedName>
    <definedName name="HTML_Control" hidden="1">{"'PACÍFICO12'!$A$1:$E$6"}</definedName>
    <definedName name="HTML_Description" hidden="1">""</definedName>
    <definedName name="HTML_Email" hidden="1">""</definedName>
    <definedName name="HTML_Header" hidden="1">"PACÍFICO12"</definedName>
    <definedName name="HTML_LastUpdate" hidden="1">"11/12/01"</definedName>
    <definedName name="HTML_LineAfter" hidden="1">FALSE</definedName>
    <definedName name="HTML_LineBefore" hidden="1">FALSE</definedName>
    <definedName name="HTML_Name" hidden="1">"GERENCIA DE SISTEMAS"</definedName>
    <definedName name="HTML_OBDlg2" hidden="1">TRUE</definedName>
    <definedName name="HTML_OBDlg4" hidden="1">TRUE</definedName>
    <definedName name="HTML_OS" hidden="1">0</definedName>
    <definedName name="HTML_PathFile" hidden="1">"\\Sap1002264\c\COMPAQ\HTML.htm"</definedName>
    <definedName name="HTML_PathFileMac" hidden="1">"Macintosh HD:HomePageStuff:New_Home_Page:datafile:histret.html"</definedName>
    <definedName name="HTML_Title" hidden="1">"Planeacion 2002-cto11"</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42" hidden="1">{"via1",#N/A,TRUE,"general";"via2",#N/A,TRUE,"general";"via3",#N/A,TRUE,"general"}</definedName>
    <definedName name="htryrt7" localSheetId="44" hidden="1">{"via1",#N/A,TRUE,"general";"via2",#N/A,TRUE,"general";"via3",#N/A,TRUE,"general"}</definedName>
    <definedName name="htryrt7" localSheetId="41" hidden="1">{"via1",#N/A,TRUE,"general";"via2",#N/A,TRUE,"general";"via3",#N/A,TRUE,"general"}</definedName>
    <definedName name="htryrt7" hidden="1">{"via1",#N/A,TRUE,"general";"via2",#N/A,TRUE,"general";"via3",#N/A,TRUE,"general"}</definedName>
    <definedName name="hut" localSheetId="42">#REF!</definedName>
    <definedName name="hut" localSheetId="44">#REF!</definedName>
    <definedName name="hut" localSheetId="41">#REF!</definedName>
    <definedName name="hut">#REF!</definedName>
    <definedName name="hxdfk" localSheetId="42">#REF!</definedName>
    <definedName name="hxdfk" localSheetId="44">#REF!</definedName>
    <definedName name="hxdfk" localSheetId="41">#REF!</definedName>
    <definedName name="hxdfk">#REF!</definedName>
    <definedName name="hyhjop" localSheetId="42" hidden="1">{"TAB1",#N/A,TRUE,"GENERAL";"TAB2",#N/A,TRUE,"GENERAL";"TAB3",#N/A,TRUE,"GENERAL";"TAB4",#N/A,TRUE,"GENERAL";"TAB5",#N/A,TRUE,"GENERAL"}</definedName>
    <definedName name="hyhjop" localSheetId="44" hidden="1">{"TAB1",#N/A,TRUE,"GENERAL";"TAB2",#N/A,TRUE,"GENERAL";"TAB3",#N/A,TRUE,"GENERAL";"TAB4",#N/A,TRUE,"GENERAL";"TAB5",#N/A,TRUE,"GENERAL"}</definedName>
    <definedName name="hyhjop" localSheetId="41" hidden="1">{"TAB1",#N/A,TRUE,"GENERAL";"TAB2",#N/A,TRUE,"GENERAL";"TAB3",#N/A,TRUE,"GENERAL";"TAB4",#N/A,TRUE,"GENERAL";"TAB5",#N/A,TRUE,"GENERAL"}</definedName>
    <definedName name="hyhjop" hidden="1">{"TAB1",#N/A,TRUE,"GENERAL";"TAB2",#N/A,TRUE,"GENERAL";"TAB3",#N/A,TRUE,"GENERAL";"TAB4",#N/A,TRUE,"GENERAL";"TAB5",#N/A,TRUE,"GENERAL"}</definedName>
    <definedName name="hyhyh" localSheetId="42" hidden="1">{"TAB1",#N/A,TRUE,"GENERAL";"TAB2",#N/A,TRUE,"GENERAL";"TAB3",#N/A,TRUE,"GENERAL";"TAB4",#N/A,TRUE,"GENERAL";"TAB5",#N/A,TRUE,"GENERAL"}</definedName>
    <definedName name="hyhyh" localSheetId="44" hidden="1">{"TAB1",#N/A,TRUE,"GENERAL";"TAB2",#N/A,TRUE,"GENERAL";"TAB3",#N/A,TRUE,"GENERAL";"TAB4",#N/A,TRUE,"GENERAL";"TAB5",#N/A,TRUE,"GENERAL"}</definedName>
    <definedName name="hyhyh" localSheetId="41" hidden="1">{"TAB1",#N/A,TRUE,"GENERAL";"TAB2",#N/A,TRUE,"GENERAL";"TAB3",#N/A,TRUE,"GENERAL";"TAB4",#N/A,TRUE,"GENERAL";"TAB5",#N/A,TRUE,"GENERAL"}</definedName>
    <definedName name="hyhyh" hidden="1">{"TAB1",#N/A,TRUE,"GENERAL";"TAB2",#N/A,TRUE,"GENERAL";"TAB3",#N/A,TRUE,"GENERAL";"TAB4",#N/A,TRUE,"GENERAL";"TAB5",#N/A,TRUE,"GENERAL"}</definedName>
    <definedName name="hyj" localSheetId="42">#REF!</definedName>
    <definedName name="hyj" localSheetId="44">#REF!</definedName>
    <definedName name="hyj">#REF!</definedName>
    <definedName name="hytirs" localSheetId="42" hidden="1">{"via1",#N/A,TRUE,"general";"via2",#N/A,TRUE,"general";"via3",#N/A,TRUE,"general"}</definedName>
    <definedName name="hytirs" localSheetId="44" hidden="1">{"via1",#N/A,TRUE,"general";"via2",#N/A,TRUE,"general";"via3",#N/A,TRUE,"general"}</definedName>
    <definedName name="hytirs" localSheetId="41" hidden="1">{"via1",#N/A,TRUE,"general";"via2",#N/A,TRUE,"general";"via3",#N/A,TRUE,"general"}</definedName>
    <definedName name="hytirs" hidden="1">{"via1",#N/A,TRUE,"general";"via2",#N/A,TRUE,"general";"via3",#N/A,TRUE,"general"}</definedName>
    <definedName name="I" localSheetId="42">#REF!</definedName>
    <definedName name="i" localSheetId="44">#REF!</definedName>
    <definedName name="I" localSheetId="41">#REF!</definedName>
    <definedName name="I">#REF!</definedName>
    <definedName name="i0" localSheetId="42">#REF!</definedName>
    <definedName name="i0" localSheetId="44">#REF!</definedName>
    <definedName name="i0" localSheetId="41">#REF!</definedName>
    <definedName name="i0">#REF!</definedName>
    <definedName name="i8i" localSheetId="42" hidden="1">{"TAB1",#N/A,TRUE,"GENERAL";"TAB2",#N/A,TRUE,"GENERAL";"TAB3",#N/A,TRUE,"GENERAL";"TAB4",#N/A,TRUE,"GENERAL";"TAB5",#N/A,TRUE,"GENERAL"}</definedName>
    <definedName name="i8i" localSheetId="44" hidden="1">{"TAB1",#N/A,TRUE,"GENERAL";"TAB2",#N/A,TRUE,"GENERAL";"TAB3",#N/A,TRUE,"GENERAL";"TAB4",#N/A,TRUE,"GENERAL";"TAB5",#N/A,TRUE,"GENERAL"}</definedName>
    <definedName name="i8i" localSheetId="41" hidden="1">{"TAB1",#N/A,TRUE,"GENERAL";"TAB2",#N/A,TRUE,"GENERAL";"TAB3",#N/A,TRUE,"GENERAL";"TAB4",#N/A,TRUE,"GENERAL";"TAB5",#N/A,TRUE,"GENERAL"}</definedName>
    <definedName name="i8i" hidden="1">{"TAB1",#N/A,TRUE,"GENERAL";"TAB2",#N/A,TRUE,"GENERAL";"TAB3",#N/A,TRUE,"GENERAL";"TAB4",#N/A,TRUE,"GENERAL";"TAB5",#N/A,TRUE,"GENERAL"}</definedName>
    <definedName name="ic" localSheetId="42">#REF!</definedName>
    <definedName name="ic" localSheetId="44">#REF!</definedName>
    <definedName name="ic" localSheetId="41">#REF!</definedName>
    <definedName name="ic">#REF!</definedName>
    <definedName name="icbf" localSheetId="42">#REF!</definedName>
    <definedName name="icbf" localSheetId="44">#REF!</definedName>
    <definedName name="icbf" localSheetId="41">#REF!</definedName>
    <definedName name="icbf">#REF!</definedName>
    <definedName name="Icct" localSheetId="42">#REF!</definedName>
    <definedName name="Icct" localSheetId="44">#REF!</definedName>
    <definedName name="Icct" localSheetId="41">#REF!</definedName>
    <definedName name="Icct">#REF!</definedName>
    <definedName name="ICP" localSheetId="42">#REF!</definedName>
    <definedName name="ICP" localSheetId="44">#REF!</definedName>
    <definedName name="ICP" localSheetId="41">#REF!</definedName>
    <definedName name="ICP">#REF!</definedName>
    <definedName name="ICP1_1" localSheetId="42">#REF!</definedName>
    <definedName name="ICP1_1" localSheetId="44">#REF!</definedName>
    <definedName name="ICP1_1" localSheetId="41">#REF!</definedName>
    <definedName name="ICP1_1">#REF!</definedName>
    <definedName name="ICP1_1_1" localSheetId="42">#REF!</definedName>
    <definedName name="ICP1_1_1" localSheetId="44">#REF!</definedName>
    <definedName name="ICP1_1_1" localSheetId="41">#REF!</definedName>
    <definedName name="ICP1_1_1">#REF!</definedName>
    <definedName name="ICP1_1_2" localSheetId="42">#REF!</definedName>
    <definedName name="ICP1_1_2" localSheetId="44">#REF!</definedName>
    <definedName name="ICP1_1_2" localSheetId="41">#REF!</definedName>
    <definedName name="ICP1_1_2">#REF!</definedName>
    <definedName name="ICP1_1_3" localSheetId="42">#REF!</definedName>
    <definedName name="ICP1_1_3" localSheetId="44">#REF!</definedName>
    <definedName name="ICP1_1_3" localSheetId="41">#REF!</definedName>
    <definedName name="ICP1_1_3">#REF!</definedName>
    <definedName name="ICP1_1_4" localSheetId="42">#REF!</definedName>
    <definedName name="ICP1_1_4" localSheetId="44">#REF!</definedName>
    <definedName name="ICP1_1_4" localSheetId="41">#REF!</definedName>
    <definedName name="ICP1_1_4">#REF!</definedName>
    <definedName name="ICP1_2" localSheetId="42">#REF!</definedName>
    <definedName name="ICP1_2" localSheetId="44">#REF!</definedName>
    <definedName name="ICP1_2" localSheetId="41">#REF!</definedName>
    <definedName name="ICP1_2">#REF!</definedName>
    <definedName name="ICP1_3" localSheetId="42">#REF!</definedName>
    <definedName name="ICP1_3" localSheetId="44">#REF!</definedName>
    <definedName name="ICP1_3" localSheetId="41">#REF!</definedName>
    <definedName name="ICP1_3">#REF!</definedName>
    <definedName name="ICP1_4" localSheetId="42">#REF!</definedName>
    <definedName name="ICP1_4" localSheetId="44">#REF!</definedName>
    <definedName name="ICP1_4" localSheetId="41">#REF!</definedName>
    <definedName name="ICP1_4">#REF!</definedName>
    <definedName name="ID" localSheetId="42">'MEDIA ARIT BAJA'!ERR</definedName>
    <definedName name="ID" localSheetId="44">'ORDEN ELEG'!ERR</definedName>
    <definedName name="ID" localSheetId="41">'PREC. ARTIFI. BAJOS'!ERR</definedName>
    <definedName name="ID">[0]!ERR</definedName>
    <definedName name="IF" localSheetId="42">#REF!</definedName>
    <definedName name="IF" localSheetId="44">#REF!</definedName>
    <definedName name="IF" localSheetId="41">#REF!</definedName>
    <definedName name="IF">#REF!</definedName>
    <definedName name="Ig" localSheetId="42">#REF!</definedName>
    <definedName name="Ig" localSheetId="44">#REF!</definedName>
    <definedName name="Ig" localSheetId="41">#REF!</definedName>
    <definedName name="Ig">#REF!</definedName>
    <definedName name="ii" localSheetId="42" hidden="1">{"TAB1",#N/A,TRUE,"GENERAL";"TAB2",#N/A,TRUE,"GENERAL";"TAB3",#N/A,TRUE,"GENERAL";"TAB4",#N/A,TRUE,"GENERAL";"TAB5",#N/A,TRUE,"GENERAL"}</definedName>
    <definedName name="ii" localSheetId="44" hidden="1">{"TAB1",#N/A,TRUE,"GENERAL";"TAB2",#N/A,TRUE,"GENERAL";"TAB3",#N/A,TRUE,"GENERAL";"TAB4",#N/A,TRUE,"GENERAL";"TAB5",#N/A,TRUE,"GENERAL"}</definedName>
    <definedName name="ii" localSheetId="41" hidden="1">{"TAB1",#N/A,TRUE,"GENERAL";"TAB2",#N/A,TRUE,"GENERAL";"TAB3",#N/A,TRUE,"GENERAL";"TAB4",#N/A,TRUE,"GENERAL";"TAB5",#N/A,TRUE,"GENERAL"}</definedName>
    <definedName name="ii" hidden="1">{"TAB1",#N/A,TRUE,"GENERAL";"TAB2",#N/A,TRUE,"GENERAL";"TAB3",#N/A,TRUE,"GENERAL";"TAB4",#N/A,TRUE,"GENERAL";"TAB5",#N/A,TRUE,"GENERAL"}</definedName>
    <definedName name="iii" localSheetId="42" hidden="1">{"via1",#N/A,TRUE,"general";"via2",#N/A,TRUE,"general";"via3",#N/A,TRUE,"general"}</definedName>
    <definedName name="iii" localSheetId="44" hidden="1">{"via1",#N/A,TRUE,"general";"via2",#N/A,TRUE,"general";"via3",#N/A,TRUE,"general"}</definedName>
    <definedName name="iii" localSheetId="41" hidden="1">{"via1",#N/A,TRUE,"general";"via2",#N/A,TRUE,"general";"via3",#N/A,TRUE,"general"}</definedName>
    <definedName name="iii" hidden="1">{"via1",#N/A,TRUE,"general";"via2",#N/A,TRUE,"general";"via3",#N/A,TRUE,"general"}</definedName>
    <definedName name="iiii" localSheetId="42" hidden="1">{"via1",#N/A,TRUE,"general";"via2",#N/A,TRUE,"general";"via3",#N/A,TRUE,"general"}</definedName>
    <definedName name="iiii" localSheetId="44" hidden="1">{"via1",#N/A,TRUE,"general";"via2",#N/A,TRUE,"general";"via3",#N/A,TRUE,"general"}</definedName>
    <definedName name="iiii" localSheetId="41" hidden="1">{"via1",#N/A,TRUE,"general";"via2",#N/A,TRUE,"general";"via3",#N/A,TRUE,"general"}</definedName>
    <definedName name="iiii" hidden="1">{"via1",#N/A,TRUE,"general";"via2",#N/A,TRUE,"general";"via3",#N/A,TRUE,"general"}</definedName>
    <definedName name="iiiiiiik" localSheetId="42" hidden="1">{"via1",#N/A,TRUE,"general";"via2",#N/A,TRUE,"general";"via3",#N/A,TRUE,"general"}</definedName>
    <definedName name="iiiiiiik" localSheetId="44" hidden="1">{"via1",#N/A,TRUE,"general";"via2",#N/A,TRUE,"general";"via3",#N/A,TRUE,"general"}</definedName>
    <definedName name="iiiiiiik" localSheetId="41" hidden="1">{"via1",#N/A,TRUE,"general";"via2",#N/A,TRUE,"general";"via3",#N/A,TRUE,"general"}</definedName>
    <definedName name="iiiiiiik" hidden="1">{"via1",#N/A,TRUE,"general";"via2",#N/A,TRUE,"general";"via3",#N/A,TRUE,"general"}</definedName>
    <definedName name="iiiiuh" localSheetId="42" hidden="1">{"TAB1",#N/A,TRUE,"GENERAL";"TAB2",#N/A,TRUE,"GENERAL";"TAB3",#N/A,TRUE,"GENERAL";"TAB4",#N/A,TRUE,"GENERAL";"TAB5",#N/A,TRUE,"GENERAL"}</definedName>
    <definedName name="iiiiuh" localSheetId="44" hidden="1">{"TAB1",#N/A,TRUE,"GENERAL";"TAB2",#N/A,TRUE,"GENERAL";"TAB3",#N/A,TRUE,"GENERAL";"TAB4",#N/A,TRUE,"GENERAL";"TAB5",#N/A,TRUE,"GENERAL"}</definedName>
    <definedName name="iiiiuh" localSheetId="41" hidden="1">{"TAB1",#N/A,TRUE,"GENERAL";"TAB2",#N/A,TRUE,"GENERAL";"TAB3",#N/A,TRUE,"GENERAL";"TAB4",#N/A,TRUE,"GENERAL";"TAB5",#N/A,TRUE,"GENERAL"}</definedName>
    <definedName name="iiiiuh" hidden="1">{"TAB1",#N/A,TRUE,"GENERAL";"TAB2",#N/A,TRUE,"GENERAL";"TAB3",#N/A,TRUE,"GENERAL";"TAB4",#N/A,TRUE,"GENERAL";"TAB5",#N/A,TRUE,"GENERAL"}</definedName>
    <definedName name="iktgvfmu" localSheetId="42" hidden="1">{"TAB1",#N/A,TRUE,"GENERAL";"TAB2",#N/A,TRUE,"GENERAL";"TAB3",#N/A,TRUE,"GENERAL";"TAB4",#N/A,TRUE,"GENERAL";"TAB5",#N/A,TRUE,"GENERAL"}</definedName>
    <definedName name="iktgvfmu" localSheetId="44" hidden="1">{"TAB1",#N/A,TRUE,"GENERAL";"TAB2",#N/A,TRUE,"GENERAL";"TAB3",#N/A,TRUE,"GENERAL";"TAB4",#N/A,TRUE,"GENERAL";"TAB5",#N/A,TRUE,"GENERAL"}</definedName>
    <definedName name="iktgvfmu" localSheetId="41" hidden="1">{"TAB1",#N/A,TRUE,"GENERAL";"TAB2",#N/A,TRUE,"GENERAL";"TAB3",#N/A,TRUE,"GENERAL";"TAB4",#N/A,TRUE,"GENERAL";"TAB5",#N/A,TRUE,"GENERAL"}</definedName>
    <definedName name="iktgvfmu" hidden="1">{"TAB1",#N/A,TRUE,"GENERAL";"TAB2",#N/A,TRUE,"GENERAL";"TAB3",#N/A,TRUE,"GENERAL";"TAB4",#N/A,TRUE,"GENERAL";"TAB5",#N/A,TRUE,"GENERAL"}</definedName>
    <definedName name="IL" localSheetId="42">#REF!</definedName>
    <definedName name="IL" localSheetId="44">#REF!</definedName>
    <definedName name="IL" localSheetId="41">#REF!</definedName>
    <definedName name="IL">#REF!</definedName>
    <definedName name="im" localSheetId="42">#REF!</definedName>
    <definedName name="im" localSheetId="44">#REF!</definedName>
    <definedName name="im" localSheetId="41">#REF!</definedName>
    <definedName name="im">#REF!</definedName>
    <definedName name="IMP" localSheetId="42">#REF!</definedName>
    <definedName name="IMP" localSheetId="44">#REF!</definedName>
    <definedName name="IMP" localSheetId="41">#REF!</definedName>
    <definedName name="IMP">#REF!</definedName>
    <definedName name="IMPRESSION" localSheetId="42">#REF!</definedName>
    <definedName name="IMPRESSION" localSheetId="44">#REF!</definedName>
    <definedName name="IMPRESSION" localSheetId="41">#REF!</definedName>
    <definedName name="IMPRESSION">#REF!</definedName>
    <definedName name="imprimir" localSheetId="42">#REF!</definedName>
    <definedName name="imprimir" localSheetId="44">#REF!</definedName>
    <definedName name="imprimir" localSheetId="41">#REF!</definedName>
    <definedName name="imprimir">#REF!</definedName>
    <definedName name="IMPTOS" localSheetId="42">#REF!</definedName>
    <definedName name="IMPTOS" localSheetId="44">#REF!</definedName>
    <definedName name="IMPTOS" localSheetId="41">#REF!</definedName>
    <definedName name="IMPTOS">#REF!</definedName>
    <definedName name="IMPTOS1" localSheetId="41">#REF!</definedName>
    <definedName name="IMPTOS1">#REF!</definedName>
    <definedName name="INC" localSheetId="41">#REF!</definedName>
    <definedName name="INC">#REF!</definedName>
    <definedName name="incendio" localSheetId="42">#REF!</definedName>
    <definedName name="incendio" localSheetId="44">#REF!</definedName>
    <definedName name="incendio">#REF!</definedName>
    <definedName name="INCR._PRODC." localSheetId="42">#REF!</definedName>
    <definedName name="INCR._PRODC." localSheetId="44">#REF!</definedName>
    <definedName name="INCR._PRODC." localSheetId="41">#REF!</definedName>
    <definedName name="INCR._PRODC.">#REF!</definedName>
    <definedName name="INDI1" localSheetId="42">#REF!</definedName>
    <definedName name="INDI1">#REF!</definedName>
    <definedName name="INDICE" localSheetId="41">#REF!</definedName>
    <definedName name="INDICE">#REF!</definedName>
    <definedName name="inf" localSheetId="41">#REF!</definedName>
    <definedName name="inf">#REF!</definedName>
    <definedName name="INFORME" localSheetId="42">#REF!</definedName>
    <definedName name="INFORME" localSheetId="44">#REF!</definedName>
    <definedName name="INFORME" localSheetId="41">#REF!</definedName>
    <definedName name="INFORME">#REF!</definedName>
    <definedName name="Informe_semanal" localSheetId="42">#REF!</definedName>
    <definedName name="Informe_semanal" localSheetId="44">#REF!</definedName>
    <definedName name="Informe_semanal" localSheetId="41">#REF!</definedName>
    <definedName name="Informe_semanal">#REF!</definedName>
    <definedName name="INGENIERIA1" localSheetId="42" hidden="1">#REF!</definedName>
    <definedName name="INGENIERIA1" localSheetId="44" hidden="1">#REF!</definedName>
    <definedName name="INGENIERIA1" localSheetId="41" hidden="1">#REF!</definedName>
    <definedName name="INGENIERIA1" hidden="1">#REF!</definedName>
    <definedName name="INGENIERIA11" localSheetId="42" hidden="1">#REF!</definedName>
    <definedName name="INGENIERIA11" localSheetId="44" hidden="1">#REF!</definedName>
    <definedName name="INGENIERIA11" localSheetId="41" hidden="1">#REF!</definedName>
    <definedName name="INGENIERIA11" hidden="1">#REF!</definedName>
    <definedName name="iniciales" localSheetId="42">#REF!,#REF!,#REF!,#REF!</definedName>
    <definedName name="iniciales" localSheetId="44">#REF!,#REF!,#REF!,#REF!</definedName>
    <definedName name="iniciales" localSheetId="41">#REF!,#REF!,#REF!,#REF!</definedName>
    <definedName name="iniciales">#REF!,#REF!,#REF!,#REF!</definedName>
    <definedName name="Inicio" localSheetId="42">#REF!</definedName>
    <definedName name="Inicio" localSheetId="44">#REF!</definedName>
    <definedName name="Inicio" localSheetId="41">#REF!</definedName>
    <definedName name="Inicio">#REF!</definedName>
    <definedName name="INPU" localSheetId="42">#REF!</definedName>
    <definedName name="INPU" localSheetId="44">#REF!</definedName>
    <definedName name="INPU" localSheetId="41">#REF!</definedName>
    <definedName name="INPU">#REF!</definedName>
    <definedName name="INPUT" localSheetId="42">#REF!</definedName>
    <definedName name="INPUT" localSheetId="44">#REF!</definedName>
    <definedName name="INPUT" localSheetId="41">#REF!</definedName>
    <definedName name="INPUT">#REF!</definedName>
    <definedName name="inst_provis" localSheetId="42">#REF!</definedName>
    <definedName name="inst_provis" localSheetId="44">#REF!</definedName>
    <definedName name="inst_provis">#REF!</definedName>
    <definedName name="INSU" localSheetId="42">#REF!</definedName>
    <definedName name="INSU" localSheetId="44">#REF!</definedName>
    <definedName name="INSU" localSheetId="41">#REF!</definedName>
    <definedName name="INSU">#REF!</definedName>
    <definedName name="INSUMOS" localSheetId="42">#REF!</definedName>
    <definedName name="INSUMOS" localSheetId="44">#REF!</definedName>
    <definedName name="INSUMOS">#REF!</definedName>
    <definedName name="Insumos_auxiliares" localSheetId="42">#REF!</definedName>
    <definedName name="Insumos_auxiliares" localSheetId="44">#REF!</definedName>
    <definedName name="Insumos_auxiliares" localSheetId="41">#REF!</definedName>
    <definedName name="Insumos_auxiliares">#REF!</definedName>
    <definedName name="Insumos_basicos" localSheetId="42">#REF!</definedName>
    <definedName name="Insumos_basicos" localSheetId="44">#REF!</definedName>
    <definedName name="Insumos_basicos" localSheetId="41">#REF!</definedName>
    <definedName name="Insumos_basicos">#REF!</definedName>
    <definedName name="Int" localSheetId="42">#REF!</definedName>
    <definedName name="Int" localSheetId="44">#REF!</definedName>
    <definedName name="Int" localSheetId="41">#REF!</definedName>
    <definedName name="Int">#REF!</definedName>
    <definedName name="InTap" localSheetId="42">#REF!</definedName>
    <definedName name="InTap" localSheetId="44">#REF!</definedName>
    <definedName name="InTap" localSheetId="41">#REF!</definedName>
    <definedName name="InTap">#REF!</definedName>
    <definedName name="INTEGRAL" localSheetId="42">#REF!</definedName>
    <definedName name="INTEGRAL" localSheetId="44">#REF!</definedName>
    <definedName name="INTEGRAL">#REF!</definedName>
    <definedName name="INTER" localSheetId="42">#REF!</definedName>
    <definedName name="INTER" localSheetId="44">#REF!</definedName>
    <definedName name="INTER" localSheetId="41">#REF!</definedName>
    <definedName name="INTER">#REF!</definedName>
    <definedName name="Intercambiadores" localSheetId="42">#REF!</definedName>
    <definedName name="Intercambiadores" localSheetId="44">#REF!</definedName>
    <definedName name="Intercambiadores" localSheetId="41">#REF!</definedName>
    <definedName name="Intercambiadores">#REF!</definedName>
    <definedName name="Interest_Rate" localSheetId="42">#REF!</definedName>
    <definedName name="Interest_Rate" localSheetId="44">#REF!</definedName>
    <definedName name="Interest_Rate" localSheetId="41">#REF!</definedName>
    <definedName name="Interest_Rate">#REF!</definedName>
    <definedName name="INTERMEDIA_I" localSheetId="42">#REF!</definedName>
    <definedName name="INTERMEDIA_I" localSheetId="44">#REF!</definedName>
    <definedName name="INTERMEDIA_I" localSheetId="41">#REF!</definedName>
    <definedName name="INTERMEDIA_I">#REF!</definedName>
    <definedName name="Interventor" localSheetId="42">#REF!</definedName>
    <definedName name="Interventor" localSheetId="44">#REF!</definedName>
    <definedName name="Interventor" localSheetId="41">#REF!</definedName>
    <definedName name="Interventor">#REF!</definedName>
    <definedName name="INTERVENTORIA" localSheetId="42" hidden="1">#REF!</definedName>
    <definedName name="INTERVENTORIA" localSheetId="44" hidden="1">#REF!</definedName>
    <definedName name="INTERVENTORIA" hidden="1">#REF!</definedName>
    <definedName name="IntVal" localSheetId="42">#REF!</definedName>
    <definedName name="IntVal" localSheetId="44">#REF!</definedName>
    <definedName name="IntVal" localSheetId="41">#REF!</definedName>
    <definedName name="IntVal">#REF!</definedName>
    <definedName name="INV_11" localSheetId="42">#REF!</definedName>
    <definedName name="INV_11" localSheetId="44">#REF!</definedName>
    <definedName name="INV_11" localSheetId="41">#REF!</definedName>
    <definedName name="INV_11">#REF!</definedName>
    <definedName name="INV_Payments" localSheetId="42">#REF!</definedName>
    <definedName name="INV_Payments" localSheetId="40">#REF!</definedName>
    <definedName name="INV_Payments" localSheetId="44">#REF!</definedName>
    <definedName name="INV_Payments" localSheetId="41">#REF!</definedName>
    <definedName name="INV_Payments">#REF!</definedName>
    <definedName name="InvDol1" localSheetId="42">#REF!</definedName>
    <definedName name="InvDol1" localSheetId="44">#REF!</definedName>
    <definedName name="InvDol1" localSheetId="41">#REF!</definedName>
    <definedName name="InvDol1">#REF!</definedName>
    <definedName name="InvDol2" localSheetId="42">#REF!</definedName>
    <definedName name="InvDol2" localSheetId="44">#REF!</definedName>
    <definedName name="InvDol2" localSheetId="41">#REF!</definedName>
    <definedName name="InvDol2">#REF!</definedName>
    <definedName name="InvDol3" localSheetId="42">#REF!</definedName>
    <definedName name="InvDol3" localSheetId="44">#REF!</definedName>
    <definedName name="InvDol3" localSheetId="41">#REF!</definedName>
    <definedName name="InvDol3">#REF!</definedName>
    <definedName name="InvDol4" localSheetId="41">#REF!</definedName>
    <definedName name="InvDol4">#REF!</definedName>
    <definedName name="InvDol5" localSheetId="41">#REF!</definedName>
    <definedName name="InvDol5">#REF!</definedName>
    <definedName name="InvDol6" localSheetId="41">#REF!</definedName>
    <definedName name="InvDol6">#REF!</definedName>
    <definedName name="InvDol7" localSheetId="41">#REF!</definedName>
    <definedName name="InvDol7">#REF!</definedName>
    <definedName name="InvDol8" localSheetId="41">#REF!</definedName>
    <definedName name="InvDol8">#REF!</definedName>
    <definedName name="Io" localSheetId="41">#REF!</definedName>
    <definedName name="Io">#REF!</definedName>
    <definedName name="IOU" localSheetId="41">#REF!</definedName>
    <definedName name="IOU">#REF!</definedName>
    <definedName name="IOUHH" localSheetId="42">'MEDIA ARIT BAJA'!ERR</definedName>
    <definedName name="IOUHH" localSheetId="44">'ORDEN ELEG'!ERR</definedName>
    <definedName name="IOUHH" localSheetId="41">'PREC. ARTIFI. BAJOS'!ERR</definedName>
    <definedName name="IOUHH">[0]!ERR</definedName>
    <definedName name="IP" localSheetId="42">#REF!</definedName>
    <definedName name="IP" localSheetId="44">#REF!</definedName>
    <definedName name="IP" localSheetId="41">#REF!</definedName>
    <definedName name="IP">#REF!</definedName>
    <definedName name="irng" localSheetId="42" hidden="1">#REF!</definedName>
    <definedName name="irng" localSheetId="44" hidden="1">#REF!</definedName>
    <definedName name="irng" localSheetId="41" hidden="1">#REF!</definedName>
    <definedName name="irng" hidden="1">#REF!</definedName>
    <definedName name="Iss" localSheetId="42">#REF!</definedName>
    <definedName name="Iss" localSheetId="44">#REF!</definedName>
    <definedName name="Iss" localSheetId="41">#REF!</definedName>
    <definedName name="Iss">#REF!</definedName>
    <definedName name="issafp" localSheetId="42">#REF!</definedName>
    <definedName name="issafp" localSheetId="44">#REF!</definedName>
    <definedName name="issafp" localSheetId="41">#REF!</definedName>
    <definedName name="issafp">#REF!</definedName>
    <definedName name="isscs" localSheetId="42">#REF!</definedName>
    <definedName name="isscs" localSheetId="44">#REF!</definedName>
    <definedName name="isscs" localSheetId="41">#REF!</definedName>
    <definedName name="isscs">#REF!</definedName>
    <definedName name="isseps" localSheetId="42">#REF!</definedName>
    <definedName name="isseps" localSheetId="44">#REF!</definedName>
    <definedName name="isseps" localSheetId="41">#REF!</definedName>
    <definedName name="isseps">#REF!</definedName>
    <definedName name="ITEM" localSheetId="42">#REF!</definedName>
    <definedName name="Item" localSheetId="44">#REF!</definedName>
    <definedName name="ITEM" localSheetId="41">#REF!</definedName>
    <definedName name="ITEM">#REF!</definedName>
    <definedName name="ITEM1" localSheetId="42">#REF!</definedName>
    <definedName name="ITEM1" localSheetId="44">#REF!</definedName>
    <definedName name="ITEM1" localSheetId="41">#REF!</definedName>
    <definedName name="ITEM1">#REF!</definedName>
    <definedName name="ITEM15" localSheetId="42">#REF!</definedName>
    <definedName name="ITEM15" localSheetId="44">#REF!</definedName>
    <definedName name="ITEM15" localSheetId="41">#REF!</definedName>
    <definedName name="ITEM15">#REF!</definedName>
    <definedName name="ITEM2" localSheetId="42">#REF!</definedName>
    <definedName name="ITEM2" localSheetId="44">#REF!</definedName>
    <definedName name="ITEM2" localSheetId="41">#REF!</definedName>
    <definedName name="ITEM2">#REF!</definedName>
    <definedName name="ITEM2.10" localSheetId="42">#REF!</definedName>
    <definedName name="ITEM2.10" localSheetId="44">#REF!</definedName>
    <definedName name="ITEM2.10" localSheetId="41">#REF!</definedName>
    <definedName name="ITEM2.10">#REF!</definedName>
    <definedName name="ITEM2.11" localSheetId="42">#REF!</definedName>
    <definedName name="ITEM2.11" localSheetId="44">#REF!</definedName>
    <definedName name="ITEM2.11" localSheetId="41">#REF!</definedName>
    <definedName name="ITEM2.11">#REF!</definedName>
    <definedName name="ITEM2.12" localSheetId="42">#REF!</definedName>
    <definedName name="ITEM2.12" localSheetId="44">#REF!</definedName>
    <definedName name="ITEM2.12" localSheetId="41">#REF!</definedName>
    <definedName name="ITEM2.12">#REF!</definedName>
    <definedName name="item210.3" localSheetId="42">#REF!</definedName>
    <definedName name="item210.3" localSheetId="44">#REF!</definedName>
    <definedName name="item210.3" localSheetId="41">#REF!</definedName>
    <definedName name="item210.3">#REF!</definedName>
    <definedName name="item230.1" localSheetId="42">#REF!</definedName>
    <definedName name="item230.1" localSheetId="44">#REF!</definedName>
    <definedName name="item230.1" localSheetId="41">#REF!</definedName>
    <definedName name="item230.1">#REF!</definedName>
    <definedName name="ITEM3" localSheetId="42">#REF!</definedName>
    <definedName name="ITEM3" localSheetId="44">#REF!</definedName>
    <definedName name="ITEM3" localSheetId="41">#REF!</definedName>
    <definedName name="ITEM3">#REF!</definedName>
    <definedName name="ITEM3.15" localSheetId="42">#REF!</definedName>
    <definedName name="ITEM3.15" localSheetId="44">#REF!</definedName>
    <definedName name="ITEM3.15" localSheetId="41">#REF!</definedName>
    <definedName name="ITEM3.15">#REF!</definedName>
    <definedName name="ITEM3.16" localSheetId="42">#REF!</definedName>
    <definedName name="ITEM3.16" localSheetId="44">#REF!</definedName>
    <definedName name="ITEM3.16" localSheetId="41">#REF!</definedName>
    <definedName name="ITEM3.16">#REF!</definedName>
    <definedName name="ITEM3.17" localSheetId="42">#REF!</definedName>
    <definedName name="ITEM3.17" localSheetId="44">#REF!</definedName>
    <definedName name="ITEM3.17" localSheetId="41">#REF!</definedName>
    <definedName name="ITEM3.17">#REF!</definedName>
    <definedName name="ITEM3.18" localSheetId="42">#REF!</definedName>
    <definedName name="ITEM3.18" localSheetId="44">#REF!</definedName>
    <definedName name="ITEM3.18" localSheetId="41">#REF!</definedName>
    <definedName name="ITEM3.18">#REF!</definedName>
    <definedName name="ITEM3.19" localSheetId="42">#REF!</definedName>
    <definedName name="ITEM3.19" localSheetId="44">#REF!</definedName>
    <definedName name="ITEM3.19" localSheetId="41">#REF!</definedName>
    <definedName name="ITEM3.19">#REF!</definedName>
    <definedName name="ITEM3.20" localSheetId="42">#REF!</definedName>
    <definedName name="ITEM3.20" localSheetId="44">#REF!</definedName>
    <definedName name="ITEM3.20" localSheetId="41">#REF!</definedName>
    <definedName name="ITEM3.20">#REF!</definedName>
    <definedName name="ITEM3.21" localSheetId="42">#REF!</definedName>
    <definedName name="ITEM3.21" localSheetId="44">#REF!</definedName>
    <definedName name="ITEM3.21" localSheetId="41">#REF!</definedName>
    <definedName name="ITEM3.21">#REF!</definedName>
    <definedName name="ITEM3.22" localSheetId="42">#REF!</definedName>
    <definedName name="ITEM3.22" localSheetId="44">#REF!</definedName>
    <definedName name="ITEM3.22" localSheetId="41">#REF!</definedName>
    <definedName name="ITEM3.22">#REF!</definedName>
    <definedName name="ITEM3.23" localSheetId="42">#REF!</definedName>
    <definedName name="ITEM3.23" localSheetId="44">#REF!</definedName>
    <definedName name="ITEM3.23" localSheetId="41">#REF!</definedName>
    <definedName name="ITEM3.23">#REF!</definedName>
    <definedName name="item310" localSheetId="42">#REF!</definedName>
    <definedName name="item310" localSheetId="44">#REF!</definedName>
    <definedName name="item310" localSheetId="41">#REF!</definedName>
    <definedName name="item310">#REF!</definedName>
    <definedName name="item320.2" localSheetId="42">#REF!</definedName>
    <definedName name="item320.2" localSheetId="44">#REF!</definedName>
    <definedName name="item320.2" localSheetId="41">#REF!</definedName>
    <definedName name="item320.2">#REF!</definedName>
    <definedName name="item330.1" localSheetId="42">#REF!</definedName>
    <definedName name="item330.1" localSheetId="44">#REF!</definedName>
    <definedName name="item330.1" localSheetId="41">#REF!</definedName>
    <definedName name="item330.1">#REF!</definedName>
    <definedName name="ITEM4.20" localSheetId="42">#REF!</definedName>
    <definedName name="ITEM4.20" localSheetId="44">#REF!</definedName>
    <definedName name="ITEM4.20" localSheetId="41">#REF!</definedName>
    <definedName name="ITEM4.20">#REF!</definedName>
    <definedName name="ITEM4.21" localSheetId="42">#REF!</definedName>
    <definedName name="ITEM4.21" localSheetId="44">#REF!</definedName>
    <definedName name="ITEM4.21" localSheetId="41">#REF!</definedName>
    <definedName name="ITEM4.21">#REF!</definedName>
    <definedName name="ITEM4.22" localSheetId="42">#REF!</definedName>
    <definedName name="ITEM4.22" localSheetId="44">#REF!</definedName>
    <definedName name="ITEM4.22" localSheetId="41">#REF!</definedName>
    <definedName name="ITEM4.22">#REF!</definedName>
    <definedName name="ITEM4.23" localSheetId="42">#REF!</definedName>
    <definedName name="ITEM4.23" localSheetId="44">#REF!</definedName>
    <definedName name="ITEM4.23" localSheetId="41">#REF!</definedName>
    <definedName name="ITEM4.23">#REF!</definedName>
    <definedName name="ITEM4.24" localSheetId="42">#REF!</definedName>
    <definedName name="ITEM4.24" localSheetId="44">#REF!</definedName>
    <definedName name="ITEM4.24" localSheetId="41">#REF!</definedName>
    <definedName name="ITEM4.24">#REF!</definedName>
    <definedName name="ITEM4.25" localSheetId="42">#REF!</definedName>
    <definedName name="ITEM4.25" localSheetId="44">#REF!</definedName>
    <definedName name="ITEM4.25" localSheetId="41">#REF!</definedName>
    <definedName name="ITEM4.25">#REF!</definedName>
    <definedName name="ITEM4.26" localSheetId="42">#REF!</definedName>
    <definedName name="ITEM4.26" localSheetId="44">#REF!</definedName>
    <definedName name="ITEM4.26" localSheetId="41">#REF!</definedName>
    <definedName name="ITEM4.26">#REF!</definedName>
    <definedName name="ITEM4.27" localSheetId="42">#REF!</definedName>
    <definedName name="ITEM4.27" localSheetId="44">#REF!</definedName>
    <definedName name="ITEM4.27" localSheetId="41">#REF!</definedName>
    <definedName name="ITEM4.27">#REF!</definedName>
    <definedName name="ITEM4.28" localSheetId="42">#REF!</definedName>
    <definedName name="ITEM4.28" localSheetId="44">#REF!</definedName>
    <definedName name="ITEM4.28" localSheetId="41">#REF!</definedName>
    <definedName name="ITEM4.28">#REF!</definedName>
    <definedName name="ITEM4.29" localSheetId="42">#REF!</definedName>
    <definedName name="ITEM4.29" localSheetId="44">#REF!</definedName>
    <definedName name="ITEM4.29" localSheetId="41">#REF!</definedName>
    <definedName name="ITEM4.29">#REF!</definedName>
    <definedName name="ITEM4.30" localSheetId="42">#REF!</definedName>
    <definedName name="ITEM4.30" localSheetId="44">#REF!</definedName>
    <definedName name="ITEM4.30" localSheetId="41">#REF!</definedName>
    <definedName name="ITEM4.30">#REF!</definedName>
    <definedName name="ITEM4.31" localSheetId="42">#REF!</definedName>
    <definedName name="ITEM4.31" localSheetId="44">#REF!</definedName>
    <definedName name="ITEM4.31" localSheetId="41">#REF!</definedName>
    <definedName name="ITEM4.31">#REF!</definedName>
    <definedName name="ITEM4.32" localSheetId="42">#REF!</definedName>
    <definedName name="ITEM4.32" localSheetId="44">#REF!</definedName>
    <definedName name="ITEM4.32" localSheetId="41">#REF!</definedName>
    <definedName name="ITEM4.32">#REF!</definedName>
    <definedName name="ITEM4.33" localSheetId="42">#REF!</definedName>
    <definedName name="ITEM4.33" localSheetId="44">#REF!</definedName>
    <definedName name="ITEM4.33" localSheetId="41">#REF!</definedName>
    <definedName name="ITEM4.33">#REF!</definedName>
    <definedName name="ITEM4.34" localSheetId="42">#REF!</definedName>
    <definedName name="ITEM4.34" localSheetId="44">#REF!</definedName>
    <definedName name="ITEM4.34" localSheetId="41">#REF!</definedName>
    <definedName name="ITEM4.34">#REF!</definedName>
    <definedName name="ITEM4.35" localSheetId="42">#REF!</definedName>
    <definedName name="ITEM4.35" localSheetId="44">#REF!</definedName>
    <definedName name="ITEM4.35" localSheetId="41">#REF!</definedName>
    <definedName name="ITEM4.35">#REF!</definedName>
    <definedName name="ITEM4.36" localSheetId="42">#REF!</definedName>
    <definedName name="ITEM4.36" localSheetId="44">#REF!</definedName>
    <definedName name="ITEM4.36" localSheetId="41">#REF!</definedName>
    <definedName name="ITEM4.36">#REF!</definedName>
    <definedName name="ITEM4.37" localSheetId="42">#REF!</definedName>
    <definedName name="ITEM4.37" localSheetId="44">#REF!</definedName>
    <definedName name="ITEM4.37" localSheetId="41">#REF!</definedName>
    <definedName name="ITEM4.37">#REF!</definedName>
    <definedName name="ITEM4.38" localSheetId="42">#REF!</definedName>
    <definedName name="ITEM4.38" localSheetId="44">#REF!</definedName>
    <definedName name="ITEM4.38" localSheetId="41">#REF!</definedName>
    <definedName name="ITEM4.38">#REF!</definedName>
    <definedName name="ITEM4.39" localSheetId="42">#REF!</definedName>
    <definedName name="ITEM4.39" localSheetId="44">#REF!</definedName>
    <definedName name="ITEM4.39" localSheetId="41">#REF!</definedName>
    <definedName name="ITEM4.39">#REF!</definedName>
    <definedName name="ITEM4.40" localSheetId="42">#REF!</definedName>
    <definedName name="ITEM4.40" localSheetId="44">#REF!</definedName>
    <definedName name="ITEM4.40" localSheetId="41">#REF!</definedName>
    <definedName name="ITEM4.40">#REF!</definedName>
    <definedName name="ITEM4.41" localSheetId="42">#REF!</definedName>
    <definedName name="ITEM4.41" localSheetId="44">#REF!</definedName>
    <definedName name="ITEM4.41" localSheetId="41">#REF!</definedName>
    <definedName name="ITEM4.41">#REF!</definedName>
    <definedName name="ITEM4.42" localSheetId="42">#REF!</definedName>
    <definedName name="ITEM4.42" localSheetId="44">#REF!</definedName>
    <definedName name="ITEM4.42" localSheetId="41">#REF!</definedName>
    <definedName name="ITEM4.42">#REF!</definedName>
    <definedName name="ITEM4.43" localSheetId="42">#REF!</definedName>
    <definedName name="ITEM4.43" localSheetId="44">#REF!</definedName>
    <definedName name="ITEM4.43" localSheetId="41">#REF!</definedName>
    <definedName name="ITEM4.43">#REF!</definedName>
    <definedName name="ITEM4.44" localSheetId="42">#REF!</definedName>
    <definedName name="ITEM4.44" localSheetId="44">#REF!</definedName>
    <definedName name="ITEM4.44" localSheetId="41">#REF!</definedName>
    <definedName name="ITEM4.44">#REF!</definedName>
    <definedName name="ITEM4.45" localSheetId="42">#REF!</definedName>
    <definedName name="ITEM4.45" localSheetId="44">#REF!</definedName>
    <definedName name="ITEM4.45" localSheetId="41">#REF!</definedName>
    <definedName name="ITEM4.45">#REF!</definedName>
    <definedName name="ITEM4.46" localSheetId="42">#REF!</definedName>
    <definedName name="ITEM4.46" localSheetId="44">#REF!</definedName>
    <definedName name="ITEM4.46" localSheetId="41">#REF!</definedName>
    <definedName name="ITEM4.46">#REF!</definedName>
    <definedName name="item420" localSheetId="42">#REF!</definedName>
    <definedName name="item420" localSheetId="44">#REF!</definedName>
    <definedName name="item420" localSheetId="41">#REF!</definedName>
    <definedName name="item420">#REF!</definedName>
    <definedName name="item450.2P" localSheetId="42">#REF!</definedName>
    <definedName name="item450.2P" localSheetId="44">#REF!</definedName>
    <definedName name="item450.2P" localSheetId="41">#REF!</definedName>
    <definedName name="item450.2P">#REF!</definedName>
    <definedName name="ITEM5.100" localSheetId="42">#REF!</definedName>
    <definedName name="ITEM5.100" localSheetId="44">#REF!</definedName>
    <definedName name="ITEM5.100" localSheetId="41">#REF!</definedName>
    <definedName name="ITEM5.100">#REF!</definedName>
    <definedName name="ITEM5.101" localSheetId="42">#REF!</definedName>
    <definedName name="ITEM5.101" localSheetId="44">#REF!</definedName>
    <definedName name="ITEM5.101" localSheetId="41">#REF!</definedName>
    <definedName name="ITEM5.101">#REF!</definedName>
    <definedName name="ITEM5.104" localSheetId="42">#REF!</definedName>
    <definedName name="ITEM5.104" localSheetId="44">#REF!</definedName>
    <definedName name="ITEM5.104" localSheetId="41">#REF!</definedName>
    <definedName name="ITEM5.104">#REF!</definedName>
    <definedName name="ITEM5.105" localSheetId="42">#REF!</definedName>
    <definedName name="ITEM5.105" localSheetId="44">#REF!</definedName>
    <definedName name="ITEM5.105" localSheetId="41">#REF!</definedName>
    <definedName name="ITEM5.105">#REF!</definedName>
    <definedName name="ITEM5.106" localSheetId="42">#REF!</definedName>
    <definedName name="ITEM5.106" localSheetId="44">#REF!</definedName>
    <definedName name="ITEM5.106" localSheetId="41">#REF!</definedName>
    <definedName name="ITEM5.106">#REF!</definedName>
    <definedName name="ITEM5.107" localSheetId="42">#REF!</definedName>
    <definedName name="ITEM5.107" localSheetId="44">#REF!</definedName>
    <definedName name="ITEM5.107" localSheetId="41">#REF!</definedName>
    <definedName name="ITEM5.107">#REF!</definedName>
    <definedName name="ITEM5.108" localSheetId="42">#REF!</definedName>
    <definedName name="ITEM5.108" localSheetId="44">#REF!</definedName>
    <definedName name="ITEM5.108" localSheetId="41">#REF!</definedName>
    <definedName name="ITEM5.108">#REF!</definedName>
    <definedName name="ITEM5.109" localSheetId="42">#REF!</definedName>
    <definedName name="ITEM5.109" localSheetId="44">#REF!</definedName>
    <definedName name="ITEM5.109" localSheetId="41">#REF!</definedName>
    <definedName name="ITEM5.109">#REF!</definedName>
    <definedName name="ITEM5.111" localSheetId="42">#REF!</definedName>
    <definedName name="ITEM5.111" localSheetId="44">#REF!</definedName>
    <definedName name="ITEM5.111" localSheetId="41">#REF!</definedName>
    <definedName name="ITEM5.111">#REF!</definedName>
    <definedName name="ITEM5.112" localSheetId="42">#REF!</definedName>
    <definedName name="ITEM5.112" localSheetId="44">#REF!</definedName>
    <definedName name="ITEM5.112" localSheetId="41">#REF!</definedName>
    <definedName name="ITEM5.112">#REF!</definedName>
    <definedName name="ITEM5.113" localSheetId="42">#REF!</definedName>
    <definedName name="ITEM5.113" localSheetId="44">#REF!</definedName>
    <definedName name="ITEM5.113" localSheetId="41">#REF!</definedName>
    <definedName name="ITEM5.113">#REF!</definedName>
    <definedName name="ITEM5.114" localSheetId="42">#REF!</definedName>
    <definedName name="ITEM5.114" localSheetId="44">#REF!</definedName>
    <definedName name="ITEM5.114" localSheetId="41">#REF!</definedName>
    <definedName name="ITEM5.114">#REF!</definedName>
    <definedName name="ITEM5.115" localSheetId="42">#REF!</definedName>
    <definedName name="ITEM5.115" localSheetId="44">#REF!</definedName>
    <definedName name="ITEM5.115" localSheetId="41">#REF!</definedName>
    <definedName name="ITEM5.115">#REF!</definedName>
    <definedName name="ITEM5.53" localSheetId="42">#REF!</definedName>
    <definedName name="ITEM5.53" localSheetId="44">#REF!</definedName>
    <definedName name="ITEM5.53" localSheetId="41">#REF!</definedName>
    <definedName name="ITEM5.53">#REF!</definedName>
    <definedName name="ITEM5.54" localSheetId="42">#REF!</definedName>
    <definedName name="ITEM5.54" localSheetId="44">#REF!</definedName>
    <definedName name="ITEM5.54" localSheetId="41">#REF!</definedName>
    <definedName name="ITEM5.54">#REF!</definedName>
    <definedName name="ITEM5.55" localSheetId="42">#REF!</definedName>
    <definedName name="ITEM5.55" localSheetId="44">#REF!</definedName>
    <definedName name="ITEM5.55" localSheetId="41">#REF!</definedName>
    <definedName name="ITEM5.55">#REF!</definedName>
    <definedName name="ITEM5.56" localSheetId="42">#REF!</definedName>
    <definedName name="ITEM5.56" localSheetId="44">#REF!</definedName>
    <definedName name="ITEM5.56" localSheetId="41">#REF!</definedName>
    <definedName name="ITEM5.56">#REF!</definedName>
    <definedName name="ITEM5.57" localSheetId="42">#REF!</definedName>
    <definedName name="ITEM5.57" localSheetId="44">#REF!</definedName>
    <definedName name="ITEM5.57" localSheetId="41">#REF!</definedName>
    <definedName name="ITEM5.57">#REF!</definedName>
    <definedName name="ITEM5.58" localSheetId="42">#REF!</definedName>
    <definedName name="ITEM5.58" localSheetId="44">#REF!</definedName>
    <definedName name="ITEM5.58" localSheetId="41">#REF!</definedName>
    <definedName name="ITEM5.58">#REF!</definedName>
    <definedName name="ITEM5.59" localSheetId="42">#REF!</definedName>
    <definedName name="ITEM5.59" localSheetId="44">#REF!</definedName>
    <definedName name="ITEM5.59" localSheetId="41">#REF!</definedName>
    <definedName name="ITEM5.59">#REF!</definedName>
    <definedName name="ITEM5.60" localSheetId="42">#REF!</definedName>
    <definedName name="ITEM5.60" localSheetId="44">#REF!</definedName>
    <definedName name="ITEM5.60" localSheetId="41">#REF!</definedName>
    <definedName name="ITEM5.60">#REF!</definedName>
    <definedName name="ITEM5.61" localSheetId="42">#REF!</definedName>
    <definedName name="ITEM5.61" localSheetId="44">#REF!</definedName>
    <definedName name="ITEM5.61" localSheetId="41">#REF!</definedName>
    <definedName name="ITEM5.61">#REF!</definedName>
    <definedName name="ITEM5.62" localSheetId="42">#REF!</definedName>
    <definedName name="ITEM5.62" localSheetId="44">#REF!</definedName>
    <definedName name="ITEM5.62" localSheetId="41">#REF!</definedName>
    <definedName name="ITEM5.62">#REF!</definedName>
    <definedName name="ITEM5.63" localSheetId="42">#REF!</definedName>
    <definedName name="ITEM5.63" localSheetId="44">#REF!</definedName>
    <definedName name="ITEM5.63" localSheetId="41">#REF!</definedName>
    <definedName name="ITEM5.63">#REF!</definedName>
    <definedName name="ITEM5.64" localSheetId="42">#REF!</definedName>
    <definedName name="ITEM5.64" localSheetId="44">#REF!</definedName>
    <definedName name="ITEM5.64" localSheetId="41">#REF!</definedName>
    <definedName name="ITEM5.64">#REF!</definedName>
    <definedName name="ITEM5.65" localSheetId="42">#REF!</definedName>
    <definedName name="ITEM5.65" localSheetId="44">#REF!</definedName>
    <definedName name="ITEM5.65" localSheetId="41">#REF!</definedName>
    <definedName name="ITEM5.65">#REF!</definedName>
    <definedName name="ITEM5.66" localSheetId="42">#REF!</definedName>
    <definedName name="ITEM5.66" localSheetId="44">#REF!</definedName>
    <definedName name="ITEM5.66" localSheetId="41">#REF!</definedName>
    <definedName name="ITEM5.66">#REF!</definedName>
    <definedName name="ITEM5.67" localSheetId="42">#REF!</definedName>
    <definedName name="ITEM5.67" localSheetId="44">#REF!</definedName>
    <definedName name="ITEM5.67" localSheetId="41">#REF!</definedName>
    <definedName name="ITEM5.67">#REF!</definedName>
    <definedName name="ITEM5.68" localSheetId="42">#REF!</definedName>
    <definedName name="ITEM5.68" localSheetId="44">#REF!</definedName>
    <definedName name="ITEM5.68" localSheetId="41">#REF!</definedName>
    <definedName name="ITEM5.68">#REF!</definedName>
    <definedName name="ITEM5.69" localSheetId="42">#REF!</definedName>
    <definedName name="ITEM5.69" localSheetId="44">#REF!</definedName>
    <definedName name="ITEM5.69" localSheetId="41">#REF!</definedName>
    <definedName name="ITEM5.69">#REF!</definedName>
    <definedName name="ITEM5.70" localSheetId="42">#REF!</definedName>
    <definedName name="ITEM5.70" localSheetId="44">#REF!</definedName>
    <definedName name="ITEM5.70" localSheetId="41">#REF!</definedName>
    <definedName name="ITEM5.70">#REF!</definedName>
    <definedName name="ITEM5.71" localSheetId="42">#REF!</definedName>
    <definedName name="ITEM5.71" localSheetId="44">#REF!</definedName>
    <definedName name="ITEM5.71" localSheetId="41">#REF!</definedName>
    <definedName name="ITEM5.71">#REF!</definedName>
    <definedName name="ITEM5.72" localSheetId="42">#REF!</definedName>
    <definedName name="ITEM5.72" localSheetId="44">#REF!</definedName>
    <definedName name="ITEM5.72" localSheetId="41">#REF!</definedName>
    <definedName name="ITEM5.72">#REF!</definedName>
    <definedName name="ITEM5.73" localSheetId="42">#REF!</definedName>
    <definedName name="ITEM5.73" localSheetId="44">#REF!</definedName>
    <definedName name="ITEM5.73" localSheetId="41">#REF!</definedName>
    <definedName name="ITEM5.73">#REF!</definedName>
    <definedName name="ITEM5.74" localSheetId="42">#REF!</definedName>
    <definedName name="ITEM5.74" localSheetId="44">#REF!</definedName>
    <definedName name="ITEM5.74" localSheetId="41">#REF!</definedName>
    <definedName name="ITEM5.74">#REF!</definedName>
    <definedName name="ITEM5.77" localSheetId="42">#REF!</definedName>
    <definedName name="ITEM5.77" localSheetId="44">#REF!</definedName>
    <definedName name="ITEM5.77" localSheetId="41">#REF!</definedName>
    <definedName name="ITEM5.77">#REF!</definedName>
    <definedName name="ITEM5.78" localSheetId="42">#REF!</definedName>
    <definedName name="ITEM5.78" localSheetId="44">#REF!</definedName>
    <definedName name="ITEM5.78" localSheetId="41">#REF!</definedName>
    <definedName name="ITEM5.78">#REF!</definedName>
    <definedName name="ITEM5.79" localSheetId="42">#REF!</definedName>
    <definedName name="ITEM5.79" localSheetId="44">#REF!</definedName>
    <definedName name="ITEM5.79" localSheetId="41">#REF!</definedName>
    <definedName name="ITEM5.79">#REF!</definedName>
    <definedName name="ITEM5.80" localSheetId="42">#REF!</definedName>
    <definedName name="ITEM5.80" localSheetId="44">#REF!</definedName>
    <definedName name="ITEM5.80" localSheetId="41">#REF!</definedName>
    <definedName name="ITEM5.80">#REF!</definedName>
    <definedName name="ITEM5.82" localSheetId="42">#REF!</definedName>
    <definedName name="ITEM5.82" localSheetId="44">#REF!</definedName>
    <definedName name="ITEM5.82" localSheetId="41">#REF!</definedName>
    <definedName name="ITEM5.82">#REF!</definedName>
    <definedName name="ITEM5.83" localSheetId="42">#REF!</definedName>
    <definedName name="ITEM5.83" localSheetId="44">#REF!</definedName>
    <definedName name="ITEM5.83" localSheetId="41">#REF!</definedName>
    <definedName name="ITEM5.83">#REF!</definedName>
    <definedName name="ITEM5.84" localSheetId="42">#REF!</definedName>
    <definedName name="ITEM5.84" localSheetId="44">#REF!</definedName>
    <definedName name="ITEM5.84" localSheetId="41">#REF!</definedName>
    <definedName name="ITEM5.84">#REF!</definedName>
    <definedName name="ITEM5.85" localSheetId="42">#REF!</definedName>
    <definedName name="ITEM5.85" localSheetId="44">#REF!</definedName>
    <definedName name="ITEM5.85" localSheetId="41">#REF!</definedName>
    <definedName name="ITEM5.85">#REF!</definedName>
    <definedName name="ITEM5.86" localSheetId="42">#REF!</definedName>
    <definedName name="ITEM5.86" localSheetId="44">#REF!</definedName>
    <definedName name="ITEM5.86" localSheetId="41">#REF!</definedName>
    <definedName name="ITEM5.86">#REF!</definedName>
    <definedName name="ITEM5.87" localSheetId="42">#REF!</definedName>
    <definedName name="ITEM5.87" localSheetId="44">#REF!</definedName>
    <definedName name="ITEM5.87" localSheetId="41">#REF!</definedName>
    <definedName name="ITEM5.87">#REF!</definedName>
    <definedName name="ITEM5.88" localSheetId="42">#REF!</definedName>
    <definedName name="ITEM5.88" localSheetId="44">#REF!</definedName>
    <definedName name="ITEM5.88" localSheetId="41">#REF!</definedName>
    <definedName name="ITEM5.88">#REF!</definedName>
    <definedName name="ITEM5.89" localSheetId="42">#REF!</definedName>
    <definedName name="ITEM5.89" localSheetId="44">#REF!</definedName>
    <definedName name="ITEM5.89" localSheetId="41">#REF!</definedName>
    <definedName name="ITEM5.89">#REF!</definedName>
    <definedName name="ITEM5.90" localSheetId="42">#REF!</definedName>
    <definedName name="ITEM5.90" localSheetId="44">#REF!</definedName>
    <definedName name="ITEM5.90" localSheetId="41">#REF!</definedName>
    <definedName name="ITEM5.90">#REF!</definedName>
    <definedName name="ITEM5.91" localSheetId="42">#REF!</definedName>
    <definedName name="ITEM5.91" localSheetId="44">#REF!</definedName>
    <definedName name="ITEM5.91" localSheetId="41">#REF!</definedName>
    <definedName name="ITEM5.91">#REF!</definedName>
    <definedName name="ITEM5.92" localSheetId="42">#REF!</definedName>
    <definedName name="ITEM5.92" localSheetId="44">#REF!</definedName>
    <definedName name="ITEM5.92" localSheetId="41">#REF!</definedName>
    <definedName name="ITEM5.92">#REF!</definedName>
    <definedName name="ITEM5.93" localSheetId="42">#REF!</definedName>
    <definedName name="ITEM5.93" localSheetId="44">#REF!</definedName>
    <definedName name="ITEM5.93" localSheetId="41">#REF!</definedName>
    <definedName name="ITEM5.93">#REF!</definedName>
    <definedName name="ITEM5.94" localSheetId="42">#REF!</definedName>
    <definedName name="ITEM5.94" localSheetId="44">#REF!</definedName>
    <definedName name="ITEM5.94" localSheetId="41">#REF!</definedName>
    <definedName name="ITEM5.94">#REF!</definedName>
    <definedName name="ITEM5.95" localSheetId="42">#REF!</definedName>
    <definedName name="ITEM5.95" localSheetId="44">#REF!</definedName>
    <definedName name="ITEM5.95" localSheetId="41">#REF!</definedName>
    <definedName name="ITEM5.95">#REF!</definedName>
    <definedName name="ITEM5.96" localSheetId="42">#REF!</definedName>
    <definedName name="ITEM5.96" localSheetId="44">#REF!</definedName>
    <definedName name="ITEM5.96" localSheetId="41">#REF!</definedName>
    <definedName name="ITEM5.96">#REF!</definedName>
    <definedName name="ITEM5.97" localSheetId="42">#REF!</definedName>
    <definedName name="ITEM5.97" localSheetId="44">#REF!</definedName>
    <definedName name="ITEM5.97" localSheetId="41">#REF!</definedName>
    <definedName name="ITEM5.97">#REF!</definedName>
    <definedName name="ITEM5.98" localSheetId="42">#REF!</definedName>
    <definedName name="ITEM5.98" localSheetId="44">#REF!</definedName>
    <definedName name="ITEM5.98" localSheetId="41">#REF!</definedName>
    <definedName name="ITEM5.98">#REF!</definedName>
    <definedName name="ITEM5.99" localSheetId="42">#REF!</definedName>
    <definedName name="ITEM5.99" localSheetId="44">#REF!</definedName>
    <definedName name="ITEM5.99" localSheetId="41">#REF!</definedName>
    <definedName name="ITEM5.99">#REF!</definedName>
    <definedName name="ITEM521" localSheetId="42">#REF!</definedName>
    <definedName name="ITEM521" localSheetId="44">#REF!</definedName>
    <definedName name="ITEM521" localSheetId="41">#REF!</definedName>
    <definedName name="ITEM521">#REF!</definedName>
    <definedName name="item600.1" localSheetId="42">#REF!</definedName>
    <definedName name="item600.1" localSheetId="44">#REF!</definedName>
    <definedName name="item600.1" localSheetId="41">#REF!</definedName>
    <definedName name="item600.1">#REF!</definedName>
    <definedName name="item610.1" localSheetId="42">#REF!</definedName>
    <definedName name="item610.1" localSheetId="44">#REF!</definedName>
    <definedName name="item610.1" localSheetId="41">#REF!</definedName>
    <definedName name="item610.1">#REF!</definedName>
    <definedName name="item610.2" localSheetId="42">#REF!</definedName>
    <definedName name="item610.2" localSheetId="44">#REF!</definedName>
    <definedName name="item610.2" localSheetId="41">#REF!</definedName>
    <definedName name="item610.2">#REF!</definedName>
    <definedName name="item630.4" localSheetId="41">#REF!</definedName>
    <definedName name="item630.4">#REF!</definedName>
    <definedName name="item630.6" localSheetId="41">#REF!</definedName>
    <definedName name="item630.6">#REF!</definedName>
    <definedName name="item630.7" localSheetId="41">#REF!</definedName>
    <definedName name="item630.7">#REF!</definedName>
    <definedName name="item640.3" localSheetId="41">#REF!</definedName>
    <definedName name="item640.3">#REF!</definedName>
    <definedName name="item661" localSheetId="41">#REF!</definedName>
    <definedName name="item661">#REF!</definedName>
    <definedName name="item671" localSheetId="41">#REF!</definedName>
    <definedName name="item671">#REF!</definedName>
    <definedName name="item673.1" localSheetId="41">#REF!</definedName>
    <definedName name="item673.1">#REF!</definedName>
    <definedName name="item673.3" localSheetId="41">#REF!</definedName>
    <definedName name="item673.3">#REF!</definedName>
    <definedName name="item681" localSheetId="41">#REF!</definedName>
    <definedName name="item681">#REF!</definedName>
    <definedName name="ITEM7.1" localSheetId="42">#REF!</definedName>
    <definedName name="ITEM7.1" localSheetId="44">#REF!</definedName>
    <definedName name="ITEM7.1" localSheetId="41">#REF!</definedName>
    <definedName name="ITEM7.1">#REF!</definedName>
    <definedName name="ITEM7.10" localSheetId="42">#REF!</definedName>
    <definedName name="ITEM7.10" localSheetId="44">#REF!</definedName>
    <definedName name="ITEM7.10" localSheetId="41">#REF!</definedName>
    <definedName name="ITEM7.10">#REF!</definedName>
    <definedName name="ITEM7.11" localSheetId="42">#REF!</definedName>
    <definedName name="ITEM7.11" localSheetId="44">#REF!</definedName>
    <definedName name="ITEM7.11" localSheetId="41">#REF!</definedName>
    <definedName name="ITEM7.11">#REF!</definedName>
    <definedName name="ITEM7.12" localSheetId="42">#REF!</definedName>
    <definedName name="ITEM7.12" localSheetId="44">#REF!</definedName>
    <definedName name="ITEM7.12" localSheetId="41">#REF!</definedName>
    <definedName name="ITEM7.12">#REF!</definedName>
    <definedName name="ITEM7.13" localSheetId="42">#REF!</definedName>
    <definedName name="ITEM7.13" localSheetId="44">#REF!</definedName>
    <definedName name="ITEM7.13" localSheetId="41">#REF!</definedName>
    <definedName name="ITEM7.13">#REF!</definedName>
    <definedName name="ITEM7.14" localSheetId="42">#REF!</definedName>
    <definedName name="ITEM7.14" localSheetId="44">#REF!</definedName>
    <definedName name="ITEM7.14" localSheetId="41">#REF!</definedName>
    <definedName name="ITEM7.14">#REF!</definedName>
    <definedName name="ITEM7.15" localSheetId="42">#REF!</definedName>
    <definedName name="ITEM7.15" localSheetId="44">#REF!</definedName>
    <definedName name="ITEM7.15" localSheetId="41">#REF!</definedName>
    <definedName name="ITEM7.15">#REF!</definedName>
    <definedName name="ITEM7.16" localSheetId="42">#REF!</definedName>
    <definedName name="ITEM7.16" localSheetId="44">#REF!</definedName>
    <definedName name="ITEM7.16" localSheetId="41">#REF!</definedName>
    <definedName name="ITEM7.16">#REF!</definedName>
    <definedName name="ITEM7.17" localSheetId="42">#REF!</definedName>
    <definedName name="ITEM7.17" localSheetId="44">#REF!</definedName>
    <definedName name="ITEM7.17" localSheetId="41">#REF!</definedName>
    <definedName name="ITEM7.17">#REF!</definedName>
    <definedName name="ITEM7.18" localSheetId="42">#REF!</definedName>
    <definedName name="ITEM7.18" localSheetId="44">#REF!</definedName>
    <definedName name="ITEM7.18" localSheetId="41">#REF!</definedName>
    <definedName name="ITEM7.18">#REF!</definedName>
    <definedName name="ITEM7.19" localSheetId="42">#REF!</definedName>
    <definedName name="ITEM7.19" localSheetId="44">#REF!</definedName>
    <definedName name="ITEM7.19" localSheetId="41">#REF!</definedName>
    <definedName name="ITEM7.19">#REF!</definedName>
    <definedName name="ITEM7.2" localSheetId="42">#REF!</definedName>
    <definedName name="ITEM7.2" localSheetId="44">#REF!</definedName>
    <definedName name="ITEM7.2" localSheetId="41">#REF!</definedName>
    <definedName name="ITEM7.2">#REF!</definedName>
    <definedName name="ITEM7.20" localSheetId="42">#REF!</definedName>
    <definedName name="ITEM7.20" localSheetId="44">#REF!</definedName>
    <definedName name="ITEM7.20" localSheetId="41">#REF!</definedName>
    <definedName name="ITEM7.20">#REF!</definedName>
    <definedName name="ITEM7.21" localSheetId="42">#REF!</definedName>
    <definedName name="ITEM7.21" localSheetId="44">#REF!</definedName>
    <definedName name="ITEM7.21" localSheetId="41">#REF!</definedName>
    <definedName name="ITEM7.21">#REF!</definedName>
    <definedName name="ITEM7.22" localSheetId="42">#REF!</definedName>
    <definedName name="ITEM7.22" localSheetId="44">#REF!</definedName>
    <definedName name="ITEM7.22" localSheetId="41">#REF!</definedName>
    <definedName name="ITEM7.22">#REF!</definedName>
    <definedName name="ITEM7.23" localSheetId="42">#REF!</definedName>
    <definedName name="ITEM7.23" localSheetId="44">#REF!</definedName>
    <definedName name="ITEM7.23" localSheetId="41">#REF!</definedName>
    <definedName name="ITEM7.23">#REF!</definedName>
    <definedName name="ITEM7.24" localSheetId="42">#REF!</definedName>
    <definedName name="ITEM7.24" localSheetId="44">#REF!</definedName>
    <definedName name="ITEM7.24" localSheetId="41">#REF!</definedName>
    <definedName name="ITEM7.24">#REF!</definedName>
    <definedName name="ITEM7.25" localSheetId="42">#REF!</definedName>
    <definedName name="ITEM7.25" localSheetId="44">#REF!</definedName>
    <definedName name="ITEM7.25" localSheetId="41">#REF!</definedName>
    <definedName name="ITEM7.25">#REF!</definedName>
    <definedName name="ITEM7.26" localSheetId="42">#REF!</definedName>
    <definedName name="ITEM7.26" localSheetId="44">#REF!</definedName>
    <definedName name="ITEM7.26" localSheetId="41">#REF!</definedName>
    <definedName name="ITEM7.26">#REF!</definedName>
    <definedName name="ITEM7.27" localSheetId="42">#REF!</definedName>
    <definedName name="ITEM7.27" localSheetId="44">#REF!</definedName>
    <definedName name="ITEM7.27" localSheetId="41">#REF!</definedName>
    <definedName name="ITEM7.27">#REF!</definedName>
    <definedName name="ITEM7.28" localSheetId="42">#REF!</definedName>
    <definedName name="ITEM7.28" localSheetId="44">#REF!</definedName>
    <definedName name="ITEM7.28" localSheetId="41">#REF!</definedName>
    <definedName name="ITEM7.28">#REF!</definedName>
    <definedName name="ITEM7.29" localSheetId="42">#REF!</definedName>
    <definedName name="ITEM7.29" localSheetId="44">#REF!</definedName>
    <definedName name="ITEM7.29" localSheetId="41">#REF!</definedName>
    <definedName name="ITEM7.29">#REF!</definedName>
    <definedName name="ITEM7.3" localSheetId="42">#REF!</definedName>
    <definedName name="ITEM7.3" localSheetId="44">#REF!</definedName>
    <definedName name="ITEM7.3" localSheetId="41">#REF!</definedName>
    <definedName name="ITEM7.3">#REF!</definedName>
    <definedName name="ITEM7.30" localSheetId="42">#REF!</definedName>
    <definedName name="ITEM7.30" localSheetId="44">#REF!</definedName>
    <definedName name="ITEM7.30" localSheetId="41">#REF!</definedName>
    <definedName name="ITEM7.30">#REF!</definedName>
    <definedName name="ITEM7.31" localSheetId="42">#REF!</definedName>
    <definedName name="ITEM7.31" localSheetId="44">#REF!</definedName>
    <definedName name="ITEM7.31" localSheetId="41">#REF!</definedName>
    <definedName name="ITEM7.31">#REF!</definedName>
    <definedName name="ITEM7.32" localSheetId="42">#REF!</definedName>
    <definedName name="ITEM7.32" localSheetId="44">#REF!</definedName>
    <definedName name="ITEM7.32" localSheetId="41">#REF!</definedName>
    <definedName name="ITEM7.32">#REF!</definedName>
    <definedName name="ITEM7.33" localSheetId="42">#REF!</definedName>
    <definedName name="ITEM7.33" localSheetId="44">#REF!</definedName>
    <definedName name="ITEM7.33" localSheetId="41">#REF!</definedName>
    <definedName name="ITEM7.33">#REF!</definedName>
    <definedName name="ITEM7.34" localSheetId="42">#REF!</definedName>
    <definedName name="ITEM7.34" localSheetId="44">#REF!</definedName>
    <definedName name="ITEM7.34" localSheetId="41">#REF!</definedName>
    <definedName name="ITEM7.34">#REF!</definedName>
    <definedName name="ITEM7.35" localSheetId="42">#REF!</definedName>
    <definedName name="ITEM7.35" localSheetId="44">#REF!</definedName>
    <definedName name="ITEM7.35" localSheetId="41">#REF!</definedName>
    <definedName name="ITEM7.35">#REF!</definedName>
    <definedName name="ITEM7.4" localSheetId="42">#REF!</definedName>
    <definedName name="ITEM7.4" localSheetId="44">#REF!</definedName>
    <definedName name="ITEM7.4" localSheetId="41">#REF!</definedName>
    <definedName name="ITEM7.4">#REF!</definedName>
    <definedName name="ITEM7.5" localSheetId="42">#REF!</definedName>
    <definedName name="ITEM7.5" localSheetId="44">#REF!</definedName>
    <definedName name="ITEM7.5" localSheetId="41">#REF!</definedName>
    <definedName name="ITEM7.5">#REF!</definedName>
    <definedName name="ITEM7.6" localSheetId="42">#REF!</definedName>
    <definedName name="ITEM7.6" localSheetId="44">#REF!</definedName>
    <definedName name="ITEM7.6" localSheetId="41">#REF!</definedName>
    <definedName name="ITEM7.6">#REF!</definedName>
    <definedName name="ITEM7.7" localSheetId="42">#REF!</definedName>
    <definedName name="ITEM7.7" localSheetId="44">#REF!</definedName>
    <definedName name="ITEM7.7" localSheetId="41">#REF!</definedName>
    <definedName name="ITEM7.7">#REF!</definedName>
    <definedName name="ITEM7.8" localSheetId="42">#REF!</definedName>
    <definedName name="ITEM7.8" localSheetId="44">#REF!</definedName>
    <definedName name="ITEM7.8" localSheetId="41">#REF!</definedName>
    <definedName name="ITEM7.8">#REF!</definedName>
    <definedName name="ITEM7.9" localSheetId="42">#REF!</definedName>
    <definedName name="ITEM7.9" localSheetId="44">#REF!</definedName>
    <definedName name="ITEM7.9" localSheetId="41">#REF!</definedName>
    <definedName name="ITEM7.9">#REF!</definedName>
    <definedName name="item700.1" localSheetId="42">#REF!</definedName>
    <definedName name="item700.1" localSheetId="44">#REF!</definedName>
    <definedName name="item700.1" localSheetId="41">#REF!</definedName>
    <definedName name="item700.1">#REF!</definedName>
    <definedName name="item710.1" localSheetId="42">#REF!</definedName>
    <definedName name="item710.1" localSheetId="44">#REF!</definedName>
    <definedName name="item710.1" localSheetId="41">#REF!</definedName>
    <definedName name="item710.1">#REF!</definedName>
    <definedName name="item710.2" localSheetId="42">#REF!</definedName>
    <definedName name="item710.2" localSheetId="44">#REF!</definedName>
    <definedName name="item710.2" localSheetId="41">#REF!</definedName>
    <definedName name="item710.2">#REF!</definedName>
    <definedName name="item730.1" localSheetId="41">#REF!</definedName>
    <definedName name="item730.1">#REF!</definedName>
    <definedName name="item730.2" localSheetId="41">#REF!</definedName>
    <definedName name="item730.2">#REF!</definedName>
    <definedName name="item730.2.4" localSheetId="41">#REF!</definedName>
    <definedName name="item730.2.4">#REF!</definedName>
    <definedName name="item900.2" localSheetId="41">#REF!</definedName>
    <definedName name="item900.2">#REF!</definedName>
    <definedName name="ItemCodos" localSheetId="41">#REF!</definedName>
    <definedName name="ItemCodos">#REF!</definedName>
    <definedName name="ITEMS" localSheetId="42">#REF!</definedName>
    <definedName name="ITEMS" localSheetId="44">#REF!</definedName>
    <definedName name="ITEMS" localSheetId="41">#REF!</definedName>
    <definedName name="ITEMS">#REF!</definedName>
    <definedName name="IUI" localSheetId="42" hidden="1">{"TAB1",#N/A,TRUE,"GENERAL";"TAB2",#N/A,TRUE,"GENERAL";"TAB3",#N/A,TRUE,"GENERAL";"TAB4",#N/A,TRUE,"GENERAL";"TAB5",#N/A,TRUE,"GENERAL"}</definedName>
    <definedName name="IUI" localSheetId="44" hidden="1">{"TAB1",#N/A,TRUE,"GENERAL";"TAB2",#N/A,TRUE,"GENERAL";"TAB3",#N/A,TRUE,"GENERAL";"TAB4",#N/A,TRUE,"GENERAL";"TAB5",#N/A,TRUE,"GENERAL"}</definedName>
    <definedName name="IUI" localSheetId="41" hidden="1">{"TAB1",#N/A,TRUE,"GENERAL";"TAB2",#N/A,TRUE,"GENERAL";"TAB3",#N/A,TRUE,"GENERAL";"TAB4",#N/A,TRUE,"GENERAL";"TAB5",#N/A,TRUE,"GENERAL"}</definedName>
    <definedName name="IUI" hidden="1">{"TAB1",#N/A,TRUE,"GENERAL";"TAB2",#N/A,TRUE,"GENERAL";"TAB3",#N/A,TRUE,"GENERAL";"TAB4",#N/A,TRUE,"GENERAL";"TAB5",#N/A,TRUE,"GENERAL"}</definedName>
    <definedName name="iuit7" localSheetId="42" hidden="1">{"TAB1",#N/A,TRUE,"GENERAL";"TAB2",#N/A,TRUE,"GENERAL";"TAB3",#N/A,TRUE,"GENERAL";"TAB4",#N/A,TRUE,"GENERAL";"TAB5",#N/A,TRUE,"GENERAL"}</definedName>
    <definedName name="iuit7" localSheetId="44" hidden="1">{"TAB1",#N/A,TRUE,"GENERAL";"TAB2",#N/A,TRUE,"GENERAL";"TAB3",#N/A,TRUE,"GENERAL";"TAB4",#N/A,TRUE,"GENERAL";"TAB5",#N/A,TRUE,"GENERAL"}</definedName>
    <definedName name="iuit7" localSheetId="41" hidden="1">{"TAB1",#N/A,TRUE,"GENERAL";"TAB2",#N/A,TRUE,"GENERAL";"TAB3",#N/A,TRUE,"GENERAL";"TAB4",#N/A,TRUE,"GENERAL";"TAB5",#N/A,TRUE,"GENERAL"}</definedName>
    <definedName name="iuit7" hidden="1">{"TAB1",#N/A,TRUE,"GENERAL";"TAB2",#N/A,TRUE,"GENERAL";"TAB3",#N/A,TRUE,"GENERAL";"TAB4",#N/A,TRUE,"GENERAL";"TAB5",#N/A,TRUE,"GENERAL"}</definedName>
    <definedName name="iul" localSheetId="42" hidden="1">{"via1",#N/A,TRUE,"general";"via2",#N/A,TRUE,"general";"via3",#N/A,TRUE,"general"}</definedName>
    <definedName name="iul" localSheetId="44" hidden="1">{"via1",#N/A,TRUE,"general";"via2",#N/A,TRUE,"general";"via3",#N/A,TRUE,"general"}</definedName>
    <definedName name="iul" localSheetId="41" hidden="1">{"via1",#N/A,TRUE,"general";"via2",#N/A,TRUE,"general";"via3",#N/A,TRUE,"general"}</definedName>
    <definedName name="iul" hidden="1">{"via1",#N/A,TRUE,"general";"via2",#N/A,TRUE,"general";"via3",#N/A,TRUE,"general"}</definedName>
    <definedName name="iuouio" localSheetId="42" hidden="1">{"via1",#N/A,TRUE,"general";"via2",#N/A,TRUE,"general";"via3",#N/A,TRUE,"general"}</definedName>
    <definedName name="iuouio" localSheetId="44" hidden="1">{"via1",#N/A,TRUE,"general";"via2",#N/A,TRUE,"general";"via3",#N/A,TRUE,"general"}</definedName>
    <definedName name="iuouio" localSheetId="41" hidden="1">{"via1",#N/A,TRUE,"general";"via2",#N/A,TRUE,"general";"via3",#N/A,TRUE,"general"}</definedName>
    <definedName name="iuouio" hidden="1">{"via1",#N/A,TRUE,"general";"via2",#N/A,TRUE,"general";"via3",#N/A,TRUE,"general"}</definedName>
    <definedName name="iuyi9" localSheetId="42" hidden="1">{"TAB1",#N/A,TRUE,"GENERAL";"TAB2",#N/A,TRUE,"GENERAL";"TAB3",#N/A,TRUE,"GENERAL";"TAB4",#N/A,TRUE,"GENERAL";"TAB5",#N/A,TRUE,"GENERAL"}</definedName>
    <definedName name="iuyi9" localSheetId="44" hidden="1">{"TAB1",#N/A,TRUE,"GENERAL";"TAB2",#N/A,TRUE,"GENERAL";"TAB3",#N/A,TRUE,"GENERAL";"TAB4",#N/A,TRUE,"GENERAL";"TAB5",#N/A,TRUE,"GENERAL"}</definedName>
    <definedName name="iuyi9" localSheetId="41" hidden="1">{"TAB1",#N/A,TRUE,"GENERAL";"TAB2",#N/A,TRUE,"GENERAL";"TAB3",#N/A,TRUE,"GENERAL";"TAB4",#N/A,TRUE,"GENERAL";"TAB5",#N/A,TRUE,"GENERAL"}</definedName>
    <definedName name="iuyi9" hidden="1">{"TAB1",#N/A,TRUE,"GENERAL";"TAB2",#N/A,TRUE,"GENERAL";"TAB3",#N/A,TRUE,"GENERAL";"TAB4",#N/A,TRUE,"GENERAL";"TAB5",#N/A,TRUE,"GENERAL"}</definedName>
    <definedName name="IVA" localSheetId="42">#REF!</definedName>
    <definedName name="IVA" localSheetId="44">#REF!</definedName>
    <definedName name="IVA" localSheetId="41">#REF!</definedName>
    <definedName name="IVA">#REF!</definedName>
    <definedName name="IVA_UTIL" localSheetId="42">#REF!</definedName>
    <definedName name="IVA_UTIL" localSheetId="44">#REF!</definedName>
    <definedName name="IVA_UTIL">#REF!</definedName>
    <definedName name="iwjer" localSheetId="42">#REF!</definedName>
    <definedName name="iwjer" localSheetId="44">#REF!</definedName>
    <definedName name="iwjer" localSheetId="41">#REF!</definedName>
    <definedName name="iwjer">#REF!</definedName>
    <definedName name="iyuiuyi" localSheetId="42" hidden="1">{"via1",#N/A,TRUE,"general";"via2",#N/A,TRUE,"general";"via3",#N/A,TRUE,"general"}</definedName>
    <definedName name="iyuiuyi" localSheetId="44" hidden="1">{"via1",#N/A,TRUE,"general";"via2",#N/A,TRUE,"general";"via3",#N/A,TRUE,"general"}</definedName>
    <definedName name="iyuiuyi" localSheetId="41" hidden="1">{"via1",#N/A,TRUE,"general";"via2",#N/A,TRUE,"general";"via3",#N/A,TRUE,"general"}</definedName>
    <definedName name="iyuiuyi" hidden="1">{"via1",#N/A,TRUE,"general";"via2",#N/A,TRUE,"general";"via3",#N/A,TRUE,"general"}</definedName>
    <definedName name="j" localSheetId="42" hidden="1">{"TAB1",#N/A,TRUE,"GENERAL";"TAB2",#N/A,TRUE,"GENERAL";"TAB3",#N/A,TRUE,"GENERAL";"TAB4",#N/A,TRUE,"GENERAL";"TAB5",#N/A,TRUE,"GENERAL"}</definedName>
    <definedName name="j" localSheetId="44" hidden="1">{"TAB1",#N/A,TRUE,"GENERAL";"TAB2",#N/A,TRUE,"GENERAL";"TAB3",#N/A,TRUE,"GENERAL";"TAB4",#N/A,TRUE,"GENERAL";"TAB5",#N/A,TRUE,"GENERAL"}</definedName>
    <definedName name="j" localSheetId="41" hidden="1">{"TAB1",#N/A,TRUE,"GENERAL";"TAB2",#N/A,TRUE,"GENERAL";"TAB3",#N/A,TRUE,"GENERAL";"TAB4",#N/A,TRUE,"GENERAL";"TAB5",#N/A,TRUE,"GENERAL"}</definedName>
    <definedName name="j" hidden="1">{"TAB1",#N/A,TRUE,"GENERAL";"TAB2",#N/A,TRUE,"GENERAL";"TAB3",#N/A,TRUE,"GENERAL";"TAB4",#N/A,TRUE,"GENERAL";"TAB5",#N/A,TRUE,"GENERAL"}</definedName>
    <definedName name="jd" localSheetId="42" hidden="1">{"via1",#N/A,TRUE,"general";"via2",#N/A,TRUE,"general";"via3",#N/A,TRUE,"general"}</definedName>
    <definedName name="jd" localSheetId="44" hidden="1">{"via1",#N/A,TRUE,"general";"via2",#N/A,TRUE,"general";"via3",#N/A,TRUE,"general"}</definedName>
    <definedName name="jd" localSheetId="41" hidden="1">{"via1",#N/A,TRUE,"general";"via2",#N/A,TRUE,"general";"via3",#N/A,TRUE,"general"}</definedName>
    <definedName name="jd" hidden="1">{"via1",#N/A,TRUE,"general";"via2",#N/A,TRUE,"general";"via3",#N/A,TRUE,"general"}</definedName>
    <definedName name="jdh" localSheetId="42" hidden="1">{"TAB1",#N/A,TRUE,"GENERAL";"TAB2",#N/A,TRUE,"GENERAL";"TAB3",#N/A,TRUE,"GENERAL";"TAB4",#N/A,TRUE,"GENERAL";"TAB5",#N/A,TRUE,"GENERAL"}</definedName>
    <definedName name="jdh" localSheetId="44" hidden="1">{"TAB1",#N/A,TRUE,"GENERAL";"TAB2",#N/A,TRUE,"GENERAL";"TAB3",#N/A,TRUE,"GENERAL";"TAB4",#N/A,TRUE,"GENERAL";"TAB5",#N/A,TRUE,"GENERAL"}</definedName>
    <definedName name="jdh" localSheetId="41" hidden="1">{"TAB1",#N/A,TRUE,"GENERAL";"TAB2",#N/A,TRUE,"GENERAL";"TAB3",#N/A,TRUE,"GENERAL";"TAB4",#N/A,TRUE,"GENERAL";"TAB5",#N/A,TRUE,"GENERAL"}</definedName>
    <definedName name="jdh" hidden="1">{"TAB1",#N/A,TRUE,"GENERAL";"TAB2",#N/A,TRUE,"GENERAL";"TAB3",#N/A,TRUE,"GENERAL";"TAB4",#N/A,TRUE,"GENERAL";"TAB5",#N/A,TRUE,"GENERAL"}</definedName>
    <definedName name="jeytj" localSheetId="42" hidden="1">{"TAB1",#N/A,TRUE,"GENERAL";"TAB2",#N/A,TRUE,"GENERAL";"TAB3",#N/A,TRUE,"GENERAL";"TAB4",#N/A,TRUE,"GENERAL";"TAB5",#N/A,TRUE,"GENERAL"}</definedName>
    <definedName name="jeytj" localSheetId="44" hidden="1">{"TAB1",#N/A,TRUE,"GENERAL";"TAB2",#N/A,TRUE,"GENERAL";"TAB3",#N/A,TRUE,"GENERAL";"TAB4",#N/A,TRUE,"GENERAL";"TAB5",#N/A,TRUE,"GENERAL"}</definedName>
    <definedName name="jeytj" localSheetId="41" hidden="1">{"TAB1",#N/A,TRUE,"GENERAL";"TAB2",#N/A,TRUE,"GENERAL";"TAB3",#N/A,TRUE,"GENERAL";"TAB4",#N/A,TRUE,"GENERAL";"TAB5",#N/A,TRUE,"GENERAL"}</definedName>
    <definedName name="jeytj" hidden="1">{"TAB1",#N/A,TRUE,"GENERAL";"TAB2",#N/A,TRUE,"GENERAL";"TAB3",#N/A,TRUE,"GENERAL";"TAB4",#N/A,TRUE,"GENERAL";"TAB5",#N/A,TRUE,"GENERAL"}</definedName>
    <definedName name="jfç" localSheetId="42" hidden="1">#REF!</definedName>
    <definedName name="jfç" localSheetId="44" hidden="1">#REF!</definedName>
    <definedName name="jfç" localSheetId="41" hidden="1">#REF!</definedName>
    <definedName name="jfç" hidden="1">#REF!</definedName>
    <definedName name="jfhjfrt" localSheetId="42" hidden="1">{"TAB1",#N/A,TRUE,"GENERAL";"TAB2",#N/A,TRUE,"GENERAL";"TAB3",#N/A,TRUE,"GENERAL";"TAB4",#N/A,TRUE,"GENERAL";"TAB5",#N/A,TRUE,"GENERAL"}</definedName>
    <definedName name="jfhjfrt" localSheetId="44" hidden="1">{"TAB1",#N/A,TRUE,"GENERAL";"TAB2",#N/A,TRUE,"GENERAL";"TAB3",#N/A,TRUE,"GENERAL";"TAB4",#N/A,TRUE,"GENERAL";"TAB5",#N/A,TRUE,"GENERAL"}</definedName>
    <definedName name="jfhjfrt" localSheetId="41" hidden="1">{"TAB1",#N/A,TRUE,"GENERAL";"TAB2",#N/A,TRUE,"GENERAL";"TAB3",#N/A,TRUE,"GENERAL";"TAB4",#N/A,TRUE,"GENERAL";"TAB5",#N/A,TRUE,"GENERAL"}</definedName>
    <definedName name="jfhjfrt" hidden="1">{"TAB1",#N/A,TRUE,"GENERAL";"TAB2",#N/A,TRUE,"GENERAL";"TAB3",#N/A,TRUE,"GENERAL";"TAB4",#N/A,TRUE,"GENERAL";"TAB5",#N/A,TRUE,"GENERAL"}</definedName>
    <definedName name="jgfj" localSheetId="42" hidden="1">{"via1",#N/A,TRUE,"general";"via2",#N/A,TRUE,"general";"via3",#N/A,TRUE,"general"}</definedName>
    <definedName name="jgfj" localSheetId="44" hidden="1">{"via1",#N/A,TRUE,"general";"via2",#N/A,TRUE,"general";"via3",#N/A,TRUE,"general"}</definedName>
    <definedName name="jgfj" localSheetId="41" hidden="1">{"via1",#N/A,TRUE,"general";"via2",#N/A,TRUE,"general";"via3",#N/A,TRUE,"general"}</definedName>
    <definedName name="jgfj" hidden="1">{"via1",#N/A,TRUE,"general";"via2",#N/A,TRUE,"general";"via3",#N/A,TRUE,"general"}</definedName>
    <definedName name="jghj" localSheetId="42" hidden="1">{"TAB1",#N/A,TRUE,"GENERAL";"TAB2",#N/A,TRUE,"GENERAL";"TAB3",#N/A,TRUE,"GENERAL";"TAB4",#N/A,TRUE,"GENERAL";"TAB5",#N/A,TRUE,"GENERAL"}</definedName>
    <definedName name="jghj" localSheetId="44" hidden="1">{"TAB1",#N/A,TRUE,"GENERAL";"TAB2",#N/A,TRUE,"GENERAL";"TAB3",#N/A,TRUE,"GENERAL";"TAB4",#N/A,TRUE,"GENERAL";"TAB5",#N/A,TRUE,"GENERAL"}</definedName>
    <definedName name="jghj" localSheetId="41" hidden="1">{"TAB1",#N/A,TRUE,"GENERAL";"TAB2",#N/A,TRUE,"GENERAL";"TAB3",#N/A,TRUE,"GENERAL";"TAB4",#N/A,TRUE,"GENERAL";"TAB5",#N/A,TRUE,"GENERAL"}</definedName>
    <definedName name="jghj" hidden="1">{"TAB1",#N/A,TRUE,"GENERAL";"TAB2",#N/A,TRUE,"GENERAL";"TAB3",#N/A,TRUE,"GENERAL";"TAB4",#N/A,TRUE,"GENERAL";"TAB5",#N/A,TRUE,"GENERAL"}</definedName>
    <definedName name="jgj" localSheetId="42" hidden="1">{"TAB1",#N/A,TRUE,"GENERAL";"TAB2",#N/A,TRUE,"GENERAL";"TAB3",#N/A,TRUE,"GENERAL";"TAB4",#N/A,TRUE,"GENERAL";"TAB5",#N/A,TRUE,"GENERAL"}</definedName>
    <definedName name="jgj" localSheetId="44" hidden="1">{"TAB1",#N/A,TRUE,"GENERAL";"TAB2",#N/A,TRUE,"GENERAL";"TAB3",#N/A,TRUE,"GENERAL";"TAB4",#N/A,TRUE,"GENERAL";"TAB5",#N/A,TRUE,"GENERAL"}</definedName>
    <definedName name="jgj" localSheetId="41" hidden="1">{"TAB1",#N/A,TRUE,"GENERAL";"TAB2",#N/A,TRUE,"GENERAL";"TAB3",#N/A,TRUE,"GENERAL";"TAB4",#N/A,TRUE,"GENERAL";"TAB5",#N/A,TRUE,"GENERAL"}</definedName>
    <definedName name="jgj" hidden="1">{"TAB1",#N/A,TRUE,"GENERAL";"TAB2",#N/A,TRUE,"GENERAL";"TAB3",#N/A,TRUE,"GENERAL";"TAB4",#N/A,TRUE,"GENERAL";"TAB5",#N/A,TRUE,"GENERAL"}</definedName>
    <definedName name="jhg" localSheetId="42" hidden="1">{"TAB1",#N/A,TRUE,"GENERAL";"TAB2",#N/A,TRUE,"GENERAL";"TAB3",#N/A,TRUE,"GENERAL";"TAB4",#N/A,TRUE,"GENERAL";"TAB5",#N/A,TRUE,"GENERAL"}</definedName>
    <definedName name="jhg" localSheetId="44" hidden="1">{"TAB1",#N/A,TRUE,"GENERAL";"TAB2",#N/A,TRUE,"GENERAL";"TAB3",#N/A,TRUE,"GENERAL";"TAB4",#N/A,TRUE,"GENERAL";"TAB5",#N/A,TRUE,"GENERAL"}</definedName>
    <definedName name="jhg" localSheetId="41" hidden="1">{"TAB1",#N/A,TRUE,"GENERAL";"TAB2",#N/A,TRUE,"GENERAL";"TAB3",#N/A,TRUE,"GENERAL";"TAB4",#N/A,TRUE,"GENERAL";"TAB5",#N/A,TRUE,"GENERAL"}</definedName>
    <definedName name="jhg" hidden="1">{"TAB1",#N/A,TRUE,"GENERAL";"TAB2",#N/A,TRUE,"GENERAL";"TAB3",#N/A,TRUE,"GENERAL";"TAB4",#N/A,TRUE,"GENERAL";"TAB5",#N/A,TRUE,"GENERAL"}</definedName>
    <definedName name="jhjyj" localSheetId="42" hidden="1">{"via1",#N/A,TRUE,"general";"via2",#N/A,TRUE,"general";"via3",#N/A,TRUE,"general"}</definedName>
    <definedName name="jhjyj" localSheetId="44" hidden="1">{"via1",#N/A,TRUE,"general";"via2",#N/A,TRUE,"general";"via3",#N/A,TRUE,"general"}</definedName>
    <definedName name="jhjyj" localSheetId="41" hidden="1">{"via1",#N/A,TRUE,"general";"via2",#N/A,TRUE,"general";"via3",#N/A,TRUE,"general"}</definedName>
    <definedName name="jhjyj" hidden="1">{"via1",#N/A,TRUE,"general";"via2",#N/A,TRUE,"general";"via3",#N/A,TRUE,"general"}</definedName>
    <definedName name="JHK" localSheetId="42" hidden="1">{"TAB1",#N/A,TRUE,"GENERAL";"TAB2",#N/A,TRUE,"GENERAL";"TAB3",#N/A,TRUE,"GENERAL";"TAB4",#N/A,TRUE,"GENERAL";"TAB5",#N/A,TRUE,"GENERAL"}</definedName>
    <definedName name="JHK" localSheetId="44" hidden="1">{"TAB1",#N/A,TRUE,"GENERAL";"TAB2",#N/A,TRUE,"GENERAL";"TAB3",#N/A,TRUE,"GENERAL";"TAB4",#N/A,TRUE,"GENERAL";"TAB5",#N/A,TRUE,"GENERAL"}</definedName>
    <definedName name="JHK" localSheetId="41" hidden="1">{"TAB1",#N/A,TRUE,"GENERAL";"TAB2",#N/A,TRUE,"GENERAL";"TAB3",#N/A,TRUE,"GENERAL";"TAB4",#N/A,TRUE,"GENERAL";"TAB5",#N/A,TRUE,"GENERAL"}</definedName>
    <definedName name="JHK" hidden="1">{"TAB1",#N/A,TRUE,"GENERAL";"TAB2",#N/A,TRUE,"GENERAL";"TAB3",#N/A,TRUE,"GENERAL";"TAB4",#N/A,TRUE,"GENERAL";"TAB5",#N/A,TRUE,"GENERAL"}</definedName>
    <definedName name="jhkgjkvf" localSheetId="42" hidden="1">{"TAB1",#N/A,TRUE,"GENERAL";"TAB2",#N/A,TRUE,"GENERAL";"TAB3",#N/A,TRUE,"GENERAL";"TAB4",#N/A,TRUE,"GENERAL";"TAB5",#N/A,TRUE,"GENERAL"}</definedName>
    <definedName name="jhkgjkvf" localSheetId="44" hidden="1">{"TAB1",#N/A,TRUE,"GENERAL";"TAB2",#N/A,TRUE,"GENERAL";"TAB3",#N/A,TRUE,"GENERAL";"TAB4",#N/A,TRUE,"GENERAL";"TAB5",#N/A,TRUE,"GENERAL"}</definedName>
    <definedName name="jhkgjkvf" localSheetId="41" hidden="1">{"TAB1",#N/A,TRUE,"GENERAL";"TAB2",#N/A,TRUE,"GENERAL";"TAB3",#N/A,TRUE,"GENERAL";"TAB4",#N/A,TRUE,"GENERAL";"TAB5",#N/A,TRUE,"GENERAL"}</definedName>
    <definedName name="jhkgjkvf" hidden="1">{"TAB1",#N/A,TRUE,"GENERAL";"TAB2",#N/A,TRUE,"GENERAL";"TAB3",#N/A,TRUE,"GENERAL";"TAB4",#N/A,TRUE,"GENERAL";"TAB5",#N/A,TRUE,"GENERAL"}</definedName>
    <definedName name="jj" localSheetId="42">'MEDIA ARIT BAJA'!ERR</definedName>
    <definedName name="jj" localSheetId="44">'ORDEN ELEG'!ERR</definedName>
    <definedName name="jj" localSheetId="41">'PREC. ARTIFI. BAJOS'!ERR</definedName>
    <definedName name="jj">[0]!ERR</definedName>
    <definedName name="jjfq" localSheetId="42" hidden="1">{"via1",#N/A,TRUE,"general";"via2",#N/A,TRUE,"general";"via3",#N/A,TRUE,"general"}</definedName>
    <definedName name="jjfq" localSheetId="44" hidden="1">{"via1",#N/A,TRUE,"general";"via2",#N/A,TRUE,"general";"via3",#N/A,TRUE,"general"}</definedName>
    <definedName name="jjfq" localSheetId="41" hidden="1">{"via1",#N/A,TRUE,"general";"via2",#N/A,TRUE,"general";"via3",#N/A,TRUE,"general"}</definedName>
    <definedName name="jjfq" hidden="1">{"via1",#N/A,TRUE,"general";"via2",#N/A,TRUE,"general";"via3",#N/A,TRUE,"general"}</definedName>
    <definedName name="JJJ" localSheetId="42" hidden="1">{#N/A,#N/A,FALSE,"Hoja1";#N/A,#N/A,FALSE,"Hoja2"}</definedName>
    <definedName name="JJJ" localSheetId="44" hidden="1">{#N/A,#N/A,FALSE,"Hoja1";#N/A,#N/A,FALSE,"Hoja2"}</definedName>
    <definedName name="JJJ" localSheetId="41" hidden="1">{#N/A,#N/A,FALSE,"Hoja1";#N/A,#N/A,FALSE,"Hoja2"}</definedName>
    <definedName name="JJJ" hidden="1">{#N/A,#N/A,FALSE,"Hoja1";#N/A,#N/A,FALSE,"Hoja2"}</definedName>
    <definedName name="jjjhjddfg" localSheetId="42" hidden="1">{"via1",#N/A,TRUE,"general";"via2",#N/A,TRUE,"general";"via3",#N/A,TRUE,"general"}</definedName>
    <definedName name="jjjhjddfg" localSheetId="44" hidden="1">{"via1",#N/A,TRUE,"general";"via2",#N/A,TRUE,"general";"via3",#N/A,TRUE,"general"}</definedName>
    <definedName name="jjjhjddfg" localSheetId="41" hidden="1">{"via1",#N/A,TRUE,"general";"via2",#N/A,TRUE,"general";"via3",#N/A,TRUE,"general"}</definedName>
    <definedName name="jjjhjddfg" hidden="1">{"via1",#N/A,TRUE,"general";"via2",#N/A,TRUE,"general";"via3",#N/A,TRUE,"general"}</definedName>
    <definedName name="jjjjju" localSheetId="42" hidden="1">{"via1",#N/A,TRUE,"general";"via2",#N/A,TRUE,"general";"via3",#N/A,TRUE,"general"}</definedName>
    <definedName name="jjjjju" localSheetId="44" hidden="1">{"via1",#N/A,TRUE,"general";"via2",#N/A,TRUE,"general";"via3",#N/A,TRUE,"general"}</definedName>
    <definedName name="jjjjju" localSheetId="41" hidden="1">{"via1",#N/A,TRUE,"general";"via2",#N/A,TRUE,"general";"via3",#N/A,TRUE,"general"}</definedName>
    <definedName name="jjjjju" hidden="1">{"via1",#N/A,TRUE,"general";"via2",#N/A,TRUE,"general";"via3",#N/A,TRUE,"general"}</definedName>
    <definedName name="JJKJKJK" localSheetId="42" hidden="1">#REF!</definedName>
    <definedName name="JJKJKJK" localSheetId="44" hidden="1">#REF!</definedName>
    <definedName name="JJKJKJK" hidden="1">#REF!</definedName>
    <definedName name="jjujujty" localSheetId="42" hidden="1">{"TAB1",#N/A,TRUE,"GENERAL";"TAB2",#N/A,TRUE,"GENERAL";"TAB3",#N/A,TRUE,"GENERAL";"TAB4",#N/A,TRUE,"GENERAL";"TAB5",#N/A,TRUE,"GENERAL"}</definedName>
    <definedName name="jjujujty" localSheetId="44" hidden="1">{"TAB1",#N/A,TRUE,"GENERAL";"TAB2",#N/A,TRUE,"GENERAL";"TAB3",#N/A,TRUE,"GENERAL";"TAB4",#N/A,TRUE,"GENERAL";"TAB5",#N/A,TRUE,"GENERAL"}</definedName>
    <definedName name="jjujujty" localSheetId="41" hidden="1">{"TAB1",#N/A,TRUE,"GENERAL";"TAB2",#N/A,TRUE,"GENERAL";"TAB3",#N/A,TRUE,"GENERAL";"TAB4",#N/A,TRUE,"GENERAL";"TAB5",#N/A,TRUE,"GENERAL"}</definedName>
    <definedName name="jjujujty" hidden="1">{"TAB1",#N/A,TRUE,"GENERAL";"TAB2",#N/A,TRUE,"GENERAL";"TAB3",#N/A,TRUE,"GENERAL";"TAB4",#N/A,TRUE,"GENERAL";"TAB5",#N/A,TRUE,"GENERAL"}</definedName>
    <definedName name="jjyjy" localSheetId="42" hidden="1">{"via1",#N/A,TRUE,"general";"via2",#N/A,TRUE,"general";"via3",#N/A,TRUE,"general"}</definedName>
    <definedName name="jjyjy" localSheetId="44" hidden="1">{"via1",#N/A,TRUE,"general";"via2",#N/A,TRUE,"general";"via3",#N/A,TRUE,"general"}</definedName>
    <definedName name="jjyjy" localSheetId="41" hidden="1">{"via1",#N/A,TRUE,"general";"via2",#N/A,TRUE,"general";"via3",#N/A,TRUE,"general"}</definedName>
    <definedName name="jjyjy" hidden="1">{"via1",#N/A,TRUE,"general";"via2",#N/A,TRUE,"general";"via3",#N/A,TRUE,"general"}</definedName>
    <definedName name="JKJKJKJK" localSheetId="42" hidden="1">#REF!</definedName>
    <definedName name="JKJKJKJK" localSheetId="44" hidden="1">#REF!</definedName>
    <definedName name="JKJKJKJK" hidden="1">#REF!</definedName>
    <definedName name="jkk" localSheetId="42" hidden="1">{"TAB1",#N/A,TRUE,"GENERAL";"TAB2",#N/A,TRUE,"GENERAL";"TAB3",#N/A,TRUE,"GENERAL";"TAB4",#N/A,TRUE,"GENERAL";"TAB5",#N/A,TRUE,"GENERAL"}</definedName>
    <definedName name="jkk" localSheetId="44" hidden="1">{"TAB1",#N/A,TRUE,"GENERAL";"TAB2",#N/A,TRUE,"GENERAL";"TAB3",#N/A,TRUE,"GENERAL";"TAB4",#N/A,TRUE,"GENERAL";"TAB5",#N/A,TRUE,"GENERAL"}</definedName>
    <definedName name="jkk" localSheetId="41" hidden="1">{"TAB1",#N/A,TRUE,"GENERAL";"TAB2",#N/A,TRUE,"GENERAL";"TAB3",#N/A,TRUE,"GENERAL";"TAB4",#N/A,TRUE,"GENERAL";"TAB5",#N/A,TRUE,"GENERAL"}</definedName>
    <definedName name="jkk" hidden="1">{"TAB1",#N/A,TRUE,"GENERAL";"TAB2",#N/A,TRUE,"GENERAL";"TAB3",#N/A,TRUE,"GENERAL";"TAB4",#N/A,TRUE,"GENERAL";"TAB5",#N/A,TRUE,"GENERAL"}</definedName>
    <definedName name="jkl" localSheetId="42">#REF!</definedName>
    <definedName name="jkl" localSheetId="44">#REF!</definedName>
    <definedName name="jkl" localSheetId="41">#REF!</definedName>
    <definedName name="jkl">#REF!</definedName>
    <definedName name="JOHNNY" localSheetId="42">'MEDIA ARIT BAJA'!ERR</definedName>
    <definedName name="JOHNNY" localSheetId="44">'ORDEN ELEG'!ERR</definedName>
    <definedName name="JOHNNY" localSheetId="41">'PREC. ARTIFI. BAJOS'!ERR</definedName>
    <definedName name="JOHNNY">[0]!ERR</definedName>
    <definedName name="Jornal" localSheetId="42">#REF!</definedName>
    <definedName name="Jornal" localSheetId="44">#REF!</definedName>
    <definedName name="Jornal" localSheetId="41">#REF!</definedName>
    <definedName name="Jornal">#REF!</definedName>
    <definedName name="JRYJ" localSheetId="42" hidden="1">{"via1",#N/A,TRUE,"general";"via2",#N/A,TRUE,"general";"via3",#N/A,TRUE,"general"}</definedName>
    <definedName name="JRYJ" localSheetId="44" hidden="1">{"via1",#N/A,TRUE,"general";"via2",#N/A,TRUE,"general";"via3",#N/A,TRUE,"general"}</definedName>
    <definedName name="JRYJ" localSheetId="41" hidden="1">{"via1",#N/A,TRUE,"general";"via2",#N/A,TRUE,"general";"via3",#N/A,TRUE,"general"}</definedName>
    <definedName name="JRYJ" hidden="1">{"via1",#N/A,TRUE,"general";"via2",#N/A,TRUE,"general";"via3",#N/A,TRUE,"general"}</definedName>
    <definedName name="jtyj" localSheetId="42" hidden="1">{"TAB1",#N/A,TRUE,"GENERAL";"TAB2",#N/A,TRUE,"GENERAL";"TAB3",#N/A,TRUE,"GENERAL";"TAB4",#N/A,TRUE,"GENERAL";"TAB5",#N/A,TRUE,"GENERAL"}</definedName>
    <definedName name="jtyj" localSheetId="44" hidden="1">{"TAB1",#N/A,TRUE,"GENERAL";"TAB2",#N/A,TRUE,"GENERAL";"TAB3",#N/A,TRUE,"GENERAL";"TAB4",#N/A,TRUE,"GENERAL";"TAB5",#N/A,TRUE,"GENERAL"}</definedName>
    <definedName name="jtyj" localSheetId="41" hidden="1">{"TAB1",#N/A,TRUE,"GENERAL";"TAB2",#N/A,TRUE,"GENERAL";"TAB3",#N/A,TRUE,"GENERAL";"TAB4",#N/A,TRUE,"GENERAL";"TAB5",#N/A,TRUE,"GENERAL"}</definedName>
    <definedName name="jtyj" hidden="1">{"TAB1",#N/A,TRUE,"GENERAL";"TAB2",#N/A,TRUE,"GENERAL";"TAB3",#N/A,TRUE,"GENERAL";"TAB4",#N/A,TRUE,"GENERAL";"TAB5",#N/A,TRUE,"GENERAL"}</definedName>
    <definedName name="jtyry" localSheetId="42" hidden="1">{"TAB1",#N/A,TRUE,"GENERAL";"TAB2",#N/A,TRUE,"GENERAL";"TAB3",#N/A,TRUE,"GENERAL";"TAB4",#N/A,TRUE,"GENERAL";"TAB5",#N/A,TRUE,"GENERAL"}</definedName>
    <definedName name="jtyry" localSheetId="44" hidden="1">{"TAB1",#N/A,TRUE,"GENERAL";"TAB2",#N/A,TRUE,"GENERAL";"TAB3",#N/A,TRUE,"GENERAL";"TAB4",#N/A,TRUE,"GENERAL";"TAB5",#N/A,TRUE,"GENERAL"}</definedName>
    <definedName name="jtyry" localSheetId="41" hidden="1">{"TAB1",#N/A,TRUE,"GENERAL";"TAB2",#N/A,TRUE,"GENERAL";"TAB3",#N/A,TRUE,"GENERAL";"TAB4",#N/A,TRUE,"GENERAL";"TAB5",#N/A,TRUE,"GENERAL"}</definedName>
    <definedName name="jtyry" hidden="1">{"TAB1",#N/A,TRUE,"GENERAL";"TAB2",#N/A,TRUE,"GENERAL";"TAB3",#N/A,TRUE,"GENERAL";"TAB4",#N/A,TRUE,"GENERAL";"TAB5",#N/A,TRUE,"GENERAL"}</definedName>
    <definedName name="juj" localSheetId="42" hidden="1">{"via1",#N/A,TRUE,"general";"via2",#N/A,TRUE,"general";"via3",#N/A,TRUE,"general"}</definedName>
    <definedName name="juj" localSheetId="44" hidden="1">{"via1",#N/A,TRUE,"general";"via2",#N/A,TRUE,"general";"via3",#N/A,TRUE,"general"}</definedName>
    <definedName name="juj" localSheetId="41" hidden="1">{"via1",#N/A,TRUE,"general";"via2",#N/A,TRUE,"general";"via3",#N/A,TRUE,"general"}</definedName>
    <definedName name="juj" hidden="1">{"via1",#N/A,TRUE,"general";"via2",#N/A,TRUE,"general";"via3",#N/A,TRUE,"general"}</definedName>
    <definedName name="jujcx" localSheetId="42" hidden="1">{"via1",#N/A,TRUE,"general";"via2",#N/A,TRUE,"general";"via3",#N/A,TRUE,"general"}</definedName>
    <definedName name="jujcx" localSheetId="44" hidden="1">{"via1",#N/A,TRUE,"general";"via2",#N/A,TRUE,"general";"via3",#N/A,TRUE,"general"}</definedName>
    <definedName name="jujcx" localSheetId="41" hidden="1">{"via1",#N/A,TRUE,"general";"via2",#N/A,TRUE,"general";"via3",#N/A,TRUE,"general"}</definedName>
    <definedName name="jujcx" hidden="1">{"via1",#N/A,TRUE,"general";"via2",#N/A,TRUE,"general";"via3",#N/A,TRUE,"general"}</definedName>
    <definedName name="jujuj" localSheetId="42" hidden="1">{"via1",#N/A,TRUE,"general";"via2",#N/A,TRUE,"general";"via3",#N/A,TRUE,"general"}</definedName>
    <definedName name="jujuj" localSheetId="44" hidden="1">{"via1",#N/A,TRUE,"general";"via2",#N/A,TRUE,"general";"via3",#N/A,TRUE,"general"}</definedName>
    <definedName name="jujuj" localSheetId="41" hidden="1">{"via1",#N/A,TRUE,"general";"via2",#N/A,TRUE,"general";"via3",#N/A,TRUE,"general"}</definedName>
    <definedName name="jujuj" hidden="1">{"via1",#N/A,TRUE,"general";"via2",#N/A,TRUE,"general";"via3",#N/A,TRUE,"general"}</definedName>
    <definedName name="jujujuju" localSheetId="42" hidden="1">{"TAB1",#N/A,TRUE,"GENERAL";"TAB2",#N/A,TRUE,"GENERAL";"TAB3",#N/A,TRUE,"GENERAL";"TAB4",#N/A,TRUE,"GENERAL";"TAB5",#N/A,TRUE,"GENERAL"}</definedName>
    <definedName name="jujujuju" localSheetId="44" hidden="1">{"TAB1",#N/A,TRUE,"GENERAL";"TAB2",#N/A,TRUE,"GENERAL";"TAB3",#N/A,TRUE,"GENERAL";"TAB4",#N/A,TRUE,"GENERAL";"TAB5",#N/A,TRUE,"GENERAL"}</definedName>
    <definedName name="jujujuju" localSheetId="41" hidden="1">{"TAB1",#N/A,TRUE,"GENERAL";"TAB2",#N/A,TRUE,"GENERAL";"TAB3",#N/A,TRUE,"GENERAL";"TAB4",#N/A,TRUE,"GENERAL";"TAB5",#N/A,TRUE,"GENERAL"}</definedName>
    <definedName name="jujujuju" hidden="1">{"TAB1",#N/A,TRUE,"GENERAL";"TAB2",#N/A,TRUE,"GENERAL";"TAB3",#N/A,TRUE,"GENERAL";"TAB4",#N/A,TRUE,"GENERAL";"TAB5",#N/A,TRUE,"GENERAL"}</definedName>
    <definedName name="JUL" localSheetId="42">#REF!</definedName>
    <definedName name="JUL" localSheetId="44">#REF!</definedName>
    <definedName name="JUL" localSheetId="41">#REF!</definedName>
    <definedName name="JUL">#REF!</definedName>
    <definedName name="JUN" localSheetId="42">#REF!</definedName>
    <definedName name="JUN" localSheetId="44">#REF!</definedName>
    <definedName name="JUN" localSheetId="41">#REF!</definedName>
    <definedName name="JUN">#REF!</definedName>
    <definedName name="juuuhb" localSheetId="42" hidden="1">{"TAB1",#N/A,TRUE,"GENERAL";"TAB2",#N/A,TRUE,"GENERAL";"TAB3",#N/A,TRUE,"GENERAL";"TAB4",#N/A,TRUE,"GENERAL";"TAB5",#N/A,TRUE,"GENERAL"}</definedName>
    <definedName name="juuuhb" localSheetId="44" hidden="1">{"TAB1",#N/A,TRUE,"GENERAL";"TAB2",#N/A,TRUE,"GENERAL";"TAB3",#N/A,TRUE,"GENERAL";"TAB4",#N/A,TRUE,"GENERAL";"TAB5",#N/A,TRUE,"GENERAL"}</definedName>
    <definedName name="juuuhb" localSheetId="41" hidden="1">{"TAB1",#N/A,TRUE,"GENERAL";"TAB2",#N/A,TRUE,"GENERAL";"TAB3",#N/A,TRUE,"GENERAL";"TAB4",#N/A,TRUE,"GENERAL";"TAB5",#N/A,TRUE,"GENERAL"}</definedName>
    <definedName name="juuuhb" hidden="1">{"TAB1",#N/A,TRUE,"GENERAL";"TAB2",#N/A,TRUE,"GENERAL";"TAB3",#N/A,TRUE,"GENERAL";"TAB4",#N/A,TRUE,"GENERAL";"TAB5",#N/A,TRUE,"GENERAL"}</definedName>
    <definedName name="jvv" localSheetId="42">#REF!</definedName>
    <definedName name="jvv" localSheetId="44">#REF!</definedName>
    <definedName name="jvv" localSheetId="41">#REF!</definedName>
    <definedName name="jvv">#REF!</definedName>
    <definedName name="jyjt7" localSheetId="42" hidden="1">{"via1",#N/A,TRUE,"general";"via2",#N/A,TRUE,"general";"via3",#N/A,TRUE,"general"}</definedName>
    <definedName name="jyjt7" localSheetId="44" hidden="1">{"via1",#N/A,TRUE,"general";"via2",#N/A,TRUE,"general";"via3",#N/A,TRUE,"general"}</definedName>
    <definedName name="jyjt7" localSheetId="41" hidden="1">{"via1",#N/A,TRUE,"general";"via2",#N/A,TRUE,"general";"via3",#N/A,TRUE,"general"}</definedName>
    <definedName name="jyjt7" hidden="1">{"via1",#N/A,TRUE,"general";"via2",#N/A,TRUE,"general";"via3",#N/A,TRUE,"general"}</definedName>
    <definedName name="jyt" localSheetId="42" hidden="1">{"via1",#N/A,TRUE,"general";"via2",#N/A,TRUE,"general";"via3",#N/A,TRUE,"general"}</definedName>
    <definedName name="jyt" localSheetId="44" hidden="1">{"via1",#N/A,TRUE,"general";"via2",#N/A,TRUE,"general";"via3",#N/A,TRUE,"general"}</definedName>
    <definedName name="jyt" localSheetId="41" hidden="1">{"via1",#N/A,TRUE,"general";"via2",#N/A,TRUE,"general";"via3",#N/A,TRUE,"general"}</definedName>
    <definedName name="jyt" hidden="1">{"via1",#N/A,TRUE,"general";"via2",#N/A,TRUE,"general";"via3",#N/A,TRUE,"general"}</definedName>
    <definedName name="jytj" localSheetId="42" hidden="1">{"via1",#N/A,TRUE,"general";"via2",#N/A,TRUE,"general";"via3",#N/A,TRUE,"general"}</definedName>
    <definedName name="jytj" localSheetId="44" hidden="1">{"via1",#N/A,TRUE,"general";"via2",#N/A,TRUE,"general";"via3",#N/A,TRUE,"general"}</definedName>
    <definedName name="jytj" localSheetId="41" hidden="1">{"via1",#N/A,TRUE,"general";"via2",#N/A,TRUE,"general";"via3",#N/A,TRUE,"general"}</definedName>
    <definedName name="jytj" hidden="1">{"via1",#N/A,TRUE,"general";"via2",#N/A,TRUE,"general";"via3",#N/A,TRUE,"general"}</definedName>
    <definedName name="jyuju" localSheetId="42" hidden="1">{"via1",#N/A,TRUE,"general";"via2",#N/A,TRUE,"general";"via3",#N/A,TRUE,"general"}</definedName>
    <definedName name="jyuju" localSheetId="44" hidden="1">{"via1",#N/A,TRUE,"general";"via2",#N/A,TRUE,"general";"via3",#N/A,TRUE,"general"}</definedName>
    <definedName name="jyuju" localSheetId="41" hidden="1">{"via1",#N/A,TRUE,"general";"via2",#N/A,TRUE,"general";"via3",#N/A,TRUE,"general"}</definedName>
    <definedName name="jyuju" hidden="1">{"via1",#N/A,TRUE,"general";"via2",#N/A,TRUE,"general";"via3",#N/A,TRUE,"general"}</definedName>
    <definedName name="jyujyuj" localSheetId="42" hidden="1">{"via1",#N/A,TRUE,"general";"via2",#N/A,TRUE,"general";"via3",#N/A,TRUE,"general"}</definedName>
    <definedName name="jyujyuj" localSheetId="44" hidden="1">{"via1",#N/A,TRUE,"general";"via2",#N/A,TRUE,"general";"via3",#N/A,TRUE,"general"}</definedName>
    <definedName name="jyujyuj" localSheetId="41" hidden="1">{"via1",#N/A,TRUE,"general";"via2",#N/A,TRUE,"general";"via3",#N/A,TRUE,"general"}</definedName>
    <definedName name="jyujyuj" hidden="1">{"via1",#N/A,TRUE,"general";"via2",#N/A,TRUE,"general";"via3",#N/A,TRUE,"general"}</definedName>
    <definedName name="K" localSheetId="42" hidden="1">{"PYGT",#N/A,FALSE,"PYG";"ACTIT",#N/A,FALSE,"BCE_GRAL-ACTIVO";"PASIT",#N/A,FALSE,"BCE_GRAL-PASIVO-PATRIM";"CAJAT",#N/A,FALSE,"CAJA"}</definedName>
    <definedName name="K" localSheetId="44" hidden="1">{"PYGT",#N/A,FALSE,"PYG";"ACTIT",#N/A,FALSE,"BCE_GRAL-ACTIVO";"PASIT",#N/A,FALSE,"BCE_GRAL-PASIVO-PATRIM";"CAJAT",#N/A,FALSE,"CAJA"}</definedName>
    <definedName name="K" hidden="1">{"PYGT",#N/A,FALSE,"PYG";"ACTIT",#N/A,FALSE,"BCE_GRAL-ACTIVO";"PASIT",#N/A,FALSE,"BCE_GRAL-PASIVO-PATRIM";"CAJAT",#N/A,FALSE,"CAJA"}</definedName>
    <definedName name="K0F1" localSheetId="42">#REF!</definedName>
    <definedName name="K0F1" localSheetId="44">#REF!</definedName>
    <definedName name="K0F1" localSheetId="41">#REF!</definedName>
    <definedName name="K0F1">#REF!</definedName>
    <definedName name="K0F2" localSheetId="42">#REF!</definedName>
    <definedName name="K0F2" localSheetId="44">#REF!</definedName>
    <definedName name="K0F2" localSheetId="41">#REF!</definedName>
    <definedName name="K0F2">#REF!</definedName>
    <definedName name="K10ALO" localSheetId="42">#REF!</definedName>
    <definedName name="K10ALO" localSheetId="44">#REF!</definedName>
    <definedName name="K10ALO" localSheetId="41">#REF!</definedName>
    <definedName name="K10ALO">#REF!</definedName>
    <definedName name="K11ALO" localSheetId="41">#REF!</definedName>
    <definedName name="K11ALO">#REF!</definedName>
    <definedName name="K1F1" localSheetId="41">#REF!</definedName>
    <definedName name="K1F1">#REF!</definedName>
    <definedName name="K1F2" localSheetId="41">#REF!</definedName>
    <definedName name="K1F2">#REF!</definedName>
    <definedName name="K2F1" localSheetId="41">#REF!</definedName>
    <definedName name="K2F1">#REF!</definedName>
    <definedName name="K2F2" localSheetId="41">#REF!</definedName>
    <definedName name="K2F2">#REF!</definedName>
    <definedName name="K3F1" localSheetId="41">#REF!</definedName>
    <definedName name="K3F1">#REF!</definedName>
    <definedName name="K3F2" localSheetId="41">#REF!</definedName>
    <definedName name="K3F2">#REF!</definedName>
    <definedName name="K4F1" localSheetId="41">#REF!</definedName>
    <definedName name="K4F1">#REF!</definedName>
    <definedName name="K4F2" localSheetId="41">#REF!</definedName>
    <definedName name="K4F2">#REF!</definedName>
    <definedName name="K5F1" localSheetId="41">#REF!</definedName>
    <definedName name="K5F1">#REF!</definedName>
    <definedName name="K5F2" localSheetId="41">#REF!</definedName>
    <definedName name="K5F2">#REF!</definedName>
    <definedName name="K6F1" localSheetId="41">#REF!</definedName>
    <definedName name="K6F1">#REF!</definedName>
    <definedName name="K6F2" localSheetId="41">#REF!</definedName>
    <definedName name="K6F2">#REF!</definedName>
    <definedName name="K7F1" localSheetId="41">#REF!</definedName>
    <definedName name="K7F1">#REF!</definedName>
    <definedName name="K7F2" localSheetId="41">#REF!</definedName>
    <definedName name="K7F2">#REF!</definedName>
    <definedName name="K8ALO" localSheetId="41">#REF!</definedName>
    <definedName name="K8ALO">#REF!</definedName>
    <definedName name="K8F1" localSheetId="41">#REF!</definedName>
    <definedName name="K8F1">#REF!</definedName>
    <definedName name="K8F2" localSheetId="41">#REF!</definedName>
    <definedName name="K8F2">#REF!</definedName>
    <definedName name="K9ALO" localSheetId="41">#REF!</definedName>
    <definedName name="K9ALO">#REF!</definedName>
    <definedName name="KDL" localSheetId="42" hidden="1">{#N/A,#N/A,TRUE,"1842CWN0"}</definedName>
    <definedName name="KDL" localSheetId="44" hidden="1">{#N/A,#N/A,TRUE,"1842CWN0"}</definedName>
    <definedName name="KDL" localSheetId="41" hidden="1">{#N/A,#N/A,TRUE,"1842CWN0"}</definedName>
    <definedName name="KDL" hidden="1">{#N/A,#N/A,TRUE,"1842CWN0"}</definedName>
    <definedName name="KDL_1" localSheetId="42" hidden="1">{#N/A,#N/A,TRUE,"1842CWN0"}</definedName>
    <definedName name="KDL_1" localSheetId="44" hidden="1">{#N/A,#N/A,TRUE,"1842CWN0"}</definedName>
    <definedName name="KDL_1" hidden="1">{#N/A,#N/A,TRUE,"1842CWN0"}</definedName>
    <definedName name="KDL_2" localSheetId="42" hidden="1">{#N/A,#N/A,TRUE,"1842CWN0"}</definedName>
    <definedName name="KDL_2" localSheetId="44" hidden="1">{#N/A,#N/A,TRUE,"1842CWN0"}</definedName>
    <definedName name="KDL_2" hidden="1">{#N/A,#N/A,TRUE,"1842CWN0"}</definedName>
    <definedName name="kdmfm" localSheetId="42" hidden="1">#REF!</definedName>
    <definedName name="kdmfm" localSheetId="44" hidden="1">#REF!</definedName>
    <definedName name="kdmfm" localSheetId="41" hidden="1">#REF!</definedName>
    <definedName name="kdmfm" hidden="1">#REF!</definedName>
    <definedName name="kf" localSheetId="44">#REF!</definedName>
    <definedName name="kf" localSheetId="41">#REF!</definedName>
    <definedName name="kf">#REF!</definedName>
    <definedName name="kh" localSheetId="41">#REF!</definedName>
    <definedName name="kh">#REF!</definedName>
    <definedName name="KHGGH" localSheetId="42" hidden="1">{"via1",#N/A,TRUE,"general";"via2",#N/A,TRUE,"general";"via3",#N/A,TRUE,"general"}</definedName>
    <definedName name="KHGGH" localSheetId="44" hidden="1">{"via1",#N/A,TRUE,"general";"via2",#N/A,TRUE,"general";"via3",#N/A,TRUE,"general"}</definedName>
    <definedName name="KHGGH" localSheetId="41" hidden="1">{"via1",#N/A,TRUE,"general";"via2",#N/A,TRUE,"general";"via3",#N/A,TRUE,"general"}</definedName>
    <definedName name="KHGGH" hidden="1">{"via1",#N/A,TRUE,"general";"via2",#N/A,TRUE,"general";"via3",#N/A,TRUE,"general"}</definedName>
    <definedName name="khjk7" localSheetId="42" hidden="1">{"TAB1",#N/A,TRUE,"GENERAL";"TAB2",#N/A,TRUE,"GENERAL";"TAB3",#N/A,TRUE,"GENERAL";"TAB4",#N/A,TRUE,"GENERAL";"TAB5",#N/A,TRUE,"GENERAL"}</definedName>
    <definedName name="khjk7" localSheetId="44" hidden="1">{"TAB1",#N/A,TRUE,"GENERAL";"TAB2",#N/A,TRUE,"GENERAL";"TAB3",#N/A,TRUE,"GENERAL";"TAB4",#N/A,TRUE,"GENERAL";"TAB5",#N/A,TRUE,"GENERAL"}</definedName>
    <definedName name="khjk7" localSheetId="41" hidden="1">{"TAB1",#N/A,TRUE,"GENERAL";"TAB2",#N/A,TRUE,"GENERAL";"TAB3",#N/A,TRUE,"GENERAL";"TAB4",#N/A,TRUE,"GENERAL";"TAB5",#N/A,TRUE,"GENERAL"}</definedName>
    <definedName name="khjk7" hidden="1">{"TAB1",#N/A,TRUE,"GENERAL";"TAB2",#N/A,TRUE,"GENERAL";"TAB3",#N/A,TRUE,"GENERAL";"TAB4",#N/A,TRUE,"GENERAL";"TAB5",#N/A,TRUE,"GENERAL"}</definedName>
    <definedName name="kikik" localSheetId="42" hidden="1">{"via1",#N/A,TRUE,"general";"via2",#N/A,TRUE,"general";"via3",#N/A,TRUE,"general"}</definedName>
    <definedName name="kikik" localSheetId="44" hidden="1">{"via1",#N/A,TRUE,"general";"via2",#N/A,TRUE,"general";"via3",#N/A,TRUE,"general"}</definedName>
    <definedName name="kikik" localSheetId="41" hidden="1">{"via1",#N/A,TRUE,"general";"via2",#N/A,TRUE,"general";"via3",#N/A,TRUE,"general"}</definedName>
    <definedName name="kikik" hidden="1">{"via1",#N/A,TRUE,"general";"via2",#N/A,TRUE,"general";"via3",#N/A,TRUE,"general"}</definedName>
    <definedName name="kj" localSheetId="42">#REF!</definedName>
    <definedName name="kj" localSheetId="44">#REF!</definedName>
    <definedName name="kj" localSheetId="41">#REF!</definedName>
    <definedName name="kj">#REF!</definedName>
    <definedName name="kjhkd" localSheetId="42" hidden="1">{"via1",#N/A,TRUE,"general";"via2",#N/A,TRUE,"general";"via3",#N/A,TRUE,"general"}</definedName>
    <definedName name="kjhkd" localSheetId="44" hidden="1">{"via1",#N/A,TRUE,"general";"via2",#N/A,TRUE,"general";"via3",#N/A,TRUE,"general"}</definedName>
    <definedName name="kjhkd" localSheetId="41" hidden="1">{"via1",#N/A,TRUE,"general";"via2",#N/A,TRUE,"general";"via3",#N/A,TRUE,"general"}</definedName>
    <definedName name="kjhkd" hidden="1">{"via1",#N/A,TRUE,"general";"via2",#N/A,TRUE,"general";"via3",#N/A,TRUE,"general"}</definedName>
    <definedName name="kjj" localSheetId="42">#REF!</definedName>
    <definedName name="kjj" localSheetId="44">#REF!</definedName>
    <definedName name="kjj" localSheetId="41">#REF!</definedName>
    <definedName name="kjj">#REF!</definedName>
    <definedName name="kjk" localSheetId="42" hidden="1">{"via1",#N/A,TRUE,"general";"via2",#N/A,TRUE,"general";"via3",#N/A,TRUE,"general"}</definedName>
    <definedName name="kjk" localSheetId="44" hidden="1">{"via1",#N/A,TRUE,"general";"via2",#N/A,TRUE,"general";"via3",#N/A,TRUE,"general"}</definedName>
    <definedName name="kjk" localSheetId="41" hidden="1">{"via1",#N/A,TRUE,"general";"via2",#N/A,TRUE,"general";"via3",#N/A,TRUE,"general"}</definedName>
    <definedName name="kjk" hidden="1">{"via1",#N/A,TRUE,"general";"via2",#N/A,TRUE,"general";"via3",#N/A,TRUE,"general"}</definedName>
    <definedName name="kjtrkjr" localSheetId="42" hidden="1">{"via1",#N/A,TRUE,"general";"via2",#N/A,TRUE,"general";"via3",#N/A,TRUE,"general"}</definedName>
    <definedName name="kjtrkjr" localSheetId="44" hidden="1">{"via1",#N/A,TRUE,"general";"via2",#N/A,TRUE,"general";"via3",#N/A,TRUE,"general"}</definedName>
    <definedName name="kjtrkjr" localSheetId="41" hidden="1">{"via1",#N/A,TRUE,"general";"via2",#N/A,TRUE,"general";"via3",#N/A,TRUE,"general"}</definedName>
    <definedName name="kjtrkjr" hidden="1">{"via1",#N/A,TRUE,"general";"via2",#N/A,TRUE,"general";"via3",#N/A,TRUE,"general"}</definedName>
    <definedName name="kk" localSheetId="42">#REF!</definedName>
    <definedName name="KK" localSheetId="44">#REF!</definedName>
    <definedName name="kk" localSheetId="41">#REF!</definedName>
    <definedName name="kk">#REF!</definedName>
    <definedName name="kkkki" localSheetId="42" hidden="1">{"via1",#N/A,TRUE,"general";"via2",#N/A,TRUE,"general";"via3",#N/A,TRUE,"general"}</definedName>
    <definedName name="kkkki" localSheetId="44" hidden="1">{"via1",#N/A,TRUE,"general";"via2",#N/A,TRUE,"general";"via3",#N/A,TRUE,"general"}</definedName>
    <definedName name="kkkki" localSheetId="41" hidden="1">{"via1",#N/A,TRUE,"general";"via2",#N/A,TRUE,"general";"via3",#N/A,TRUE,"general"}</definedName>
    <definedName name="kkkki" hidden="1">{"via1",#N/A,TRUE,"general";"via2",#N/A,TRUE,"general";"via3",#N/A,TRUE,"general"}</definedName>
    <definedName name="kkkkkki" localSheetId="42" hidden="1">{"TAB1",#N/A,TRUE,"GENERAL";"TAB2",#N/A,TRUE,"GENERAL";"TAB3",#N/A,TRUE,"GENERAL";"TAB4",#N/A,TRUE,"GENERAL";"TAB5",#N/A,TRUE,"GENERAL"}</definedName>
    <definedName name="kkkkkki" localSheetId="44" hidden="1">{"TAB1",#N/A,TRUE,"GENERAL";"TAB2",#N/A,TRUE,"GENERAL";"TAB3",#N/A,TRUE,"GENERAL";"TAB4",#N/A,TRUE,"GENERAL";"TAB5",#N/A,TRUE,"GENERAL"}</definedName>
    <definedName name="kkkkkki" localSheetId="41" hidden="1">{"TAB1",#N/A,TRUE,"GENERAL";"TAB2",#N/A,TRUE,"GENERAL";"TAB3",#N/A,TRUE,"GENERAL";"TAB4",#N/A,TRUE,"GENERAL";"TAB5",#N/A,TRUE,"GENERAL"}</definedName>
    <definedName name="kkkkkki" hidden="1">{"TAB1",#N/A,TRUE,"GENERAL";"TAB2",#N/A,TRUE,"GENERAL";"TAB3",#N/A,TRUE,"GENERAL";"TAB4",#N/A,TRUE,"GENERAL";"TAB5",#N/A,TRUE,"GENERAL"}</definedName>
    <definedName name="kl" localSheetId="42">'MEDIA ARIT BAJA'!ERR</definedName>
    <definedName name="kl" localSheetId="44">'ORDEN ELEG'!ERR</definedName>
    <definedName name="kl" localSheetId="41">'PREC. ARTIFI. BAJOS'!ERR</definedName>
    <definedName name="kl">[0]!ERR</definedName>
    <definedName name="klklk" localSheetId="42">#REF!</definedName>
    <definedName name="klklk" localSheetId="44">#REF!</definedName>
    <definedName name="klklk" localSheetId="41">#REF!</definedName>
    <definedName name="klklk">#REF!</definedName>
    <definedName name="km" localSheetId="42">#REF!</definedName>
    <definedName name="km" localSheetId="44">#REF!</definedName>
    <definedName name="km" localSheetId="41">#REF!</definedName>
    <definedName name="km">#REF!</definedName>
    <definedName name="KO" hidden="1">#REF!</definedName>
    <definedName name="krtrk" localSheetId="42" hidden="1">{"via1",#N/A,TRUE,"general";"via2",#N/A,TRUE,"general";"via3",#N/A,TRUE,"general"}</definedName>
    <definedName name="krtrk" localSheetId="44" hidden="1">{"via1",#N/A,TRUE,"general";"via2",#N/A,TRUE,"general";"via3",#N/A,TRUE,"general"}</definedName>
    <definedName name="krtrk" localSheetId="41" hidden="1">{"via1",#N/A,TRUE,"general";"via2",#N/A,TRUE,"general";"via3",#N/A,TRUE,"general"}</definedName>
    <definedName name="krtrk" hidden="1">{"via1",#N/A,TRUE,"general";"via2",#N/A,TRUE,"general";"via3",#N/A,TRUE,"general"}</definedName>
    <definedName name="ks" localSheetId="42">#REF!</definedName>
    <definedName name="ks" localSheetId="44">#REF!</definedName>
    <definedName name="ks" localSheetId="41">#REF!</definedName>
    <definedName name="ks">#REF!</definedName>
    <definedName name="ksogtk" localSheetId="42">#REF!</definedName>
    <definedName name="ksogtk" localSheetId="44">#REF!</definedName>
    <definedName name="ksogtk" localSheetId="41">#REF!</definedName>
    <definedName name="ksogtk">#REF!</definedName>
    <definedName name="kuyhgbe" localSheetId="42">#REF!</definedName>
    <definedName name="kuyhgbe" localSheetId="44">#REF!</definedName>
    <definedName name="kuyhgbe" localSheetId="41">#REF!</definedName>
    <definedName name="kuyhgbe">#REF!</definedName>
    <definedName name="kyr" localSheetId="42" hidden="1">{"TAB1",#N/A,TRUE,"GENERAL";"TAB2",#N/A,TRUE,"GENERAL";"TAB3",#N/A,TRUE,"GENERAL";"TAB4",#N/A,TRUE,"GENERAL";"TAB5",#N/A,TRUE,"GENERAL"}</definedName>
    <definedName name="kyr" localSheetId="44" hidden="1">{"TAB1",#N/A,TRUE,"GENERAL";"TAB2",#N/A,TRUE,"GENERAL";"TAB3",#N/A,TRUE,"GENERAL";"TAB4",#N/A,TRUE,"GENERAL";"TAB5",#N/A,TRUE,"GENERAL"}</definedName>
    <definedName name="kyr" localSheetId="41" hidden="1">{"TAB1",#N/A,TRUE,"GENERAL";"TAB2",#N/A,TRUE,"GENERAL";"TAB3",#N/A,TRUE,"GENERAL";"TAB4",#N/A,TRUE,"GENERAL";"TAB5",#N/A,TRUE,"GENERAL"}</definedName>
    <definedName name="kyr" hidden="1">{"TAB1",#N/A,TRUE,"GENERAL";"TAB2",#N/A,TRUE,"GENERAL";"TAB3",#N/A,TRUE,"GENERAL";"TAB4",#N/A,TRUE,"GENERAL";"TAB5",#N/A,TRUE,"GENERAL"}</definedName>
    <definedName name="L" localSheetId="42">#REF!</definedName>
    <definedName name="L" localSheetId="44">#REF!</definedName>
    <definedName name="L" localSheetId="41">#REF!</definedName>
    <definedName name="L">#REF!</definedName>
    <definedName name="la" localSheetId="42">#REF!</definedName>
    <definedName name="la" localSheetId="44">#REF!</definedName>
    <definedName name="la" localSheetId="41">#REF!</definedName>
    <definedName name="la">#REF!</definedName>
    <definedName name="LAF" localSheetId="42">#REF!</definedName>
    <definedName name="LAF" localSheetId="44">#REF!</definedName>
    <definedName name="LAF" localSheetId="41">#REF!</definedName>
    <definedName name="LAF">#REF!</definedName>
    <definedName name="lame" localSheetId="41" hidden="1">#REF!</definedName>
    <definedName name="lame" hidden="1">#REF!</definedName>
    <definedName name="LANODO" localSheetId="41">#REF!</definedName>
    <definedName name="LANODO">#REF!</definedName>
    <definedName name="LANODOFT" localSheetId="41">#REF!</definedName>
    <definedName name="LANODOFT">#REF!</definedName>
    <definedName name="Last_Row" localSheetId="44">#N/A</definedName>
    <definedName name="Last_Row">#N/A</definedName>
    <definedName name="lb" localSheetId="42">#REF!</definedName>
    <definedName name="lb" localSheetId="44">#REF!</definedName>
    <definedName name="lb" localSheetId="41">#REF!</definedName>
    <definedName name="lb">#REF!</definedName>
    <definedName name="ld" localSheetId="42">#REF!</definedName>
    <definedName name="ld" localSheetId="44">#REF!</definedName>
    <definedName name="ld" localSheetId="41">#REF!</definedName>
    <definedName name="ld">#REF!</definedName>
    <definedName name="legal" localSheetId="42">#REF!</definedName>
    <definedName name="legal" localSheetId="44">#REF!</definedName>
    <definedName name="legal">#REF!</definedName>
    <definedName name="Libro1_Hoja1_Lista" localSheetId="42">#REF!</definedName>
    <definedName name="Libro1_Hoja1_Lista" localSheetId="44">#REF!</definedName>
    <definedName name="Libro1_Hoja1_Lista" localSheetId="41">#REF!</definedName>
    <definedName name="Libro1_Hoja1_Lista">#REF!</definedName>
    <definedName name="LICITACION" localSheetId="42">#REF!</definedName>
    <definedName name="LICITACION" localSheetId="44">#REF!</definedName>
    <definedName name="LICITACION" localSheetId="41">#REF!</definedName>
    <definedName name="LICITACION">#REF!</definedName>
    <definedName name="LINEA" localSheetId="42">#REF!</definedName>
    <definedName name="LINEA" localSheetId="44">#REF!</definedName>
    <definedName name="LINEA" localSheetId="41">#REF!</definedName>
    <definedName name="LINEA">#REF!</definedName>
    <definedName name="ListaCantidad" localSheetId="42">#REF!</definedName>
    <definedName name="ListaCantidad" localSheetId="44">#REF!</definedName>
    <definedName name="ListaCantidad" localSheetId="41">#REF!</definedName>
    <definedName name="ListaCantidad">#REF!</definedName>
    <definedName name="Listado" localSheetId="42">#REF!</definedName>
    <definedName name="Listado" localSheetId="44">#REF!</definedName>
    <definedName name="Listado" localSheetId="41">#REF!</definedName>
    <definedName name="Listado">#REF!</definedName>
    <definedName name="Listado1" localSheetId="42">#REF!</definedName>
    <definedName name="Listado1" localSheetId="44">#REF!</definedName>
    <definedName name="Listado1" localSheetId="41">#REF!</definedName>
    <definedName name="Listado1">#REF!</definedName>
    <definedName name="ListaItem" localSheetId="41">#REF!</definedName>
    <definedName name="ListaItem">#REF!</definedName>
    <definedName name="ListaUni" localSheetId="42">#REF!</definedName>
    <definedName name="ListaUni" localSheetId="44">#REF!</definedName>
    <definedName name="ListaUni" localSheetId="41">#REF!</definedName>
    <definedName name="ListaUni">#REF!</definedName>
    <definedName name="liuoo" localSheetId="42" hidden="1">{"TAB1",#N/A,TRUE,"GENERAL";"TAB2",#N/A,TRUE,"GENERAL";"TAB3",#N/A,TRUE,"GENERAL";"TAB4",#N/A,TRUE,"GENERAL";"TAB5",#N/A,TRUE,"GENERAL"}</definedName>
    <definedName name="liuoo" localSheetId="44" hidden="1">{"TAB1",#N/A,TRUE,"GENERAL";"TAB2",#N/A,TRUE,"GENERAL";"TAB3",#N/A,TRUE,"GENERAL";"TAB4",#N/A,TRUE,"GENERAL";"TAB5",#N/A,TRUE,"GENERAL"}</definedName>
    <definedName name="liuoo" localSheetId="41" hidden="1">{"TAB1",#N/A,TRUE,"GENERAL";"TAB2",#N/A,TRUE,"GENERAL";"TAB3",#N/A,TRUE,"GENERAL";"TAB4",#N/A,TRUE,"GENERAL";"TAB5",#N/A,TRUE,"GENERAL"}</definedName>
    <definedName name="liuoo" hidden="1">{"TAB1",#N/A,TRUE,"GENERAL";"TAB2",#N/A,TRUE,"GENERAL";"TAB3",#N/A,TRUE,"GENERAL";"TAB4",#N/A,TRUE,"GENERAL";"TAB5",#N/A,TRUE,"GENERAL"}</definedName>
    <definedName name="lkj" localSheetId="42" hidden="1">{"via1",#N/A,TRUE,"general";"via2",#N/A,TRUE,"general";"via3",#N/A,TRUE,"general"}</definedName>
    <definedName name="lkj" localSheetId="44" hidden="1">{"via1",#N/A,TRUE,"general";"via2",#N/A,TRUE,"general";"via3",#N/A,TRUE,"general"}</definedName>
    <definedName name="lkj" localSheetId="41" hidden="1">{"via1",#N/A,TRUE,"general";"via2",#N/A,TRUE,"general";"via3",#N/A,TRUE,"general"}</definedName>
    <definedName name="lkj" hidden="1">{"via1",#N/A,TRUE,"general";"via2",#N/A,TRUE,"general";"via3",#N/A,TRUE,"general"}</definedName>
    <definedName name="LKJLJK" localSheetId="42" hidden="1">{"TAB1",#N/A,TRUE,"GENERAL";"TAB2",#N/A,TRUE,"GENERAL";"TAB3",#N/A,TRUE,"GENERAL";"TAB4",#N/A,TRUE,"GENERAL";"TAB5",#N/A,TRUE,"GENERAL"}</definedName>
    <definedName name="LKJLJK" localSheetId="44" hidden="1">{"TAB1",#N/A,TRUE,"GENERAL";"TAB2",#N/A,TRUE,"GENERAL";"TAB3",#N/A,TRUE,"GENERAL";"TAB4",#N/A,TRUE,"GENERAL";"TAB5",#N/A,TRUE,"GENERAL"}</definedName>
    <definedName name="LKJLJK" localSheetId="41" hidden="1">{"TAB1",#N/A,TRUE,"GENERAL";"TAB2",#N/A,TRUE,"GENERAL";"TAB3",#N/A,TRUE,"GENERAL";"TAB4",#N/A,TRUE,"GENERAL";"TAB5",#N/A,TRUE,"GENERAL"}</definedName>
    <definedName name="LKJLJK" hidden="1">{"TAB1",#N/A,TRUE,"GENERAL";"TAB2",#N/A,TRUE,"GENERAL";"TAB3",#N/A,TRUE,"GENERAL";"TAB4",#N/A,TRUE,"GENERAL";"TAB5",#N/A,TRUE,"GENERAL"}</definedName>
    <definedName name="LL" localSheetId="42" hidden="1">{#N/A,#N/A,FALSE,"orthoflow";#N/A,#N/A,FALSE,"Miscelaneos";#N/A,#N/A,FALSE,"Instrumentacio";#N/A,#N/A,FALSE,"Electrico";#N/A,#N/A,FALSE,"Valv. Seguridad"}</definedName>
    <definedName name="LL" localSheetId="44" hidden="1">{#N/A,#N/A,FALSE,"orthoflow";#N/A,#N/A,FALSE,"Miscelaneos";#N/A,#N/A,FALSE,"Instrumentacio";#N/A,#N/A,FALSE,"Electrico";#N/A,#N/A,FALSE,"Valv. Seguridad"}</definedName>
    <definedName name="LL" localSheetId="41"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 localSheetId="42">#REF!</definedName>
    <definedName name="llam" localSheetId="44">#REF!</definedName>
    <definedName name="llam" localSheetId="41">#REF!</definedName>
    <definedName name="llam">#REF!</definedName>
    <definedName name="LLL" localSheetId="42">#REF!</definedName>
    <definedName name="LLL" localSheetId="44">#REF!</definedName>
    <definedName name="LLL" localSheetId="41">#REF!</definedName>
    <definedName name="LLL">#REF!</definedName>
    <definedName name="lllllh" localSheetId="42" hidden="1">{"via1",#N/A,TRUE,"general";"via2",#N/A,TRUE,"general";"via3",#N/A,TRUE,"general"}</definedName>
    <definedName name="lllllh" localSheetId="44" hidden="1">{"via1",#N/A,TRUE,"general";"via2",#N/A,TRUE,"general";"via3",#N/A,TRUE,"general"}</definedName>
    <definedName name="lllllh" localSheetId="41" hidden="1">{"via1",#N/A,TRUE,"general";"via2",#N/A,TRUE,"general";"via3",#N/A,TRUE,"general"}</definedName>
    <definedName name="lllllh" hidden="1">{"via1",#N/A,TRUE,"general";"via2",#N/A,TRUE,"general";"via3",#N/A,TRUE,"general"}</definedName>
    <definedName name="lllllllo" localSheetId="42" hidden="1">{"via1",#N/A,TRUE,"general";"via2",#N/A,TRUE,"general";"via3",#N/A,TRUE,"general"}</definedName>
    <definedName name="lllllllo" localSheetId="44" hidden="1">{"via1",#N/A,TRUE,"general";"via2",#N/A,TRUE,"general";"via3",#N/A,TRUE,"general"}</definedName>
    <definedName name="lllllllo" localSheetId="41" hidden="1">{"via1",#N/A,TRUE,"general";"via2",#N/A,TRUE,"general";"via3",#N/A,TRUE,"general"}</definedName>
    <definedName name="lllllllo" hidden="1">{"via1",#N/A,TRUE,"general";"via2",#N/A,TRUE,"general";"via3",#N/A,TRUE,"general"}</definedName>
    <definedName name="lo" localSheetId="42" hidden="1">{#N/A,#N/A,FALSE,"GRAFICO";#N/A,#N/A,FALSE,"CAJA (2)";#N/A,#N/A,FALSE,"TERCEROS-PROMEDIO";#N/A,#N/A,FALSE,"CAJA";#N/A,#N/A,FALSE,"INGRESOS1995-2003";#N/A,#N/A,FALSE,"GASTOS1995-2003"}</definedName>
    <definedName name="lo" localSheetId="44" hidden="1">{#N/A,#N/A,FALSE,"GRAFICO";#N/A,#N/A,FALSE,"CAJA (2)";#N/A,#N/A,FALSE,"TERCEROS-PROMEDIO";#N/A,#N/A,FALSE,"CAJA";#N/A,#N/A,FALSE,"INGRESOS1995-2003";#N/A,#N/A,FALSE,"GASTOS1995-2003"}</definedName>
    <definedName name="lo" hidden="1">{#N/A,#N/A,FALSE,"GRAFICO";#N/A,#N/A,FALSE,"CAJA (2)";#N/A,#N/A,FALSE,"TERCEROS-PROMEDIO";#N/A,#N/A,FALSE,"CAJA";#N/A,#N/A,FALSE,"INGRESOS1995-2003";#N/A,#N/A,FALSE,"GASTOS1995-2003"}</definedName>
    <definedName name="Loan_Amount" localSheetId="42">#REF!</definedName>
    <definedName name="Loan_Amount" localSheetId="44">#REF!</definedName>
    <definedName name="Loan_Amount" localSheetId="41">#REF!</definedName>
    <definedName name="Loan_Amount">#REF!</definedName>
    <definedName name="Loan_Start" localSheetId="42">#REF!</definedName>
    <definedName name="Loan_Start" localSheetId="44">#REF!</definedName>
    <definedName name="Loan_Start" localSheetId="41">#REF!</definedName>
    <definedName name="Loan_Start">#REF!</definedName>
    <definedName name="Loan_Years" localSheetId="42">#REF!</definedName>
    <definedName name="Loan_Years" localSheetId="44">#REF!</definedName>
    <definedName name="Loan_Years" localSheetId="41">#REF!</definedName>
    <definedName name="Loan_Years">#REF!</definedName>
    <definedName name="LOCA" localSheetId="42">#REF!</definedName>
    <definedName name="LOCA" localSheetId="40">#REF!</definedName>
    <definedName name="LOCA" localSheetId="44">#REF!</definedName>
    <definedName name="LOCA" localSheetId="41">#REF!</definedName>
    <definedName name="LOCA">#REF!</definedName>
    <definedName name="LOCA1" localSheetId="42">#REF!</definedName>
    <definedName name="LOCA1" localSheetId="40">#REF!</definedName>
    <definedName name="LOCA1" localSheetId="44">#REF!</definedName>
    <definedName name="LOCA1" localSheetId="41">#REF!</definedName>
    <definedName name="LOCA1">#REF!</definedName>
    <definedName name="LOCALIDAD" localSheetId="42">#REF!</definedName>
    <definedName name="LOCALIDAD" localSheetId="44">#REF!</definedName>
    <definedName name="LOCALIDAD">#REF!</definedName>
    <definedName name="LOCALIZACION_Y_REPLANTEO" localSheetId="42">#REF!</definedName>
    <definedName name="LOCALIZACION_Y_REPLANTEO" localSheetId="44">#REF!</definedName>
    <definedName name="LOCALIZACION_Y_REPLANTEO" localSheetId="41">#REF!</definedName>
    <definedName name="LOCALIZACION_Y_REPLANTEO">#REF!</definedName>
    <definedName name="LOGO" localSheetId="42">'MEDIA ARIT BAJA'!ERR</definedName>
    <definedName name="LOGO" localSheetId="44">'ORDEN ELEG'!ERR</definedName>
    <definedName name="LOGO" localSheetId="41">'PREC. ARTIFI. BAJOS'!ERR</definedName>
    <definedName name="LOGO">[0]!ERR</definedName>
    <definedName name="lolol" localSheetId="42" hidden="1">{"TAB1",#N/A,TRUE,"GENERAL";"TAB2",#N/A,TRUE,"GENERAL";"TAB3",#N/A,TRUE,"GENERAL";"TAB4",#N/A,TRUE,"GENERAL";"TAB5",#N/A,TRUE,"GENERAL"}</definedName>
    <definedName name="lolol" localSheetId="44" hidden="1">{"TAB1",#N/A,TRUE,"GENERAL";"TAB2",#N/A,TRUE,"GENERAL";"TAB3",#N/A,TRUE,"GENERAL";"TAB4",#N/A,TRUE,"GENERAL";"TAB5",#N/A,TRUE,"GENERAL"}</definedName>
    <definedName name="lolol" localSheetId="41" hidden="1">{"TAB1",#N/A,TRUE,"GENERAL";"TAB2",#N/A,TRUE,"GENERAL";"TAB3",#N/A,TRUE,"GENERAL";"TAB4",#N/A,TRUE,"GENERAL";"TAB5",#N/A,TRUE,"GENERAL"}</definedName>
    <definedName name="lolol" hidden="1">{"TAB1",#N/A,TRUE,"GENERAL";"TAB2",#N/A,TRUE,"GENERAL";"TAB3",#N/A,TRUE,"GENERAL";"TAB4",#N/A,TRUE,"GENERAL";"TAB5",#N/A,TRUE,"GENERAL"}</definedName>
    <definedName name="LongEP" localSheetId="42">#REF!</definedName>
    <definedName name="LongEP" localSheetId="44">#REF!</definedName>
    <definedName name="LongEP">#REF!</definedName>
    <definedName name="Longitud" localSheetId="42">#REF!</definedName>
    <definedName name="Longitud" localSheetId="44">#REF!</definedName>
    <definedName name="Longitud" localSheetId="41">#REF!</definedName>
    <definedName name="Longitud">#REF!</definedName>
    <definedName name="Longitud1" localSheetId="42">#REF!</definedName>
    <definedName name="Longitud1" localSheetId="44">#REF!</definedName>
    <definedName name="Longitud1" localSheetId="41">#REF!</definedName>
    <definedName name="Longitud1">#REF!</definedName>
    <definedName name="Longitud2" localSheetId="42">#REF!</definedName>
    <definedName name="Longitud2" localSheetId="44">#REF!</definedName>
    <definedName name="Longitud2" localSheetId="41">#REF!</definedName>
    <definedName name="Longitud2">#REF!</definedName>
    <definedName name="lp" localSheetId="42">#REF!</definedName>
    <definedName name="LP" localSheetId="44">#REF!</definedName>
    <definedName name="lp" localSheetId="41">#REF!</definedName>
    <definedName name="lp">#REF!</definedName>
    <definedName name="lplpl" localSheetId="42" hidden="1">{"via1",#N/A,TRUE,"general";"via2",#N/A,TRUE,"general";"via3",#N/A,TRUE,"general"}</definedName>
    <definedName name="lplpl" localSheetId="44" hidden="1">{"via1",#N/A,TRUE,"general";"via2",#N/A,TRUE,"general";"via3",#N/A,TRUE,"general"}</definedName>
    <definedName name="lplpl" localSheetId="41" hidden="1">{"via1",#N/A,TRUE,"general";"via2",#N/A,TRUE,"general";"via3",#N/A,TRUE,"general"}</definedName>
    <definedName name="lplpl" hidden="1">{"via1",#N/A,TRUE,"general";"via2",#N/A,TRUE,"general";"via3",#N/A,TRUE,"general"}</definedName>
    <definedName name="lt" localSheetId="42">#REF!</definedName>
    <definedName name="lt" localSheetId="44">#REF!</definedName>
    <definedName name="lt" localSheetId="41">#REF!</definedName>
    <definedName name="lt">#REF!</definedName>
    <definedName name="LUGAR" localSheetId="42">#REF!</definedName>
    <definedName name="LUGAR" localSheetId="44">#REF!</definedName>
    <definedName name="LUGAR">#REF!</definedName>
    <definedName name="lun" localSheetId="42">#REF!</definedName>
    <definedName name="lun" localSheetId="44">#REF!</definedName>
    <definedName name="lun" localSheetId="41">#REF!</definedName>
    <definedName name="lun">#REF!</definedName>
    <definedName name="lv" localSheetId="42">#REF!</definedName>
    <definedName name="lv" localSheetId="44">#REF!</definedName>
    <definedName name="lv" localSheetId="41">#REF!</definedName>
    <definedName name="lv">#REF!</definedName>
    <definedName name="m" localSheetId="42">#REF!</definedName>
    <definedName name="m" localSheetId="44">#REF!</definedName>
    <definedName name="m" localSheetId="41">#REF!</definedName>
    <definedName name="m">#REF!</definedName>
    <definedName name="MA" localSheetId="42">#REF!</definedName>
    <definedName name="MA" localSheetId="44">#REF!</definedName>
    <definedName name="MA" localSheetId="41">#REF!</definedName>
    <definedName name="MA">#REF!</definedName>
    <definedName name="MACR" localSheetId="42">#REF!</definedName>
    <definedName name="MACR" localSheetId="44">#REF!</definedName>
    <definedName name="MACR" localSheetId="41">#REF!</definedName>
    <definedName name="MACR">#REF!</definedName>
    <definedName name="MACRDEL" localSheetId="42">#REF!</definedName>
    <definedName name="MACRDEL" localSheetId="44">#REF!</definedName>
    <definedName name="MACRDEL" localSheetId="41">#REF!</definedName>
    <definedName name="MACRDEL">#REF!</definedName>
    <definedName name="Macroactividad" localSheetId="42">#REF!</definedName>
    <definedName name="Macroactividad" localSheetId="44">#REF!</definedName>
    <definedName name="Macroactividad" localSheetId="41">#REF!</definedName>
    <definedName name="Macroactividad">#REF!</definedName>
    <definedName name="mafdsf" localSheetId="42" hidden="1">{"via1",#N/A,TRUE,"general";"via2",#N/A,TRUE,"general";"via3",#N/A,TRUE,"general"}</definedName>
    <definedName name="mafdsf" localSheetId="44" hidden="1">{"via1",#N/A,TRUE,"general";"via2",#N/A,TRUE,"general";"via3",#N/A,TRUE,"general"}</definedName>
    <definedName name="mafdsf" localSheetId="41" hidden="1">{"via1",#N/A,TRUE,"general";"via2",#N/A,TRUE,"general";"via3",#N/A,TRUE,"general"}</definedName>
    <definedName name="mafdsf" hidden="1">{"via1",#N/A,TRUE,"general";"via2",#N/A,TRUE,"general";"via3",#N/A,TRUE,"general"}</definedName>
    <definedName name="MANO" localSheetId="42">#REF!</definedName>
    <definedName name="MANO" localSheetId="44">#REF!</definedName>
    <definedName name="MANO" localSheetId="41">#REF!</definedName>
    <definedName name="MANO">#REF!</definedName>
    <definedName name="mano_obra_apoyo" localSheetId="42">#REF!</definedName>
    <definedName name="mano_obra_apoyo" localSheetId="44">#REF!</definedName>
    <definedName name="mano_obra_apoyo">#REF!</definedName>
    <definedName name="mano_obra_direccion" localSheetId="42">#REF!</definedName>
    <definedName name="mano_obra_direccion" localSheetId="44">#REF!</definedName>
    <definedName name="mano_obra_direccion">#REF!</definedName>
    <definedName name="mano_obra_directa" localSheetId="42">#REF!</definedName>
    <definedName name="mano_obra_directa" localSheetId="44">#REF!</definedName>
    <definedName name="mano_obra_directa">#REF!</definedName>
    <definedName name="mantenimiento" localSheetId="42">#REF!</definedName>
    <definedName name="mantenimiento" localSheetId="44">#REF!</definedName>
    <definedName name="mantenimiento" localSheetId="41">#REF!</definedName>
    <definedName name="mantenimiento">#REF!</definedName>
    <definedName name="MANUAL" localSheetId="42">#REF!</definedName>
    <definedName name="MANUAL" localSheetId="44">#REF!</definedName>
    <definedName name="MANUAL" localSheetId="41">#REF!</definedName>
    <definedName name="MANUAL">#REF!</definedName>
    <definedName name="mao" localSheetId="42" hidden="1">{"TAB1",#N/A,TRUE,"GENERAL";"TAB2",#N/A,TRUE,"GENERAL";"TAB3",#N/A,TRUE,"GENERAL";"TAB4",#N/A,TRUE,"GENERAL";"TAB5",#N/A,TRUE,"GENERAL"}</definedName>
    <definedName name="mao" localSheetId="44" hidden="1">{"TAB1",#N/A,TRUE,"GENERAL";"TAB2",#N/A,TRUE,"GENERAL";"TAB3",#N/A,TRUE,"GENERAL";"TAB4",#N/A,TRUE,"GENERAL";"TAB5",#N/A,TRUE,"GENERAL"}</definedName>
    <definedName name="mao" localSheetId="41" hidden="1">{"TAB1",#N/A,TRUE,"GENERAL";"TAB2",#N/A,TRUE,"GENERAL";"TAB3",#N/A,TRUE,"GENERAL";"TAB4",#N/A,TRUE,"GENERAL";"TAB5",#N/A,TRUE,"GENERAL"}</definedName>
    <definedName name="mao" hidden="1">{"TAB1",#N/A,TRUE,"GENERAL";"TAB2",#N/A,TRUE,"GENERAL";"TAB3",#N/A,TRUE,"GENERAL";"TAB4",#N/A,TRUE,"GENERAL";"TAB5",#N/A,TRUE,"GENERAL"}</definedName>
    <definedName name="maow" localSheetId="42" hidden="1">{"via1",#N/A,TRUE,"general";"via2",#N/A,TRUE,"general";"via3",#N/A,TRUE,"general"}</definedName>
    <definedName name="maow" localSheetId="44" hidden="1">{"via1",#N/A,TRUE,"general";"via2",#N/A,TRUE,"general";"via3",#N/A,TRUE,"general"}</definedName>
    <definedName name="maow" localSheetId="41" hidden="1">{"via1",#N/A,TRUE,"general";"via2",#N/A,TRUE,"general";"via3",#N/A,TRUE,"general"}</definedName>
    <definedName name="maow" hidden="1">{"via1",#N/A,TRUE,"general";"via2",#N/A,TRUE,"general";"via3",#N/A,TRUE,"general"}</definedName>
    <definedName name="MAQUINAR" localSheetId="42">#REF!</definedName>
    <definedName name="MAQUINAR" localSheetId="44">#REF!</definedName>
    <definedName name="MAQUINAR" localSheetId="41">#REF!</definedName>
    <definedName name="MAQUINAR">#REF!</definedName>
    <definedName name="mar" localSheetId="42">#REF!</definedName>
    <definedName name="MAR" localSheetId="44">#REF!</definedName>
    <definedName name="mar" localSheetId="41">#REF!</definedName>
    <definedName name="mar">#REF!</definedName>
    <definedName name="MARCO_H" localSheetId="42">#REF!</definedName>
    <definedName name="MARCO_H" localSheetId="44">#REF!</definedName>
    <definedName name="MARCO_H" localSheetId="41">#REF!</definedName>
    <definedName name="MARCO_H">#REF!</definedName>
    <definedName name="marina" localSheetId="42">#REF!</definedName>
    <definedName name="marina" localSheetId="44">#REF!</definedName>
    <definedName name="marina" localSheetId="41">#REF!</definedName>
    <definedName name="marina">#REF!</definedName>
    <definedName name="MarkP" localSheetId="42" hidden="1">{#N/A,#N/A,FALSE,"GRAFICO";#N/A,#N/A,FALSE,"CAJA (2)";#N/A,#N/A,FALSE,"TERCEROS-PROMEDIO";#N/A,#N/A,FALSE,"CAJA";#N/A,#N/A,FALSE,"INGRESOS1995-2003";#N/A,#N/A,FALSE,"GASTOS1995-2003"}</definedName>
    <definedName name="MarkP" localSheetId="44" hidden="1">{#N/A,#N/A,FALSE,"GRAFICO";#N/A,#N/A,FALSE,"CAJA (2)";#N/A,#N/A,FALSE,"TERCEROS-PROMEDIO";#N/A,#N/A,FALSE,"CAJA";#N/A,#N/A,FALSE,"INGRESOS1995-2003";#N/A,#N/A,FALSE,"GASTOS1995-2003"}</definedName>
    <definedName name="MarkP" hidden="1">{#N/A,#N/A,FALSE,"GRAFICO";#N/A,#N/A,FALSE,"CAJA (2)";#N/A,#N/A,FALSE,"TERCEROS-PROMEDIO";#N/A,#N/A,FALSE,"CAJA";#N/A,#N/A,FALSE,"INGRESOS1995-2003";#N/A,#N/A,FALSE,"GASTOS1995-2003"}</definedName>
    <definedName name="masor" localSheetId="42" hidden="1">{"via1",#N/A,TRUE,"general";"via2",#N/A,TRUE,"general";"via3",#N/A,TRUE,"general"}</definedName>
    <definedName name="masor" localSheetId="44" hidden="1">{"via1",#N/A,TRUE,"general";"via2",#N/A,TRUE,"general";"via3",#N/A,TRUE,"general"}</definedName>
    <definedName name="masor" localSheetId="41" hidden="1">{"via1",#N/A,TRUE,"general";"via2",#N/A,TRUE,"general";"via3",#N/A,TRUE,"general"}</definedName>
    <definedName name="masor" hidden="1">{"via1",#N/A,TRUE,"general";"via2",#N/A,TRUE,"general";"via3",#N/A,TRUE,"general"}</definedName>
    <definedName name="MAT" localSheetId="42">#REF!</definedName>
    <definedName name="MAT" localSheetId="44">#REF!</definedName>
    <definedName name="MAT" localSheetId="41">#REF!</definedName>
    <definedName name="MAT">#REF!</definedName>
    <definedName name="MATERIAL" localSheetId="42">#REF!</definedName>
    <definedName name="MATERIAL" localSheetId="44">#REF!</definedName>
    <definedName name="MATERIAL" localSheetId="41">#REF!</definedName>
    <definedName name="MATERIAL">#REF!</definedName>
    <definedName name="materiales" localSheetId="42">#REF!</definedName>
    <definedName name="materiales" localSheetId="44">#REF!</definedName>
    <definedName name="materiales" localSheetId="41">#REF!</definedName>
    <definedName name="materiales">#REF!</definedName>
    <definedName name="materiales1" localSheetId="42">#REF!</definedName>
    <definedName name="materiales1" localSheetId="44">#REF!</definedName>
    <definedName name="materiales1" localSheetId="41">#REF!</definedName>
    <definedName name="materiales1">#REF!</definedName>
    <definedName name="MaterialTub" localSheetId="42">#REF!</definedName>
    <definedName name="MaterialTub" localSheetId="44">#REF!</definedName>
    <definedName name="MaterialTub" localSheetId="41">#REF!</definedName>
    <definedName name="MaterialTub">#REF!</definedName>
    <definedName name="MATRIZ" localSheetId="42">#REF!</definedName>
    <definedName name="MATRIZ" localSheetId="44">#REF!</definedName>
    <definedName name="MATRIZ" localSheetId="41">#REF!</definedName>
    <definedName name="MATRIZ">#REF!</definedName>
    <definedName name="MATRIZ_DE_DATOS" localSheetId="41">#REF!</definedName>
    <definedName name="MATRIZ_DE_DATOS">#REF!</definedName>
    <definedName name="MAY" localSheetId="41">#REF!</definedName>
    <definedName name="MAY">#REF!</definedName>
    <definedName name="MC_4857">#REF!</definedName>
    <definedName name="MCCs" localSheetId="41">#REF!</definedName>
    <definedName name="MCCs">#REF!</definedName>
    <definedName name="mdd" localSheetId="42" hidden="1">{"via1",#N/A,TRUE,"general";"via2",#N/A,TRUE,"general";"via3",#N/A,TRUE,"general"}</definedName>
    <definedName name="mdd" localSheetId="44" hidden="1">{"via1",#N/A,TRUE,"general";"via2",#N/A,TRUE,"general";"via3",#N/A,TRUE,"general"}</definedName>
    <definedName name="mdd" localSheetId="41" hidden="1">{"via1",#N/A,TRUE,"general";"via2",#N/A,TRUE,"general";"via3",#N/A,TRUE,"general"}</definedName>
    <definedName name="mdd" hidden="1">{"via1",#N/A,TRUE,"general";"via2",#N/A,TRUE,"general";"via3",#N/A,TRUE,"general"}</definedName>
    <definedName name="mediah_reposo_comida" localSheetId="42">#REF!</definedName>
    <definedName name="mediah_reposo_comida" localSheetId="44">#REF!</definedName>
    <definedName name="mediah_reposo_comida" localSheetId="41">#REF!</definedName>
    <definedName name="mediah_reposo_comida">#REF!</definedName>
    <definedName name="MEDIDAS" localSheetId="42">#REF!</definedName>
    <definedName name="MEDIDAS" localSheetId="44">#REF!</definedName>
    <definedName name="MEDIDAS">#REF!</definedName>
    <definedName name="meg" localSheetId="42" hidden="1">{"TAB1",#N/A,TRUE,"GENERAL";"TAB2",#N/A,TRUE,"GENERAL";"TAB3",#N/A,TRUE,"GENERAL";"TAB4",#N/A,TRUE,"GENERAL";"TAB5",#N/A,TRUE,"GENERAL"}</definedName>
    <definedName name="meg" localSheetId="44" hidden="1">{"TAB1",#N/A,TRUE,"GENERAL";"TAB2",#N/A,TRUE,"GENERAL";"TAB3",#N/A,TRUE,"GENERAL";"TAB4",#N/A,TRUE,"GENERAL";"TAB5",#N/A,TRUE,"GENERAL"}</definedName>
    <definedName name="meg" localSheetId="41" hidden="1">{"TAB1",#N/A,TRUE,"GENERAL";"TAB2",#N/A,TRUE,"GENERAL";"TAB3",#N/A,TRUE,"GENERAL";"TAB4",#N/A,TRUE,"GENERAL";"TAB5",#N/A,TRUE,"GENERAL"}</definedName>
    <definedName name="meg" hidden="1">{"TAB1",#N/A,TRUE,"GENERAL";"TAB2",#N/A,TRUE,"GENERAL";"TAB3",#N/A,TRUE,"GENERAL";"TAB4",#N/A,TRUE,"GENERAL";"TAB5",#N/A,TRUE,"GENERAL"}</definedName>
    <definedName name="MENU1" localSheetId="42">#REF!</definedName>
    <definedName name="MENU1" localSheetId="44">#REF!</definedName>
    <definedName name="MENU1" localSheetId="41">#REF!</definedName>
    <definedName name="MENU1">#REF!</definedName>
    <definedName name="MENU2" localSheetId="42">#REF!</definedName>
    <definedName name="MENU2" localSheetId="44">#REF!</definedName>
    <definedName name="MENU2" localSheetId="41">#REF!</definedName>
    <definedName name="MENU2">#REF!</definedName>
    <definedName name="MENU3" localSheetId="42">#REF!</definedName>
    <definedName name="MENU3" localSheetId="44">#REF!</definedName>
    <definedName name="MENU3" localSheetId="41">#REF!</definedName>
    <definedName name="MENU3">#REF!</definedName>
    <definedName name="MENU4" localSheetId="42">#REF!</definedName>
    <definedName name="MENU4" localSheetId="44">#REF!</definedName>
    <definedName name="MENU4" localSheetId="41">#REF!</definedName>
    <definedName name="MENU4">#REF!</definedName>
    <definedName name="MENU5" localSheetId="42">#REF!</definedName>
    <definedName name="MENU5" localSheetId="44">#REF!</definedName>
    <definedName name="MENU5" localSheetId="41">#REF!</definedName>
    <definedName name="MENU5">#REF!</definedName>
    <definedName name="MENU6" localSheetId="42">#REF!</definedName>
    <definedName name="MENU6" localSheetId="44">#REF!</definedName>
    <definedName name="MENU6" localSheetId="41">#REF!</definedName>
    <definedName name="MENU6">#REF!</definedName>
    <definedName name="MES" localSheetId="42">#REF!</definedName>
    <definedName name="MES" localSheetId="44">#REF!</definedName>
    <definedName name="MES" localSheetId="41">#REF!</definedName>
    <definedName name="MES">#REF!</definedName>
    <definedName name="MesCotiz" localSheetId="42">#REF!</definedName>
    <definedName name="MesCotiz" localSheetId="44">#REF!</definedName>
    <definedName name="MesCotiz" localSheetId="41">#REF!</definedName>
    <definedName name="MesCotiz">#REF!</definedName>
    <definedName name="MesCotizacion" localSheetId="42">#REF!</definedName>
    <definedName name="MesCotizacion" localSheetId="44">#REF!</definedName>
    <definedName name="MesCotizacion" localSheetId="41">#REF!</definedName>
    <definedName name="MesCotizacion">#REF!</definedName>
    <definedName name="MESES" localSheetId="42">#REF!</definedName>
    <definedName name="meses" localSheetId="44">#REF!</definedName>
    <definedName name="MESES" localSheetId="41">#REF!</definedName>
    <definedName name="MESES">#REF!</definedName>
    <definedName name="MesesMora" localSheetId="42">#REF!</definedName>
    <definedName name="MesesMora" localSheetId="44">#REF!</definedName>
    <definedName name="MesesMora" localSheetId="41">#REF!</definedName>
    <definedName name="MesesMora">#REF!</definedName>
    <definedName name="met" localSheetId="42" hidden="1">{#N/A,#N/A,TRUE,"1842CWN0"}</definedName>
    <definedName name="met" localSheetId="44" hidden="1">{#N/A,#N/A,TRUE,"1842CWN0"}</definedName>
    <definedName name="met" localSheetId="41" hidden="1">{#N/A,#N/A,TRUE,"1842CWN0"}</definedName>
    <definedName name="met" hidden="1">{#N/A,#N/A,TRUE,"1842CWN0"}</definedName>
    <definedName name="met_1" localSheetId="42" hidden="1">{#N/A,#N/A,TRUE,"1842CWN0"}</definedName>
    <definedName name="met_1" localSheetId="44" hidden="1">{#N/A,#N/A,TRUE,"1842CWN0"}</definedName>
    <definedName name="met_1" hidden="1">{#N/A,#N/A,TRUE,"1842CWN0"}</definedName>
    <definedName name="met_2" localSheetId="42" hidden="1">{#N/A,#N/A,TRUE,"1842CWN0"}</definedName>
    <definedName name="met_2" localSheetId="44" hidden="1">{#N/A,#N/A,TRUE,"1842CWN0"}</definedName>
    <definedName name="met_2" hidden="1">{#N/A,#N/A,TRUE,"1842CWN0"}</definedName>
    <definedName name="Meta1" localSheetId="42">#REF!</definedName>
    <definedName name="Meta1" localSheetId="44">#REF!</definedName>
    <definedName name="Meta1" localSheetId="41">#REF!</definedName>
    <definedName name="Meta1">#REF!</definedName>
    <definedName name="Meta2" localSheetId="42">#REF!</definedName>
    <definedName name="Meta2" localSheetId="44">#REF!</definedName>
    <definedName name="Meta2" localSheetId="41">#REF!</definedName>
    <definedName name="Meta2">#REF!</definedName>
    <definedName name="Meta3" localSheetId="42">#REF!</definedName>
    <definedName name="Meta3" localSheetId="44">#REF!</definedName>
    <definedName name="Meta3" localSheetId="41">#REF!</definedName>
    <definedName name="Meta3">#REF!</definedName>
    <definedName name="metal" localSheetId="42" hidden="1">{#N/A,#N/A,TRUE,"1842CWN0"}</definedName>
    <definedName name="metal" localSheetId="44" hidden="1">{#N/A,#N/A,TRUE,"1842CWN0"}</definedName>
    <definedName name="metal" localSheetId="41" hidden="1">{#N/A,#N/A,TRUE,"1842CWN0"}</definedName>
    <definedName name="metal" hidden="1">{#N/A,#N/A,TRUE,"1842CWN0"}</definedName>
    <definedName name="metal_1" localSheetId="42" hidden="1">{#N/A,#N/A,TRUE,"1842CWN0"}</definedName>
    <definedName name="metal_1" localSheetId="44" hidden="1">{#N/A,#N/A,TRUE,"1842CWN0"}</definedName>
    <definedName name="metal_1" hidden="1">{#N/A,#N/A,TRUE,"1842CWN0"}</definedName>
    <definedName name="metal_2" localSheetId="42" hidden="1">{#N/A,#N/A,TRUE,"1842CWN0"}</definedName>
    <definedName name="metal_2" localSheetId="44" hidden="1">{#N/A,#N/A,TRUE,"1842CWN0"}</definedName>
    <definedName name="metal_2" hidden="1">{#N/A,#N/A,TRUE,"1842CWN0"}</definedName>
    <definedName name="METRO2" localSheetId="42">#REF!</definedName>
    <definedName name="METRO2" localSheetId="44">#REF!</definedName>
    <definedName name="METRO2">#REF!</definedName>
    <definedName name="METROL" localSheetId="42">#REF!</definedName>
    <definedName name="METROL" localSheetId="44">#REF!</definedName>
    <definedName name="METROL">#REF!</definedName>
    <definedName name="mfgjrdt" localSheetId="42" hidden="1">{"TAB1",#N/A,TRUE,"GENERAL";"TAB2",#N/A,TRUE,"GENERAL";"TAB3",#N/A,TRUE,"GENERAL";"TAB4",#N/A,TRUE,"GENERAL";"TAB5",#N/A,TRUE,"GENERAL"}</definedName>
    <definedName name="mfgjrdt" localSheetId="44" hidden="1">{"TAB1",#N/A,TRUE,"GENERAL";"TAB2",#N/A,TRUE,"GENERAL";"TAB3",#N/A,TRUE,"GENERAL";"TAB4",#N/A,TRUE,"GENERAL";"TAB5",#N/A,TRUE,"GENERAL"}</definedName>
    <definedName name="mfgjrdt" localSheetId="41" hidden="1">{"TAB1",#N/A,TRUE,"GENERAL";"TAB2",#N/A,TRUE,"GENERAL";"TAB3",#N/A,TRUE,"GENERAL";"TAB4",#N/A,TRUE,"GENERAL";"TAB5",#N/A,TRUE,"GENERAL"}</definedName>
    <definedName name="mfgjrdt" hidden="1">{"TAB1",#N/A,TRUE,"GENERAL";"TAB2",#N/A,TRUE,"GENERAL";"TAB3",#N/A,TRUE,"GENERAL";"TAB4",#N/A,TRUE,"GENERAL";"TAB5",#N/A,TRUE,"GENERAL"}</definedName>
    <definedName name="mghm" localSheetId="42" hidden="1">{"via1",#N/A,TRUE,"general";"via2",#N/A,TRUE,"general";"via3",#N/A,TRUE,"general"}</definedName>
    <definedName name="mghm" localSheetId="44" hidden="1">{"via1",#N/A,TRUE,"general";"via2",#N/A,TRUE,"general";"via3",#N/A,TRUE,"general"}</definedName>
    <definedName name="mghm" localSheetId="41" hidden="1">{"via1",#N/A,TRUE,"general";"via2",#N/A,TRUE,"general";"via3",#N/A,TRUE,"general"}</definedName>
    <definedName name="mghm" hidden="1">{"via1",#N/A,TRUE,"general";"via2",#N/A,TRUE,"general";"via3",#N/A,TRUE,"general"}</definedName>
    <definedName name="Mi_Salida" localSheetId="42">#REF!</definedName>
    <definedName name="Mi_Salida" localSheetId="44">#REF!</definedName>
    <definedName name="Mi_Salida" localSheetId="41">#REF!</definedName>
    <definedName name="Mi_Salida">#REF!</definedName>
    <definedName name="Mi_Salida1" localSheetId="42">#REF!</definedName>
    <definedName name="Mi_Salida1" localSheetId="44">#REF!</definedName>
    <definedName name="Mi_Salida1" localSheetId="41">#REF!</definedName>
    <definedName name="Mi_Salida1">#REF!</definedName>
    <definedName name="MICR" localSheetId="42">#REF!</definedName>
    <definedName name="MICR" localSheetId="44">#REF!</definedName>
    <definedName name="MICR" localSheetId="41">#REF!</definedName>
    <definedName name="MICR">#REF!</definedName>
    <definedName name="MIN_MAX_sma" localSheetId="41">#REF!</definedName>
    <definedName name="MIN_MAX_sma">#REF!</definedName>
    <definedName name="Mínimo" localSheetId="41">#REF!</definedName>
    <definedName name="Mínimo">#REF!</definedName>
    <definedName name="mjmj" localSheetId="42" hidden="1">{"via1",#N/A,TRUE,"general";"via2",#N/A,TRUE,"general";"via3",#N/A,TRUE,"general"}</definedName>
    <definedName name="mjmj" localSheetId="44" hidden="1">{"via1",#N/A,TRUE,"general";"via2",#N/A,TRUE,"general";"via3",#N/A,TRUE,"general"}</definedName>
    <definedName name="mjmj" localSheetId="41" hidden="1">{"via1",#N/A,TRUE,"general";"via2",#N/A,TRUE,"general";"via3",#N/A,TRUE,"general"}</definedName>
    <definedName name="mjmj" hidden="1">{"via1",#N/A,TRUE,"general";"via2",#N/A,TRUE,"general";"via3",#N/A,TRUE,"general"}</definedName>
    <definedName name="mjmjmn" localSheetId="42" hidden="1">{"via1",#N/A,TRUE,"general";"via2",#N/A,TRUE,"general";"via3",#N/A,TRUE,"general"}</definedName>
    <definedName name="mjmjmn" localSheetId="44" hidden="1">{"via1",#N/A,TRUE,"general";"via2",#N/A,TRUE,"general";"via3",#N/A,TRUE,"general"}</definedName>
    <definedName name="mjmjmn" localSheetId="41" hidden="1">{"via1",#N/A,TRUE,"general";"via2",#N/A,TRUE,"general";"via3",#N/A,TRUE,"general"}</definedName>
    <definedName name="mjmjmn" hidden="1">{"via1",#N/A,TRUE,"general";"via2",#N/A,TRUE,"general";"via3",#N/A,TRUE,"general"}</definedName>
    <definedName name="mjnhgkio" localSheetId="42" hidden="1">{"via1",#N/A,TRUE,"general";"via2",#N/A,TRUE,"general";"via3",#N/A,TRUE,"general"}</definedName>
    <definedName name="mjnhgkio" localSheetId="44" hidden="1">{"via1",#N/A,TRUE,"general";"via2",#N/A,TRUE,"general";"via3",#N/A,TRUE,"general"}</definedName>
    <definedName name="mjnhgkio" localSheetId="41" hidden="1">{"via1",#N/A,TRUE,"general";"via2",#N/A,TRUE,"general";"via3",#N/A,TRUE,"general"}</definedName>
    <definedName name="mjnhgkio" hidden="1">{"via1",#N/A,TRUE,"general";"via2",#N/A,TRUE,"general";"via3",#N/A,TRUE,"general"}</definedName>
    <definedName name="MJU" localSheetId="42">#REF!</definedName>
    <definedName name="MJU" localSheetId="44">#REF!</definedName>
    <definedName name="MJU" localSheetId="41">#REF!</definedName>
    <definedName name="MJU">#REF!</definedName>
    <definedName name="mmjmjh" localSheetId="42" hidden="1">{"TAB1",#N/A,TRUE,"GENERAL";"TAB2",#N/A,TRUE,"GENERAL";"TAB3",#N/A,TRUE,"GENERAL";"TAB4",#N/A,TRUE,"GENERAL";"TAB5",#N/A,TRUE,"GENERAL"}</definedName>
    <definedName name="mmjmjh" localSheetId="44" hidden="1">{"TAB1",#N/A,TRUE,"GENERAL";"TAB2",#N/A,TRUE,"GENERAL";"TAB3",#N/A,TRUE,"GENERAL";"TAB4",#N/A,TRUE,"GENERAL";"TAB5",#N/A,TRUE,"GENERAL"}</definedName>
    <definedName name="mmjmjh" localSheetId="41" hidden="1">{"TAB1",#N/A,TRUE,"GENERAL";"TAB2",#N/A,TRUE,"GENERAL";"TAB3",#N/A,TRUE,"GENERAL";"TAB4",#N/A,TRUE,"GENERAL";"TAB5",#N/A,TRUE,"GENERAL"}</definedName>
    <definedName name="mmjmjh" hidden="1">{"TAB1",#N/A,TRUE,"GENERAL";"TAB2",#N/A,TRUE,"GENERAL";"TAB3",#N/A,TRUE,"GENERAL";"TAB4",#N/A,TRUE,"GENERAL";"TAB5",#N/A,TRUE,"GENERAL"}</definedName>
    <definedName name="mmm" localSheetId="42" hidden="1">{"TAB1",#N/A,TRUE,"GENERAL";"TAB2",#N/A,TRUE,"GENERAL";"TAB3",#N/A,TRUE,"GENERAL";"TAB4",#N/A,TRUE,"GENERAL";"TAB5",#N/A,TRUE,"GENERAL"}</definedName>
    <definedName name="mmm" localSheetId="44" hidden="1">{"TAB1",#N/A,TRUE,"GENERAL";"TAB2",#N/A,TRUE,"GENERAL";"TAB3",#N/A,TRUE,"GENERAL";"TAB4",#N/A,TRUE,"GENERAL";"TAB5",#N/A,TRUE,"GENERAL"}</definedName>
    <definedName name="mmm" localSheetId="41" hidden="1">{"TAB1",#N/A,TRUE,"GENERAL";"TAB2",#N/A,TRUE,"GENERAL";"TAB3",#N/A,TRUE,"GENERAL";"TAB4",#N/A,TRUE,"GENERAL";"TAB5",#N/A,TRUE,"GENERAL"}</definedName>
    <definedName name="mmm" hidden="1">{"TAB1",#N/A,TRUE,"GENERAL";"TAB2",#N/A,TRUE,"GENERAL";"TAB3",#N/A,TRUE,"GENERAL";"TAB4",#N/A,TRUE,"GENERAL";"TAB5",#N/A,TRUE,"GENERAL"}</definedName>
    <definedName name="mmmh" localSheetId="42" hidden="1">{"via1",#N/A,TRUE,"general";"via2",#N/A,TRUE,"general";"via3",#N/A,TRUE,"general"}</definedName>
    <definedName name="mmmh" localSheetId="44" hidden="1">{"via1",#N/A,TRUE,"general";"via2",#N/A,TRUE,"general";"via3",#N/A,TRUE,"general"}</definedName>
    <definedName name="mmmh" localSheetId="41" hidden="1">{"via1",#N/A,TRUE,"general";"via2",#N/A,TRUE,"general";"via3",#N/A,TRUE,"general"}</definedName>
    <definedName name="mmmh" hidden="1">{"via1",#N/A,TRUE,"general";"via2",#N/A,TRUE,"general";"via3",#N/A,TRUE,"general"}</definedName>
    <definedName name="mmmmmjyt" localSheetId="42" hidden="1">{"TAB1",#N/A,TRUE,"GENERAL";"TAB2",#N/A,TRUE,"GENERAL";"TAB3",#N/A,TRUE,"GENERAL";"TAB4",#N/A,TRUE,"GENERAL";"TAB5",#N/A,TRUE,"GENERAL"}</definedName>
    <definedName name="mmmmmjyt" localSheetId="44" hidden="1">{"TAB1",#N/A,TRUE,"GENERAL";"TAB2",#N/A,TRUE,"GENERAL";"TAB3",#N/A,TRUE,"GENERAL";"TAB4",#N/A,TRUE,"GENERAL";"TAB5",#N/A,TRUE,"GENERAL"}</definedName>
    <definedName name="mmmmmjyt" localSheetId="41" hidden="1">{"TAB1",#N/A,TRUE,"GENERAL";"TAB2",#N/A,TRUE,"GENERAL";"TAB3",#N/A,TRUE,"GENERAL";"TAB4",#N/A,TRUE,"GENERAL";"TAB5",#N/A,TRUE,"GENERAL"}</definedName>
    <definedName name="mmmmmjyt" hidden="1">{"TAB1",#N/A,TRUE,"GENERAL";"TAB2",#N/A,TRUE,"GENERAL";"TAB3",#N/A,TRUE,"GENERAL";"TAB4",#N/A,TRUE,"GENERAL";"TAB5",#N/A,TRUE,"GENERAL"}</definedName>
    <definedName name="mmmmmmg" localSheetId="42" hidden="1">{"via1",#N/A,TRUE,"general";"via2",#N/A,TRUE,"general";"via3",#N/A,TRUE,"general"}</definedName>
    <definedName name="mmmmmmg" localSheetId="44" hidden="1">{"via1",#N/A,TRUE,"general";"via2",#N/A,TRUE,"general";"via3",#N/A,TRUE,"general"}</definedName>
    <definedName name="mmmmmmg" localSheetId="41" hidden="1">{"via1",#N/A,TRUE,"general";"via2",#N/A,TRUE,"general";"via3",#N/A,TRUE,"general"}</definedName>
    <definedName name="mmmmmmg" hidden="1">{"via1",#N/A,TRUE,"general";"via2",#N/A,TRUE,"general";"via3",#N/A,TRUE,"general"}</definedName>
    <definedName name="MN" localSheetId="42" hidden="1">{"via1",#N/A,TRUE,"general";"via2",#N/A,TRUE,"general";"via3",#N/A,TRUE,"general"}</definedName>
    <definedName name="MN" localSheetId="44" hidden="1">{"via1",#N/A,TRUE,"general";"via2",#N/A,TRUE,"general";"via3",#N/A,TRUE,"general"}</definedName>
    <definedName name="MN" localSheetId="41" hidden="1">{"via1",#N/A,TRUE,"general";"via2",#N/A,TRUE,"general";"via3",#N/A,TRUE,"general"}</definedName>
    <definedName name="MN" hidden="1">{"via1",#N/A,TRUE,"general";"via2",#N/A,TRUE,"general";"via3",#N/A,TRUE,"general"}</definedName>
    <definedName name="MO" localSheetId="42">#REF!</definedName>
    <definedName name="MO" localSheetId="44">#REF!</definedName>
    <definedName name="MO" localSheetId="41">#REF!</definedName>
    <definedName name="MO">#REF!</definedName>
    <definedName name="MOA" localSheetId="42" hidden="1">{#N/A,#N/A,FALSE,"Hoja1";#N/A,#N/A,FALSE,"Hoja2"}</definedName>
    <definedName name="MOA" localSheetId="44" hidden="1">{#N/A,#N/A,FALSE,"Hoja1";#N/A,#N/A,FALSE,"Hoja2"}</definedName>
    <definedName name="MOA" localSheetId="41" hidden="1">{#N/A,#N/A,FALSE,"Hoja1";#N/A,#N/A,FALSE,"Hoja2"}</definedName>
    <definedName name="MOA" hidden="1">{#N/A,#N/A,FALSE,"Hoja1";#N/A,#N/A,FALSE,"Hoja2"}</definedName>
    <definedName name="MOD" localSheetId="42">#REF!</definedName>
    <definedName name="MOD" localSheetId="44">#REF!</definedName>
    <definedName name="MOD" localSheetId="41">#REF!</definedName>
    <definedName name="MOD">#REF!</definedName>
    <definedName name="MOdificad" localSheetId="42" hidden="1">#REF!</definedName>
    <definedName name="MOdificad" localSheetId="44" hidden="1">#REF!</definedName>
    <definedName name="MOdificad" hidden="1">#REF!</definedName>
    <definedName name="MODIVejec" localSheetId="42" hidden="1">{#N/A,#N/A,FALSE,"Hoja1";#N/A,#N/A,FALSE,"Hoja2"}</definedName>
    <definedName name="MODIVejec" localSheetId="44" hidden="1">{#N/A,#N/A,FALSE,"Hoja1";#N/A,#N/A,FALSE,"Hoja2"}</definedName>
    <definedName name="MODIVejec" localSheetId="41" hidden="1">{#N/A,#N/A,FALSE,"Hoja1";#N/A,#N/A,FALSE,"Hoja2"}</definedName>
    <definedName name="MODIVejec" hidden="1">{#N/A,#N/A,FALSE,"Hoja1";#N/A,#N/A,FALSE,"Hoja2"}</definedName>
    <definedName name="Módulo3.anexo1" localSheetId="42">#REF!</definedName>
    <definedName name="Módulo3.anexo1" localSheetId="40">#REF!</definedName>
    <definedName name="Módulo3.anexo1" localSheetId="44">#REF!</definedName>
    <definedName name="Módulo3.anexo1" localSheetId="41">#REF!</definedName>
    <definedName name="Módulo3.anexo1">#REF!</definedName>
    <definedName name="Módulo3.anexo10" localSheetId="42">#REF!</definedName>
    <definedName name="Módulo3.anexo10" localSheetId="40">#REF!</definedName>
    <definedName name="Módulo3.anexo10" localSheetId="44">#REF!</definedName>
    <definedName name="Módulo3.anexo10" localSheetId="41">#REF!</definedName>
    <definedName name="Módulo3.anexo10">#REF!</definedName>
    <definedName name="Módulo3.anexo11" localSheetId="42">#REF!</definedName>
    <definedName name="Módulo3.anexo11" localSheetId="40">#REF!</definedName>
    <definedName name="Módulo3.anexo11" localSheetId="44">#REF!</definedName>
    <definedName name="Módulo3.anexo11" localSheetId="41">#REF!</definedName>
    <definedName name="Módulo3.anexo11">#REF!</definedName>
    <definedName name="Módulo3.anexo12" localSheetId="42">#REF!</definedName>
    <definedName name="Módulo3.anexo12" localSheetId="40">#REF!</definedName>
    <definedName name="Módulo3.anexo12" localSheetId="44">#REF!</definedName>
    <definedName name="Módulo3.anexo12" localSheetId="41">#REF!</definedName>
    <definedName name="Módulo3.anexo12">#REF!</definedName>
    <definedName name="Módulo3.anexo3" localSheetId="42">#REF!</definedName>
    <definedName name="Módulo3.anexo3" localSheetId="40">#REF!</definedName>
    <definedName name="Módulo3.anexo3" localSheetId="44">#REF!</definedName>
    <definedName name="Módulo3.anexo3" localSheetId="41">#REF!</definedName>
    <definedName name="Módulo3.anexo3">#REF!</definedName>
    <definedName name="Módulo3.anexo4" localSheetId="42">#REF!</definedName>
    <definedName name="Módulo3.anexo4" localSheetId="40">#REF!</definedName>
    <definedName name="Módulo3.anexo4" localSheetId="44">#REF!</definedName>
    <definedName name="Módulo3.anexo4" localSheetId="41">#REF!</definedName>
    <definedName name="Módulo3.anexo4">#REF!</definedName>
    <definedName name="Módulo3.anexo5" localSheetId="42">#REF!</definedName>
    <definedName name="Módulo3.anexo5" localSheetId="40">#REF!</definedName>
    <definedName name="Módulo3.anexo5" localSheetId="44">#REF!</definedName>
    <definedName name="Módulo3.anexo5" localSheetId="41">#REF!</definedName>
    <definedName name="Módulo3.anexo5">#REF!</definedName>
    <definedName name="Módulo3.anexo6" localSheetId="42">#REF!</definedName>
    <definedName name="Módulo3.anexo6" localSheetId="40">#REF!</definedName>
    <definedName name="Módulo3.anexo6" localSheetId="44">#REF!</definedName>
    <definedName name="Módulo3.anexo6" localSheetId="41">#REF!</definedName>
    <definedName name="Módulo3.anexo6">#REF!</definedName>
    <definedName name="Módulo8.anexo16" localSheetId="42">#REF!</definedName>
    <definedName name="Módulo8.anexo16" localSheetId="40">#REF!</definedName>
    <definedName name="Módulo8.anexo16" localSheetId="44">#REF!</definedName>
    <definedName name="Módulo8.anexo16" localSheetId="41">#REF!</definedName>
    <definedName name="Módulo8.anexo16">#REF!</definedName>
    <definedName name="MOE" localSheetId="42" hidden="1">{#N/A,#N/A,FALSE,"Hoja1";#N/A,#N/A,FALSE,"Hoja2"}</definedName>
    <definedName name="MOE" localSheetId="44" hidden="1">{#N/A,#N/A,FALSE,"Hoja1";#N/A,#N/A,FALSE,"Hoja2"}</definedName>
    <definedName name="MOE" localSheetId="41" hidden="1">{#N/A,#N/A,FALSE,"Hoja1";#N/A,#N/A,FALSE,"Hoja2"}</definedName>
    <definedName name="MOE" hidden="1">{#N/A,#N/A,FALSE,"Hoja1";#N/A,#N/A,FALSE,"Hoja2"}</definedName>
    <definedName name="MONEDA" localSheetId="42">#REF!</definedName>
    <definedName name="MONEDA" localSheetId="44">#REF!</definedName>
    <definedName name="MONEDA" localSheetId="41">#REF!</definedName>
    <definedName name="MONEDA">#REF!</definedName>
    <definedName name="mono" localSheetId="42">#REF!</definedName>
    <definedName name="mono" localSheetId="44">#REF!</definedName>
    <definedName name="mono" localSheetId="41">#REF!</definedName>
    <definedName name="mono">#REF!</definedName>
    <definedName name="MontoVigenciasA1" localSheetId="42">#REF!</definedName>
    <definedName name="MontoVigenciasA1" localSheetId="44">#REF!</definedName>
    <definedName name="MontoVigenciasA1" localSheetId="41">#REF!</definedName>
    <definedName name="MontoVigenciasA1">#REF!</definedName>
    <definedName name="MontoVigenciasA2" localSheetId="42">#REF!</definedName>
    <definedName name="MontoVigenciasA2" localSheetId="44">#REF!</definedName>
    <definedName name="MontoVigenciasA2" localSheetId="41">#REF!</definedName>
    <definedName name="MontoVigenciasA2">#REF!</definedName>
    <definedName name="MontoVigenciasA3" localSheetId="41">#REF!</definedName>
    <definedName name="MontoVigenciasA3">#REF!</definedName>
    <definedName name="MontoVigenciasA4" localSheetId="41">#REF!</definedName>
    <definedName name="MontoVigenciasA4">#REF!</definedName>
    <definedName name="MontoVigenciasA5" localSheetId="41">#REF!</definedName>
    <definedName name="MontoVigenciasA5">#REF!</definedName>
    <definedName name="Mora" localSheetId="42">#REF!</definedName>
    <definedName name="Mora" localSheetId="44">#REF!</definedName>
    <definedName name="Mora" localSheetId="41">#REF!</definedName>
    <definedName name="Mora">#REF!</definedName>
    <definedName name="MORON" localSheetId="42">#REF!</definedName>
    <definedName name="MORON" localSheetId="44">#REF!</definedName>
    <definedName name="MORON" localSheetId="41">#REF!</definedName>
    <definedName name="MORON">#REF!</definedName>
    <definedName name="mp" localSheetId="42">#REF!</definedName>
    <definedName name="mp">#REF!</definedName>
    <definedName name="MRLART" localSheetId="42">#REF!</definedName>
    <definedName name="MRLART" localSheetId="44">#REF!</definedName>
    <definedName name="MRLART" localSheetId="41">#REF!</definedName>
    <definedName name="MRLART">#REF!</definedName>
    <definedName name="MRSUPDET" localSheetId="42">#REF!</definedName>
    <definedName name="MRSUPDET" localSheetId="44">#REF!</definedName>
    <definedName name="MRSUPDET" localSheetId="41">#REF!</definedName>
    <definedName name="MRSUPDET">#REF!</definedName>
    <definedName name="Mtz_Avance" localSheetId="42">#REF!</definedName>
    <definedName name="Mtz_Avance" localSheetId="44">#REF!</definedName>
    <definedName name="Mtz_Avance" localSheetId="41">#REF!</definedName>
    <definedName name="Mtz_Avance">#REF!</definedName>
    <definedName name="MU" localSheetId="42">#REF!</definedName>
    <definedName name="MU" localSheetId="44">#REF!</definedName>
    <definedName name="MU" localSheetId="41">#REF!</definedName>
    <definedName name="MU">#REF!</definedName>
    <definedName name="Mv" localSheetId="42">#REF!</definedName>
    <definedName name="Mv" localSheetId="44">#REF!</definedName>
    <definedName name="Mv" localSheetId="41">#REF!</definedName>
    <definedName name="Mv">#REF!</definedName>
    <definedName name="MZ" localSheetId="42">#REF!</definedName>
    <definedName name="MZ" localSheetId="44">#REF!</definedName>
    <definedName name="MZ" localSheetId="41">#REF!</definedName>
    <definedName name="MZ">#REF!</definedName>
    <definedName name="n" localSheetId="42" hidden="1">{"via1",#N/A,TRUE,"general";"via2",#N/A,TRUE,"general";"via3",#N/A,TRUE,"general"}</definedName>
    <definedName name="n" localSheetId="44" hidden="1">{"via1",#N/A,TRUE,"general";"via2",#N/A,TRUE,"general";"via3",#N/A,TRUE,"general"}</definedName>
    <definedName name="n" localSheetId="41" hidden="1">{"via1",#N/A,TRUE,"general";"via2",#N/A,TRUE,"general";"via3",#N/A,TRUE,"general"}</definedName>
    <definedName name="n" hidden="1">{"via1",#N/A,TRUE,"general";"via2",#N/A,TRUE,"general";"via3",#N/A,TRUE,"general"}</definedName>
    <definedName name="N.CicloRutas" localSheetId="42">#REF!</definedName>
    <definedName name="N.CicloRutas" localSheetId="44">#REF!</definedName>
    <definedName name="N.CicloRutas">#REF!</definedName>
    <definedName name="Nada" localSheetId="42">#REF!</definedName>
    <definedName name="Nada" localSheetId="40">#REF!</definedName>
    <definedName name="Nada" localSheetId="44">#REF!</definedName>
    <definedName name="Nada" localSheetId="41">#REF!</definedName>
    <definedName name="Nada">#REF!</definedName>
    <definedName name="Nafta_2" localSheetId="42">#REF!</definedName>
    <definedName name="Nafta_2" localSheetId="44">#REF!</definedName>
    <definedName name="Nafta_2" localSheetId="41">#REF!</definedName>
    <definedName name="Nafta_2">#REF!</definedName>
    <definedName name="Nafta2" localSheetId="42">#REF!</definedName>
    <definedName name="Nafta2" localSheetId="44">#REF!</definedName>
    <definedName name="Nafta2" localSheetId="41">#REF!</definedName>
    <definedName name="Nafta2">#REF!</definedName>
    <definedName name="Nafta3" localSheetId="42">#REF!</definedName>
    <definedName name="Nafta3" localSheetId="44">#REF!</definedName>
    <definedName name="Nafta3" localSheetId="41">#REF!</definedName>
    <definedName name="Nafta3">#REF!</definedName>
    <definedName name="Nanden" localSheetId="42">#REF!</definedName>
    <definedName name="Nanden" localSheetId="44">#REF!</definedName>
    <definedName name="Nanden">#REF!</definedName>
    <definedName name="NATHA" localSheetId="42">#REF!</definedName>
    <definedName name="NATHA" localSheetId="44">#REF!</definedName>
    <definedName name="NATHA" localSheetId="41">#REF!</definedName>
    <definedName name="NATHA">#REF!</definedName>
    <definedName name="nbvnv" localSheetId="42" hidden="1">{"via1",#N/A,TRUE,"general";"via2",#N/A,TRUE,"general";"via3",#N/A,TRUE,"general"}</definedName>
    <definedName name="nbvnv" localSheetId="44" hidden="1">{"via1",#N/A,TRUE,"general";"via2",#N/A,TRUE,"general";"via3",#N/A,TRUE,"general"}</definedName>
    <definedName name="nbvnv" localSheetId="41" hidden="1">{"via1",#N/A,TRUE,"general";"via2",#N/A,TRUE,"general";"via3",#N/A,TRUE,"general"}</definedName>
    <definedName name="nbvnv" hidden="1">{"via1",#N/A,TRUE,"general";"via2",#N/A,TRUE,"general";"via3",#N/A,TRUE,"general"}</definedName>
    <definedName name="NCalzadas" localSheetId="42">#REF!</definedName>
    <definedName name="NCalzadas" localSheetId="44">#REF!</definedName>
    <definedName name="NCalzadas">#REF!</definedName>
    <definedName name="NDHS" localSheetId="42" hidden="1">{"TAB1",#N/A,TRUE,"GENERAL";"TAB2",#N/A,TRUE,"GENERAL";"TAB3",#N/A,TRUE,"GENERAL";"TAB4",#N/A,TRUE,"GENERAL";"TAB5",#N/A,TRUE,"GENERAL"}</definedName>
    <definedName name="NDHS" localSheetId="44" hidden="1">{"TAB1",#N/A,TRUE,"GENERAL";"TAB2",#N/A,TRUE,"GENERAL";"TAB3",#N/A,TRUE,"GENERAL";"TAB4",#N/A,TRUE,"GENERAL";"TAB5",#N/A,TRUE,"GENERAL"}</definedName>
    <definedName name="NDHS" localSheetId="41" hidden="1">{"TAB1",#N/A,TRUE,"GENERAL";"TAB2",#N/A,TRUE,"GENERAL";"TAB3",#N/A,TRUE,"GENERAL";"TAB4",#N/A,TRUE,"GENERAL";"TAB5",#N/A,TRUE,"GENERAL"}</definedName>
    <definedName name="NDHS" hidden="1">{"TAB1",#N/A,TRUE,"GENERAL";"TAB2",#N/A,TRUE,"GENERAL";"TAB3",#N/A,TRUE,"GENERAL";"TAB4",#N/A,TRUE,"GENERAL";"TAB5",#N/A,TRUE,"GENERAL"}</definedName>
    <definedName name="nf" localSheetId="42" hidden="1">{"TAB1",#N/A,TRUE,"GENERAL";"TAB2",#N/A,TRUE,"GENERAL";"TAB3",#N/A,TRUE,"GENERAL";"TAB4",#N/A,TRUE,"GENERAL";"TAB5",#N/A,TRUE,"GENERAL"}</definedName>
    <definedName name="nf" localSheetId="44" hidden="1">{"TAB1",#N/A,TRUE,"GENERAL";"TAB2",#N/A,TRUE,"GENERAL";"TAB3",#N/A,TRUE,"GENERAL";"TAB4",#N/A,TRUE,"GENERAL";"TAB5",#N/A,TRUE,"GENERAL"}</definedName>
    <definedName name="nf" localSheetId="41" hidden="1">{"TAB1",#N/A,TRUE,"GENERAL";"TAB2",#N/A,TRUE,"GENERAL";"TAB3",#N/A,TRUE,"GENERAL";"TAB4",#N/A,TRUE,"GENERAL";"TAB5",#N/A,TRUE,"GENERAL"}</definedName>
    <definedName name="nf" hidden="1">{"TAB1",#N/A,TRUE,"GENERAL";"TAB2",#N/A,TRUE,"GENERAL";"TAB3",#N/A,TRUE,"GENERAL";"TAB4",#N/A,TRUE,"GENERAL";"TAB5",#N/A,TRUE,"GENERAL"}</definedName>
    <definedName name="nfg" localSheetId="42" hidden="1">{"via1",#N/A,TRUE,"general";"via2",#N/A,TRUE,"general";"via3",#N/A,TRUE,"general"}</definedName>
    <definedName name="nfg" localSheetId="44" hidden="1">{"via1",#N/A,TRUE,"general";"via2",#N/A,TRUE,"general";"via3",#N/A,TRUE,"general"}</definedName>
    <definedName name="nfg" localSheetId="41" hidden="1">{"via1",#N/A,TRUE,"general";"via2",#N/A,TRUE,"general";"via3",#N/A,TRUE,"general"}</definedName>
    <definedName name="nfg" hidden="1">{"via1",#N/A,TRUE,"general";"via2",#N/A,TRUE,"general";"via3",#N/A,TRUE,"general"}</definedName>
    <definedName name="nfgn" localSheetId="42" hidden="1">{"via1",#N/A,TRUE,"general";"via2",#N/A,TRUE,"general";"via3",#N/A,TRUE,"general"}</definedName>
    <definedName name="nfgn" localSheetId="44" hidden="1">{"via1",#N/A,TRUE,"general";"via2",#N/A,TRUE,"general";"via3",#N/A,TRUE,"general"}</definedName>
    <definedName name="nfgn" localSheetId="41" hidden="1">{"via1",#N/A,TRUE,"general";"via2",#N/A,TRUE,"general";"via3",#N/A,TRUE,"general"}</definedName>
    <definedName name="nfgn" hidden="1">{"via1",#N/A,TRUE,"general";"via2",#N/A,TRUE,"general";"via3",#N/A,TRUE,"general"}</definedName>
    <definedName name="ng" localSheetId="42">#REF!</definedName>
    <definedName name="ng" localSheetId="44">#REF!</definedName>
    <definedName name="ng" localSheetId="41">#REF!</definedName>
    <definedName name="ng">#REF!</definedName>
    <definedName name="ngdn" localSheetId="42" hidden="1">{"TAB1",#N/A,TRUE,"GENERAL";"TAB2",#N/A,TRUE,"GENERAL";"TAB3",#N/A,TRUE,"GENERAL";"TAB4",#N/A,TRUE,"GENERAL";"TAB5",#N/A,TRUE,"GENERAL"}</definedName>
    <definedName name="ngdn" localSheetId="44" hidden="1">{"TAB1",#N/A,TRUE,"GENERAL";"TAB2",#N/A,TRUE,"GENERAL";"TAB3",#N/A,TRUE,"GENERAL";"TAB4",#N/A,TRUE,"GENERAL";"TAB5",#N/A,TRUE,"GENERAL"}</definedName>
    <definedName name="ngdn" localSheetId="41" hidden="1">{"TAB1",#N/A,TRUE,"GENERAL";"TAB2",#N/A,TRUE,"GENERAL";"TAB3",#N/A,TRUE,"GENERAL";"TAB4",#N/A,TRUE,"GENERAL";"TAB5",#N/A,TRUE,"GENERAL"}</definedName>
    <definedName name="ngdn" hidden="1">{"TAB1",#N/A,TRUE,"GENERAL";"TAB2",#N/A,TRUE,"GENERAL";"TAB3",#N/A,TRUE,"GENERAL";"TAB4",#N/A,TRUE,"GENERAL";"TAB5",#N/A,TRUE,"GENERAL"}</definedName>
    <definedName name="ngfh" localSheetId="42" hidden="1">{"via1",#N/A,TRUE,"general";"via2",#N/A,TRUE,"general";"via3",#N/A,TRUE,"general"}</definedName>
    <definedName name="ngfh" localSheetId="44" hidden="1">{"via1",#N/A,TRUE,"general";"via2",#N/A,TRUE,"general";"via3",#N/A,TRUE,"general"}</definedName>
    <definedName name="ngfh" localSheetId="41" hidden="1">{"via1",#N/A,TRUE,"general";"via2",#N/A,TRUE,"general";"via3",#N/A,TRUE,"general"}</definedName>
    <definedName name="ngfh" hidden="1">{"via1",#N/A,TRUE,"general";"via2",#N/A,TRUE,"general";"via3",#N/A,TRUE,"general"}</definedName>
    <definedName name="NH" localSheetId="42">#REF!</definedName>
    <definedName name="NH" localSheetId="44">#REF!</definedName>
    <definedName name="NH" localSheetId="41">#REF!</definedName>
    <definedName name="NH">#REF!</definedName>
    <definedName name="nhn" localSheetId="42" hidden="1">{"via1",#N/A,TRUE,"general";"via2",#N/A,TRUE,"general";"via3",#N/A,TRUE,"general"}</definedName>
    <definedName name="nhn" localSheetId="44" hidden="1">{"via1",#N/A,TRUE,"general";"via2",#N/A,TRUE,"general";"via3",#N/A,TRUE,"general"}</definedName>
    <definedName name="nhn" localSheetId="41" hidden="1">{"via1",#N/A,TRUE,"general";"via2",#N/A,TRUE,"general";"via3",#N/A,TRUE,"general"}</definedName>
    <definedName name="nhn" hidden="1">{"via1",#N/A,TRUE,"general";"via2",#N/A,TRUE,"general";"via3",#N/A,TRUE,"general"}</definedName>
    <definedName name="nhncfgn" localSheetId="42" hidden="1">{"TAB1",#N/A,TRUE,"GENERAL";"TAB2",#N/A,TRUE,"GENERAL";"TAB3",#N/A,TRUE,"GENERAL";"TAB4",#N/A,TRUE,"GENERAL";"TAB5",#N/A,TRUE,"GENERAL"}</definedName>
    <definedName name="nhncfgn" localSheetId="44" hidden="1">{"TAB1",#N/A,TRUE,"GENERAL";"TAB2",#N/A,TRUE,"GENERAL";"TAB3",#N/A,TRUE,"GENERAL";"TAB4",#N/A,TRUE,"GENERAL";"TAB5",#N/A,TRUE,"GENERAL"}</definedName>
    <definedName name="nhncfgn" localSheetId="41" hidden="1">{"TAB1",#N/A,TRUE,"GENERAL";"TAB2",#N/A,TRUE,"GENERAL";"TAB3",#N/A,TRUE,"GENERAL";"TAB4",#N/A,TRUE,"GENERAL";"TAB5",#N/A,TRUE,"GENERAL"}</definedName>
    <definedName name="nhncfgn" hidden="1">{"TAB1",#N/A,TRUE,"GENERAL";"TAB2",#N/A,TRUE,"GENERAL";"TAB3",#N/A,TRUE,"GENERAL";"TAB4",#N/A,TRUE,"GENERAL";"TAB5",#N/A,TRUE,"GENERAL"}</definedName>
    <definedName name="nhndr" localSheetId="42" hidden="1">{"via1",#N/A,TRUE,"general";"via2",#N/A,TRUE,"general";"via3",#N/A,TRUE,"general"}</definedName>
    <definedName name="nhndr" localSheetId="44" hidden="1">{"via1",#N/A,TRUE,"general";"via2",#N/A,TRUE,"general";"via3",#N/A,TRUE,"general"}</definedName>
    <definedName name="nhndr" localSheetId="41" hidden="1">{"via1",#N/A,TRUE,"general";"via2",#N/A,TRUE,"general";"via3",#N/A,TRUE,"general"}</definedName>
    <definedName name="nhndr" hidden="1">{"via1",#N/A,TRUE,"general";"via2",#N/A,TRUE,"general";"via3",#N/A,TRUE,"general"}</definedName>
    <definedName name="Nit" localSheetId="42">#REF!</definedName>
    <definedName name="Nit" localSheetId="44">#REF!</definedName>
    <definedName name="Nit" localSheetId="41">#REF!</definedName>
    <definedName name="Nit">#REF!</definedName>
    <definedName name="Nmax" localSheetId="42">#REF!</definedName>
    <definedName name="Nmax" localSheetId="44">#REF!</definedName>
    <definedName name="Nmax" localSheetId="41">#REF!</definedName>
    <definedName name="Nmax">#REF!</definedName>
    <definedName name="nmdlf" localSheetId="42">#REF!</definedName>
    <definedName name="nmdlf" localSheetId="44">#REF!</definedName>
    <definedName name="nmdlf" localSheetId="41">#REF!</definedName>
    <definedName name="nmdlf">#REF!</definedName>
    <definedName name="nmmmm" localSheetId="42" hidden="1">{"via1",#N/A,TRUE,"general";"via2",#N/A,TRUE,"general";"via3",#N/A,TRUE,"general"}</definedName>
    <definedName name="nmmmm" localSheetId="44" hidden="1">{"via1",#N/A,TRUE,"general";"via2",#N/A,TRUE,"general";"via3",#N/A,TRUE,"general"}</definedName>
    <definedName name="nmmmm" localSheetId="41" hidden="1">{"via1",#N/A,TRUE,"general";"via2",#N/A,TRUE,"general";"via3",#N/A,TRUE,"general"}</definedName>
    <definedName name="nmmmm" hidden="1">{"via1",#N/A,TRUE,"general";"via2",#N/A,TRUE,"general";"via3",#N/A,TRUE,"general"}</definedName>
    <definedName name="NN" localSheetId="42" hidden="1">{"TAB1",#N/A,TRUE,"GENERAL";"TAB2",#N/A,TRUE,"GENERAL";"TAB3",#N/A,TRUE,"GENERAL";"TAB4",#N/A,TRUE,"GENERAL";"TAB5",#N/A,TRUE,"GENERAL"}</definedName>
    <definedName name="NN" localSheetId="44" hidden="1">{"TAB1",#N/A,TRUE,"GENERAL";"TAB2",#N/A,TRUE,"GENERAL";"TAB3",#N/A,TRUE,"GENERAL";"TAB4",#N/A,TRUE,"GENERAL";"TAB5",#N/A,TRUE,"GENERAL"}</definedName>
    <definedName name="NN" localSheetId="41" hidden="1">{"TAB1",#N/A,TRUE,"GENERAL";"TAB2",#N/A,TRUE,"GENERAL";"TAB3",#N/A,TRUE,"GENERAL";"TAB4",#N/A,TRUE,"GENERAL";"TAB5",#N/A,TRUE,"GENERAL"}</definedName>
    <definedName name="NN" hidden="1">{"TAB1",#N/A,TRUE,"GENERAL";"TAB2",#N/A,TRUE,"GENERAL";"TAB3",#N/A,TRUE,"GENERAL";"TAB4",#N/A,TRUE,"GENERAL";"TAB5",#N/A,TRUE,"GENERAL"}</definedName>
    <definedName name="nndng" localSheetId="42" hidden="1">{"TAB1",#N/A,TRUE,"GENERAL";"TAB2",#N/A,TRUE,"GENERAL";"TAB3",#N/A,TRUE,"GENERAL";"TAB4",#N/A,TRUE,"GENERAL";"TAB5",#N/A,TRUE,"GENERAL"}</definedName>
    <definedName name="nndng" localSheetId="44" hidden="1">{"TAB1",#N/A,TRUE,"GENERAL";"TAB2",#N/A,TRUE,"GENERAL";"TAB3",#N/A,TRUE,"GENERAL";"TAB4",#N/A,TRUE,"GENERAL";"TAB5",#N/A,TRUE,"GENERAL"}</definedName>
    <definedName name="nndng" localSheetId="41" hidden="1">{"TAB1",#N/A,TRUE,"GENERAL";"TAB2",#N/A,TRUE,"GENERAL";"TAB3",#N/A,TRUE,"GENERAL";"TAB4",#N/A,TRUE,"GENERAL";"TAB5",#N/A,TRUE,"GENERAL"}</definedName>
    <definedName name="nndng" hidden="1">{"TAB1",#N/A,TRUE,"GENERAL";"TAB2",#N/A,TRUE,"GENERAL";"TAB3",#N/A,TRUE,"GENERAL";"TAB4",#N/A,TRUE,"GENERAL";"TAB5",#N/A,TRUE,"GENERAL"}</definedName>
    <definedName name="nnn" localSheetId="42" hidden="1">{"TAB1",#N/A,TRUE,"GENERAL";"TAB2",#N/A,TRUE,"GENERAL";"TAB3",#N/A,TRUE,"GENERAL";"TAB4",#N/A,TRUE,"GENERAL";"TAB5",#N/A,TRUE,"GENERAL"}</definedName>
    <definedName name="nnn" localSheetId="44" hidden="1">{"TAB1",#N/A,TRUE,"GENERAL";"TAB2",#N/A,TRUE,"GENERAL";"TAB3",#N/A,TRUE,"GENERAL";"TAB4",#N/A,TRUE,"GENERAL";"TAB5",#N/A,TRUE,"GENERAL"}</definedName>
    <definedName name="nnn" localSheetId="41" hidden="1">{"TAB1",#N/A,TRUE,"GENERAL";"TAB2",#N/A,TRUE,"GENERAL";"TAB3",#N/A,TRUE,"GENERAL";"TAB4",#N/A,TRUE,"GENERAL";"TAB5",#N/A,TRUE,"GENERAL"}</definedName>
    <definedName name="nnn" hidden="1">{"TAB1",#N/A,TRUE,"GENERAL";"TAB2",#N/A,TRUE,"GENERAL";"TAB3",#N/A,TRUE,"GENERAL";"TAB4",#N/A,TRUE,"GENERAL";"TAB5",#N/A,TRUE,"GENERAL"}</definedName>
    <definedName name="nnnhd" localSheetId="42" hidden="1">{"via1",#N/A,TRUE,"general";"via2",#N/A,TRUE,"general";"via3",#N/A,TRUE,"general"}</definedName>
    <definedName name="nnnhd" localSheetId="44" hidden="1">{"via1",#N/A,TRUE,"general";"via2",#N/A,TRUE,"general";"via3",#N/A,TRUE,"general"}</definedName>
    <definedName name="nnnhd" localSheetId="41" hidden="1">{"via1",#N/A,TRUE,"general";"via2",#N/A,TRUE,"general";"via3",#N/A,TRUE,"general"}</definedName>
    <definedName name="nnnhd" hidden="1">{"via1",#N/A,TRUE,"general";"via2",#N/A,TRUE,"general";"via3",#N/A,TRUE,"general"}</definedName>
    <definedName name="nnnnn" localSheetId="42" hidden="1">{"via1",#N/A,TRUE,"general";"via2",#N/A,TRUE,"general";"via3",#N/A,TRUE,"general"}</definedName>
    <definedName name="nnnnn" localSheetId="44" hidden="1">{"via1",#N/A,TRUE,"general";"via2",#N/A,TRUE,"general";"via3",#N/A,TRUE,"general"}</definedName>
    <definedName name="nnnnn" localSheetId="41" hidden="1">{"via1",#N/A,TRUE,"general";"via2",#N/A,TRUE,"general";"via3",#N/A,TRUE,"general"}</definedName>
    <definedName name="nnnnn" hidden="1">{"via1",#N/A,TRUE,"general";"via2",#N/A,TRUE,"general";"via3",#N/A,TRUE,"general"}</definedName>
    <definedName name="nnnnnd" localSheetId="42" hidden="1">{"TAB1",#N/A,TRUE,"GENERAL";"TAB2",#N/A,TRUE,"GENERAL";"TAB3",#N/A,TRUE,"GENERAL";"TAB4",#N/A,TRUE,"GENERAL";"TAB5",#N/A,TRUE,"GENERAL"}</definedName>
    <definedName name="nnnnnd" localSheetId="44" hidden="1">{"TAB1",#N/A,TRUE,"GENERAL";"TAB2",#N/A,TRUE,"GENERAL";"TAB3",#N/A,TRUE,"GENERAL";"TAB4",#N/A,TRUE,"GENERAL";"TAB5",#N/A,TRUE,"GENERAL"}</definedName>
    <definedName name="nnnnnd" localSheetId="41" hidden="1">{"TAB1",#N/A,TRUE,"GENERAL";"TAB2",#N/A,TRUE,"GENERAL";"TAB3",#N/A,TRUE,"GENERAL";"TAB4",#N/A,TRUE,"GENERAL";"TAB5",#N/A,TRUE,"GENERAL"}</definedName>
    <definedName name="nnnnnd" hidden="1">{"TAB1",#N/A,TRUE,"GENERAL";"TAB2",#N/A,TRUE,"GENERAL";"TAB3",#N/A,TRUE,"GENERAL";"TAB4",#N/A,TRUE,"GENERAL";"TAB5",#N/A,TRUE,"GENERAL"}</definedName>
    <definedName name="nnnnnf" localSheetId="42" hidden="1">{"TAB1",#N/A,TRUE,"GENERAL";"TAB2",#N/A,TRUE,"GENERAL";"TAB3",#N/A,TRUE,"GENERAL";"TAB4",#N/A,TRUE,"GENERAL";"TAB5",#N/A,TRUE,"GENERAL"}</definedName>
    <definedName name="nnnnnf" localSheetId="44" hidden="1">{"TAB1",#N/A,TRUE,"GENERAL";"TAB2",#N/A,TRUE,"GENERAL";"TAB3",#N/A,TRUE,"GENERAL";"TAB4",#N/A,TRUE,"GENERAL";"TAB5",#N/A,TRUE,"GENERAL"}</definedName>
    <definedName name="nnnnnf" localSheetId="41" hidden="1">{"TAB1",#N/A,TRUE,"GENERAL";"TAB2",#N/A,TRUE,"GENERAL";"TAB3",#N/A,TRUE,"GENERAL";"TAB4",#N/A,TRUE,"GENERAL";"TAB5",#N/A,TRUE,"GENERAL"}</definedName>
    <definedName name="nnnnnf" hidden="1">{"TAB1",#N/A,TRUE,"GENERAL";"TAB2",#N/A,TRUE,"GENERAL";"TAB3",#N/A,TRUE,"GENERAL";"TAB4",#N/A,TRUE,"GENERAL";"TAB5",#N/A,TRUE,"GENERAL"}</definedName>
    <definedName name="nnnnnh" localSheetId="42" hidden="1">{"via1",#N/A,TRUE,"general";"via2",#N/A,TRUE,"general";"via3",#N/A,TRUE,"general"}</definedName>
    <definedName name="nnnnnh" localSheetId="44" hidden="1">{"via1",#N/A,TRUE,"general";"via2",#N/A,TRUE,"general";"via3",#N/A,TRUE,"general"}</definedName>
    <definedName name="nnnnnh" localSheetId="41" hidden="1">{"via1",#N/A,TRUE,"general";"via2",#N/A,TRUE,"general";"via3",#N/A,TRUE,"general"}</definedName>
    <definedName name="nnnnnh" hidden="1">{"via1",#N/A,TRUE,"general";"via2",#N/A,TRUE,"general";"via3",#N/A,TRUE,"general"}</definedName>
    <definedName name="NO" localSheetId="42">'MEDIA ARIT BAJA'!ERR</definedName>
    <definedName name="NO" localSheetId="44">'ORDEN ELEG'!ERR</definedName>
    <definedName name="NO" localSheetId="41">'PREC. ARTIFI. BAJOS'!ERR</definedName>
    <definedName name="NO">[0]!ERR</definedName>
    <definedName name="No_desarrolladas" localSheetId="42">#REF!,#REF!,#REF!,#REF!</definedName>
    <definedName name="No_desarrolladas" localSheetId="44">#REF!,#REF!,#REF!,#REF!</definedName>
    <definedName name="No_desarrolladas" localSheetId="41">#REF!,#REF!,#REF!,#REF!</definedName>
    <definedName name="No_desarrolladas">#REF!,#REF!,#REF!,#REF!</definedName>
    <definedName name="NºCONTRATO" localSheetId="42">#REF!</definedName>
    <definedName name="NºCONTRATO" localSheetId="44">#REF!</definedName>
    <definedName name="NºCONTRATO">#REF!</definedName>
    <definedName name="NOMBRE" localSheetId="42">#REF!</definedName>
    <definedName name="NOMBRE" localSheetId="44">#REF!</definedName>
    <definedName name="NOMBRE" localSheetId="41">#REF!</definedName>
    <definedName name="NOMBRE">#REF!</definedName>
    <definedName name="NombreCoordinador" localSheetId="42">#REF!</definedName>
    <definedName name="NombreCoordinador" localSheetId="44">#REF!</definedName>
    <definedName name="NombreCoordinador" localSheetId="41">#REF!</definedName>
    <definedName name="NombreCoordinador">#REF!</definedName>
    <definedName name="NombreDependencia" localSheetId="42">#REF!</definedName>
    <definedName name="NombreDependencia" localSheetId="44">#REF!</definedName>
    <definedName name="NombreDependencia" localSheetId="41">#REF!</definedName>
    <definedName name="NombreDependencia">#REF!</definedName>
    <definedName name="NombreProyecto" localSheetId="41">#REF!</definedName>
    <definedName name="NombreProyecto">#REF!</definedName>
    <definedName name="NombreVicepresidencia" localSheetId="41">#REF!</definedName>
    <definedName name="NombreVicepresidencia">#REF!</definedName>
    <definedName name="Norte" localSheetId="41">#REF!</definedName>
    <definedName name="Norte">#REF!</definedName>
    <definedName name="NOV" localSheetId="41">#REF!</definedName>
    <definedName name="NOV">#REF!</definedName>
    <definedName name="NP">#REF!</definedName>
    <definedName name="NPAGE" localSheetId="42">#REF!</definedName>
    <definedName name="NPAGE" localSheetId="44">#REF!</definedName>
    <definedName name="NPAGE" localSheetId="41">#REF!</definedName>
    <definedName name="NPAGE">#REF!</definedName>
    <definedName name="NUEVO" localSheetId="42">#REF!</definedName>
    <definedName name="NUEVO" localSheetId="44">#REF!</definedName>
    <definedName name="NUEVO" localSheetId="41">#REF!</definedName>
    <definedName name="NUEVO">#REF!</definedName>
    <definedName name="Num_Pmt_Per_Year" localSheetId="42">#REF!</definedName>
    <definedName name="Num_Pmt_Per_Year" localSheetId="44">#REF!</definedName>
    <definedName name="Num_Pmt_Per_Year" localSheetId="41">#REF!</definedName>
    <definedName name="Num_Pmt_Per_Year">#REF!</definedName>
    <definedName name="Number_of_Payments" localSheetId="42">MATCH(0.01,'MEDIA ARIT BAJA'!End_Bal,-1)+1</definedName>
    <definedName name="Number_of_Payments" localSheetId="44">MATCH(0.01,'ORDEN ELEG'!End_Bal,-1)+1</definedName>
    <definedName name="Number_of_Payments" localSheetId="41">MATCH(0.01,'PREC. ARTIFI. BAJOS'!End_Bal,-1)+1</definedName>
    <definedName name="Number_of_Payments">MATCH(0.01,End_Bal,-1)+1</definedName>
    <definedName name="NUNI" localSheetId="42">#REF!</definedName>
    <definedName name="NUNI" localSheetId="44">#REF!</definedName>
    <definedName name="NUNI" localSheetId="41">#REF!</definedName>
    <definedName name="NUNI">#REF!</definedName>
    <definedName name="nxn" localSheetId="42" hidden="1">{"via1",#N/A,TRUE,"general";"via2",#N/A,TRUE,"general";"via3",#N/A,TRUE,"general"}</definedName>
    <definedName name="nxn" localSheetId="44" hidden="1">{"via1",#N/A,TRUE,"general";"via2",#N/A,TRUE,"general";"via3",#N/A,TRUE,"general"}</definedName>
    <definedName name="nxn" localSheetId="41" hidden="1">{"via1",#N/A,TRUE,"general";"via2",#N/A,TRUE,"general";"via3",#N/A,TRUE,"general"}</definedName>
    <definedName name="nxn" hidden="1">{"via1",#N/A,TRUE,"general";"via2",#N/A,TRUE,"general";"via3",#N/A,TRUE,"general"}</definedName>
    <definedName name="ñpñpñ" localSheetId="42" hidden="1">{"via1",#N/A,TRUE,"general";"via2",#N/A,TRUE,"general";"via3",#N/A,TRUE,"general"}</definedName>
    <definedName name="ñpñpñ" localSheetId="44" hidden="1">{"via1",#N/A,TRUE,"general";"via2",#N/A,TRUE,"general";"via3",#N/A,TRUE,"general"}</definedName>
    <definedName name="ñpñpñ" localSheetId="41" hidden="1">{"via1",#N/A,TRUE,"general";"via2",#N/A,TRUE,"general";"via3",#N/A,TRUE,"general"}</definedName>
    <definedName name="ñpñpñ" hidden="1">{"via1",#N/A,TRUE,"general";"via2",#N/A,TRUE,"general";"via3",#N/A,TRUE,"general"}</definedName>
    <definedName name="º1" localSheetId="42">#REF!</definedName>
    <definedName name="º1" localSheetId="44">#REF!</definedName>
    <definedName name="º1" localSheetId="41">#REF!</definedName>
    <definedName name="º1">#REF!</definedName>
    <definedName name="o9o9" localSheetId="42" hidden="1">{"via1",#N/A,TRUE,"general";"via2",#N/A,TRUE,"general";"via3",#N/A,TRUE,"general"}</definedName>
    <definedName name="o9o9" localSheetId="44" hidden="1">{"via1",#N/A,TRUE,"general";"via2",#N/A,TRUE,"general";"via3",#N/A,TRUE,"general"}</definedName>
    <definedName name="o9o9" localSheetId="41" hidden="1">{"via1",#N/A,TRUE,"general";"via2",#N/A,TRUE,"general";"via3",#N/A,TRUE,"general"}</definedName>
    <definedName name="o9o9" hidden="1">{"via1",#N/A,TRUE,"general";"via2",#N/A,TRUE,"general";"via3",#N/A,TRUE,"general"}</definedName>
    <definedName name="OBJ" localSheetId="42">#REF!</definedName>
    <definedName name="OBJ" localSheetId="44">#REF!</definedName>
    <definedName name="OBJ" localSheetId="41">#REF!</definedName>
    <definedName name="OBJ">#REF!</definedName>
    <definedName name="ObjetivoProyecto" localSheetId="42">#REF!</definedName>
    <definedName name="ObjetivoProyecto" localSheetId="44">#REF!</definedName>
    <definedName name="ObjetivoProyecto" localSheetId="41">#REF!</definedName>
    <definedName name="ObjetivoProyecto">#REF!</definedName>
    <definedName name="OBJETO" localSheetId="42">#REF!</definedName>
    <definedName name="OBJETO">#REF!</definedName>
    <definedName name="Obra" localSheetId="42">#REF!</definedName>
    <definedName name="Obra" localSheetId="44">#REF!</definedName>
    <definedName name="Obra" localSheetId="41">#REF!</definedName>
    <definedName name="Obra">#REF!</definedName>
    <definedName name="obras" localSheetId="42" hidden="1">#REF!</definedName>
    <definedName name="obras" localSheetId="44" hidden="1">#REF!</definedName>
    <definedName name="obras" localSheetId="41" hidden="1">#REF!</definedName>
    <definedName name="obras" hidden="1">#REF!</definedName>
    <definedName name="obras1" localSheetId="42">DATE(YEAR(#REF!),MONTH(#REF!)+Payment_Number,DAY(#REF!))</definedName>
    <definedName name="obras1" localSheetId="40">DATE(YEAR(#REF!),MONTH(#REF!)+Payment_Number,DAY(#REF!))</definedName>
    <definedName name="obras1" localSheetId="44">DATE(YEAR(#REF!),MONTH(#REF!)+Payment_Number,DAY(#REF!))</definedName>
    <definedName name="obras1" localSheetId="41">DATE(YEAR(#REF!),MONTH(#REF!)+Payment_Number,DAY(#REF!))</definedName>
    <definedName name="obras1">DATE(YEAR(#REF!),MONTH(#REF!)+Payment_Number,DAY(#REF!))</definedName>
    <definedName name="obras11" localSheetId="42" hidden="1">#REF!</definedName>
    <definedName name="obras11" localSheetId="44" hidden="1">#REF!</definedName>
    <definedName name="obras11" localSheetId="41" hidden="1">#REF!</definedName>
    <definedName name="obras11" hidden="1">#REF!</definedName>
    <definedName name="obras111" localSheetId="42">DATE(YEAR(#REF!),MONTH(#REF!)+Payment_Number,DAY(#REF!))</definedName>
    <definedName name="obras111" localSheetId="40">DATE(YEAR(#REF!),MONTH(#REF!)+Payment_Number,DAY(#REF!))</definedName>
    <definedName name="obras111" localSheetId="44">DATE(YEAR(#REF!),MONTH(#REF!)+Payment_Number,DAY(#REF!))</definedName>
    <definedName name="obras111" localSheetId="41">DATE(YEAR(#REF!),MONTH(#REF!)+Payment_Number,DAY(#REF!))</definedName>
    <definedName name="obras111">DATE(YEAR(#REF!),MONTH(#REF!)+Payment_Number,DAY(#REF!))</definedName>
    <definedName name="obser" localSheetId="42">#REF!</definedName>
    <definedName name="obser" localSheetId="44">#REF!</definedName>
    <definedName name="obser" localSheetId="41">#REF!</definedName>
    <definedName name="obser">#REF!</definedName>
    <definedName name="OBSERVACIONES" localSheetId="42">#REF!</definedName>
    <definedName name="OBSERVACIONES" localSheetId="44">#REF!</definedName>
    <definedName name="OBSERVACIONES">#REF!</definedName>
    <definedName name="OCD" localSheetId="42">#REF!</definedName>
    <definedName name="OCD" localSheetId="44">#REF!</definedName>
    <definedName name="OCD" localSheetId="41">#REF!</definedName>
    <definedName name="OCD">#REF!</definedName>
    <definedName name="OCD1_1" localSheetId="42">#REF!</definedName>
    <definedName name="OCD1_1" localSheetId="44">#REF!</definedName>
    <definedName name="OCD1_1" localSheetId="41">#REF!</definedName>
    <definedName name="OCD1_1">#REF!</definedName>
    <definedName name="OCD1_1_1" localSheetId="42">#REF!</definedName>
    <definedName name="OCD1_1_1" localSheetId="44">#REF!</definedName>
    <definedName name="OCD1_1_1" localSheetId="41">#REF!</definedName>
    <definedName name="OCD1_1_1">#REF!</definedName>
    <definedName name="OCI" localSheetId="42">#REF!</definedName>
    <definedName name="OCI" localSheetId="44">#REF!</definedName>
    <definedName name="OCI" localSheetId="41">#REF!</definedName>
    <definedName name="OCI">#REF!</definedName>
    <definedName name="OCI1_1" localSheetId="42">#REF!</definedName>
    <definedName name="OCI1_1" localSheetId="44">#REF!</definedName>
    <definedName name="OCI1_1" localSheetId="41">#REF!</definedName>
    <definedName name="OCI1_1">#REF!</definedName>
    <definedName name="OCI1_1_1" localSheetId="42">#REF!</definedName>
    <definedName name="OCI1_1_1" localSheetId="44">#REF!</definedName>
    <definedName name="OCI1_1_1" localSheetId="41">#REF!</definedName>
    <definedName name="OCI1_1_1">#REF!</definedName>
    <definedName name="OCT" localSheetId="42">#REF!</definedName>
    <definedName name="OCT" localSheetId="44">#REF!</definedName>
    <definedName name="OCT" localSheetId="41">#REF!</definedName>
    <definedName name="OCT">#REF!</definedName>
    <definedName name="OCTUBRE" localSheetId="42" hidden="1">{#N/A,#N/A,FALSE,"orthoflow";#N/A,#N/A,FALSE,"Miscelaneos";#N/A,#N/A,FALSE,"Instrumentacio";#N/A,#N/A,FALSE,"Electrico";#N/A,#N/A,FALSE,"Valv. Seguridad"}</definedName>
    <definedName name="OCTUBRE" localSheetId="44" hidden="1">{#N/A,#N/A,FALSE,"orthoflow";#N/A,#N/A,FALSE,"Miscelaneos";#N/A,#N/A,FALSE,"Instrumentacio";#N/A,#N/A,FALSE,"Electrico";#N/A,#N/A,FALSE,"Valv. Seguridad"}</definedName>
    <definedName name="OCTUBRE" localSheetId="41"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 localSheetId="42">#REF!</definedName>
    <definedName name="OD" localSheetId="44">#REF!</definedName>
    <definedName name="OD" localSheetId="41">#REF!</definedName>
    <definedName name="OD">#REF!</definedName>
    <definedName name="oera" localSheetId="42" hidden="1">{#N/A,#N/A,FALSE,"Aging Summary";#N/A,#N/A,FALSE,"Ratio Analysis";#N/A,#N/A,FALSE,"Test 120 Day Accts";#N/A,#N/A,FALSE,"Tickmarks"}</definedName>
    <definedName name="oera" localSheetId="44" hidden="1">{#N/A,#N/A,FALSE,"Aging Summary";#N/A,#N/A,FALSE,"Ratio Analysis";#N/A,#N/A,FALSE,"Test 120 Day Accts";#N/A,#N/A,FALSE,"Tickmarks"}</definedName>
    <definedName name="oera" hidden="1">{#N/A,#N/A,FALSE,"Aging Summary";#N/A,#N/A,FALSE,"Ratio Analysis";#N/A,#N/A,FALSE,"Test 120 Day Accts";#N/A,#N/A,FALSE,"Tickmarks"}</definedName>
    <definedName name="oiret" localSheetId="42" hidden="1">{"TAB1",#N/A,TRUE,"GENERAL";"TAB2",#N/A,TRUE,"GENERAL";"TAB3",#N/A,TRUE,"GENERAL";"TAB4",#N/A,TRUE,"GENERAL";"TAB5",#N/A,TRUE,"GENERAL"}</definedName>
    <definedName name="oiret" localSheetId="44" hidden="1">{"TAB1",#N/A,TRUE,"GENERAL";"TAB2",#N/A,TRUE,"GENERAL";"TAB3",#N/A,TRUE,"GENERAL";"TAB4",#N/A,TRUE,"GENERAL";"TAB5",#N/A,TRUE,"GENERAL"}</definedName>
    <definedName name="oiret" localSheetId="41" hidden="1">{"TAB1",#N/A,TRUE,"GENERAL";"TAB2",#N/A,TRUE,"GENERAL";"TAB3",#N/A,TRUE,"GENERAL";"TAB4",#N/A,TRUE,"GENERAL";"TAB5",#N/A,TRUE,"GENERAL"}</definedName>
    <definedName name="oiret" hidden="1">{"TAB1",#N/A,TRUE,"GENERAL";"TAB2",#N/A,TRUE,"GENERAL";"TAB3",#N/A,TRUE,"GENERAL";"TAB4",#N/A,TRUE,"GENERAL";"TAB5",#N/A,TRUE,"GENERAL"}</definedName>
    <definedName name="oirgrth" localSheetId="42" hidden="1">{"TAB1",#N/A,TRUE,"GENERAL";"TAB2",#N/A,TRUE,"GENERAL";"TAB3",#N/A,TRUE,"GENERAL";"TAB4",#N/A,TRUE,"GENERAL";"TAB5",#N/A,TRUE,"GENERAL"}</definedName>
    <definedName name="oirgrth" localSheetId="44" hidden="1">{"TAB1",#N/A,TRUE,"GENERAL";"TAB2",#N/A,TRUE,"GENERAL";"TAB3",#N/A,TRUE,"GENERAL";"TAB4",#N/A,TRUE,"GENERAL";"TAB5",#N/A,TRUE,"GENERAL"}</definedName>
    <definedName name="oirgrth" localSheetId="41" hidden="1">{"TAB1",#N/A,TRUE,"GENERAL";"TAB2",#N/A,TRUE,"GENERAL";"TAB3",#N/A,TRUE,"GENERAL";"TAB4",#N/A,TRUE,"GENERAL";"TAB5",#N/A,TRUE,"GENERAL"}</definedName>
    <definedName name="oirgrth" hidden="1">{"TAB1",#N/A,TRUE,"GENERAL";"TAB2",#N/A,TRUE,"GENERAL";"TAB3",#N/A,TRUE,"GENERAL";"TAB4",#N/A,TRUE,"GENERAL";"TAB5",#N/A,TRUE,"GENERAL"}</definedName>
    <definedName name="OIUOIU" localSheetId="42" hidden="1">{"via1",#N/A,TRUE,"general";"via2",#N/A,TRUE,"general";"via3",#N/A,TRUE,"general"}</definedName>
    <definedName name="OIUOIU" localSheetId="44" hidden="1">{"via1",#N/A,TRUE,"general";"via2",#N/A,TRUE,"general";"via3",#N/A,TRUE,"general"}</definedName>
    <definedName name="OIUOIU" localSheetId="41" hidden="1">{"via1",#N/A,TRUE,"general";"via2",#N/A,TRUE,"general";"via3",#N/A,TRUE,"general"}</definedName>
    <definedName name="OIUOIU" hidden="1">{"via1",#N/A,TRUE,"general";"via2",#N/A,TRUE,"general";"via3",#N/A,TRUE,"general"}</definedName>
    <definedName name="OJO" localSheetId="42" hidden="1">#REF!</definedName>
    <definedName name="OJO" localSheetId="44" hidden="1">#REF!</definedName>
    <definedName name="OJO" hidden="1">#REF!</definedName>
    <definedName name="OM" localSheetId="42">#REF!</definedName>
    <definedName name="OM" localSheetId="44">#REF!</definedName>
    <definedName name="OM" localSheetId="41">#REF!</definedName>
    <definedName name="OM">#REF!</definedName>
    <definedName name="OnceThru">0</definedName>
    <definedName name="OÑ" localSheetId="42">#REF!</definedName>
    <definedName name="OÑ" localSheetId="44">#REF!</definedName>
    <definedName name="OÑ" localSheetId="41">#REF!</definedName>
    <definedName name="OÑ">#REF!</definedName>
    <definedName name="ooo" localSheetId="42" hidden="1">{"via1",#N/A,TRUE,"general";"via2",#N/A,TRUE,"general";"via3",#N/A,TRUE,"general"}</definedName>
    <definedName name="ooo" localSheetId="44" hidden="1">{"via1",#N/A,TRUE,"general";"via2",#N/A,TRUE,"general";"via3",#N/A,TRUE,"general"}</definedName>
    <definedName name="ooo" localSheetId="41" hidden="1">{"via1",#N/A,TRUE,"general";"via2",#N/A,TRUE,"general";"via3",#N/A,TRUE,"general"}</definedName>
    <definedName name="ooo" hidden="1">{"via1",#N/A,TRUE,"general";"via2",#N/A,TRUE,"general";"via3",#N/A,TRUE,"general"}</definedName>
    <definedName name="ooooiii" localSheetId="42" hidden="1">{"TAB1",#N/A,TRUE,"GENERAL";"TAB2",#N/A,TRUE,"GENERAL";"TAB3",#N/A,TRUE,"GENERAL";"TAB4",#N/A,TRUE,"GENERAL";"TAB5",#N/A,TRUE,"GENERAL"}</definedName>
    <definedName name="ooooiii" localSheetId="44" hidden="1">{"TAB1",#N/A,TRUE,"GENERAL";"TAB2",#N/A,TRUE,"GENERAL";"TAB3",#N/A,TRUE,"GENERAL";"TAB4",#N/A,TRUE,"GENERAL";"TAB5",#N/A,TRUE,"GENERAL"}</definedName>
    <definedName name="ooooiii" localSheetId="41" hidden="1">{"TAB1",#N/A,TRUE,"GENERAL";"TAB2",#N/A,TRUE,"GENERAL";"TAB3",#N/A,TRUE,"GENERAL";"TAB4",#N/A,TRUE,"GENERAL";"TAB5",#N/A,TRUE,"GENERAL"}</definedName>
    <definedName name="ooooiii" hidden="1">{"TAB1",#N/A,TRUE,"GENERAL";"TAB2",#N/A,TRUE,"GENERAL";"TAB3",#N/A,TRUE,"GENERAL";"TAB4",#N/A,TRUE,"GENERAL";"TAB5",#N/A,TRUE,"GENERAL"}</definedName>
    <definedName name="oooos" localSheetId="42" hidden="1">{"via1",#N/A,TRUE,"general";"via2",#N/A,TRUE,"general";"via3",#N/A,TRUE,"general"}</definedName>
    <definedName name="oooos" localSheetId="44" hidden="1">{"via1",#N/A,TRUE,"general";"via2",#N/A,TRUE,"general";"via3",#N/A,TRUE,"general"}</definedName>
    <definedName name="oooos" localSheetId="41" hidden="1">{"via1",#N/A,TRUE,"general";"via2",#N/A,TRUE,"general";"via3",#N/A,TRUE,"general"}</definedName>
    <definedName name="oooos" hidden="1">{"via1",#N/A,TRUE,"general";"via2",#N/A,TRUE,"general";"via3",#N/A,TRUE,"general"}</definedName>
    <definedName name="opcion" localSheetId="42">#REF!</definedName>
    <definedName name="opcion" localSheetId="44">#REF!</definedName>
    <definedName name="opcion" localSheetId="41">#REF!</definedName>
    <definedName name="opcion">#REF!</definedName>
    <definedName name="Operario" localSheetId="42">#REF!</definedName>
    <definedName name="Operario" localSheetId="44">#REF!</definedName>
    <definedName name="Operario" localSheetId="41">#REF!</definedName>
    <definedName name="Operario">#REF!</definedName>
    <definedName name="OR" localSheetId="42">#REF!</definedName>
    <definedName name="OR" localSheetId="44">#REF!</definedName>
    <definedName name="OR" localSheetId="41">#REF!</definedName>
    <definedName name="OR">#REF!</definedName>
    <definedName name="ORIGEN" localSheetId="42">#REF!</definedName>
    <definedName name="ORIGEN" localSheetId="44">#REF!</definedName>
    <definedName name="ORIGEN" localSheetId="41">#REF!</definedName>
    <definedName name="ORIGEN">#REF!</definedName>
    <definedName name="ORIGINAL" localSheetId="42" hidden="1">{#N/A,#N/A,FALSE,"orthoflow";#N/A,#N/A,FALSE,"Miscelaneos";#N/A,#N/A,FALSE,"Instrumentacio";#N/A,#N/A,FALSE,"Electrico";#N/A,#N/A,FALSE,"Valv. Seguridad"}</definedName>
    <definedName name="ORIGINAL" localSheetId="44" hidden="1">{#N/A,#N/A,FALSE,"orthoflow";#N/A,#N/A,FALSE,"Miscelaneos";#N/A,#N/A,FALSE,"Instrumentacio";#N/A,#N/A,FALSE,"Electrico";#N/A,#N/A,FALSE,"Valv. Seguridad"}</definedName>
    <definedName name="ORIGINAL" localSheetId="41"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 localSheetId="42">#REF!</definedName>
    <definedName name="ORO" localSheetId="44">#REF!</definedName>
    <definedName name="ORO" localSheetId="41">#REF!</definedName>
    <definedName name="ORO">#REF!</definedName>
    <definedName name="OROZCO" localSheetId="42" hidden="1">#REF!</definedName>
    <definedName name="OROZCO" localSheetId="44" hidden="1">#REF!</definedName>
    <definedName name="OROZCO" localSheetId="41" hidden="1">#REF!</definedName>
    <definedName name="OROZCO" hidden="1">#REF!</definedName>
    <definedName name="ospi">#N/A</definedName>
    <definedName name="otros" localSheetId="42">#REF!</definedName>
    <definedName name="otros" localSheetId="44">#REF!</definedName>
    <definedName name="otros" localSheetId="41">#REF!</definedName>
    <definedName name="otros">#REF!</definedName>
    <definedName name="OTROS1" localSheetId="42">#REF!</definedName>
    <definedName name="OTROS1" localSheetId="44">#REF!</definedName>
    <definedName name="OTROS1" localSheetId="41">#REF!</definedName>
    <definedName name="OTROS1">#REF!</definedName>
    <definedName name="OUT" localSheetId="42">#REF!</definedName>
    <definedName name="OUT" localSheetId="44">#REF!</definedName>
    <definedName name="OUT" localSheetId="41">#REF!</definedName>
    <definedName name="OUT">#REF!</definedName>
    <definedName name="P" localSheetId="42">#REF!</definedName>
    <definedName name="P" localSheetId="44">#REF!</definedName>
    <definedName name="P" localSheetId="41">#REF!</definedName>
    <definedName name="P">#REF!</definedName>
    <definedName name="P_Yacimiento" localSheetId="41">#REF!</definedName>
    <definedName name="P_Yacimiento">#REF!</definedName>
    <definedName name="p0p0" localSheetId="42" hidden="1">{"via1",#N/A,TRUE,"general";"via2",#N/A,TRUE,"general";"via3",#N/A,TRUE,"general"}</definedName>
    <definedName name="p0p0" localSheetId="44" hidden="1">{"via1",#N/A,TRUE,"general";"via2",#N/A,TRUE,"general";"via3",#N/A,TRUE,"general"}</definedName>
    <definedName name="p0p0" localSheetId="41" hidden="1">{"via1",#N/A,TRUE,"general";"via2",#N/A,TRUE,"general";"via3",#N/A,TRUE,"general"}</definedName>
    <definedName name="p0p0" hidden="1">{"via1",#N/A,TRUE,"general";"via2",#N/A,TRUE,"general";"via3",#N/A,TRUE,"general"}</definedName>
    <definedName name="Page____1____of____2" localSheetId="42">#REF!</definedName>
    <definedName name="Page____1____of____2" localSheetId="44">#REF!</definedName>
    <definedName name="Page____1____of____2" localSheetId="41">#REF!</definedName>
    <definedName name="Page____1____of____2">#REF!</definedName>
    <definedName name="PAGINA_1_DE_1" localSheetId="42">#REF!</definedName>
    <definedName name="PAGINA_1_DE_1" localSheetId="44">#REF!</definedName>
    <definedName name="PAGINA_1_DE_1" localSheetId="41">#REF!</definedName>
    <definedName name="PAGINA_1_DE_1">#REF!</definedName>
    <definedName name="Parametro_Peso" localSheetId="42">#REF!</definedName>
    <definedName name="Parametro_Peso" localSheetId="44">#REF!</definedName>
    <definedName name="Parametro_Peso" localSheetId="41">#REF!</definedName>
    <definedName name="Parametro_Peso">#REF!</definedName>
    <definedName name="particulares1" localSheetId="42" hidden="1">{#N/A,#N/A,FALSE,"Aging Summary";#N/A,#N/A,FALSE,"Ratio Analysis";#N/A,#N/A,FALSE,"Test 120 Day Accts";#N/A,#N/A,FALSE,"Tickmarks"}</definedName>
    <definedName name="particulares1" localSheetId="44" hidden="1">{#N/A,#N/A,FALSE,"Aging Summary";#N/A,#N/A,FALSE,"Ratio Analysis";#N/A,#N/A,FALSE,"Test 120 Day Accts";#N/A,#N/A,FALSE,"Tickmarks"}</definedName>
    <definedName name="particulares1" hidden="1">{#N/A,#N/A,FALSE,"Aging Summary";#N/A,#N/A,FALSE,"Ratio Analysis";#N/A,#N/A,FALSE,"Test 120 Day Accts";#N/A,#N/A,FALSE,"Tickmarks"}</definedName>
    <definedName name="Pay_Date" localSheetId="42">#REF!</definedName>
    <definedName name="Pay_Date" localSheetId="44">#REF!</definedName>
    <definedName name="Pay_Date" localSheetId="41">#REF!</definedName>
    <definedName name="Pay_Date">#REF!</definedName>
    <definedName name="Pay_Num" localSheetId="42">#REF!</definedName>
    <definedName name="Pay_Num" localSheetId="44">#REF!</definedName>
    <definedName name="Pay_Num" localSheetId="41">#REF!</definedName>
    <definedName name="Pay_Num">#REF!</definedName>
    <definedName name="Payment_Date" localSheetId="42">DATE(YEAR('MEDIA ARIT BAJA'!Loan_Start),MONTH('MEDIA ARIT BAJA'!Loan_Start)+Payment_Number,DAY('MEDIA ARIT BAJA'!Loan_Start))</definedName>
    <definedName name="Payment_Date" localSheetId="40">DATE(YEAR([0]!Loan_Start),MONTH([0]!Loan_Start)+Payment_Number,DAY([0]!Loan_Start))</definedName>
    <definedName name="Payment_Date" localSheetId="44">DATE(YEAR('ORDEN ELEG'!Loan_Start),MONTH('ORDEN ELEG'!Loan_Start)+Payment_Number,DAY('ORDEN ELEG'!Loan_Start))</definedName>
    <definedName name="Payment_Date" localSheetId="41">DATE(YEAR('PREC. ARTIFI. BAJOS'!Loan_Start),MONTH('PREC. ARTIFI. BAJOS'!Loan_Start)+Payment_Number,DAY('PREC. ARTIFI. BAJOS'!Loan_Start))</definedName>
    <definedName name="Payment_Date">DATE(YEAR(Loan_Start),MONTH(Loan_Start)+Payment_Number,DAY(Loan_Start))</definedName>
    <definedName name="Payment_Date1" localSheetId="42">DATE(YEAR(#REF!),MONTH(#REF!)+Payment_Number,DAY(#REF!))</definedName>
    <definedName name="Payment_Date1" localSheetId="40">DATE(YEAR(#REF!),MONTH(#REF!)+Payment_Number,DAY(#REF!))</definedName>
    <definedName name="Payment_Date1" localSheetId="44">DATE(YEAR(#REF!),MONTH(#REF!)+Payment_Number,DAY(#REF!))</definedName>
    <definedName name="Payment_Date1" localSheetId="41">DATE(YEAR(#REF!),MONTH(#REF!)+Payment_Number,DAY(#REF!))</definedName>
    <definedName name="Payment_Date1">DATE(YEAR(#REF!),MONTH(#REF!)+Payment_Number,DAY(#REF!))</definedName>
    <definedName name="Payment_Needed">"Pago necesario"</definedName>
    <definedName name="Pb" localSheetId="42">#REF!</definedName>
    <definedName name="PB" localSheetId="44">#REF!</definedName>
    <definedName name="Pb" localSheetId="41">#REF!</definedName>
    <definedName name="Pb">#REF!</definedName>
    <definedName name="Pd" localSheetId="42">#REF!</definedName>
    <definedName name="Pd" localSheetId="44">#REF!</definedName>
    <definedName name="Pd" localSheetId="41">#REF!</definedName>
    <definedName name="Pd">#REF!</definedName>
    <definedName name="PEPE" localSheetId="42">'MEDIA ARIT BAJA'!ERR</definedName>
    <definedName name="PEPE" localSheetId="44">'ORDEN ELEG'!ERR</definedName>
    <definedName name="PEPE" localSheetId="41">'PREC. ARTIFI. BAJOS'!ERR</definedName>
    <definedName name="PEPE">[0]!ERR</definedName>
    <definedName name="Periodo" localSheetId="42">#REF!</definedName>
    <definedName name="Periodo" localSheetId="44">#REF!</definedName>
    <definedName name="Periodo" localSheetId="41">#REF!</definedName>
    <definedName name="Periodo">#REF!</definedName>
    <definedName name="PeriodoPago" localSheetId="42">#REF!</definedName>
    <definedName name="PeriodoPago" localSheetId="44">#REF!</definedName>
    <definedName name="PeriodoPago" localSheetId="41">#REF!</definedName>
    <definedName name="PeriodoPago">#REF!</definedName>
    <definedName name="PeriodoRepago" localSheetId="42">#REF!</definedName>
    <definedName name="PeriodoRepago" localSheetId="44">#REF!</definedName>
    <definedName name="PeriodoRepago" localSheetId="41">#REF!</definedName>
    <definedName name="PeriodoRepago">#REF!</definedName>
    <definedName name="PeriodoRepagoCCP" localSheetId="42">#REF!</definedName>
    <definedName name="PeriodoRepagoCCP" localSheetId="44">#REF!</definedName>
    <definedName name="PeriodoRepagoCCP" localSheetId="41">#REF!</definedName>
    <definedName name="PeriodoRepagoCCP">#REF!</definedName>
    <definedName name="PERMANENTE">#REF!</definedName>
    <definedName name="personal" localSheetId="42">#REF!</definedName>
    <definedName name="personal" localSheetId="44">#REF!</definedName>
    <definedName name="personal">#REF!</definedName>
    <definedName name="PESO14.2" localSheetId="42">#REF!</definedName>
    <definedName name="PESO14.2" localSheetId="44">#REF!</definedName>
    <definedName name="PESO14.2" localSheetId="41">#REF!</definedName>
    <definedName name="PESO14.2">#REF!</definedName>
    <definedName name="PESO14.3" localSheetId="44">#REF!</definedName>
    <definedName name="PESO14.3" localSheetId="41">#REF!</definedName>
    <definedName name="PESO14.3">#REF!</definedName>
    <definedName name="PESO14.4" localSheetId="41">#REF!</definedName>
    <definedName name="PESO14.4">#REF!</definedName>
    <definedName name="phed" localSheetId="42">#REF!</definedName>
    <definedName name="phed" localSheetId="44">#REF!</definedName>
    <definedName name="phed" localSheetId="41">#REF!</definedName>
    <definedName name="phed">#REF!</definedName>
    <definedName name="phen" localSheetId="42">#REF!</definedName>
    <definedName name="phen" localSheetId="44">#REF!</definedName>
    <definedName name="phen" localSheetId="41">#REF!</definedName>
    <definedName name="phen">#REF!</definedName>
    <definedName name="Pindis" localSheetId="42">#REF!</definedName>
    <definedName name="Pindis" localSheetId="44">#REF!</definedName>
    <definedName name="Pindis" localSheetId="41">#REF!</definedName>
    <definedName name="Pindis">#REF!</definedName>
    <definedName name="pint" localSheetId="42">#REF!</definedName>
    <definedName name="pint" localSheetId="44">#REF!</definedName>
    <definedName name="pint" localSheetId="41">#REF!</definedName>
    <definedName name="pint">#REF!</definedName>
    <definedName name="pintura" localSheetId="42">#REF!</definedName>
    <definedName name="pintura" localSheetId="44">#REF!</definedName>
    <definedName name="pintura" localSheetId="41">#REF!</definedName>
    <definedName name="pintura">#REF!</definedName>
    <definedName name="pintyura" localSheetId="42">#REF!</definedName>
    <definedName name="pintyura" localSheetId="44">#REF!</definedName>
    <definedName name="pintyura" localSheetId="41">#REF!</definedName>
    <definedName name="pintyura">#REF!</definedName>
    <definedName name="PIP" localSheetId="42">#REF!</definedName>
    <definedName name="PIP" localSheetId="44">#REF!</definedName>
    <definedName name="PIP" localSheetId="41">#REF!</definedName>
    <definedName name="PIP">#REF!</definedName>
    <definedName name="Piscinas" localSheetId="42">#REF!</definedName>
    <definedName name="Piscinas" localSheetId="44">#REF!</definedName>
    <definedName name="Piscinas" localSheetId="41">#REF!</definedName>
    <definedName name="Piscinas">#REF!</definedName>
    <definedName name="PISOS" localSheetId="42">#REF!</definedName>
    <definedName name="PISOS" localSheetId="44">#REF!</definedName>
    <definedName name="PISOS">#REF!</definedName>
    <definedName name="PKHK" localSheetId="42" hidden="1">{"TAB1",#N/A,TRUE,"GENERAL";"TAB2",#N/A,TRUE,"GENERAL";"TAB3",#N/A,TRUE,"GENERAL";"TAB4",#N/A,TRUE,"GENERAL";"TAB5",#N/A,TRUE,"GENERAL"}</definedName>
    <definedName name="PKHK" localSheetId="44" hidden="1">{"TAB1",#N/A,TRUE,"GENERAL";"TAB2",#N/A,TRUE,"GENERAL";"TAB3",#N/A,TRUE,"GENERAL";"TAB4",#N/A,TRUE,"GENERAL";"TAB5",#N/A,TRUE,"GENERAL"}</definedName>
    <definedName name="PKHK" localSheetId="41" hidden="1">{"TAB1",#N/A,TRUE,"GENERAL";"TAB2",#N/A,TRUE,"GENERAL";"TAB3",#N/A,TRUE,"GENERAL";"TAB4",#N/A,TRUE,"GENERAL";"TAB5",#N/A,TRUE,"GENERAL"}</definedName>
    <definedName name="PKHK" hidden="1">{"TAB1",#N/A,TRUE,"GENERAL";"TAB2",#N/A,TRUE,"GENERAL";"TAB3",#N/A,TRUE,"GENERAL";"TAB4",#N/A,TRUE,"GENERAL";"TAB5",#N/A,TRUE,"GENERAL"}</definedName>
    <definedName name="pkj" localSheetId="42" hidden="1">{"TAB1",#N/A,TRUE,"GENERAL";"TAB2",#N/A,TRUE,"GENERAL";"TAB3",#N/A,TRUE,"GENERAL";"TAB4",#N/A,TRUE,"GENERAL";"TAB5",#N/A,TRUE,"GENERAL"}</definedName>
    <definedName name="pkj" localSheetId="44" hidden="1">{"TAB1",#N/A,TRUE,"GENERAL";"TAB2",#N/A,TRUE,"GENERAL";"TAB3",#N/A,TRUE,"GENERAL";"TAB4",#N/A,TRUE,"GENERAL";"TAB5",#N/A,TRUE,"GENERAL"}</definedName>
    <definedName name="pkj" localSheetId="41" hidden="1">{"TAB1",#N/A,TRUE,"GENERAL";"TAB2",#N/A,TRUE,"GENERAL";"TAB3",#N/A,TRUE,"GENERAL";"TAB4",#N/A,TRUE,"GENERAL";"TAB5",#N/A,TRUE,"GENERAL"}</definedName>
    <definedName name="pkj" hidden="1">{"TAB1",#N/A,TRUE,"GENERAL";"TAB2",#N/A,TRUE,"GENERAL";"TAB3",#N/A,TRUE,"GENERAL";"TAB4",#N/A,TRUE,"GENERAL";"TAB5",#N/A,TRUE,"GENERAL"}</definedName>
    <definedName name="pkwsem" localSheetId="42">#REF!</definedName>
    <definedName name="pkwsem" localSheetId="44">#REF!</definedName>
    <definedName name="pkwsem" localSheetId="41">#REF!</definedName>
    <definedName name="pkwsem">#REF!</definedName>
    <definedName name="PLAD" localSheetId="42" hidden="1">{"TAB1",#N/A,TRUE,"GENERAL";"TAB2",#N/A,TRUE,"GENERAL";"TAB3",#N/A,TRUE,"GENERAL";"TAB4",#N/A,TRUE,"GENERAL";"TAB5",#N/A,TRUE,"GENERAL"}</definedName>
    <definedName name="PLAD" localSheetId="44" hidden="1">{"TAB1",#N/A,TRUE,"GENERAL";"TAB2",#N/A,TRUE,"GENERAL";"TAB3",#N/A,TRUE,"GENERAL";"TAB4",#N/A,TRUE,"GENERAL";"TAB5",#N/A,TRUE,"GENERAL"}</definedName>
    <definedName name="PLAD" localSheetId="41" hidden="1">{"TAB1",#N/A,TRUE,"GENERAL";"TAB2",#N/A,TRUE,"GENERAL";"TAB3",#N/A,TRUE,"GENERAL";"TAB4",#N/A,TRUE,"GENERAL";"TAB5",#N/A,TRUE,"GENERAL"}</definedName>
    <definedName name="PLAD" hidden="1">{"TAB1",#N/A,TRUE,"GENERAL";"TAB2",#N/A,TRUE,"GENERAL";"TAB3",#N/A,TRUE,"GENERAL";"TAB4",#N/A,TRUE,"GENERAL";"TAB5",#N/A,TRUE,"GENERAL"}</definedName>
    <definedName name="Platinas" localSheetId="42">#REF!</definedName>
    <definedName name="Platinas" localSheetId="44">#REF!</definedName>
    <definedName name="Platinas" localSheetId="41">#REF!</definedName>
    <definedName name="Platinas">#REF!</definedName>
    <definedName name="Plazo" localSheetId="42">#REF!</definedName>
    <definedName name="Plazo" localSheetId="44">#REF!</definedName>
    <definedName name="Plazo" localSheetId="41">#REF!</definedName>
    <definedName name="Plazo">#REF!</definedName>
    <definedName name="PlazoAIU" localSheetId="42">#REF!</definedName>
    <definedName name="PlazoAIU" localSheetId="44">#REF!</definedName>
    <definedName name="PlazoAIU" localSheetId="41">#REF!</definedName>
    <definedName name="PlazoAIU">#REF!</definedName>
    <definedName name="PLPLUNN" localSheetId="42" hidden="1">{"TAB1",#N/A,TRUE,"GENERAL";"TAB2",#N/A,TRUE,"GENERAL";"TAB3",#N/A,TRUE,"GENERAL";"TAB4",#N/A,TRUE,"GENERAL";"TAB5",#N/A,TRUE,"GENERAL"}</definedName>
    <definedName name="PLPLUNN" localSheetId="44" hidden="1">{"TAB1",#N/A,TRUE,"GENERAL";"TAB2",#N/A,TRUE,"GENERAL";"TAB3",#N/A,TRUE,"GENERAL";"TAB4",#N/A,TRUE,"GENERAL";"TAB5",#N/A,TRUE,"GENERAL"}</definedName>
    <definedName name="PLPLUNN" localSheetId="41" hidden="1">{"TAB1",#N/A,TRUE,"GENERAL";"TAB2",#N/A,TRUE,"GENERAL";"TAB3",#N/A,TRUE,"GENERAL";"TAB4",#N/A,TRUE,"GENERAL";"TAB5",#N/A,TRUE,"GENERAL"}</definedName>
    <definedName name="PLPLUNN" hidden="1">{"TAB1",#N/A,TRUE,"GENERAL";"TAB2",#N/A,TRUE,"GENERAL";"TAB3",#N/A,TRUE,"GENERAL";"TAB4",#N/A,TRUE,"GENERAL";"TAB5",#N/A,TRUE,"GENERAL"}</definedName>
    <definedName name="PMP" localSheetId="42">#REF!</definedName>
    <definedName name="PMP" localSheetId="44">#REF!</definedName>
    <definedName name="PMP" localSheetId="41">#REF!</definedName>
    <definedName name="PMP">#REF!</definedName>
    <definedName name="PMT" localSheetId="42">#REF!</definedName>
    <definedName name="PMT" localSheetId="41">#REF!</definedName>
    <definedName name="PMT">#REF!</definedName>
    <definedName name="POCETAS" localSheetId="42">#REF!</definedName>
    <definedName name="POCETAS" localSheetId="44">#REF!</definedName>
    <definedName name="POCETAS" localSheetId="41">#REF!</definedName>
    <definedName name="POCETAS">#REF!</definedName>
    <definedName name="POIUP" localSheetId="42" hidden="1">{"via1",#N/A,TRUE,"general";"via2",#N/A,TRUE,"general";"via3",#N/A,TRUE,"general"}</definedName>
    <definedName name="POIUP" localSheetId="44" hidden="1">{"via1",#N/A,TRUE,"general";"via2",#N/A,TRUE,"general";"via3",#N/A,TRUE,"general"}</definedName>
    <definedName name="POIUP" localSheetId="41" hidden="1">{"via1",#N/A,TRUE,"general";"via2",#N/A,TRUE,"general";"via3",#N/A,TRUE,"general"}</definedName>
    <definedName name="POIUP" hidden="1">{"via1",#N/A,TRUE,"general";"via2",#N/A,TRUE,"general";"via3",#N/A,TRUE,"general"}</definedName>
    <definedName name="popop" localSheetId="42" hidden="1">{"via1",#N/A,TRUE,"general";"via2",#N/A,TRUE,"general";"via3",#N/A,TRUE,"general"}</definedName>
    <definedName name="popop" localSheetId="44" hidden="1">{"via1",#N/A,TRUE,"general";"via2",#N/A,TRUE,"general";"via3",#N/A,TRUE,"general"}</definedName>
    <definedName name="popop" localSheetId="41" hidden="1">{"via1",#N/A,TRUE,"general";"via2",#N/A,TRUE,"general";"via3",#N/A,TRUE,"general"}</definedName>
    <definedName name="popop" hidden="1">{"via1",#N/A,TRUE,"general";"via2",#N/A,TRUE,"general";"via3",#N/A,TRUE,"general"}</definedName>
    <definedName name="popp" localSheetId="42" hidden="1">{"via1",#N/A,TRUE,"general";"via2",#N/A,TRUE,"general";"via3",#N/A,TRUE,"general"}</definedName>
    <definedName name="popp" localSheetId="44" hidden="1">{"via1",#N/A,TRUE,"general";"via2",#N/A,TRUE,"general";"via3",#N/A,TRUE,"general"}</definedName>
    <definedName name="popp" localSheetId="41" hidden="1">{"via1",#N/A,TRUE,"general";"via2",#N/A,TRUE,"general";"via3",#N/A,TRUE,"general"}</definedName>
    <definedName name="popp" hidden="1">{"via1",#N/A,TRUE,"general";"via2",#N/A,TRUE,"general";"via3",#N/A,TRUE,"general"}</definedName>
    <definedName name="popu" localSheetId="42">#REF!</definedName>
    <definedName name="popu" localSheetId="44">#REF!</definedName>
    <definedName name="popu" localSheetId="41">#REF!</definedName>
    <definedName name="popu">#REF!</definedName>
    <definedName name="popvds" localSheetId="42" hidden="1">{"TAB1",#N/A,TRUE,"GENERAL";"TAB2",#N/A,TRUE,"GENERAL";"TAB3",#N/A,TRUE,"GENERAL";"TAB4",#N/A,TRUE,"GENERAL";"TAB5",#N/A,TRUE,"GENERAL"}</definedName>
    <definedName name="popvds" localSheetId="44" hidden="1">{"TAB1",#N/A,TRUE,"GENERAL";"TAB2",#N/A,TRUE,"GENERAL";"TAB3",#N/A,TRUE,"GENERAL";"TAB4",#N/A,TRUE,"GENERAL";"TAB5",#N/A,TRUE,"GENERAL"}</definedName>
    <definedName name="popvds" localSheetId="41" hidden="1">{"TAB1",#N/A,TRUE,"GENERAL";"TAB2",#N/A,TRUE,"GENERAL";"TAB3",#N/A,TRUE,"GENERAL";"TAB4",#N/A,TRUE,"GENERAL";"TAB5",#N/A,TRUE,"GENERAL"}</definedName>
    <definedName name="popvds" hidden="1">{"TAB1",#N/A,TRUE,"GENERAL";"TAB2",#N/A,TRUE,"GENERAL";"TAB3",#N/A,TRUE,"GENERAL";"TAB4",#N/A,TRUE,"GENERAL";"TAB5",#N/A,TRUE,"GENERAL"}</definedName>
    <definedName name="porc" localSheetId="42">#REF!</definedName>
    <definedName name="porc" localSheetId="44">#REF!</definedName>
    <definedName name="porc" localSheetId="41">#REF!</definedName>
    <definedName name="porc">#REF!</definedName>
    <definedName name="PORCE" localSheetId="42">#REF!</definedName>
    <definedName name="PORCE" localSheetId="44">#REF!</definedName>
    <definedName name="PORCE" localSheetId="41">#REF!</definedName>
    <definedName name="PORCE">#REF!</definedName>
    <definedName name="Porcentaje" localSheetId="42">#REF!</definedName>
    <definedName name="Porcentaje" localSheetId="44">#REF!</definedName>
    <definedName name="Porcentaje" localSheetId="41">#REF!</definedName>
    <definedName name="Porcentaje">#REF!</definedName>
    <definedName name="PORCENTAJE1" localSheetId="42">#REF!</definedName>
    <definedName name="PORCENTAJE1" localSheetId="44">#REF!</definedName>
    <definedName name="PORCENTAJE1" localSheetId="41">#REF!</definedName>
    <definedName name="PORCENTAJE1">#REF!</definedName>
    <definedName name="PORTADA2" localSheetId="42">#REF!</definedName>
    <definedName name="PORTADA2" localSheetId="44">#REF!</definedName>
    <definedName name="PORTADA2" localSheetId="41">#REF!</definedName>
    <definedName name="PORTADA2">#REF!</definedName>
    <definedName name="POSICION_PRESUP" localSheetId="42">#REF!</definedName>
    <definedName name="POSICION_PRESUP" localSheetId="44">#REF!</definedName>
    <definedName name="POSICION_PRESUP" localSheetId="41">#REF!</definedName>
    <definedName name="POSICION_PRESUP">#REF!</definedName>
    <definedName name="POSICIONES" localSheetId="42">#REF!</definedName>
    <definedName name="POSICIONES" localSheetId="44">#REF!</definedName>
    <definedName name="POSICIONES" localSheetId="41">#REF!</definedName>
    <definedName name="POSICIONES">#REF!</definedName>
    <definedName name="pouig" localSheetId="42" hidden="1">{"via1",#N/A,TRUE,"general";"via2",#N/A,TRUE,"general";"via3",#N/A,TRUE,"general"}</definedName>
    <definedName name="pouig" localSheetId="44" hidden="1">{"via1",#N/A,TRUE,"general";"via2",#N/A,TRUE,"general";"via3",#N/A,TRUE,"general"}</definedName>
    <definedName name="pouig" localSheetId="41" hidden="1">{"via1",#N/A,TRUE,"general";"via2",#N/A,TRUE,"general";"via3",#N/A,TRUE,"general"}</definedName>
    <definedName name="pouig" hidden="1">{"via1",#N/A,TRUE,"general";"via2",#N/A,TRUE,"general";"via3",#N/A,TRUE,"general"}</definedName>
    <definedName name="POZO" localSheetId="42">#REF!</definedName>
    <definedName name="POZO" localSheetId="44">#REF!</definedName>
    <definedName name="POZO" localSheetId="41">#REF!</definedName>
    <definedName name="POZO">#REF!</definedName>
    <definedName name="PPPP" localSheetId="42" hidden="1">{#N/A,#N/A,FALSE,"orthoflow";#N/A,#N/A,FALSE,"Miscelaneos";#N/A,#N/A,FALSE,"Instrumentacio";#N/A,#N/A,FALSE,"Electrico";#N/A,#N/A,FALSE,"Valv. Seguridad"}</definedName>
    <definedName name="PPPP" localSheetId="44" hidden="1">{#N/A,#N/A,FALSE,"orthoflow";#N/A,#N/A,FALSE,"Miscelaneos";#N/A,#N/A,FALSE,"Instrumentacio";#N/A,#N/A,FALSE,"Electrico";#N/A,#N/A,FALSE,"Valv. Seguridad"}</definedName>
    <definedName name="PPPP" localSheetId="41"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42" hidden="1">{"via1",#N/A,TRUE,"general";"via2",#N/A,TRUE,"general";"via3",#N/A,TRUE,"general"}</definedName>
    <definedName name="ppppp9" localSheetId="44" hidden="1">{"via1",#N/A,TRUE,"general";"via2",#N/A,TRUE,"general";"via3",#N/A,TRUE,"general"}</definedName>
    <definedName name="ppppp9" localSheetId="41" hidden="1">{"via1",#N/A,TRUE,"general";"via2",#N/A,TRUE,"general";"via3",#N/A,TRUE,"general"}</definedName>
    <definedName name="ppppp9" hidden="1">{"via1",#N/A,TRUE,"general";"via2",#N/A,TRUE,"general";"via3",#N/A,TRUE,"general"}</definedName>
    <definedName name="pppppd" localSheetId="42" hidden="1">{"TAB1",#N/A,TRUE,"GENERAL";"TAB2",#N/A,TRUE,"GENERAL";"TAB3",#N/A,TRUE,"GENERAL";"TAB4",#N/A,TRUE,"GENERAL";"TAB5",#N/A,TRUE,"GENERAL"}</definedName>
    <definedName name="pppppd" localSheetId="44" hidden="1">{"TAB1",#N/A,TRUE,"GENERAL";"TAB2",#N/A,TRUE,"GENERAL";"TAB3",#N/A,TRUE,"GENERAL";"TAB4",#N/A,TRUE,"GENERAL";"TAB5",#N/A,TRUE,"GENERAL"}</definedName>
    <definedName name="pppppd" localSheetId="41" hidden="1">{"TAB1",#N/A,TRUE,"GENERAL";"TAB2",#N/A,TRUE,"GENERAL";"TAB3",#N/A,TRUE,"GENERAL";"TAB4",#N/A,TRUE,"GENERAL";"TAB5",#N/A,TRUE,"GENERAL"}</definedName>
    <definedName name="pppppd" hidden="1">{"TAB1",#N/A,TRUE,"GENERAL";"TAB2",#N/A,TRUE,"GENERAL";"TAB3",#N/A,TRUE,"GENERAL";"TAB4",#N/A,TRUE,"GENERAL";"TAB5",#N/A,TRUE,"GENERAL"}</definedName>
    <definedName name="PPtoNorte" localSheetId="42">#REF!</definedName>
    <definedName name="PPtoNorte" localSheetId="44">#REF!</definedName>
    <definedName name="PPtoNorte" localSheetId="41">#REF!</definedName>
    <definedName name="PPtoNorte">#REF!</definedName>
    <definedName name="pqroj" localSheetId="42" hidden="1">{"via1",#N/A,TRUE,"general";"via2",#N/A,TRUE,"general";"via3",#N/A,TRUE,"general"}</definedName>
    <definedName name="pqroj" localSheetId="44" hidden="1">{"via1",#N/A,TRUE,"general";"via2",#N/A,TRUE,"general";"via3",#N/A,TRUE,"general"}</definedName>
    <definedName name="pqroj" localSheetId="41" hidden="1">{"via1",#N/A,TRUE,"general";"via2",#N/A,TRUE,"general";"via3",#N/A,TRUE,"general"}</definedName>
    <definedName name="pqroj" hidden="1">{"via1",#N/A,TRUE,"general";"via2",#N/A,TRUE,"general";"via3",#N/A,TRUE,"general"}</definedName>
    <definedName name="Pr" localSheetId="42">#REF!</definedName>
    <definedName name="Pr" localSheetId="44">#REF!</definedName>
    <definedName name="Pr" localSheetId="41">#REF!</definedName>
    <definedName name="Pr">#REF!</definedName>
    <definedName name="PRE" localSheetId="42">#REF!</definedName>
    <definedName name="pre" localSheetId="44">#REF!</definedName>
    <definedName name="PRE" localSheetId="41">#REF!</definedName>
    <definedName name="PRE">#REF!</definedName>
    <definedName name="Precio" localSheetId="42">#REF!</definedName>
    <definedName name="Precio" localSheetId="44">#REF!</definedName>
    <definedName name="Precio" localSheetId="41">#REF!</definedName>
    <definedName name="Precio">#REF!</definedName>
    <definedName name="precio2" localSheetId="42">#REF!</definedName>
    <definedName name="precio2" localSheetId="44">#REF!</definedName>
    <definedName name="precio2" localSheetId="41">#REF!</definedName>
    <definedName name="precio2">#REF!</definedName>
    <definedName name="PrecioS" localSheetId="41">#REF!</definedName>
    <definedName name="PrecioS">#REF!</definedName>
    <definedName name="PREST" localSheetId="41">#REF!</definedName>
    <definedName name="PREST">#REF!</definedName>
    <definedName name="Prest.">1.75</definedName>
    <definedName name="Prestaciones" localSheetId="42">#REF!</definedName>
    <definedName name="Prestaciones" localSheetId="44">#REF!</definedName>
    <definedName name="Prestaciones">#REF!</definedName>
    <definedName name="PresuDerivGuatDef" localSheetId="42" hidden="1">{"via1",#N/A,TRUE,"general";"via2",#N/A,TRUE,"general";"via3",#N/A,TRUE,"general"}</definedName>
    <definedName name="PresuDerivGuatDef" localSheetId="44" hidden="1">{"via1",#N/A,TRUE,"general";"via2",#N/A,TRUE,"general";"via3",#N/A,TRUE,"general"}</definedName>
    <definedName name="PresuDerivGuatDef" hidden="1">{"via1",#N/A,TRUE,"general";"via2",#N/A,TRUE,"general";"via3",#N/A,TRUE,"general"}</definedName>
    <definedName name="PresuPresaDef" localSheetId="42" hidden="1">{"via1",#N/A,TRUE,"general";"via2",#N/A,TRUE,"general";"via3",#N/A,TRUE,"general"}</definedName>
    <definedName name="PresuPresaDef" localSheetId="44" hidden="1">{"via1",#N/A,TRUE,"general";"via2",#N/A,TRUE,"general";"via3",#N/A,TRUE,"general"}</definedName>
    <definedName name="PresuPresaDef" hidden="1">{"via1",#N/A,TRUE,"general";"via2",#N/A,TRUE,"general";"via3",#N/A,TRUE,"general"}</definedName>
    <definedName name="PRESUPUESTADO" localSheetId="42">#REF!</definedName>
    <definedName name="PRESUPUESTADO" localSheetId="44">#REF!</definedName>
    <definedName name="PRESUPUESTADO" localSheetId="41">#REF!</definedName>
    <definedName name="PRESUPUESTADO">#REF!</definedName>
    <definedName name="Presupuesto" localSheetId="42" hidden="1">#REF!</definedName>
    <definedName name="Presupuesto" localSheetId="44" hidden="1">#REF!</definedName>
    <definedName name="Presupuesto" hidden="1">#REF!</definedName>
    <definedName name="PRIMER" localSheetId="42" hidden="1">{"via1",#N/A,TRUE,"general";"via2",#N/A,TRUE,"general";"via3",#N/A,TRUE,"general"}</definedName>
    <definedName name="PRIMER" localSheetId="44" hidden="1">{"via1",#N/A,TRUE,"general";"via2",#N/A,TRUE,"general";"via3",#N/A,TRUE,"general"}</definedName>
    <definedName name="PRIMER" localSheetId="41" hidden="1">{"via1",#N/A,TRUE,"general";"via2",#N/A,TRUE,"general";"via3",#N/A,TRUE,"general"}</definedName>
    <definedName name="PRIMER" hidden="1">{"via1",#N/A,TRUE,"general";"via2",#N/A,TRUE,"general";"via3",#N/A,TRUE,"general"}</definedName>
    <definedName name="PRIMERO" localSheetId="42">#REF!</definedName>
    <definedName name="PRIMERO" localSheetId="44">#REF!</definedName>
    <definedName name="PRIMERO" localSheetId="41">#REF!</definedName>
    <definedName name="PRIMERO">#REF!</definedName>
    <definedName name="PRIMET" localSheetId="42" hidden="1">{"TAB1",#N/A,TRUE,"GENERAL";"TAB2",#N/A,TRUE,"GENERAL";"TAB3",#N/A,TRUE,"GENERAL";"TAB4",#N/A,TRUE,"GENERAL";"TAB5",#N/A,TRUE,"GENERAL"}</definedName>
    <definedName name="PRIMET" localSheetId="44" hidden="1">{"TAB1",#N/A,TRUE,"GENERAL";"TAB2",#N/A,TRUE,"GENERAL";"TAB3",#N/A,TRUE,"GENERAL";"TAB4",#N/A,TRUE,"GENERAL";"TAB5",#N/A,TRUE,"GENERAL"}</definedName>
    <definedName name="PRIMET" localSheetId="41" hidden="1">{"TAB1",#N/A,TRUE,"GENERAL";"TAB2",#N/A,TRUE,"GENERAL";"TAB3",#N/A,TRUE,"GENERAL";"TAB4",#N/A,TRUE,"GENERAL";"TAB5",#N/A,TRUE,"GENERAL"}</definedName>
    <definedName name="PRIMET" hidden="1">{"TAB1",#N/A,TRUE,"GENERAL";"TAB2",#N/A,TRUE,"GENERAL";"TAB3",#N/A,TRUE,"GENERAL";"TAB4",#N/A,TRUE,"GENERAL";"TAB5",#N/A,TRUE,"GENERAL"}</definedName>
    <definedName name="Princ" localSheetId="42">#REF!</definedName>
    <definedName name="Princ" localSheetId="44">#REF!</definedName>
    <definedName name="Princ" localSheetId="41">#REF!</definedName>
    <definedName name="Princ">#REF!</definedName>
    <definedName name="PRINT_AREA">#N/A</definedName>
    <definedName name="PRINT_AREA_MI" localSheetId="42">#N/A</definedName>
    <definedName name="PRINT_AREA_MI" localSheetId="44">#N/A</definedName>
    <definedName name="PRINT_AREA_MI" localSheetId="41">#N/A</definedName>
    <definedName name="Print_Area_MI">#REF!</definedName>
    <definedName name="Print_Area_Reset" localSheetId="42">OFFSET('MEDIA ARIT BAJA'!Full_Print,0,0,[0]!Last_Row)</definedName>
    <definedName name="Print_Area_Reset" localSheetId="44">OFFSET('ORDEN ELEG'!Full_Print,0,0,'ORDEN ELEG'!Last_Row)</definedName>
    <definedName name="Print_Area_Reset" localSheetId="41">OFFSET('PREC. ARTIFI. BAJOS'!Full_Print,0,0,[0]!Last_Row)</definedName>
    <definedName name="Print_Area_Reset">OFFSET(Full_Print,0,0,Last_Row)</definedName>
    <definedName name="PRINT_TITLES">#N/A</definedName>
    <definedName name="PRINT_TITLES_MI" localSheetId="44">#N/A</definedName>
    <definedName name="PRINT_TITLES_MI">#N/A</definedName>
    <definedName name="PRINT1" localSheetId="42">#REF!</definedName>
    <definedName name="PRINT1" localSheetId="44">#REF!</definedName>
    <definedName name="PRINT1" localSheetId="41">#REF!</definedName>
    <definedName name="PRINT1">#REF!</definedName>
    <definedName name="PRINT2" localSheetId="42">#REF!</definedName>
    <definedName name="PRINT2" localSheetId="44">#REF!</definedName>
    <definedName name="PRINT2" localSheetId="41">#REF!</definedName>
    <definedName name="PRINT2">#REF!</definedName>
    <definedName name="PRIVADO" localSheetId="42">#REF!</definedName>
    <definedName name="PRIVADO" localSheetId="44">#REF!</definedName>
    <definedName name="PRIVADO" localSheetId="41">#REF!</definedName>
    <definedName name="PRIVADO">#REF!</definedName>
    <definedName name="prn" localSheetId="42">#REF!</definedName>
    <definedName name="prn" localSheetId="44">#REF!</definedName>
    <definedName name="prn" localSheetId="41">#REF!</definedName>
    <definedName name="prn">#REF!</definedName>
    <definedName name="prnf" localSheetId="42">#REF!</definedName>
    <definedName name="prnf" localSheetId="44">#REF!</definedName>
    <definedName name="prnf" localSheetId="41">#REF!</definedName>
    <definedName name="prnf">#REF!</definedName>
    <definedName name="PROA" localSheetId="42">#REF!</definedName>
    <definedName name="PROA" localSheetId="44">#REF!</definedName>
    <definedName name="PROA">#REF!</definedName>
    <definedName name="PROB" localSheetId="42">#REF!</definedName>
    <definedName name="PROB">#REF!</definedName>
    <definedName name="ProbRange">0</definedName>
    <definedName name="ProbRangeMit">0</definedName>
    <definedName name="PROC" localSheetId="42">#REF!</definedName>
    <definedName name="PROC" localSheetId="44">#REF!</definedName>
    <definedName name="PROC" localSheetId="41">#REF!</definedName>
    <definedName name="PROC">#REF!</definedName>
    <definedName name="PROCEDIM_SELECC" localSheetId="42">#REF!</definedName>
    <definedName name="PROCEDIM_SELECC" localSheetId="44">#REF!</definedName>
    <definedName name="PROCEDIM_SELECC" localSheetId="41">#REF!</definedName>
    <definedName name="PROCEDIM_SELECC">#REF!</definedName>
    <definedName name="procedimientos" localSheetId="42">#REF!</definedName>
    <definedName name="procedimientos" localSheetId="44">#REF!</definedName>
    <definedName name="procedimientos">#REF!</definedName>
    <definedName name="PROCESO" localSheetId="42">#REF!</definedName>
    <definedName name="PROCESO" localSheetId="44">#REF!</definedName>
    <definedName name="PROCESO" localSheetId="41">#REF!</definedName>
    <definedName name="PROCESO">#REF!</definedName>
    <definedName name="PROD" localSheetId="42">#REF!</definedName>
    <definedName name="PROD">#REF!</definedName>
    <definedName name="PRODUCTO" localSheetId="41">#REF!</definedName>
    <definedName name="PRODUCTO">#REF!</definedName>
    <definedName name="PROE">#REF!</definedName>
    <definedName name="PROF">#REF!</definedName>
    <definedName name="PrOfic" localSheetId="42">#REF!</definedName>
    <definedName name="PrOfic" localSheetId="44">#REF!</definedName>
    <definedName name="PrOfic" localSheetId="41">#REF!</definedName>
    <definedName name="PrOfic">#REF!</definedName>
    <definedName name="PROGDES" localSheetId="42">#REF!</definedName>
    <definedName name="PROGDES" localSheetId="44">#REF!</definedName>
    <definedName name="PROGDES" localSheetId="41">#REF!</definedName>
    <definedName name="PROGDES">#REF!</definedName>
    <definedName name="Programa" localSheetId="42">#REF!</definedName>
    <definedName name="Programa" localSheetId="44">#REF!</definedName>
    <definedName name="Programa" localSheetId="41">#REF!</definedName>
    <definedName name="Programa">#REF!</definedName>
    <definedName name="programainv" localSheetId="42">'MEDIA ARIT BAJA'!ERR</definedName>
    <definedName name="programainv" localSheetId="44">'ORDEN ELEG'!ERR</definedName>
    <definedName name="programainv" localSheetId="41">'PREC. ARTIFI. BAJOS'!ERR</definedName>
    <definedName name="programainv">[0]!ERR</definedName>
    <definedName name="PROP" localSheetId="42">#REF!</definedName>
    <definedName name="PROP" localSheetId="44">#REF!</definedName>
    <definedName name="PROP">#REF!</definedName>
    <definedName name="Proponente" localSheetId="42">#REF!</definedName>
    <definedName name="Proponente" localSheetId="44">#REF!</definedName>
    <definedName name="Proponente" localSheetId="41">#REF!</definedName>
    <definedName name="Proponente">#REF!</definedName>
    <definedName name="PROVISIONALES" localSheetId="44" hidden="1">#REF!</definedName>
    <definedName name="PROVISIONALES" localSheetId="41" hidden="1">#REF!</definedName>
    <definedName name="PROVISIONALES" hidden="1">#REF!</definedName>
    <definedName name="PRUEBA" localSheetId="42">#REF!</definedName>
    <definedName name="PRUEBA" localSheetId="40">#REF!</definedName>
    <definedName name="PRUEBA" localSheetId="44">#REF!</definedName>
    <definedName name="PRUEBA" localSheetId="41">#REF!</definedName>
    <definedName name="PRUEBA">#REF!</definedName>
    <definedName name="prueba1" localSheetId="42">#REF!</definedName>
    <definedName name="prueba1" localSheetId="40">#REF!</definedName>
    <definedName name="prueba1" localSheetId="44">#REF!</definedName>
    <definedName name="prueba1" localSheetId="41">#REF!</definedName>
    <definedName name="prueba1">#REF!</definedName>
    <definedName name="PRUEBA2" localSheetId="42">#REF!</definedName>
    <definedName name="PRUEBA2" localSheetId="44">#REF!</definedName>
    <definedName name="PRUEBA2" localSheetId="41">#REF!</definedName>
    <definedName name="PRUEBA2">#REF!</definedName>
    <definedName name="ps" localSheetId="42">#REF!</definedName>
    <definedName name="ps" localSheetId="44">#REF!</definedName>
    <definedName name="ps" localSheetId="41">#REF!</definedName>
    <definedName name="ps">#REF!</definedName>
    <definedName name="PSTRESS_RELIEVI" localSheetId="42">#REF!</definedName>
    <definedName name="PSTRESS_RELIEVI" localSheetId="44">#REF!</definedName>
    <definedName name="PSTRESS_RELIEVI" localSheetId="41">#REF!</definedName>
    <definedName name="PSTRESS_RELIEVI">#REF!</definedName>
    <definedName name="PTAR" localSheetId="42" hidden="1">{#N/A,#N/A,FALSE,"Estatico";#N/A,#N/A,FALSE,"Tuberia";#N/A,#N/A,FALSE,"Instrumentación";#N/A,#N/A,FALSE,"Mecanica";#N/A,#N/A,FALSE,"Electrico";#N/A,#N/A,FALSE,"Ofic.Civiles"}</definedName>
    <definedName name="PTAR" localSheetId="44" hidden="1">{#N/A,#N/A,FALSE,"Estatico";#N/A,#N/A,FALSE,"Tuberia";#N/A,#N/A,FALSE,"Instrumentación";#N/A,#N/A,FALSE,"Mecanica";#N/A,#N/A,FALSE,"Electrico";#N/A,#N/A,FALSE,"Ofic.Civiles"}</definedName>
    <definedName name="PTAR" localSheetId="41"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42" hidden="1">{"TAB1",#N/A,TRUE,"GENERAL";"TAB2",#N/A,TRUE,"GENERAL";"TAB3",#N/A,TRUE,"GENERAL";"TAB4",#N/A,TRUE,"GENERAL";"TAB5",#N/A,TRUE,"GENERAL"}</definedName>
    <definedName name="ptope" localSheetId="44" hidden="1">{"TAB1",#N/A,TRUE,"GENERAL";"TAB2",#N/A,TRUE,"GENERAL";"TAB3",#N/A,TRUE,"GENERAL";"TAB4",#N/A,TRUE,"GENERAL";"TAB5",#N/A,TRUE,"GENERAL"}</definedName>
    <definedName name="ptope" localSheetId="41" hidden="1">{"TAB1",#N/A,TRUE,"GENERAL";"TAB2",#N/A,TRUE,"GENERAL";"TAB3",#N/A,TRUE,"GENERAL";"TAB4",#N/A,TRUE,"GENERAL";"TAB5",#N/A,TRUE,"GENERAL"}</definedName>
    <definedName name="ptope" hidden="1">{"TAB1",#N/A,TRUE,"GENERAL";"TAB2",#N/A,TRUE,"GENERAL";"TAB3",#N/A,TRUE,"GENERAL";"TAB4",#N/A,TRUE,"GENERAL";"TAB5",#N/A,TRUE,"GENERAL"}</definedName>
    <definedName name="ptopes" localSheetId="42" hidden="1">{"via1",#N/A,TRUE,"general";"via2",#N/A,TRUE,"general";"via3",#N/A,TRUE,"general"}</definedName>
    <definedName name="ptopes" localSheetId="44" hidden="1">{"via1",#N/A,TRUE,"general";"via2",#N/A,TRUE,"general";"via3",#N/A,TRUE,"general"}</definedName>
    <definedName name="ptopes" localSheetId="41" hidden="1">{"via1",#N/A,TRUE,"general";"via2",#N/A,TRUE,"general";"via3",#N/A,TRUE,"general"}</definedName>
    <definedName name="ptopes" hidden="1">{"via1",#N/A,TRUE,"general";"via2",#N/A,TRUE,"general";"via3",#N/A,TRUE,"general"}</definedName>
    <definedName name="puntovertido" localSheetId="42">#REF!</definedName>
    <definedName name="puntovertido" localSheetId="44">#REF!</definedName>
    <definedName name="puntovertido">#REF!</definedName>
    <definedName name="PW" localSheetId="42">#REF!</definedName>
    <definedName name="PW" localSheetId="44">#REF!</definedName>
    <definedName name="PW" localSheetId="41">#REF!</definedName>
    <definedName name="PW">#REF!</definedName>
    <definedName name="Pwf" localSheetId="42">#REF!</definedName>
    <definedName name="Pwf" localSheetId="44">#REF!</definedName>
    <definedName name="Pwf" localSheetId="41">#REF!</definedName>
    <definedName name="Pwf">#REF!</definedName>
    <definedName name="Pwf_actual" localSheetId="42">#REF!</definedName>
    <definedName name="Pwf_actual" localSheetId="44">#REF!</definedName>
    <definedName name="Pwf_actual" localSheetId="41">#REF!</definedName>
    <definedName name="Pwf_actual">#REF!</definedName>
    <definedName name="Pwf_i" localSheetId="42">#REF!</definedName>
    <definedName name="Pwf_i" localSheetId="44">#REF!</definedName>
    <definedName name="Pwf_i" localSheetId="41">#REF!</definedName>
    <definedName name="Pwf_i">#REF!</definedName>
    <definedName name="Pwf_min" localSheetId="42">#REF!</definedName>
    <definedName name="Pwf_min" localSheetId="44">#REF!</definedName>
    <definedName name="Pwf_min" localSheetId="41">#REF!</definedName>
    <definedName name="Pwf_min">#REF!</definedName>
    <definedName name="Pwfd" localSheetId="42">#REF!</definedName>
    <definedName name="Pwfd" localSheetId="44">#REF!</definedName>
    <definedName name="Pwfd" localSheetId="41">#REF!</definedName>
    <definedName name="Pwfd">#REF!</definedName>
    <definedName name="Q" localSheetId="42">#REF!</definedName>
    <definedName name="Q" localSheetId="44">#REF!</definedName>
    <definedName name="Q" localSheetId="41">#REF!</definedName>
    <definedName name="Q">#REF!</definedName>
    <definedName name="Q_actual" localSheetId="42">#REF!</definedName>
    <definedName name="Q_actual" localSheetId="44">#REF!</definedName>
    <definedName name="Q_actual" localSheetId="41">#REF!</definedName>
    <definedName name="Q_actual">#REF!</definedName>
    <definedName name="Q_BRUTO" localSheetId="42">#REF!</definedName>
    <definedName name="Q_BRUTO" localSheetId="44">#REF!</definedName>
    <definedName name="Q_BRUTO" localSheetId="41">#REF!</definedName>
    <definedName name="Q_BRUTO">#REF!</definedName>
    <definedName name="q1q1q" localSheetId="42" hidden="1">{"via1",#N/A,TRUE,"general";"via2",#N/A,TRUE,"general";"via3",#N/A,TRUE,"general"}</definedName>
    <definedName name="q1q1q" localSheetId="44" hidden="1">{"via1",#N/A,TRUE,"general";"via2",#N/A,TRUE,"general";"via3",#N/A,TRUE,"general"}</definedName>
    <definedName name="q1q1q" localSheetId="41" hidden="1">{"via1",#N/A,TRUE,"general";"via2",#N/A,TRUE,"general";"via3",#N/A,TRUE,"general"}</definedName>
    <definedName name="q1q1q" hidden="1">{"via1",#N/A,TRUE,"general";"via2",#N/A,TRUE,"general";"via3",#N/A,TRUE,"general"}</definedName>
    <definedName name="qaedtguj" localSheetId="42" hidden="1">{"via1",#N/A,TRUE,"general";"via2",#N/A,TRUE,"general";"via3",#N/A,TRUE,"general"}</definedName>
    <definedName name="qaedtguj" localSheetId="44" hidden="1">{"via1",#N/A,TRUE,"general";"via2",#N/A,TRUE,"general";"via3",#N/A,TRUE,"general"}</definedName>
    <definedName name="qaedtguj" localSheetId="41" hidden="1">{"via1",#N/A,TRUE,"general";"via2",#N/A,TRUE,"general";"via3",#N/A,TRUE,"general"}</definedName>
    <definedName name="qaedtguj" hidden="1">{"via1",#N/A,TRUE,"general";"via2",#N/A,TRUE,"general";"via3",#N/A,TRUE,"general"}</definedName>
    <definedName name="QAQSWS" localSheetId="42" hidden="1">{"via1",#N/A,TRUE,"general";"via2",#N/A,TRUE,"general";"via3",#N/A,TRUE,"general"}</definedName>
    <definedName name="QAQSWS" localSheetId="44" hidden="1">{"via1",#N/A,TRUE,"general";"via2",#N/A,TRUE,"general";"via3",#N/A,TRUE,"general"}</definedName>
    <definedName name="QAQSWS" localSheetId="41" hidden="1">{"via1",#N/A,TRUE,"general";"via2",#N/A,TRUE,"general";"via3",#N/A,TRUE,"general"}</definedName>
    <definedName name="QAQSWS" hidden="1">{"via1",#N/A,TRUE,"general";"via2",#N/A,TRUE,"general";"via3",#N/A,TRUE,"general"}</definedName>
    <definedName name="qaqwwxcr" localSheetId="42" hidden="1">{"via1",#N/A,TRUE,"general";"via2",#N/A,TRUE,"general";"via3",#N/A,TRUE,"general"}</definedName>
    <definedName name="qaqwwxcr" localSheetId="44" hidden="1">{"via1",#N/A,TRUE,"general";"via2",#N/A,TRUE,"general";"via3",#N/A,TRUE,"general"}</definedName>
    <definedName name="qaqwwxcr" localSheetId="41" hidden="1">{"via1",#N/A,TRUE,"general";"via2",#N/A,TRUE,"general";"via3",#N/A,TRUE,"general"}</definedName>
    <definedName name="qaqwwxcr" hidden="1">{"via1",#N/A,TRUE,"general";"via2",#N/A,TRUE,"general";"via3",#N/A,TRUE,"general"}</definedName>
    <definedName name="qaz" localSheetId="42">#REF!</definedName>
    <definedName name="qaz" localSheetId="44">#REF!</definedName>
    <definedName name="qaz" localSheetId="41">#REF!</definedName>
    <definedName name="qaz">#REF!</definedName>
    <definedName name="qedcd" localSheetId="42" hidden="1">{"via1",#N/A,TRUE,"general";"via2",#N/A,TRUE,"general";"via3",#N/A,TRUE,"general"}</definedName>
    <definedName name="qedcd" localSheetId="44" hidden="1">{"via1",#N/A,TRUE,"general";"via2",#N/A,TRUE,"general";"via3",#N/A,TRUE,"general"}</definedName>
    <definedName name="qedcd" localSheetId="41" hidden="1">{"via1",#N/A,TRUE,"general";"via2",#N/A,TRUE,"general";"via3",#N/A,TRUE,"general"}</definedName>
    <definedName name="qedcd" hidden="1">{"via1",#N/A,TRUE,"general";"via2",#N/A,TRUE,"general";"via3",#N/A,TRUE,"general"}</definedName>
    <definedName name="QEFDEDFEW3E" localSheetId="42">#REF!</definedName>
    <definedName name="QEFDEDFEW3E" localSheetId="44">#REF!</definedName>
    <definedName name="QEFDEDFEW3E">#REF!</definedName>
    <definedName name="qeqewe" localSheetId="42" hidden="1">{"TAB1",#N/A,TRUE,"GENERAL";"TAB2",#N/A,TRUE,"GENERAL";"TAB3",#N/A,TRUE,"GENERAL";"TAB4",#N/A,TRUE,"GENERAL";"TAB5",#N/A,TRUE,"GENERAL"}</definedName>
    <definedName name="qeqewe" localSheetId="44" hidden="1">{"TAB1",#N/A,TRUE,"GENERAL";"TAB2",#N/A,TRUE,"GENERAL";"TAB3",#N/A,TRUE,"GENERAL";"TAB4",#N/A,TRUE,"GENERAL";"TAB5",#N/A,TRUE,"GENERAL"}</definedName>
    <definedName name="qeqewe" localSheetId="41" hidden="1">{"TAB1",#N/A,TRUE,"GENERAL";"TAB2",#N/A,TRUE,"GENERAL";"TAB3",#N/A,TRUE,"GENERAL";"TAB4",#N/A,TRUE,"GENERAL";"TAB5",#N/A,TRUE,"GENERAL"}</definedName>
    <definedName name="qeqewe" hidden="1">{"TAB1",#N/A,TRUE,"GENERAL";"TAB2",#N/A,TRUE,"GENERAL";"TAB3",#N/A,TRUE,"GENERAL";"TAB4",#N/A,TRUE,"GENERAL";"TAB5",#N/A,TRUE,"GENERAL"}</definedName>
    <definedName name="qewj" localSheetId="42" hidden="1">{"via1",#N/A,TRUE,"general";"via2",#N/A,TRUE,"general";"via3",#N/A,TRUE,"general"}</definedName>
    <definedName name="qewj" localSheetId="44" hidden="1">{"via1",#N/A,TRUE,"general";"via2",#N/A,TRUE,"general";"via3",#N/A,TRUE,"general"}</definedName>
    <definedName name="qewj" localSheetId="41" hidden="1">{"via1",#N/A,TRUE,"general";"via2",#N/A,TRUE,"general";"via3",#N/A,TRUE,"general"}</definedName>
    <definedName name="qewj" hidden="1">{"via1",#N/A,TRUE,"general";"via2",#N/A,TRUE,"general";"via3",#N/A,TRUE,"general"}</definedName>
    <definedName name="Qmax" localSheetId="42">#REF!</definedName>
    <definedName name="Qmax" localSheetId="44">#REF!</definedName>
    <definedName name="Qmax" localSheetId="41">#REF!</definedName>
    <definedName name="Qmax">#REF!</definedName>
    <definedName name="qqq" localSheetId="42">#REF!</definedName>
    <definedName name="qqq" localSheetId="44">#REF!</definedName>
    <definedName name="qqq" localSheetId="41">#REF!</definedName>
    <definedName name="qqq">#REF!</definedName>
    <definedName name="qqqqqw" localSheetId="42" hidden="1">{"via1",#N/A,TRUE,"general";"via2",#N/A,TRUE,"general";"via3",#N/A,TRUE,"general"}</definedName>
    <definedName name="qqqqqw" localSheetId="44" hidden="1">{"via1",#N/A,TRUE,"general";"via2",#N/A,TRUE,"general";"via3",#N/A,TRUE,"general"}</definedName>
    <definedName name="qqqqqw" localSheetId="41" hidden="1">{"via1",#N/A,TRUE,"general";"via2",#N/A,TRUE,"general";"via3",#N/A,TRUE,"general"}</definedName>
    <definedName name="qqqqqw" hidden="1">{"via1",#N/A,TRUE,"general";"via2",#N/A,TRUE,"general";"via3",#N/A,TRUE,"general"}</definedName>
    <definedName name="QS" localSheetId="42">#REF!</definedName>
    <definedName name="QS" localSheetId="44">#REF!</definedName>
    <definedName name="QS" localSheetId="41">#REF!</definedName>
    <definedName name="QS">#REF!</definedName>
    <definedName name="Qt" localSheetId="42">#REF!</definedName>
    <definedName name="Qt" localSheetId="44">#REF!</definedName>
    <definedName name="Qt" localSheetId="41">#REF!</definedName>
    <definedName name="Qt">#REF!</definedName>
    <definedName name="QTIES" localSheetId="42">#REF!</definedName>
    <definedName name="QTIES" localSheetId="44">#REF!</definedName>
    <definedName name="QTIES" localSheetId="41">#REF!</definedName>
    <definedName name="QTIES">#REF!</definedName>
    <definedName name="QTY" localSheetId="42">#REF!</definedName>
    <definedName name="QTY" localSheetId="44">#REF!</definedName>
    <definedName name="QTY" localSheetId="41">#REF!</definedName>
    <definedName name="QTY">#REF!</definedName>
    <definedName name="qw" localSheetId="42" hidden="1">{"via1",#N/A,TRUE,"general";"via2",#N/A,TRUE,"general";"via3",#N/A,TRUE,"general"}</definedName>
    <definedName name="qw" localSheetId="44" hidden="1">{"via1",#N/A,TRUE,"general";"via2",#N/A,TRUE,"general";"via3",#N/A,TRUE,"general"}</definedName>
    <definedName name="qw" localSheetId="41" hidden="1">{"via1",#N/A,TRUE,"general";"via2",#N/A,TRUE,"general";"via3",#N/A,TRUE,"general"}</definedName>
    <definedName name="qw" hidden="1">{"via1",#N/A,TRUE,"general";"via2",#N/A,TRUE,"general";"via3",#N/A,TRUE,"general"}</definedName>
    <definedName name="qwdas2" localSheetId="42" hidden="1">{"via1",#N/A,TRUE,"general";"via2",#N/A,TRUE,"general";"via3",#N/A,TRUE,"general"}</definedName>
    <definedName name="qwdas2" localSheetId="44" hidden="1">{"via1",#N/A,TRUE,"general";"via2",#N/A,TRUE,"general";"via3",#N/A,TRUE,"general"}</definedName>
    <definedName name="qwdas2" localSheetId="41" hidden="1">{"via1",#N/A,TRUE,"general";"via2",#N/A,TRUE,"general";"via3",#N/A,TRUE,"general"}</definedName>
    <definedName name="qwdas2" hidden="1">{"via1",#N/A,TRUE,"general";"via2",#N/A,TRUE,"general";"via3",#N/A,TRUE,"general"}</definedName>
    <definedName name="QWE" localSheetId="42">#REF!</definedName>
    <definedName name="QWE" localSheetId="44">#REF!</definedName>
    <definedName name="QWE" localSheetId="41">#REF!</definedName>
    <definedName name="QWE">#REF!</definedName>
    <definedName name="qweqe" localSheetId="42" hidden="1">{"TAB1",#N/A,TRUE,"GENERAL";"TAB2",#N/A,TRUE,"GENERAL";"TAB3",#N/A,TRUE,"GENERAL";"TAB4",#N/A,TRUE,"GENERAL";"TAB5",#N/A,TRUE,"GENERAL"}</definedName>
    <definedName name="qweqe" localSheetId="44" hidden="1">{"TAB1",#N/A,TRUE,"GENERAL";"TAB2",#N/A,TRUE,"GENERAL";"TAB3",#N/A,TRUE,"GENERAL";"TAB4",#N/A,TRUE,"GENERAL";"TAB5",#N/A,TRUE,"GENERAL"}</definedName>
    <definedName name="qweqe" localSheetId="41" hidden="1">{"TAB1",#N/A,TRUE,"GENERAL";"TAB2",#N/A,TRUE,"GENERAL";"TAB3",#N/A,TRUE,"GENERAL";"TAB4",#N/A,TRUE,"GENERAL";"TAB5",#N/A,TRUE,"GENERAL"}</definedName>
    <definedName name="qweqe" hidden="1">{"TAB1",#N/A,TRUE,"GENERAL";"TAB2",#N/A,TRUE,"GENERAL";"TAB3",#N/A,TRUE,"GENERAL";"TAB4",#N/A,TRUE,"GENERAL";"TAB5",#N/A,TRUE,"GENERAL"}</definedName>
    <definedName name="QWERTY" localSheetId="42">'MEDIA ARIT BAJA'!ERR</definedName>
    <definedName name="QWERTY" localSheetId="44">'ORDEN ELEG'!ERR</definedName>
    <definedName name="QWERTY" localSheetId="41">'PREC. ARTIFI. BAJOS'!ERR</definedName>
    <definedName name="QWERTY">[0]!ERR</definedName>
    <definedName name="qwewertet" localSheetId="42" hidden="1">{#N/A,#N/A,TRUE,"1842CWN0"}</definedName>
    <definedName name="qwewertet" localSheetId="44" hidden="1">{#N/A,#N/A,TRUE,"1842CWN0"}</definedName>
    <definedName name="qwewertet" localSheetId="41" hidden="1">{#N/A,#N/A,TRUE,"1842CWN0"}</definedName>
    <definedName name="qwewertet" hidden="1">{#N/A,#N/A,TRUE,"1842CWN0"}</definedName>
    <definedName name="qwqwqwj" localSheetId="42" hidden="1">{"TAB1",#N/A,TRUE,"GENERAL";"TAB2",#N/A,TRUE,"GENERAL";"TAB3",#N/A,TRUE,"GENERAL";"TAB4",#N/A,TRUE,"GENERAL";"TAB5",#N/A,TRUE,"GENERAL"}</definedName>
    <definedName name="qwqwqwj" localSheetId="44" hidden="1">{"TAB1",#N/A,TRUE,"GENERAL";"TAB2",#N/A,TRUE,"GENERAL";"TAB3",#N/A,TRUE,"GENERAL";"TAB4",#N/A,TRUE,"GENERAL";"TAB5",#N/A,TRUE,"GENERAL"}</definedName>
    <definedName name="qwqwqwj" localSheetId="41" hidden="1">{"TAB1",#N/A,TRUE,"GENERAL";"TAB2",#N/A,TRUE,"GENERAL";"TAB3",#N/A,TRUE,"GENERAL";"TAB4",#N/A,TRUE,"GENERAL";"TAB5",#N/A,TRUE,"GENERAL"}</definedName>
    <definedName name="qwqwqwj" hidden="1">{"TAB1",#N/A,TRUE,"GENERAL";"TAB2",#N/A,TRUE,"GENERAL";"TAB3",#N/A,TRUE,"GENERAL";"TAB4",#N/A,TRUE,"GENERAL";"TAB5",#N/A,TRUE,"GENERAL"}</definedName>
    <definedName name="R._SECO" localSheetId="42">#REF!</definedName>
    <definedName name="R._SECO" localSheetId="44">#REF!</definedName>
    <definedName name="R._SECO" localSheetId="41">#REF!</definedName>
    <definedName name="R._SECO">#REF!</definedName>
    <definedName name="R_2" localSheetId="42">#REF!</definedName>
    <definedName name="R_2" localSheetId="44">#REF!</definedName>
    <definedName name="R_2" localSheetId="41">#REF!</definedName>
    <definedName name="R_2">#REF!</definedName>
    <definedName name="R_c" localSheetId="42">#REF!</definedName>
    <definedName name="R_c" localSheetId="44">#REF!</definedName>
    <definedName name="R_c" localSheetId="41">#REF!</definedName>
    <definedName name="R_c">#REF!</definedName>
    <definedName name="RANGO_FECHA" localSheetId="41">#REF!</definedName>
    <definedName name="RANGO_FECHA">#REF!</definedName>
    <definedName name="Rates" localSheetId="41">#REF!</definedName>
    <definedName name="Rates">#REF!</definedName>
    <definedName name="RD" localSheetId="41">#REF!</definedName>
    <definedName name="RD">#REF!</definedName>
    <definedName name="rdq" localSheetId="41">#REF!</definedName>
    <definedName name="rdq">#REF!</definedName>
    <definedName name="Reactores" localSheetId="41">#REF!</definedName>
    <definedName name="Reactores">#REF!</definedName>
    <definedName name="Recall_2" localSheetId="42">#REF!</definedName>
    <definedName name="Recall_2" localSheetId="44">#REF!</definedName>
    <definedName name="Recall_2" localSheetId="41">#REF!</definedName>
    <definedName name="Recall_2">#REF!</definedName>
    <definedName name="Recall_3" localSheetId="42">#REF!</definedName>
    <definedName name="Recall_3" localSheetId="44">#REF!</definedName>
    <definedName name="Recall_3" localSheetId="41">#REF!</definedName>
    <definedName name="Recall_3">#REF!</definedName>
    <definedName name="receptores" localSheetId="42">#REF!</definedName>
    <definedName name="receptores" localSheetId="44">#REF!</definedName>
    <definedName name="receptores">#REF!</definedName>
    <definedName name="Recorder" localSheetId="42">#REF!</definedName>
    <definedName name="Recorder" localSheetId="44">#REF!</definedName>
    <definedName name="Recorder" localSheetId="41">#REF!</definedName>
    <definedName name="Recorder">#REF!</definedName>
    <definedName name="recursos" localSheetId="42">#REF!</definedName>
    <definedName name="recursos" localSheetId="44">#REF!</definedName>
    <definedName name="recursos" localSheetId="41">#REF!</definedName>
    <definedName name="recursos">#REF!</definedName>
    <definedName name="rege" localSheetId="42" hidden="1">{"TAB1",#N/A,TRUE,"GENERAL";"TAB2",#N/A,TRUE,"GENERAL";"TAB3",#N/A,TRUE,"GENERAL";"TAB4",#N/A,TRUE,"GENERAL";"TAB5",#N/A,TRUE,"GENERAL"}</definedName>
    <definedName name="rege" localSheetId="44" hidden="1">{"TAB1",#N/A,TRUE,"GENERAL";"TAB2",#N/A,TRUE,"GENERAL";"TAB3",#N/A,TRUE,"GENERAL";"TAB4",#N/A,TRUE,"GENERAL";"TAB5",#N/A,TRUE,"GENERAL"}</definedName>
    <definedName name="rege" localSheetId="41" hidden="1">{"TAB1",#N/A,TRUE,"GENERAL";"TAB2",#N/A,TRUE,"GENERAL";"TAB3",#N/A,TRUE,"GENERAL";"TAB4",#N/A,TRUE,"GENERAL";"TAB5",#N/A,TRUE,"GENERAL"}</definedName>
    <definedName name="rege" hidden="1">{"TAB1",#N/A,TRUE,"GENERAL";"TAB2",#N/A,TRUE,"GENERAL";"TAB3",#N/A,TRUE,"GENERAL";"TAB4",#N/A,TRUE,"GENERAL";"TAB5",#N/A,TRUE,"GENERAL"}</definedName>
    <definedName name="REGIMEN_CONTRAT" localSheetId="42">#REF!</definedName>
    <definedName name="REGIMEN_CONTRAT" localSheetId="44">#REF!</definedName>
    <definedName name="REGIMEN_CONTRAT" localSheetId="41">#REF!</definedName>
    <definedName name="REGIMEN_CONTRAT">#REF!</definedName>
    <definedName name="REGIONAL" localSheetId="42">#REF!</definedName>
    <definedName name="REGIONAL" localSheetId="44">#REF!</definedName>
    <definedName name="REGIONAL" localSheetId="41">#REF!</definedName>
    <definedName name="REGIONAL">#REF!</definedName>
    <definedName name="RegistroCoordinador" localSheetId="42">#REF!</definedName>
    <definedName name="RegistroCoordinador" localSheetId="44">#REF!</definedName>
    <definedName name="RegistroCoordinador" localSheetId="41">#REF!</definedName>
    <definedName name="RegistroCoordinador">#REF!</definedName>
    <definedName name="regresd" localSheetId="42" hidden="1">{"TAB1",#N/A,TRUE,"GENERAL";"TAB2",#N/A,TRUE,"GENERAL";"TAB3",#N/A,TRUE,"GENERAL";"TAB4",#N/A,TRUE,"GENERAL";"TAB5",#N/A,TRUE,"GENERAL"}</definedName>
    <definedName name="regresd" localSheetId="44" hidden="1">{"TAB1",#N/A,TRUE,"GENERAL";"TAB2",#N/A,TRUE,"GENERAL";"TAB3",#N/A,TRUE,"GENERAL";"TAB4",#N/A,TRUE,"GENERAL";"TAB5",#N/A,TRUE,"GENERAL"}</definedName>
    <definedName name="regresd" localSheetId="41" hidden="1">{"TAB1",#N/A,TRUE,"GENERAL";"TAB2",#N/A,TRUE,"GENERAL";"TAB3",#N/A,TRUE,"GENERAL";"TAB4",#N/A,TRUE,"GENERAL";"TAB5",#N/A,TRUE,"GENERAL"}</definedName>
    <definedName name="regresd" hidden="1">{"TAB1",#N/A,TRUE,"GENERAL";"TAB2",#N/A,TRUE,"GENERAL";"TAB3",#N/A,TRUE,"GENERAL";"TAB4",#N/A,TRUE,"GENERAL";"TAB5",#N/A,TRUE,"GENERAL"}</definedName>
    <definedName name="regthio" localSheetId="42" hidden="1">{"TAB1",#N/A,TRUE,"GENERAL";"TAB2",#N/A,TRUE,"GENERAL";"TAB3",#N/A,TRUE,"GENERAL";"TAB4",#N/A,TRUE,"GENERAL";"TAB5",#N/A,TRUE,"GENERAL"}</definedName>
    <definedName name="regthio" localSheetId="44" hidden="1">{"TAB1",#N/A,TRUE,"GENERAL";"TAB2",#N/A,TRUE,"GENERAL";"TAB3",#N/A,TRUE,"GENERAL";"TAB4",#N/A,TRUE,"GENERAL";"TAB5",#N/A,TRUE,"GENERAL"}</definedName>
    <definedName name="regthio" localSheetId="41" hidden="1">{"TAB1",#N/A,TRUE,"GENERAL";"TAB2",#N/A,TRUE,"GENERAL";"TAB3",#N/A,TRUE,"GENERAL";"TAB4",#N/A,TRUE,"GENERAL";"TAB5",#N/A,TRUE,"GENERAL"}</definedName>
    <definedName name="regthio" hidden="1">{"TAB1",#N/A,TRUE,"GENERAL";"TAB2",#N/A,TRUE,"GENERAL";"TAB3",#N/A,TRUE,"GENERAL";"TAB4",#N/A,TRUE,"GENERAL";"TAB5",#N/A,TRUE,"GENERAL"}</definedName>
    <definedName name="REICIO" localSheetId="42">'MEDIA ARIT BAJA'!ERR</definedName>
    <definedName name="REICIO" localSheetId="44">'ORDEN ELEG'!ERR</definedName>
    <definedName name="REICIO" localSheetId="41">'PREC. ARTIFI. BAJOS'!ERR</definedName>
    <definedName name="REICIO">[0]!ERR</definedName>
    <definedName name="Reimbursement">"Reembolso"</definedName>
    <definedName name="reinicio" localSheetId="42">'MEDIA ARIT BAJA'!ERR</definedName>
    <definedName name="reinicio" localSheetId="44">'ORDEN ELEG'!ERR</definedName>
    <definedName name="reinicio" localSheetId="41">'PREC. ARTIFI. BAJOS'!ERR</definedName>
    <definedName name="reinicio">[0]!ERR</definedName>
    <definedName name="REJHE" localSheetId="42" hidden="1">{"via1",#N/A,TRUE,"general";"via2",#N/A,TRUE,"general";"via3",#N/A,TRUE,"general"}</definedName>
    <definedName name="REJHE" localSheetId="44" hidden="1">{"via1",#N/A,TRUE,"general";"via2",#N/A,TRUE,"general";"via3",#N/A,TRUE,"general"}</definedName>
    <definedName name="REJHE" localSheetId="41" hidden="1">{"via1",#N/A,TRUE,"general";"via2",#N/A,TRUE,"general";"via3",#N/A,TRUE,"general"}</definedName>
    <definedName name="REJHE" hidden="1">{"via1",#N/A,TRUE,"general";"via2",#N/A,TRUE,"general";"via3",#N/A,TRUE,"general"}</definedName>
    <definedName name="relaciones" localSheetId="42">#REF!</definedName>
    <definedName name="relaciones" localSheetId="44">#REF!</definedName>
    <definedName name="relaciones">#REF!</definedName>
    <definedName name="rell" localSheetId="42">#REF!</definedName>
    <definedName name="rell" localSheetId="44">#REF!</definedName>
    <definedName name="rell" localSheetId="41">#REF!</definedName>
    <definedName name="rell">#REF!</definedName>
    <definedName name="remanentes" localSheetId="42">#REF!,#REF!,#REF!,#REF!</definedName>
    <definedName name="remanentes" localSheetId="44">#REF!,#REF!,#REF!,#REF!</definedName>
    <definedName name="remanentes" localSheetId="41">#REF!,#REF!,#REF!,#REF!</definedName>
    <definedName name="remanentes">#REF!,#REF!,#REF!,#REF!</definedName>
    <definedName name="rendimiento" localSheetId="42">#REF!</definedName>
    <definedName name="rendimiento" localSheetId="44">#REF!</definedName>
    <definedName name="rendimiento" localSheetId="41">#REF!</definedName>
    <definedName name="rendimiento">#REF!</definedName>
    <definedName name="RENDIMIENTO____CARGA" localSheetId="42">#REF!</definedName>
    <definedName name="RENDIMIENTO____CARGA" localSheetId="44">#REF!</definedName>
    <definedName name="RENDIMIENTO____CARGA" localSheetId="41">#REF!</definedName>
    <definedName name="RENDIMIENTO____CARGA">#REF!</definedName>
    <definedName name="REPXXX" localSheetId="42">#REF!</definedName>
    <definedName name="REPXXX" localSheetId="44">#REF!</definedName>
    <definedName name="REPXXX" localSheetId="41">#REF!</definedName>
    <definedName name="REPXXX">#REF!</definedName>
    <definedName name="Requerimiento" localSheetId="41">#REF!</definedName>
    <definedName name="Requerimiento">#REF!</definedName>
    <definedName name="Requerimientos" localSheetId="41">#REF!</definedName>
    <definedName name="Requerimientos">#REF!</definedName>
    <definedName name="rer" localSheetId="42" hidden="1">{"via1",#N/A,TRUE,"general";"via2",#N/A,TRUE,"general";"via3",#N/A,TRUE,"general"}</definedName>
    <definedName name="rer" localSheetId="44" hidden="1">{"via1",#N/A,TRUE,"general";"via2",#N/A,TRUE,"general";"via3",#N/A,TRUE,"general"}</definedName>
    <definedName name="rer" localSheetId="41" hidden="1">{"via1",#N/A,TRUE,"general";"via2",#N/A,TRUE,"general";"via3",#N/A,TRUE,"general"}</definedName>
    <definedName name="rer" hidden="1">{"via1",#N/A,TRUE,"general";"via2",#N/A,TRUE,"general";"via3",#N/A,TRUE,"general"}</definedName>
    <definedName name="rererw" localSheetId="42" hidden="1">{"TAB1",#N/A,TRUE,"GENERAL";"TAB2",#N/A,TRUE,"GENERAL";"TAB3",#N/A,TRUE,"GENERAL";"TAB4",#N/A,TRUE,"GENERAL";"TAB5",#N/A,TRUE,"GENERAL"}</definedName>
    <definedName name="rererw" localSheetId="44" hidden="1">{"TAB1",#N/A,TRUE,"GENERAL";"TAB2",#N/A,TRUE,"GENERAL";"TAB3",#N/A,TRUE,"GENERAL";"TAB4",#N/A,TRUE,"GENERAL";"TAB5",#N/A,TRUE,"GENERAL"}</definedName>
    <definedName name="rererw" localSheetId="41" hidden="1">{"TAB1",#N/A,TRUE,"GENERAL";"TAB2",#N/A,TRUE,"GENERAL";"TAB3",#N/A,TRUE,"GENERAL";"TAB4",#N/A,TRUE,"GENERAL";"TAB5",#N/A,TRUE,"GENERAL"}</definedName>
    <definedName name="rererw" hidden="1">{"TAB1",#N/A,TRUE,"GENERAL";"TAB2",#N/A,TRUE,"GENERAL";"TAB3",#N/A,TRUE,"GENERAL";"TAB4",#N/A,TRUE,"GENERAL";"TAB5",#N/A,TRUE,"GENERAL"}</definedName>
    <definedName name="rerg" localSheetId="42" hidden="1">{"TAB1",#N/A,TRUE,"GENERAL";"TAB2",#N/A,TRUE,"GENERAL";"TAB3",#N/A,TRUE,"GENERAL";"TAB4",#N/A,TRUE,"GENERAL";"TAB5",#N/A,TRUE,"GENERAL"}</definedName>
    <definedName name="rerg" localSheetId="44" hidden="1">{"TAB1",#N/A,TRUE,"GENERAL";"TAB2",#N/A,TRUE,"GENERAL";"TAB3",#N/A,TRUE,"GENERAL";"TAB4",#N/A,TRUE,"GENERAL";"TAB5",#N/A,TRUE,"GENERAL"}</definedName>
    <definedName name="rerg" localSheetId="41" hidden="1">{"TAB1",#N/A,TRUE,"GENERAL";"TAB2",#N/A,TRUE,"GENERAL";"TAB3",#N/A,TRUE,"GENERAL";"TAB4",#N/A,TRUE,"GENERAL";"TAB5",#N/A,TRUE,"GENERAL"}</definedName>
    <definedName name="rerg" hidden="1">{"TAB1",#N/A,TRUE,"GENERAL";"TAB2",#N/A,TRUE,"GENERAL";"TAB3",#N/A,TRUE,"GENERAL";"TAB4",#N/A,TRUE,"GENERAL";"TAB5",#N/A,TRUE,"GENERAL"}</definedName>
    <definedName name="rerrrrw" localSheetId="42" hidden="1">{"TAB1",#N/A,TRUE,"GENERAL";"TAB2",#N/A,TRUE,"GENERAL";"TAB3",#N/A,TRUE,"GENERAL";"TAB4",#N/A,TRUE,"GENERAL";"TAB5",#N/A,TRUE,"GENERAL"}</definedName>
    <definedName name="rerrrrw" localSheetId="44" hidden="1">{"TAB1",#N/A,TRUE,"GENERAL";"TAB2",#N/A,TRUE,"GENERAL";"TAB3",#N/A,TRUE,"GENERAL";"TAB4",#N/A,TRUE,"GENERAL";"TAB5",#N/A,TRUE,"GENERAL"}</definedName>
    <definedName name="rerrrrw" localSheetId="41" hidden="1">{"TAB1",#N/A,TRUE,"GENERAL";"TAB2",#N/A,TRUE,"GENERAL";"TAB3",#N/A,TRUE,"GENERAL";"TAB4",#N/A,TRUE,"GENERAL";"TAB5",#N/A,TRUE,"GENERAL"}</definedName>
    <definedName name="rerrrrw" hidden="1">{"TAB1",#N/A,TRUE,"GENERAL";"TAB2",#N/A,TRUE,"GENERAL";"TAB3",#N/A,TRUE,"GENERAL";"TAB4",#N/A,TRUE,"GENERAL";"TAB5",#N/A,TRUE,"GENERAL"}</definedName>
    <definedName name="RES" localSheetId="42">#REF!</definedName>
    <definedName name="RES" localSheetId="44">#REF!</definedName>
    <definedName name="RES" localSheetId="41">#REF!</definedName>
    <definedName name="RES">#REF!</definedName>
    <definedName name="residente" localSheetId="42">#REF!</definedName>
    <definedName name="residente" localSheetId="44">#REF!</definedName>
    <definedName name="residente">#REF!</definedName>
    <definedName name="residuos" localSheetId="42">#REF!</definedName>
    <definedName name="residuos" localSheetId="44">#REF!</definedName>
    <definedName name="residuos">#REF!</definedName>
    <definedName name="Resistenciaconductor" localSheetId="42">#REF!</definedName>
    <definedName name="Resistenciaconductor" localSheetId="44">#REF!</definedName>
    <definedName name="Resistenciaconductor" localSheetId="41">#REF!</definedName>
    <definedName name="Resistenciaconductor">#REF!</definedName>
    <definedName name="Resistividad" localSheetId="42">#REF!</definedName>
    <definedName name="Resistividad" localSheetId="44">#REF!</definedName>
    <definedName name="Resistividad" localSheetId="41">#REF!</definedName>
    <definedName name="Resistividad">#REF!</definedName>
    <definedName name="RESPONSABLE_CONTRATISTA" localSheetId="42">#REF!</definedName>
    <definedName name="RESPONSABLE_CONTRATISTA">#REF!</definedName>
    <definedName name="RESPONSABLE_INTERVENTORIA">#REF!</definedName>
    <definedName name="RESU" localSheetId="42">#REF!</definedName>
    <definedName name="RESU" localSheetId="44">#REF!</definedName>
    <definedName name="RESU" localSheetId="41">#REF!</definedName>
    <definedName name="RESU">#REF!</definedName>
    <definedName name="resu8" localSheetId="42">#REF!</definedName>
    <definedName name="resu8" localSheetId="40">#REF!</definedName>
    <definedName name="resu8" localSheetId="44">#REF!</definedName>
    <definedName name="resu8" localSheetId="41">#REF!</definedName>
    <definedName name="resu8">#REF!</definedName>
    <definedName name="resufi" localSheetId="42">#REF!</definedName>
    <definedName name="resufi" localSheetId="44">#REF!</definedName>
    <definedName name="resufi" localSheetId="41">#REF!</definedName>
    <definedName name="resufi">#REF!</definedName>
    <definedName name="resufi1" localSheetId="42">#REF!</definedName>
    <definedName name="resufi1" localSheetId="44">#REF!</definedName>
    <definedName name="resufi1" localSheetId="41">#REF!</definedName>
    <definedName name="resufi1">#REF!</definedName>
    <definedName name="resumen" localSheetId="42">#REF!</definedName>
    <definedName name="resumen" localSheetId="44">#REF!</definedName>
    <definedName name="resumen" localSheetId="41">#REF!</definedName>
    <definedName name="resumen">#REF!</definedName>
    <definedName name="resumen_final" localSheetId="41">#REF!</definedName>
    <definedName name="resumen_final">#REF!</definedName>
    <definedName name="resumen_final1" localSheetId="41">#REF!</definedName>
    <definedName name="resumen_final1">#REF!</definedName>
    <definedName name="Retenc" localSheetId="42">#REF!</definedName>
    <definedName name="Retenc" localSheetId="44">#REF!</definedName>
    <definedName name="Retenc" localSheetId="41">#REF!</definedName>
    <definedName name="Retenc">#REF!</definedName>
    <definedName name="RETTRE" localSheetId="42" hidden="1">{"via1",#N/A,TRUE,"general";"via2",#N/A,TRUE,"general";"via3",#N/A,TRUE,"general"}</definedName>
    <definedName name="RETTRE" localSheetId="44" hidden="1">{"via1",#N/A,TRUE,"general";"via2",#N/A,TRUE,"general";"via3",#N/A,TRUE,"general"}</definedName>
    <definedName name="RETTRE" localSheetId="41" hidden="1">{"via1",#N/A,TRUE,"general";"via2",#N/A,TRUE,"general";"via3",#N/A,TRUE,"general"}</definedName>
    <definedName name="RETTRE" hidden="1">{"via1",#N/A,TRUE,"general";"via2",#N/A,TRUE,"general";"via3",#N/A,TRUE,"general"}</definedName>
    <definedName name="rety" localSheetId="42" hidden="1">{"TAB1",#N/A,TRUE,"GENERAL";"TAB2",#N/A,TRUE,"GENERAL";"TAB3",#N/A,TRUE,"GENERAL";"TAB4",#N/A,TRUE,"GENERAL";"TAB5",#N/A,TRUE,"GENERAL"}</definedName>
    <definedName name="rety" localSheetId="44" hidden="1">{"TAB1",#N/A,TRUE,"GENERAL";"TAB2",#N/A,TRUE,"GENERAL";"TAB3",#N/A,TRUE,"GENERAL";"TAB4",#N/A,TRUE,"GENERAL";"TAB5",#N/A,TRUE,"GENERAL"}</definedName>
    <definedName name="rety" localSheetId="41" hidden="1">{"TAB1",#N/A,TRUE,"GENERAL";"TAB2",#N/A,TRUE,"GENERAL";"TAB3",#N/A,TRUE,"GENERAL";"TAB4",#N/A,TRUE,"GENERAL";"TAB5",#N/A,TRUE,"GENERAL"}</definedName>
    <definedName name="rety" hidden="1">{"TAB1",#N/A,TRUE,"GENERAL";"TAB2",#N/A,TRUE,"GENERAL";"TAB3",#N/A,TRUE,"GENERAL";"TAB4",#N/A,TRUE,"GENERAL";"TAB5",#N/A,TRUE,"GENERAL"}</definedName>
    <definedName name="rewfreg" localSheetId="42" hidden="1">{"via1",#N/A,TRUE,"general";"via2",#N/A,TRUE,"general";"via3",#N/A,TRUE,"general"}</definedName>
    <definedName name="rewfreg" localSheetId="44" hidden="1">{"via1",#N/A,TRUE,"general";"via2",#N/A,TRUE,"general";"via3",#N/A,TRUE,"general"}</definedName>
    <definedName name="rewfreg" localSheetId="41" hidden="1">{"via1",#N/A,TRUE,"general";"via2",#N/A,TRUE,"general";"via3",#N/A,TRUE,"general"}</definedName>
    <definedName name="rewfreg" hidden="1">{"via1",#N/A,TRUE,"general";"via2",#N/A,TRUE,"general";"via3",#N/A,TRUE,"general"}</definedName>
    <definedName name="rewr" localSheetId="42" hidden="1">{"via1",#N/A,TRUE,"general";"via2",#N/A,TRUE,"general";"via3",#N/A,TRUE,"general"}</definedName>
    <definedName name="rewr" localSheetId="44" hidden="1">{"via1",#N/A,TRUE,"general";"via2",#N/A,TRUE,"general";"via3",#N/A,TRUE,"general"}</definedName>
    <definedName name="rewr" localSheetId="41" hidden="1">{"via1",#N/A,TRUE,"general";"via2",#N/A,TRUE,"general";"via3",#N/A,TRUE,"general"}</definedName>
    <definedName name="rewr" hidden="1">{"via1",#N/A,TRUE,"general";"via2",#N/A,TRUE,"general";"via3",#N/A,TRUE,"general"}</definedName>
    <definedName name="REWWER" localSheetId="42" hidden="1">{"TAB1",#N/A,TRUE,"GENERAL";"TAB2",#N/A,TRUE,"GENERAL";"TAB3",#N/A,TRUE,"GENERAL";"TAB4",#N/A,TRUE,"GENERAL";"TAB5",#N/A,TRUE,"GENERAL"}</definedName>
    <definedName name="REWWER" localSheetId="44" hidden="1">{"TAB1",#N/A,TRUE,"GENERAL";"TAB2",#N/A,TRUE,"GENERAL";"TAB3",#N/A,TRUE,"GENERAL";"TAB4",#N/A,TRUE,"GENERAL";"TAB5",#N/A,TRUE,"GENERAL"}</definedName>
    <definedName name="REWWER" localSheetId="41" hidden="1">{"TAB1",#N/A,TRUE,"GENERAL";"TAB2",#N/A,TRUE,"GENERAL";"TAB3",#N/A,TRUE,"GENERAL";"TAB4",#N/A,TRUE,"GENERAL";"TAB5",#N/A,TRUE,"GENERAL"}</definedName>
    <definedName name="REWWER" hidden="1">{"TAB1",#N/A,TRUE,"GENERAL";"TAB2",#N/A,TRUE,"GENERAL";"TAB3",#N/A,TRUE,"GENERAL";"TAB4",#N/A,TRUE,"GENERAL";"TAB5",#N/A,TRUE,"GENERAL"}</definedName>
    <definedName name="reyepoi" localSheetId="42" hidden="1">{"TAB1",#N/A,TRUE,"GENERAL";"TAB2",#N/A,TRUE,"GENERAL";"TAB3",#N/A,TRUE,"GENERAL";"TAB4",#N/A,TRUE,"GENERAL";"TAB5",#N/A,TRUE,"GENERAL"}</definedName>
    <definedName name="reyepoi" localSheetId="44" hidden="1">{"TAB1",#N/A,TRUE,"GENERAL";"TAB2",#N/A,TRUE,"GENERAL";"TAB3",#N/A,TRUE,"GENERAL";"TAB4",#N/A,TRUE,"GENERAL";"TAB5",#N/A,TRUE,"GENERAL"}</definedName>
    <definedName name="reyepoi" localSheetId="41" hidden="1">{"TAB1",#N/A,TRUE,"GENERAL";"TAB2",#N/A,TRUE,"GENERAL";"TAB3",#N/A,TRUE,"GENERAL";"TAB4",#N/A,TRUE,"GENERAL";"TAB5",#N/A,TRUE,"GENERAL"}</definedName>
    <definedName name="reyepoi" hidden="1">{"TAB1",#N/A,TRUE,"GENERAL";"TAB2",#N/A,TRUE,"GENERAL";"TAB3",#N/A,TRUE,"GENERAL";"TAB4",#N/A,TRUE,"GENERAL";"TAB5",#N/A,TRUE,"GENERAL"}</definedName>
    <definedName name="reyety" localSheetId="42" hidden="1">{"via1",#N/A,TRUE,"general";"via2",#N/A,TRUE,"general";"via3",#N/A,TRUE,"general"}</definedName>
    <definedName name="reyety" localSheetId="44" hidden="1">{"via1",#N/A,TRUE,"general";"via2",#N/A,TRUE,"general";"via3",#N/A,TRUE,"general"}</definedName>
    <definedName name="reyety" localSheetId="41" hidden="1">{"via1",#N/A,TRUE,"general";"via2",#N/A,TRUE,"general";"via3",#N/A,TRUE,"general"}</definedName>
    <definedName name="reyety" hidden="1">{"via1",#N/A,TRUE,"general";"via2",#N/A,TRUE,"general";"via3",#N/A,TRUE,"general"}</definedName>
    <definedName name="reyty" localSheetId="42" hidden="1">{"via1",#N/A,TRUE,"general";"via2",#N/A,TRUE,"general";"via3",#N/A,TRUE,"general"}</definedName>
    <definedName name="reyty" localSheetId="44" hidden="1">{"via1",#N/A,TRUE,"general";"via2",#N/A,TRUE,"general";"via3",#N/A,TRUE,"general"}</definedName>
    <definedName name="reyty" localSheetId="41" hidden="1">{"via1",#N/A,TRUE,"general";"via2",#N/A,TRUE,"general";"via3",#N/A,TRUE,"general"}</definedName>
    <definedName name="reyty" hidden="1">{"via1",#N/A,TRUE,"general";"via2",#N/A,TRUE,"general";"via3",#N/A,TRUE,"general"}</definedName>
    <definedName name="reyyt" localSheetId="42" hidden="1">{"via1",#N/A,TRUE,"general";"via2",#N/A,TRUE,"general";"via3",#N/A,TRUE,"general"}</definedName>
    <definedName name="reyyt" localSheetId="44" hidden="1">{"via1",#N/A,TRUE,"general";"via2",#N/A,TRUE,"general";"via3",#N/A,TRUE,"general"}</definedName>
    <definedName name="reyyt" localSheetId="41" hidden="1">{"via1",#N/A,TRUE,"general";"via2",#N/A,TRUE,"general";"via3",#N/A,TRUE,"general"}</definedName>
    <definedName name="reyyt" hidden="1">{"via1",#N/A,TRUE,"general";"via2",#N/A,TRUE,"general";"via3",#N/A,TRUE,"general"}</definedName>
    <definedName name="rfhnhjyu" localSheetId="42" hidden="1">{"TAB1",#N/A,TRUE,"GENERAL";"TAB2",#N/A,TRUE,"GENERAL";"TAB3",#N/A,TRUE,"GENERAL";"TAB4",#N/A,TRUE,"GENERAL";"TAB5",#N/A,TRUE,"GENERAL"}</definedName>
    <definedName name="rfhnhjyu" localSheetId="44" hidden="1">{"TAB1",#N/A,TRUE,"GENERAL";"TAB2",#N/A,TRUE,"GENERAL";"TAB3",#N/A,TRUE,"GENERAL";"TAB4",#N/A,TRUE,"GENERAL";"TAB5",#N/A,TRUE,"GENERAL"}</definedName>
    <definedName name="rfhnhjyu" localSheetId="41" hidden="1">{"TAB1",#N/A,TRUE,"GENERAL";"TAB2",#N/A,TRUE,"GENERAL";"TAB3",#N/A,TRUE,"GENERAL";"TAB4",#N/A,TRUE,"GENERAL";"TAB5",#N/A,TRUE,"GENERAL"}</definedName>
    <definedName name="rfhnhjyu" hidden="1">{"TAB1",#N/A,TRUE,"GENERAL";"TAB2",#N/A,TRUE,"GENERAL";"TAB3",#N/A,TRUE,"GENERAL";"TAB4",#N/A,TRUE,"GENERAL";"TAB5",#N/A,TRUE,"GENERAL"}</definedName>
    <definedName name="rfrf" localSheetId="42" hidden="1">{"via1",#N/A,TRUE,"general";"via2",#N/A,TRUE,"general";"via3",#N/A,TRUE,"general"}</definedName>
    <definedName name="rfrf" localSheetId="44" hidden="1">{"via1",#N/A,TRUE,"general";"via2",#N/A,TRUE,"general";"via3",#N/A,TRUE,"general"}</definedName>
    <definedName name="rfrf" localSheetId="41" hidden="1">{"via1",#N/A,TRUE,"general";"via2",#N/A,TRUE,"general";"via3",#N/A,TRUE,"general"}</definedName>
    <definedName name="rfrf" hidden="1">{"via1",#N/A,TRUE,"general";"via2",#N/A,TRUE,"general";"via3",#N/A,TRUE,"general"}</definedName>
    <definedName name="RFV" localSheetId="42">#REF!</definedName>
    <definedName name="RFV" localSheetId="44">#REF!</definedName>
    <definedName name="RFV" localSheetId="41">#REF!</definedName>
    <definedName name="RFV">#REF!</definedName>
    <definedName name="RG" localSheetId="42">#REF!</definedName>
    <definedName name="RG" localSheetId="44">#REF!</definedName>
    <definedName name="RG" localSheetId="41">#REF!</definedName>
    <definedName name="RG">#REF!</definedName>
    <definedName name="rge" localSheetId="42" hidden="1">{"via1",#N/A,TRUE,"general";"via2",#N/A,TRUE,"general";"via3",#N/A,TRUE,"general"}</definedName>
    <definedName name="rge" localSheetId="44" hidden="1">{"via1",#N/A,TRUE,"general";"via2",#N/A,TRUE,"general";"via3",#N/A,TRUE,"general"}</definedName>
    <definedName name="rge" localSheetId="41" hidden="1">{"via1",#N/A,TRUE,"general";"via2",#N/A,TRUE,"general";"via3",#N/A,TRUE,"general"}</definedName>
    <definedName name="rge" hidden="1">{"via1",#N/A,TRUE,"general";"via2",#N/A,TRUE,"general";"via3",#N/A,TRUE,"general"}</definedName>
    <definedName name="rgegg" localSheetId="42" hidden="1">{"via1",#N/A,TRUE,"general";"via2",#N/A,TRUE,"general";"via3",#N/A,TRUE,"general"}</definedName>
    <definedName name="rgegg" localSheetId="44" hidden="1">{"via1",#N/A,TRUE,"general";"via2",#N/A,TRUE,"general";"via3",#N/A,TRUE,"general"}</definedName>
    <definedName name="rgegg" localSheetId="41" hidden="1">{"via1",#N/A,TRUE,"general";"via2",#N/A,TRUE,"general";"via3",#N/A,TRUE,"general"}</definedName>
    <definedName name="rgegg" hidden="1">{"via1",#N/A,TRUE,"general";"via2",#N/A,TRUE,"general";"via3",#N/A,TRUE,"general"}</definedName>
    <definedName name="rhh" localSheetId="42" hidden="1">{"TAB1",#N/A,TRUE,"GENERAL";"TAB2",#N/A,TRUE,"GENERAL";"TAB3",#N/A,TRUE,"GENERAL";"TAB4",#N/A,TRUE,"GENERAL";"TAB5",#N/A,TRUE,"GENERAL"}</definedName>
    <definedName name="rhh" localSheetId="44" hidden="1">{"TAB1",#N/A,TRUE,"GENERAL";"TAB2",#N/A,TRUE,"GENERAL";"TAB3",#N/A,TRUE,"GENERAL";"TAB4",#N/A,TRUE,"GENERAL";"TAB5",#N/A,TRUE,"GENERAL"}</definedName>
    <definedName name="rhh" localSheetId="41" hidden="1">{"TAB1",#N/A,TRUE,"GENERAL";"TAB2",#N/A,TRUE,"GENERAL";"TAB3",#N/A,TRUE,"GENERAL";"TAB4",#N/A,TRUE,"GENERAL";"TAB5",#N/A,TRUE,"GENERAL"}</definedName>
    <definedName name="rhh" hidden="1">{"TAB1",#N/A,TRUE,"GENERAL";"TAB2",#N/A,TRUE,"GENERAL";"TAB3",#N/A,TRUE,"GENERAL";"TAB4",#N/A,TRUE,"GENERAL";"TAB5",#N/A,TRUE,"GENERAL"}</definedName>
    <definedName name="rhrtd" localSheetId="42" hidden="1">{"TAB1",#N/A,TRUE,"GENERAL";"TAB2",#N/A,TRUE,"GENERAL";"TAB3",#N/A,TRUE,"GENERAL";"TAB4",#N/A,TRUE,"GENERAL";"TAB5",#N/A,TRUE,"GENERAL"}</definedName>
    <definedName name="rhrtd" localSheetId="44" hidden="1">{"TAB1",#N/A,TRUE,"GENERAL";"TAB2",#N/A,TRUE,"GENERAL";"TAB3",#N/A,TRUE,"GENERAL";"TAB4",#N/A,TRUE,"GENERAL";"TAB5",#N/A,TRUE,"GENERAL"}</definedName>
    <definedName name="rhrtd" localSheetId="41" hidden="1">{"TAB1",#N/A,TRUE,"GENERAL";"TAB2",#N/A,TRUE,"GENERAL";"TAB3",#N/A,TRUE,"GENERAL";"TAB4",#N/A,TRUE,"GENERAL";"TAB5",#N/A,TRUE,"GENERAL"}</definedName>
    <definedName name="rhrtd" hidden="1">{"TAB1",#N/A,TRUE,"GENERAL";"TAB2",#N/A,TRUE,"GENERAL";"TAB3",#N/A,TRUE,"GENERAL";"TAB4",#N/A,TRUE,"GENERAL";"TAB5",#N/A,TRUE,"GENERAL"}</definedName>
    <definedName name="rhtry" localSheetId="42" hidden="1">{"TAB1",#N/A,TRUE,"GENERAL";"TAB2",#N/A,TRUE,"GENERAL";"TAB3",#N/A,TRUE,"GENERAL";"TAB4",#N/A,TRUE,"GENERAL";"TAB5",#N/A,TRUE,"GENERAL"}</definedName>
    <definedName name="rhtry" localSheetId="44" hidden="1">{"TAB1",#N/A,TRUE,"GENERAL";"TAB2",#N/A,TRUE,"GENERAL";"TAB3",#N/A,TRUE,"GENERAL";"TAB4",#N/A,TRUE,"GENERAL";"TAB5",#N/A,TRUE,"GENERAL"}</definedName>
    <definedName name="rhtry" localSheetId="41" hidden="1">{"TAB1",#N/A,TRUE,"GENERAL";"TAB2",#N/A,TRUE,"GENERAL";"TAB3",#N/A,TRUE,"GENERAL";"TAB4",#N/A,TRUE,"GENERAL";"TAB5",#N/A,TRUE,"GENERAL"}</definedName>
    <definedName name="rhtry" hidden="1">{"TAB1",#N/A,TRUE,"GENERAL";"TAB2",#N/A,TRUE,"GENERAL";"TAB3",#N/A,TRUE,"GENERAL";"TAB4",#N/A,TRUE,"GENERAL";"TAB5",#N/A,TRUE,"GENERAL"}</definedName>
    <definedName name="RID" localSheetId="42">#REF!</definedName>
    <definedName name="RID" localSheetId="44">#REF!</definedName>
    <definedName name="RID" localSheetId="41">#REF!</definedName>
    <definedName name="RID">#REF!</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ISP" localSheetId="42">#REF!</definedName>
    <definedName name="RISP" localSheetId="44">#REF!</definedName>
    <definedName name="RISP" localSheetId="41">#REF!</definedName>
    <definedName name="RISP">#REF!</definedName>
    <definedName name="rj" localSheetId="42" hidden="1">{"TAB1",#N/A,TRUE,"GENERAL";"TAB2",#N/A,TRUE,"GENERAL";"TAB3",#N/A,TRUE,"GENERAL";"TAB4",#N/A,TRUE,"GENERAL";"TAB5",#N/A,TRUE,"GENERAL"}</definedName>
    <definedName name="rj" localSheetId="44" hidden="1">{"TAB1",#N/A,TRUE,"GENERAL";"TAB2",#N/A,TRUE,"GENERAL";"TAB3",#N/A,TRUE,"GENERAL";"TAB4",#N/A,TRUE,"GENERAL";"TAB5",#N/A,TRUE,"GENERAL"}</definedName>
    <definedName name="rj" localSheetId="41" hidden="1">{"TAB1",#N/A,TRUE,"GENERAL";"TAB2",#N/A,TRUE,"GENERAL";"TAB3",#N/A,TRUE,"GENERAL";"TAB4",#N/A,TRUE,"GENERAL";"TAB5",#N/A,TRUE,"GENERAL"}</definedName>
    <definedName name="rj" hidden="1">{"TAB1",#N/A,TRUE,"GENERAL";"TAB2",#N/A,TRUE,"GENERAL";"TAB3",#N/A,TRUE,"GENERAL";"TAB4",#N/A,TRUE,"GENERAL";"TAB5",#N/A,TRUE,"GENERAL"}</definedName>
    <definedName name="rjjth" localSheetId="42" hidden="1">{"TAB1",#N/A,TRUE,"GENERAL";"TAB2",#N/A,TRUE,"GENERAL";"TAB3",#N/A,TRUE,"GENERAL";"TAB4",#N/A,TRUE,"GENERAL";"TAB5",#N/A,TRUE,"GENERAL"}</definedName>
    <definedName name="rjjth" localSheetId="44" hidden="1">{"TAB1",#N/A,TRUE,"GENERAL";"TAB2",#N/A,TRUE,"GENERAL";"TAB3",#N/A,TRUE,"GENERAL";"TAB4",#N/A,TRUE,"GENERAL";"TAB5",#N/A,TRUE,"GENERAL"}</definedName>
    <definedName name="rjjth" localSheetId="41" hidden="1">{"TAB1",#N/A,TRUE,"GENERAL";"TAB2",#N/A,TRUE,"GENERAL";"TAB3",#N/A,TRUE,"GENERAL";"TAB4",#N/A,TRUE,"GENERAL";"TAB5",#N/A,TRUE,"GENERAL"}</definedName>
    <definedName name="rjjth" hidden="1">{"TAB1",#N/A,TRUE,"GENERAL";"TAB2",#N/A,TRUE,"GENERAL";"TAB3",#N/A,TRUE,"GENERAL";"TAB4",#N/A,TRUE,"GENERAL";"TAB5",#N/A,TRUE,"GENERAL"}</definedName>
    <definedName name="rjy" localSheetId="42" hidden="1">{"via1",#N/A,TRUE,"general";"via2",#N/A,TRUE,"general";"via3",#N/A,TRUE,"general"}</definedName>
    <definedName name="rjy" localSheetId="44" hidden="1">{"via1",#N/A,TRUE,"general";"via2",#N/A,TRUE,"general";"via3",#N/A,TRUE,"general"}</definedName>
    <definedName name="rjy" localSheetId="41" hidden="1">{"via1",#N/A,TRUE,"general";"via2",#N/A,TRUE,"general";"via3",#N/A,TRUE,"general"}</definedName>
    <definedName name="rjy" hidden="1">{"via1",#N/A,TRUE,"general";"via2",#N/A,TRUE,"general";"via3",#N/A,TRUE,"general"}</definedName>
    <definedName name="rkjyk" localSheetId="42" hidden="1">{"TAB1",#N/A,TRUE,"GENERAL";"TAB2",#N/A,TRUE,"GENERAL";"TAB3",#N/A,TRUE,"GENERAL";"TAB4",#N/A,TRUE,"GENERAL";"TAB5",#N/A,TRUE,"GENERAL"}</definedName>
    <definedName name="rkjyk" localSheetId="44" hidden="1">{"TAB1",#N/A,TRUE,"GENERAL";"TAB2",#N/A,TRUE,"GENERAL";"TAB3",#N/A,TRUE,"GENERAL";"TAB4",#N/A,TRUE,"GENERAL";"TAB5",#N/A,TRUE,"GENERAL"}</definedName>
    <definedName name="rkjyk" localSheetId="41" hidden="1">{"TAB1",#N/A,TRUE,"GENERAL";"TAB2",#N/A,TRUE,"GENERAL";"TAB3",#N/A,TRUE,"GENERAL";"TAB4",#N/A,TRUE,"GENERAL";"TAB5",#N/A,TRUE,"GENERAL"}</definedName>
    <definedName name="rkjyk" hidden="1">{"TAB1",#N/A,TRUE,"GENERAL";"TAB2",#N/A,TRUE,"GENERAL";"TAB3",#N/A,TRUE,"GENERAL";"TAB4",#N/A,TRUE,"GENERAL";"TAB5",#N/A,TRUE,"GENERAL"}</definedName>
    <definedName name="rkru" localSheetId="42" hidden="1">{"via1",#N/A,TRUE,"general";"via2",#N/A,TRUE,"general";"via3",#N/A,TRUE,"general"}</definedName>
    <definedName name="rkru" localSheetId="44" hidden="1">{"via1",#N/A,TRUE,"general";"via2",#N/A,TRUE,"general";"via3",#N/A,TRUE,"general"}</definedName>
    <definedName name="rkru" localSheetId="41" hidden="1">{"via1",#N/A,TRUE,"general";"via2",#N/A,TRUE,"general";"via3",#N/A,TRUE,"general"}</definedName>
    <definedName name="rkru" hidden="1">{"via1",#N/A,TRUE,"general";"via2",#N/A,TRUE,"general";"via3",#N/A,TRUE,"general"}</definedName>
    <definedName name="rky" localSheetId="42" hidden="1">{"TAB1",#N/A,TRUE,"GENERAL";"TAB2",#N/A,TRUE,"GENERAL";"TAB3",#N/A,TRUE,"GENERAL";"TAB4",#N/A,TRUE,"GENERAL";"TAB5",#N/A,TRUE,"GENERAL"}</definedName>
    <definedName name="rky" localSheetId="44" hidden="1">{"TAB1",#N/A,TRUE,"GENERAL";"TAB2",#N/A,TRUE,"GENERAL";"TAB3",#N/A,TRUE,"GENERAL";"TAB4",#N/A,TRUE,"GENERAL";"TAB5",#N/A,TRUE,"GENERAL"}</definedName>
    <definedName name="rky" localSheetId="41" hidden="1">{"TAB1",#N/A,TRUE,"GENERAL";"TAB2",#N/A,TRUE,"GENERAL";"TAB3",#N/A,TRUE,"GENERAL";"TAB4",#N/A,TRUE,"GENERAL";"TAB5",#N/A,TRUE,"GENERAL"}</definedName>
    <definedName name="rky" hidden="1">{"TAB1",#N/A,TRUE,"GENERAL";"TAB2",#N/A,TRUE,"GENERAL";"TAB3",#N/A,TRUE,"GENERAL";"TAB4",#N/A,TRUE,"GENERAL";"TAB5",#N/A,TRUE,"GENERAL"}</definedName>
    <definedName name="rnf" localSheetId="42">#REF!</definedName>
    <definedName name="rnf" localSheetId="44">#REF!</definedName>
    <definedName name="rnf" localSheetId="41">#REF!</definedName>
    <definedName name="rnf">#REF!</definedName>
    <definedName name="Ro" localSheetId="42">#REF!,#REF!,#REF!</definedName>
    <definedName name="Ro" localSheetId="44">#REF!,#REF!,#REF!</definedName>
    <definedName name="Ro" localSheetId="41">#REF!,#REF!,#REF!</definedName>
    <definedName name="Ro">#REF!,#REF!,#REF!</definedName>
    <definedName name="rr" localSheetId="42">'MEDIA ARIT BAJA'!ERR</definedName>
    <definedName name="rr" localSheetId="44">'ORDEN ELEG'!ERR</definedName>
    <definedName name="rr" localSheetId="41">'PREC. ARTIFI. BAJOS'!ERR</definedName>
    <definedName name="rr">[0]!ERR</definedName>
    <definedName name="rrr" localSheetId="42" hidden="1">{"via1",#N/A,TRUE,"general";"via2",#N/A,TRUE,"general";"via3",#N/A,TRUE,"general"}</definedName>
    <definedName name="rrr" localSheetId="44" hidden="1">{"via1",#N/A,TRUE,"general";"via2",#N/A,TRUE,"general";"via3",#N/A,TRUE,"general"}</definedName>
    <definedName name="rrr" localSheetId="41" hidden="1">{"via1",#N/A,TRUE,"general";"via2",#N/A,TRUE,"general";"via3",#N/A,TRUE,"general"}</definedName>
    <definedName name="rrr" hidden="1">{"via1",#N/A,TRUE,"general";"via2",#N/A,TRUE,"general";"via3",#N/A,TRUE,"general"}</definedName>
    <definedName name="rrrr" localSheetId="42">#REF!</definedName>
    <definedName name="rrrr" localSheetId="44">#REF!</definedName>
    <definedName name="rrrr" localSheetId="41">#REF!</definedName>
    <definedName name="rrrr">#REF!</definedName>
    <definedName name="rrrrrb" localSheetId="42" hidden="1">{"via1",#N/A,TRUE,"general";"via2",#N/A,TRUE,"general";"via3",#N/A,TRUE,"general"}</definedName>
    <definedName name="rrrrrb" localSheetId="44" hidden="1">{"via1",#N/A,TRUE,"general";"via2",#N/A,TRUE,"general";"via3",#N/A,TRUE,"general"}</definedName>
    <definedName name="rrrrrb" localSheetId="41" hidden="1">{"via1",#N/A,TRUE,"general";"via2",#N/A,TRUE,"general";"via3",#N/A,TRUE,"general"}</definedName>
    <definedName name="rrrrrb" hidden="1">{"via1",#N/A,TRUE,"general";"via2",#N/A,TRUE,"general";"via3",#N/A,TRUE,"general"}</definedName>
    <definedName name="rrrrrrre" localSheetId="42" hidden="1">{"TAB1",#N/A,TRUE,"GENERAL";"TAB2",#N/A,TRUE,"GENERAL";"TAB3",#N/A,TRUE,"GENERAL";"TAB4",#N/A,TRUE,"GENERAL";"TAB5",#N/A,TRUE,"GENERAL"}</definedName>
    <definedName name="rrrrrrre" localSheetId="44" hidden="1">{"TAB1",#N/A,TRUE,"GENERAL";"TAB2",#N/A,TRUE,"GENERAL";"TAB3",#N/A,TRUE,"GENERAL";"TAB4",#N/A,TRUE,"GENERAL";"TAB5",#N/A,TRUE,"GENERAL"}</definedName>
    <definedName name="rrrrrrre" localSheetId="41" hidden="1">{"TAB1",#N/A,TRUE,"GENERAL";"TAB2",#N/A,TRUE,"GENERAL";"TAB3",#N/A,TRUE,"GENERAL";"TAB4",#N/A,TRUE,"GENERAL";"TAB5",#N/A,TRUE,"GENERAL"}</definedName>
    <definedName name="rrrrrrre" hidden="1">{"TAB1",#N/A,TRUE,"GENERAL";"TAB2",#N/A,TRUE,"GENERAL";"TAB3",#N/A,TRUE,"GENERAL";"TAB4",#N/A,TRUE,"GENERAL";"TAB5",#N/A,TRUE,"GENERAL"}</definedName>
    <definedName name="rrrrt" localSheetId="42" hidden="1">{"via1",#N/A,TRUE,"general";"via2",#N/A,TRUE,"general";"via3",#N/A,TRUE,"general"}</definedName>
    <definedName name="rrrrt" localSheetId="44" hidden="1">{"via1",#N/A,TRUE,"general";"via2",#N/A,TRUE,"general";"via3",#N/A,TRUE,"general"}</definedName>
    <definedName name="rrrrt" localSheetId="41" hidden="1">{"via1",#N/A,TRUE,"general";"via2",#N/A,TRUE,"general";"via3",#N/A,TRUE,"general"}</definedName>
    <definedName name="rrrrt" hidden="1">{"via1",#N/A,TRUE,"general";"via2",#N/A,TRUE,"general";"via3",#N/A,TRUE,"general"}</definedName>
    <definedName name="Rs" localSheetId="42">#REF!</definedName>
    <definedName name="Rs" localSheetId="44">#REF!</definedName>
    <definedName name="Rs" localSheetId="41">#REF!</definedName>
    <definedName name="Rs">#REF!</definedName>
    <definedName name="rsdgsd5" localSheetId="42" hidden="1">{"TAB1",#N/A,TRUE,"GENERAL";"TAB2",#N/A,TRUE,"GENERAL";"TAB3",#N/A,TRUE,"GENERAL";"TAB4",#N/A,TRUE,"GENERAL";"TAB5",#N/A,TRUE,"GENERAL"}</definedName>
    <definedName name="rsdgsd5" localSheetId="44" hidden="1">{"TAB1",#N/A,TRUE,"GENERAL";"TAB2",#N/A,TRUE,"GENERAL";"TAB3",#N/A,TRUE,"GENERAL";"TAB4",#N/A,TRUE,"GENERAL";"TAB5",#N/A,TRUE,"GENERAL"}</definedName>
    <definedName name="rsdgsd5" localSheetId="41" hidden="1">{"TAB1",#N/A,TRUE,"GENERAL";"TAB2",#N/A,TRUE,"GENERAL";"TAB3",#N/A,TRUE,"GENERAL";"TAB4",#N/A,TRUE,"GENERAL";"TAB5",#N/A,TRUE,"GENERAL"}</definedName>
    <definedName name="rsdgsd5" hidden="1">{"TAB1",#N/A,TRUE,"GENERAL";"TAB2",#N/A,TRUE,"GENERAL";"TAB3",#N/A,TRUE,"GENERAL";"TAB4",#N/A,TRUE,"GENERAL";"TAB5",#N/A,TRUE,"GENERAL"}</definedName>
    <definedName name="RSS" localSheetId="42">#REF!</definedName>
    <definedName name="RSS" localSheetId="44">#REF!</definedName>
    <definedName name="RSS" localSheetId="41">#REF!</definedName>
    <definedName name="RSS">#REF!</definedName>
    <definedName name="rt" localSheetId="42" hidden="1">{"TAB1",#N/A,TRUE,"GENERAL";"TAB2",#N/A,TRUE,"GENERAL";"TAB3",#N/A,TRUE,"GENERAL";"TAB4",#N/A,TRUE,"GENERAL";"TAB5",#N/A,TRUE,"GENERAL"}</definedName>
    <definedName name="rt" localSheetId="44" hidden="1">{"TAB1",#N/A,TRUE,"GENERAL";"TAB2",#N/A,TRUE,"GENERAL";"TAB3",#N/A,TRUE,"GENERAL";"TAB4",#N/A,TRUE,"GENERAL";"TAB5",#N/A,TRUE,"GENERAL"}</definedName>
    <definedName name="rt" localSheetId="41" hidden="1">{"TAB1",#N/A,TRUE,"GENERAL";"TAB2",#N/A,TRUE,"GENERAL";"TAB3",#N/A,TRUE,"GENERAL";"TAB4",#N/A,TRUE,"GENERAL";"TAB5",#N/A,TRUE,"GENERAL"}</definedName>
    <definedName name="rt" hidden="1">{"TAB1",#N/A,TRUE,"GENERAL";"TAB2",#N/A,TRUE,"GENERAL";"TAB3",#N/A,TRUE,"GENERAL";"TAB4",#N/A,TRUE,"GENERAL";"TAB5",#N/A,TRUE,"GENERAL"}</definedName>
    <definedName name="rte" localSheetId="42" hidden="1">{"TAB1",#N/A,TRUE,"GENERAL";"TAB2",#N/A,TRUE,"GENERAL";"TAB3",#N/A,TRUE,"GENERAL";"TAB4",#N/A,TRUE,"GENERAL";"TAB5",#N/A,TRUE,"GENERAL"}</definedName>
    <definedName name="rte" localSheetId="44" hidden="1">{"TAB1",#N/A,TRUE,"GENERAL";"TAB2",#N/A,TRUE,"GENERAL";"TAB3",#N/A,TRUE,"GENERAL";"TAB4",#N/A,TRUE,"GENERAL";"TAB5",#N/A,TRUE,"GENERAL"}</definedName>
    <definedName name="rte" localSheetId="41" hidden="1">{"TAB1",#N/A,TRUE,"GENERAL";"TAB2",#N/A,TRUE,"GENERAL";"TAB3",#N/A,TRUE,"GENERAL";"TAB4",#N/A,TRUE,"GENERAL";"TAB5",#N/A,TRUE,"GENERAL"}</definedName>
    <definedName name="rte" hidden="1">{"TAB1",#N/A,TRUE,"GENERAL";"TAB2",#N/A,TRUE,"GENERAL";"TAB3",#N/A,TRUE,"GENERAL";"TAB4",#N/A,TRUE,"GENERAL";"TAB5",#N/A,TRUE,"GENERAL"}</definedName>
    <definedName name="rteg" localSheetId="42" hidden="1">{"via1",#N/A,TRUE,"general";"via2",#N/A,TRUE,"general";"via3",#N/A,TRUE,"general"}</definedName>
    <definedName name="rteg" localSheetId="44" hidden="1">{"via1",#N/A,TRUE,"general";"via2",#N/A,TRUE,"general";"via3",#N/A,TRUE,"general"}</definedName>
    <definedName name="rteg" localSheetId="41" hidden="1">{"via1",#N/A,TRUE,"general";"via2",#N/A,TRUE,"general";"via3",#N/A,TRUE,"general"}</definedName>
    <definedName name="rteg" hidden="1">{"via1",#N/A,TRUE,"general";"via2",#N/A,TRUE,"general";"via3",#N/A,TRUE,"general"}</definedName>
    <definedName name="rtert" localSheetId="42" hidden="1">{"TAB1",#N/A,TRUE,"GENERAL";"TAB2",#N/A,TRUE,"GENERAL";"TAB3",#N/A,TRUE,"GENERAL";"TAB4",#N/A,TRUE,"GENERAL";"TAB5",#N/A,TRUE,"GENERAL"}</definedName>
    <definedName name="rtert" localSheetId="44" hidden="1">{"TAB1",#N/A,TRUE,"GENERAL";"TAB2",#N/A,TRUE,"GENERAL";"TAB3",#N/A,TRUE,"GENERAL";"TAB4",#N/A,TRUE,"GENERAL";"TAB5",#N/A,TRUE,"GENERAL"}</definedName>
    <definedName name="rtert" localSheetId="41" hidden="1">{"TAB1",#N/A,TRUE,"GENERAL";"TAB2",#N/A,TRUE,"GENERAL";"TAB3",#N/A,TRUE,"GENERAL";"TAB4",#N/A,TRUE,"GENERAL";"TAB5",#N/A,TRUE,"GENERAL"}</definedName>
    <definedName name="rtert" hidden="1">{"TAB1",#N/A,TRUE,"GENERAL";"TAB2",#N/A,TRUE,"GENERAL";"TAB3",#N/A,TRUE,"GENERAL";"TAB4",#N/A,TRUE,"GENERAL";"TAB5",#N/A,TRUE,"GENERAL"}</definedName>
    <definedName name="rtes" localSheetId="42" hidden="1">{"via1",#N/A,TRUE,"general";"via2",#N/A,TRUE,"general";"via3",#N/A,TRUE,"general"}</definedName>
    <definedName name="rtes" localSheetId="44" hidden="1">{"via1",#N/A,TRUE,"general";"via2",#N/A,TRUE,"general";"via3",#N/A,TRUE,"general"}</definedName>
    <definedName name="rtes" localSheetId="41" hidden="1">{"via1",#N/A,TRUE,"general";"via2",#N/A,TRUE,"general";"via3",#N/A,TRUE,"general"}</definedName>
    <definedName name="rtes" hidden="1">{"via1",#N/A,TRUE,"general";"via2",#N/A,TRUE,"general";"via3",#N/A,TRUE,"general"}</definedName>
    <definedName name="rtewth" localSheetId="42" hidden="1">{"TAB1",#N/A,TRUE,"GENERAL";"TAB2",#N/A,TRUE,"GENERAL";"TAB3",#N/A,TRUE,"GENERAL";"TAB4",#N/A,TRUE,"GENERAL";"TAB5",#N/A,TRUE,"GENERAL"}</definedName>
    <definedName name="rtewth" localSheetId="44" hidden="1">{"TAB1",#N/A,TRUE,"GENERAL";"TAB2",#N/A,TRUE,"GENERAL";"TAB3",#N/A,TRUE,"GENERAL";"TAB4",#N/A,TRUE,"GENERAL";"TAB5",#N/A,TRUE,"GENERAL"}</definedName>
    <definedName name="rtewth" localSheetId="41" hidden="1">{"TAB1",#N/A,TRUE,"GENERAL";"TAB2",#N/A,TRUE,"GENERAL";"TAB3",#N/A,TRUE,"GENERAL";"TAB4",#N/A,TRUE,"GENERAL";"TAB5",#N/A,TRUE,"GENERAL"}</definedName>
    <definedName name="rtewth" hidden="1">{"TAB1",#N/A,TRUE,"GENERAL";"TAB2",#N/A,TRUE,"GENERAL";"TAB3",#N/A,TRUE,"GENERAL";"TAB4",#N/A,TRUE,"GENERAL";"TAB5",#N/A,TRUE,"GENERAL"}</definedName>
    <definedName name="rthjtj" localSheetId="42" hidden="1">{"TAB1",#N/A,TRUE,"GENERAL";"TAB2",#N/A,TRUE,"GENERAL";"TAB3",#N/A,TRUE,"GENERAL";"TAB4",#N/A,TRUE,"GENERAL";"TAB5",#N/A,TRUE,"GENERAL"}</definedName>
    <definedName name="rthjtj" localSheetId="44" hidden="1">{"TAB1",#N/A,TRUE,"GENERAL";"TAB2",#N/A,TRUE,"GENERAL";"TAB3",#N/A,TRUE,"GENERAL";"TAB4",#N/A,TRUE,"GENERAL";"TAB5",#N/A,TRUE,"GENERAL"}</definedName>
    <definedName name="rthjtj" localSheetId="41" hidden="1">{"TAB1",#N/A,TRUE,"GENERAL";"TAB2",#N/A,TRUE,"GENERAL";"TAB3",#N/A,TRUE,"GENERAL";"TAB4",#N/A,TRUE,"GENERAL";"TAB5",#N/A,TRUE,"GENERAL"}</definedName>
    <definedName name="rthjtj" hidden="1">{"TAB1",#N/A,TRUE,"GENERAL";"TAB2",#N/A,TRUE,"GENERAL";"TAB3",#N/A,TRUE,"GENERAL";"TAB4",#N/A,TRUE,"GENERAL";"TAB5",#N/A,TRUE,"GENERAL"}</definedName>
    <definedName name="rthrthg" localSheetId="42" hidden="1">{"via1",#N/A,TRUE,"general";"via2",#N/A,TRUE,"general";"via3",#N/A,TRUE,"general"}</definedName>
    <definedName name="rthrthg" localSheetId="44" hidden="1">{"via1",#N/A,TRUE,"general";"via2",#N/A,TRUE,"general";"via3",#N/A,TRUE,"general"}</definedName>
    <definedName name="rthrthg" localSheetId="41" hidden="1">{"via1",#N/A,TRUE,"general";"via2",#N/A,TRUE,"general";"via3",#N/A,TRUE,"general"}</definedName>
    <definedName name="rthrthg" hidden="1">{"via1",#N/A,TRUE,"general";"via2",#N/A,TRUE,"general";"via3",#N/A,TRUE,"general"}</definedName>
    <definedName name="rthtrh" localSheetId="42" hidden="1">{"via1",#N/A,TRUE,"general";"via2",#N/A,TRUE,"general";"via3",#N/A,TRUE,"general"}</definedName>
    <definedName name="rthtrh" localSheetId="44" hidden="1">{"via1",#N/A,TRUE,"general";"via2",#N/A,TRUE,"general";"via3",#N/A,TRUE,"general"}</definedName>
    <definedName name="rthtrh" localSheetId="41" hidden="1">{"via1",#N/A,TRUE,"general";"via2",#N/A,TRUE,"general";"via3",#N/A,TRUE,"general"}</definedName>
    <definedName name="rthtrh" hidden="1">{"via1",#N/A,TRUE,"general";"via2",#N/A,TRUE,"general";"via3",#N/A,TRUE,"general"}</definedName>
    <definedName name="rtkk" localSheetId="42" hidden="1">{"via1",#N/A,TRUE,"general";"via2",#N/A,TRUE,"general";"via3",#N/A,TRUE,"general"}</definedName>
    <definedName name="rtkk" localSheetId="44" hidden="1">{"via1",#N/A,TRUE,"general";"via2",#N/A,TRUE,"general";"via3",#N/A,TRUE,"general"}</definedName>
    <definedName name="rtkk" localSheetId="41" hidden="1">{"via1",#N/A,TRUE,"general";"via2",#N/A,TRUE,"general";"via3",#N/A,TRUE,"general"}</definedName>
    <definedName name="rtkk" hidden="1">{"via1",#N/A,TRUE,"general";"via2",#N/A,TRUE,"general";"via3",#N/A,TRUE,"general"}</definedName>
    <definedName name="rttthy" localSheetId="42" hidden="1">{"via1",#N/A,TRUE,"general";"via2",#N/A,TRUE,"general";"via3",#N/A,TRUE,"general"}</definedName>
    <definedName name="rttthy" localSheetId="44" hidden="1">{"via1",#N/A,TRUE,"general";"via2",#N/A,TRUE,"general";"via3",#N/A,TRUE,"general"}</definedName>
    <definedName name="rttthy" localSheetId="41" hidden="1">{"via1",#N/A,TRUE,"general";"via2",#N/A,TRUE,"general";"via3",#N/A,TRUE,"general"}</definedName>
    <definedName name="rttthy" hidden="1">{"via1",#N/A,TRUE,"general";"via2",#N/A,TRUE,"general";"via3",#N/A,TRUE,"general"}</definedName>
    <definedName name="rtu" localSheetId="42" hidden="1">{"via1",#N/A,TRUE,"general";"via2",#N/A,TRUE,"general";"via3",#N/A,TRUE,"general"}</definedName>
    <definedName name="rtu" localSheetId="44" hidden="1">{"via1",#N/A,TRUE,"general";"via2",#N/A,TRUE,"general";"via3",#N/A,TRUE,"general"}</definedName>
    <definedName name="rtu" localSheetId="41" hidden="1">{"via1",#N/A,TRUE,"general";"via2",#N/A,TRUE,"general";"via3",#N/A,TRUE,"general"}</definedName>
    <definedName name="rtu" hidden="1">{"via1",#N/A,TRUE,"general";"via2",#N/A,TRUE,"general";"via3",#N/A,TRUE,"general"}</definedName>
    <definedName name="rtug" localSheetId="42" hidden="1">{"TAB1",#N/A,TRUE,"GENERAL";"TAB2",#N/A,TRUE,"GENERAL";"TAB3",#N/A,TRUE,"GENERAL";"TAB4",#N/A,TRUE,"GENERAL";"TAB5",#N/A,TRUE,"GENERAL"}</definedName>
    <definedName name="rtug" localSheetId="44" hidden="1">{"TAB1",#N/A,TRUE,"GENERAL";"TAB2",#N/A,TRUE,"GENERAL";"TAB3",#N/A,TRUE,"GENERAL";"TAB4",#N/A,TRUE,"GENERAL";"TAB5",#N/A,TRUE,"GENERAL"}</definedName>
    <definedName name="rtug" localSheetId="41" hidden="1">{"TAB1",#N/A,TRUE,"GENERAL";"TAB2",#N/A,TRUE,"GENERAL";"TAB3",#N/A,TRUE,"GENERAL";"TAB4",#N/A,TRUE,"GENERAL";"TAB5",#N/A,TRUE,"GENERAL"}</definedName>
    <definedName name="rtug" hidden="1">{"TAB1",#N/A,TRUE,"GENERAL";"TAB2",#N/A,TRUE,"GENERAL";"TAB3",#N/A,TRUE,"GENERAL";"TAB4",#N/A,TRUE,"GENERAL";"TAB5",#N/A,TRUE,"GENERAL"}</definedName>
    <definedName name="rtugsd" localSheetId="42" hidden="1">{"TAB1",#N/A,TRUE,"GENERAL";"TAB2",#N/A,TRUE,"GENERAL";"TAB3",#N/A,TRUE,"GENERAL";"TAB4",#N/A,TRUE,"GENERAL";"TAB5",#N/A,TRUE,"GENERAL"}</definedName>
    <definedName name="rtugsd" localSheetId="44" hidden="1">{"TAB1",#N/A,TRUE,"GENERAL";"TAB2",#N/A,TRUE,"GENERAL";"TAB3",#N/A,TRUE,"GENERAL";"TAB4",#N/A,TRUE,"GENERAL";"TAB5",#N/A,TRUE,"GENERAL"}</definedName>
    <definedName name="rtugsd" localSheetId="41" hidden="1">{"TAB1",#N/A,TRUE,"GENERAL";"TAB2",#N/A,TRUE,"GENERAL";"TAB3",#N/A,TRUE,"GENERAL";"TAB4",#N/A,TRUE,"GENERAL";"TAB5",#N/A,TRUE,"GENERAL"}</definedName>
    <definedName name="rtugsd" hidden="1">{"TAB1",#N/A,TRUE,"GENERAL";"TAB2",#N/A,TRUE,"GENERAL";"TAB3",#N/A,TRUE,"GENERAL";"TAB4",#N/A,TRUE,"GENERAL";"TAB5",#N/A,TRUE,"GENERAL"}</definedName>
    <definedName name="rturtu" localSheetId="42" hidden="1">{"via1",#N/A,TRUE,"general";"via2",#N/A,TRUE,"general";"via3",#N/A,TRUE,"general"}</definedName>
    <definedName name="rturtu" localSheetId="44" hidden="1">{"via1",#N/A,TRUE,"general";"via2",#N/A,TRUE,"general";"via3",#N/A,TRUE,"general"}</definedName>
    <definedName name="rturtu" localSheetId="41" hidden="1">{"via1",#N/A,TRUE,"general";"via2",#N/A,TRUE,"general";"via3",#N/A,TRUE,"general"}</definedName>
    <definedName name="rturtu" hidden="1">{"via1",#N/A,TRUE,"general";"via2",#N/A,TRUE,"general";"via3",#N/A,TRUE,"general"}</definedName>
    <definedName name="rturu" localSheetId="42" hidden="1">{"via1",#N/A,TRUE,"general";"via2",#N/A,TRUE,"general";"via3",#N/A,TRUE,"general"}</definedName>
    <definedName name="rturu" localSheetId="44" hidden="1">{"via1",#N/A,TRUE,"general";"via2",#N/A,TRUE,"general";"via3",#N/A,TRUE,"general"}</definedName>
    <definedName name="rturu" localSheetId="41" hidden="1">{"via1",#N/A,TRUE,"general";"via2",#N/A,TRUE,"general";"via3",#N/A,TRUE,"general"}</definedName>
    <definedName name="rturu" hidden="1">{"via1",#N/A,TRUE,"general";"via2",#N/A,TRUE,"general";"via3",#N/A,TRUE,"general"}</definedName>
    <definedName name="rtut" localSheetId="42" hidden="1">{"via1",#N/A,TRUE,"general";"via2",#N/A,TRUE,"general";"via3",#N/A,TRUE,"general"}</definedName>
    <definedName name="rtut" localSheetId="44" hidden="1">{"via1",#N/A,TRUE,"general";"via2",#N/A,TRUE,"general";"via3",#N/A,TRUE,"general"}</definedName>
    <definedName name="rtut" localSheetId="41" hidden="1">{"via1",#N/A,TRUE,"general";"via2",#N/A,TRUE,"general";"via3",#N/A,TRUE,"general"}</definedName>
    <definedName name="rtut" hidden="1">{"via1",#N/A,TRUE,"general";"via2",#N/A,TRUE,"general";"via3",#N/A,TRUE,"general"}</definedName>
    <definedName name="rtutru" localSheetId="42" hidden="1">{"via1",#N/A,TRUE,"general";"via2",#N/A,TRUE,"general";"via3",#N/A,TRUE,"general"}</definedName>
    <definedName name="rtutru" localSheetId="44" hidden="1">{"via1",#N/A,TRUE,"general";"via2",#N/A,TRUE,"general";"via3",#N/A,TRUE,"general"}</definedName>
    <definedName name="rtutru" localSheetId="41" hidden="1">{"via1",#N/A,TRUE,"general";"via2",#N/A,TRUE,"general";"via3",#N/A,TRUE,"general"}</definedName>
    <definedName name="rtutru" hidden="1">{"via1",#N/A,TRUE,"general";"via2",#N/A,TRUE,"general";"via3",#N/A,TRUE,"general"}</definedName>
    <definedName name="rtuy" localSheetId="42" hidden="1">{"via1",#N/A,TRUE,"general";"via2",#N/A,TRUE,"general";"via3",#N/A,TRUE,"general"}</definedName>
    <definedName name="rtuy" localSheetId="44" hidden="1">{"via1",#N/A,TRUE,"general";"via2",#N/A,TRUE,"general";"via3",#N/A,TRUE,"general"}</definedName>
    <definedName name="rtuy" localSheetId="41" hidden="1">{"via1",#N/A,TRUE,"general";"via2",#N/A,TRUE,"general";"via3",#N/A,TRUE,"general"}</definedName>
    <definedName name="rtuy" hidden="1">{"via1",#N/A,TRUE,"general";"via2",#N/A,TRUE,"general";"via3",#N/A,TRUE,"general"}</definedName>
    <definedName name="rtyhr" localSheetId="42" hidden="1">{"TAB1",#N/A,TRUE,"GENERAL";"TAB2",#N/A,TRUE,"GENERAL";"TAB3",#N/A,TRUE,"GENERAL";"TAB4",#N/A,TRUE,"GENERAL";"TAB5",#N/A,TRUE,"GENERAL"}</definedName>
    <definedName name="rtyhr" localSheetId="44" hidden="1">{"TAB1",#N/A,TRUE,"GENERAL";"TAB2",#N/A,TRUE,"GENERAL";"TAB3",#N/A,TRUE,"GENERAL";"TAB4",#N/A,TRUE,"GENERAL";"TAB5",#N/A,TRUE,"GENERAL"}</definedName>
    <definedName name="rtyhr" localSheetId="41" hidden="1">{"TAB1",#N/A,TRUE,"GENERAL";"TAB2",#N/A,TRUE,"GENERAL";"TAB3",#N/A,TRUE,"GENERAL";"TAB4",#N/A,TRUE,"GENERAL";"TAB5",#N/A,TRUE,"GENERAL"}</definedName>
    <definedName name="rtyhr" hidden="1">{"TAB1",#N/A,TRUE,"GENERAL";"TAB2",#N/A,TRUE,"GENERAL";"TAB3",#N/A,TRUE,"GENERAL";"TAB4",#N/A,TRUE,"GENERAL";"TAB5",#N/A,TRUE,"GENERAL"}</definedName>
    <definedName name="rtym" localSheetId="42" hidden="1">{"via1",#N/A,TRUE,"general";"via2",#N/A,TRUE,"general";"via3",#N/A,TRUE,"general"}</definedName>
    <definedName name="rtym" localSheetId="44" hidden="1">{"via1",#N/A,TRUE,"general";"via2",#N/A,TRUE,"general";"via3",#N/A,TRUE,"general"}</definedName>
    <definedName name="rtym" localSheetId="41" hidden="1">{"via1",#N/A,TRUE,"general";"via2",#N/A,TRUE,"general";"via3",#N/A,TRUE,"general"}</definedName>
    <definedName name="rtym" hidden="1">{"via1",#N/A,TRUE,"general";"via2",#N/A,TRUE,"general";"via3",#N/A,TRUE,"general"}</definedName>
    <definedName name="rtyrey" localSheetId="42" hidden="1">{"TAB1",#N/A,TRUE,"GENERAL";"TAB2",#N/A,TRUE,"GENERAL";"TAB3",#N/A,TRUE,"GENERAL";"TAB4",#N/A,TRUE,"GENERAL";"TAB5",#N/A,TRUE,"GENERAL"}</definedName>
    <definedName name="rtyrey" localSheetId="44" hidden="1">{"TAB1",#N/A,TRUE,"GENERAL";"TAB2",#N/A,TRUE,"GENERAL";"TAB3",#N/A,TRUE,"GENERAL";"TAB4",#N/A,TRUE,"GENERAL";"TAB5",#N/A,TRUE,"GENERAL"}</definedName>
    <definedName name="rtyrey" localSheetId="41" hidden="1">{"TAB1",#N/A,TRUE,"GENERAL";"TAB2",#N/A,TRUE,"GENERAL";"TAB3",#N/A,TRUE,"GENERAL";"TAB4",#N/A,TRUE,"GENERAL";"TAB5",#N/A,TRUE,"GENERAL"}</definedName>
    <definedName name="rtyrey" hidden="1">{"TAB1",#N/A,TRUE,"GENERAL";"TAB2",#N/A,TRUE,"GENERAL";"TAB3",#N/A,TRUE,"GENERAL";"TAB4",#N/A,TRUE,"GENERAL";"TAB5",#N/A,TRUE,"GENERAL"}</definedName>
    <definedName name="rtyrh" localSheetId="42" hidden="1">{"via1",#N/A,TRUE,"general";"via2",#N/A,TRUE,"general";"via3",#N/A,TRUE,"general"}</definedName>
    <definedName name="rtyrh" localSheetId="44" hidden="1">{"via1",#N/A,TRUE,"general";"via2",#N/A,TRUE,"general";"via3",#N/A,TRUE,"general"}</definedName>
    <definedName name="rtyrh" localSheetId="41" hidden="1">{"via1",#N/A,TRUE,"general";"via2",#N/A,TRUE,"general";"via3",#N/A,TRUE,"general"}</definedName>
    <definedName name="rtyrh" hidden="1">{"via1",#N/A,TRUE,"general";"via2",#N/A,TRUE,"general";"via3",#N/A,TRUE,"general"}</definedName>
    <definedName name="RTYRTY" localSheetId="42" hidden="1">{"via1",#N/A,TRUE,"general";"via2",#N/A,TRUE,"general";"via3",#N/A,TRUE,"general"}</definedName>
    <definedName name="RTYRTY" localSheetId="44" hidden="1">{"via1",#N/A,TRUE,"general";"via2",#N/A,TRUE,"general";"via3",#N/A,TRUE,"general"}</definedName>
    <definedName name="RTYRTY" localSheetId="41" hidden="1">{"via1",#N/A,TRUE,"general";"via2",#N/A,TRUE,"general";"via3",#N/A,TRUE,"general"}</definedName>
    <definedName name="RTYRTY" hidden="1">{"via1",#N/A,TRUE,"general";"via2",#N/A,TRUE,"general";"via3",#N/A,TRUE,"general"}</definedName>
    <definedName name="rtyt" localSheetId="42" hidden="1">{"TAB1",#N/A,TRUE,"GENERAL";"TAB2",#N/A,TRUE,"GENERAL";"TAB3",#N/A,TRUE,"GENERAL";"TAB4",#N/A,TRUE,"GENERAL";"TAB5",#N/A,TRUE,"GENERAL"}</definedName>
    <definedName name="rtyt" localSheetId="44" hidden="1">{"TAB1",#N/A,TRUE,"GENERAL";"TAB2",#N/A,TRUE,"GENERAL";"TAB3",#N/A,TRUE,"GENERAL";"TAB4",#N/A,TRUE,"GENERAL";"TAB5",#N/A,TRUE,"GENERAL"}</definedName>
    <definedName name="rtyt" localSheetId="41" hidden="1">{"TAB1",#N/A,TRUE,"GENERAL";"TAB2",#N/A,TRUE,"GENERAL";"TAB3",#N/A,TRUE,"GENERAL";"TAB4",#N/A,TRUE,"GENERAL";"TAB5",#N/A,TRUE,"GENERAL"}</definedName>
    <definedName name="rtyt" hidden="1">{"TAB1",#N/A,TRUE,"GENERAL";"TAB2",#N/A,TRUE,"GENERAL";"TAB3",#N/A,TRUE,"GENERAL";"TAB4",#N/A,TRUE,"GENERAL";"TAB5",#N/A,TRUE,"GENERAL"}</definedName>
    <definedName name="rtytry" localSheetId="42" hidden="1">{"via1",#N/A,TRUE,"general";"via2",#N/A,TRUE,"general";"via3",#N/A,TRUE,"general"}</definedName>
    <definedName name="rtytry" localSheetId="44" hidden="1">{"via1",#N/A,TRUE,"general";"via2",#N/A,TRUE,"general";"via3",#N/A,TRUE,"general"}</definedName>
    <definedName name="rtytry" localSheetId="41" hidden="1">{"via1",#N/A,TRUE,"general";"via2",#N/A,TRUE,"general";"via3",#N/A,TRUE,"general"}</definedName>
    <definedName name="rtytry" hidden="1">{"via1",#N/A,TRUE,"general";"via2",#N/A,TRUE,"general";"via3",#N/A,TRUE,"general"}</definedName>
    <definedName name="rudy" localSheetId="42">#REF!</definedName>
    <definedName name="rudy" localSheetId="44">#REF!</definedName>
    <definedName name="rudy">#REF!</definedName>
    <definedName name="ruidocem" localSheetId="42">#REF!</definedName>
    <definedName name="ruidocem" localSheetId="44">#REF!</definedName>
    <definedName name="ruidocem">#REF!</definedName>
    <definedName name="ruru" localSheetId="42" hidden="1">{"TAB1",#N/A,TRUE,"GENERAL";"TAB2",#N/A,TRUE,"GENERAL";"TAB3",#N/A,TRUE,"GENERAL";"TAB4",#N/A,TRUE,"GENERAL";"TAB5",#N/A,TRUE,"GENERAL"}</definedName>
    <definedName name="ruru" localSheetId="44" hidden="1">{"TAB1",#N/A,TRUE,"GENERAL";"TAB2",#N/A,TRUE,"GENERAL";"TAB3",#N/A,TRUE,"GENERAL";"TAB4",#N/A,TRUE,"GENERAL";"TAB5",#N/A,TRUE,"GENERAL"}</definedName>
    <definedName name="ruru" localSheetId="41" hidden="1">{"TAB1",#N/A,TRUE,"GENERAL";"TAB2",#N/A,TRUE,"GENERAL";"TAB3",#N/A,TRUE,"GENERAL";"TAB4",#N/A,TRUE,"GENERAL";"TAB5",#N/A,TRUE,"GENERAL"}</definedName>
    <definedName name="ruru" hidden="1">{"TAB1",#N/A,TRUE,"GENERAL";"TAB2",#N/A,TRUE,"GENERAL";"TAB3",#N/A,TRUE,"GENERAL";"TAB4",#N/A,TRUE,"GENERAL";"TAB5",#N/A,TRUE,"GENERAL"}</definedName>
    <definedName name="RUT" localSheetId="42">#REF!</definedName>
    <definedName name="RUT" localSheetId="44">#REF!</definedName>
    <definedName name="RUT" localSheetId="41">#REF!</definedName>
    <definedName name="RUT">#REF!</definedName>
    <definedName name="rutu" localSheetId="42" hidden="1">{"via1",#N/A,TRUE,"general";"via2",#N/A,TRUE,"general";"via3",#N/A,TRUE,"general"}</definedName>
    <definedName name="rutu" localSheetId="44" hidden="1">{"via1",#N/A,TRUE,"general";"via2",#N/A,TRUE,"general";"via3",#N/A,TRUE,"general"}</definedName>
    <definedName name="rutu" localSheetId="41" hidden="1">{"via1",#N/A,TRUE,"general";"via2",#N/A,TRUE,"general";"via3",#N/A,TRUE,"general"}</definedName>
    <definedName name="rutu" hidden="1">{"via1",#N/A,TRUE,"general";"via2",#N/A,TRUE,"general";"via3",#N/A,TRUE,"general"}</definedName>
    <definedName name="rwt" localSheetId="42" hidden="1">{"via1",#N/A,TRUE,"general";"via2",#N/A,TRUE,"general";"via3",#N/A,TRUE,"general"}</definedName>
    <definedName name="rwt" localSheetId="44" hidden="1">{"via1",#N/A,TRUE,"general";"via2",#N/A,TRUE,"general";"via3",#N/A,TRUE,"general"}</definedName>
    <definedName name="rwt" localSheetId="41" hidden="1">{"via1",#N/A,TRUE,"general";"via2",#N/A,TRUE,"general";"via3",#N/A,TRUE,"general"}</definedName>
    <definedName name="rwt" hidden="1">{"via1",#N/A,TRUE,"general";"via2",#N/A,TRUE,"general";"via3",#N/A,TRUE,"general"}</definedName>
    <definedName name="ry" localSheetId="42" hidden="1">{"via1",#N/A,TRUE,"general";"via2",#N/A,TRUE,"general";"via3",#N/A,TRUE,"general"}</definedName>
    <definedName name="ry" localSheetId="44" hidden="1">{"via1",#N/A,TRUE,"general";"via2",#N/A,TRUE,"general";"via3",#N/A,TRUE,"general"}</definedName>
    <definedName name="ry" localSheetId="41" hidden="1">{"via1",#N/A,TRUE,"general";"via2",#N/A,TRUE,"general";"via3",#N/A,TRUE,"general"}</definedName>
    <definedName name="ry" hidden="1">{"via1",#N/A,TRUE,"general";"via2",#N/A,TRUE,"general";"via3",#N/A,TRUE,"general"}</definedName>
    <definedName name="ryeryb" localSheetId="42" hidden="1">{"TAB1",#N/A,TRUE,"GENERAL";"TAB2",#N/A,TRUE,"GENERAL";"TAB3",#N/A,TRUE,"GENERAL";"TAB4",#N/A,TRUE,"GENERAL";"TAB5",#N/A,TRUE,"GENERAL"}</definedName>
    <definedName name="ryeryb" localSheetId="44" hidden="1">{"TAB1",#N/A,TRUE,"GENERAL";"TAB2",#N/A,TRUE,"GENERAL";"TAB3",#N/A,TRUE,"GENERAL";"TAB4",#N/A,TRUE,"GENERAL";"TAB5",#N/A,TRUE,"GENERAL"}</definedName>
    <definedName name="ryeryb" localSheetId="41" hidden="1">{"TAB1",#N/A,TRUE,"GENERAL";"TAB2",#N/A,TRUE,"GENERAL";"TAB3",#N/A,TRUE,"GENERAL";"TAB4",#N/A,TRUE,"GENERAL";"TAB5",#N/A,TRUE,"GENERAL"}</definedName>
    <definedName name="ryeryb" hidden="1">{"TAB1",#N/A,TRUE,"GENERAL";"TAB2",#N/A,TRUE,"GENERAL";"TAB3",#N/A,TRUE,"GENERAL";"TAB4",#N/A,TRUE,"GENERAL";"TAB5",#N/A,TRUE,"GENERAL"}</definedName>
    <definedName name="rytrsdg" localSheetId="42" hidden="1">{"via1",#N/A,TRUE,"general";"via2",#N/A,TRUE,"general";"via3",#N/A,TRUE,"general"}</definedName>
    <definedName name="rytrsdg" localSheetId="44" hidden="1">{"via1",#N/A,TRUE,"general";"via2",#N/A,TRUE,"general";"via3",#N/A,TRUE,"general"}</definedName>
    <definedName name="rytrsdg" localSheetId="41" hidden="1">{"via1",#N/A,TRUE,"general";"via2",#N/A,TRUE,"general";"via3",#N/A,TRUE,"general"}</definedName>
    <definedName name="rytrsdg" hidden="1">{"via1",#N/A,TRUE,"general";"via2",#N/A,TRUE,"general";"via3",#N/A,TRUE,"general"}</definedName>
    <definedName name="s" localSheetId="42">'MEDIA ARIT BAJA'!ERR</definedName>
    <definedName name="s" localSheetId="44">'ORDEN ELEG'!ERR</definedName>
    <definedName name="s" localSheetId="41">'PREC. ARTIFI. BAJOS'!ERR</definedName>
    <definedName name="s">[0]!ERR</definedName>
    <definedName name="S12EQ3R4R324R" localSheetId="42">#REF!</definedName>
    <definedName name="S12EQ3R4R324R" localSheetId="44">#REF!</definedName>
    <definedName name="S12EQ3R4R324R">#REF!</definedName>
    <definedName name="saa" localSheetId="42" hidden="1">{"via1",#N/A,TRUE,"general";"via2",#N/A,TRUE,"general";"via3",#N/A,TRUE,"general"}</definedName>
    <definedName name="saa" localSheetId="44" hidden="1">{"via1",#N/A,TRUE,"general";"via2",#N/A,TRUE,"general";"via3",#N/A,TRUE,"general"}</definedName>
    <definedName name="saa" localSheetId="41" hidden="1">{"via1",#N/A,TRUE,"general";"via2",#N/A,TRUE,"general";"via3",#N/A,TRUE,"general"}</definedName>
    <definedName name="saa" hidden="1">{"via1",#N/A,TRUE,"general";"via2",#N/A,TRUE,"general";"via3",#N/A,TRUE,"general"}</definedName>
    <definedName name="saas" localSheetId="42">#REF!</definedName>
    <definedName name="saas" localSheetId="44">#REF!</definedName>
    <definedName name="saas">#REF!</definedName>
    <definedName name="SAD" localSheetId="42" hidden="1">{"via1",#N/A,TRUE,"general";"via2",#N/A,TRUE,"general";"via3",#N/A,TRUE,"general"}</definedName>
    <definedName name="SAD" localSheetId="44" hidden="1">{"via1",#N/A,TRUE,"general";"via2",#N/A,TRUE,"general";"via3",#N/A,TRUE,"general"}</definedName>
    <definedName name="SAD" localSheetId="41" hidden="1">{"via1",#N/A,TRUE,"general";"via2",#N/A,TRUE,"general";"via3",#N/A,TRUE,"general"}</definedName>
    <definedName name="SAD" hidden="1">{"via1",#N/A,TRUE,"general";"via2",#N/A,TRUE,"general";"via3",#N/A,TRUE,"general"}</definedName>
    <definedName name="SADF" localSheetId="42" hidden="1">{"via1",#N/A,TRUE,"general";"via2",#N/A,TRUE,"general";"via3",#N/A,TRUE,"general"}</definedName>
    <definedName name="SADF" localSheetId="44" hidden="1">{"via1",#N/A,TRUE,"general";"via2",#N/A,TRUE,"general";"via3",#N/A,TRUE,"general"}</definedName>
    <definedName name="SADF" localSheetId="41" hidden="1">{"via1",#N/A,TRUE,"general";"via2",#N/A,TRUE,"general";"via3",#N/A,TRUE,"general"}</definedName>
    <definedName name="SADF" hidden="1">{"via1",#N/A,TRUE,"general";"via2",#N/A,TRUE,"general";"via3",#N/A,TRUE,"general"}</definedName>
    <definedName name="sadff" localSheetId="42" hidden="1">{"TAB1",#N/A,TRUE,"GENERAL";"TAB2",#N/A,TRUE,"GENERAL";"TAB3",#N/A,TRUE,"GENERAL";"TAB4",#N/A,TRUE,"GENERAL";"TAB5",#N/A,TRUE,"GENERAL"}</definedName>
    <definedName name="sadff" localSheetId="44" hidden="1">{"TAB1",#N/A,TRUE,"GENERAL";"TAB2",#N/A,TRUE,"GENERAL";"TAB3",#N/A,TRUE,"GENERAL";"TAB4",#N/A,TRUE,"GENERAL";"TAB5",#N/A,TRUE,"GENERAL"}</definedName>
    <definedName name="sadff" localSheetId="41" hidden="1">{"TAB1",#N/A,TRUE,"GENERAL";"TAB2",#N/A,TRUE,"GENERAL";"TAB3",#N/A,TRUE,"GENERAL";"TAB4",#N/A,TRUE,"GENERAL";"TAB5",#N/A,TRUE,"GENERAL"}</definedName>
    <definedName name="sadff" hidden="1">{"TAB1",#N/A,TRUE,"GENERAL";"TAB2",#N/A,TRUE,"GENERAL";"TAB3",#N/A,TRUE,"GENERAL";"TAB4",#N/A,TRUE,"GENERAL";"TAB5",#N/A,TRUE,"GENERAL"}</definedName>
    <definedName name="sadfo" localSheetId="42" hidden="1">{"via1",#N/A,TRUE,"general";"via2",#N/A,TRUE,"general";"via3",#N/A,TRUE,"general"}</definedName>
    <definedName name="sadfo" localSheetId="44" hidden="1">{"via1",#N/A,TRUE,"general";"via2",#N/A,TRUE,"general";"via3",#N/A,TRUE,"general"}</definedName>
    <definedName name="sadfo" localSheetId="41" hidden="1">{"via1",#N/A,TRUE,"general";"via2",#N/A,TRUE,"general";"via3",#N/A,TRUE,"general"}</definedName>
    <definedName name="sadfo" hidden="1">{"via1",#N/A,TRUE,"general";"via2",#N/A,TRUE,"general";"via3",#N/A,TRUE,"general"}</definedName>
    <definedName name="safdp" localSheetId="42" hidden="1">{"TAB1",#N/A,TRUE,"GENERAL";"TAB2",#N/A,TRUE,"GENERAL";"TAB3",#N/A,TRUE,"GENERAL";"TAB4",#N/A,TRUE,"GENERAL";"TAB5",#N/A,TRUE,"GENERAL"}</definedName>
    <definedName name="safdp" localSheetId="44" hidden="1">{"TAB1",#N/A,TRUE,"GENERAL";"TAB2",#N/A,TRUE,"GENERAL";"TAB3",#N/A,TRUE,"GENERAL";"TAB4",#N/A,TRUE,"GENERAL";"TAB5",#N/A,TRUE,"GENERAL"}</definedName>
    <definedName name="safdp" localSheetId="41" hidden="1">{"TAB1",#N/A,TRUE,"GENERAL";"TAB2",#N/A,TRUE,"GENERAL";"TAB3",#N/A,TRUE,"GENERAL";"TAB4",#N/A,TRUE,"GENERAL";"TAB5",#N/A,TRUE,"GENERAL"}</definedName>
    <definedName name="safdp" hidden="1">{"TAB1",#N/A,TRUE,"GENERAL";"TAB2",#N/A,TRUE,"GENERAL";"TAB3",#N/A,TRUE,"GENERAL";"TAB4",#N/A,TRUE,"GENERAL";"TAB5",#N/A,TRUE,"GENERAL"}</definedName>
    <definedName name="SALARIOMINIMO" localSheetId="42">#REF!</definedName>
    <definedName name="SALARIOMINIMO" localSheetId="44">#REF!</definedName>
    <definedName name="SALARIOMINIMO">#REF!</definedName>
    <definedName name="salarios" localSheetId="42">'MEDIA ARIT BAJA'!ERR</definedName>
    <definedName name="salarios" localSheetId="44">'ORDEN ELEG'!ERR</definedName>
    <definedName name="salarios" localSheetId="41">'PREC. ARTIFI. BAJOS'!ERR</definedName>
    <definedName name="salarios">[0]!ERR</definedName>
    <definedName name="SalConv" localSheetId="42">#REF!</definedName>
    <definedName name="SalConv" localSheetId="44">#REF!</definedName>
    <definedName name="SalConv" localSheetId="41">#REF!</definedName>
    <definedName name="SalConv">#REF!</definedName>
    <definedName name="SALID1" localSheetId="42">#REF!</definedName>
    <definedName name="SALID1" localSheetId="44">#REF!</definedName>
    <definedName name="SALID1" localSheetId="41">#REF!</definedName>
    <definedName name="SALID1">#REF!</definedName>
    <definedName name="SalMinimo" localSheetId="42">#REF!</definedName>
    <definedName name="SalMinimo" localSheetId="44">#REF!</definedName>
    <definedName name="SalMinimo" localSheetId="41">#REF!</definedName>
    <definedName name="SalMinimo">#REF!</definedName>
    <definedName name="sanitario" localSheetId="42">#REF!</definedName>
    <definedName name="sanitario" localSheetId="44">#REF!</definedName>
    <definedName name="sanitario">#REF!</definedName>
    <definedName name="sbgfbgdr" localSheetId="42" hidden="1">{"via1",#N/A,TRUE,"general";"via2",#N/A,TRUE,"general";"via3",#N/A,TRUE,"general"}</definedName>
    <definedName name="sbgfbgdr" localSheetId="44" hidden="1">{"via1",#N/A,TRUE,"general";"via2",#N/A,TRUE,"general";"via3",#N/A,TRUE,"general"}</definedName>
    <definedName name="sbgfbgdr" localSheetId="41" hidden="1">{"via1",#N/A,TRUE,"general";"via2",#N/A,TRUE,"general";"via3",#N/A,TRUE,"general"}</definedName>
    <definedName name="sbgfbgdr" hidden="1">{"via1",#N/A,TRUE,"general";"via2",#N/A,TRUE,"general";"via3",#N/A,TRUE,"general"}</definedName>
    <definedName name="SBS" localSheetId="42">#REF!</definedName>
    <definedName name="SBS" localSheetId="44">#REF!</definedName>
    <definedName name="SBS" localSheetId="41">#REF!</definedName>
    <definedName name="SBS">#REF!</definedName>
    <definedName name="Sched_Pay" localSheetId="42">#REF!</definedName>
    <definedName name="Sched_Pay" localSheetId="44">#REF!</definedName>
    <definedName name="Sched_Pay" localSheetId="41">#REF!</definedName>
    <definedName name="Sched_Pay">#REF!</definedName>
    <definedName name="Scheduled_Extra_Payments" localSheetId="42">#REF!</definedName>
    <definedName name="Scheduled_Extra_Payments" localSheetId="44">#REF!</definedName>
    <definedName name="Scheduled_Extra_Payments" localSheetId="41">#REF!</definedName>
    <definedName name="Scheduled_Extra_Payments">#REF!</definedName>
    <definedName name="Scheduled_Interest_Rate" localSheetId="41">#REF!</definedName>
    <definedName name="Scheduled_Interest_Rate">#REF!</definedName>
    <definedName name="Scheduled_Monthly_Payment" localSheetId="41">#REF!</definedName>
    <definedName name="Scheduled_Monthly_Payment">#REF!</definedName>
    <definedName name="sd" localSheetId="42" hidden="1">{"TAB1",#N/A,TRUE,"GENERAL";"TAB2",#N/A,TRUE,"GENERAL";"TAB3",#N/A,TRUE,"GENERAL";"TAB4",#N/A,TRUE,"GENERAL";"TAB5",#N/A,TRUE,"GENERAL"}</definedName>
    <definedName name="sd" localSheetId="44" hidden="1">{"TAB1",#N/A,TRUE,"GENERAL";"TAB2",#N/A,TRUE,"GENERAL";"TAB3",#N/A,TRUE,"GENERAL";"TAB4",#N/A,TRUE,"GENERAL";"TAB5",#N/A,TRUE,"GENERAL"}</definedName>
    <definedName name="sd" localSheetId="41" hidden="1">{"TAB1",#N/A,TRUE,"GENERAL";"TAB2",#N/A,TRUE,"GENERAL";"TAB3",#N/A,TRUE,"GENERAL";"TAB4",#N/A,TRUE,"GENERAL";"TAB5",#N/A,TRUE,"GENERAL"}</definedName>
    <definedName name="sd" hidden="1">{"TAB1",#N/A,TRUE,"GENERAL";"TAB2",#N/A,TRUE,"GENERAL";"TAB3",#N/A,TRUE,"GENERAL";"TAB4",#N/A,TRUE,"GENERAL";"TAB5",#N/A,TRUE,"GENERAL"}</definedName>
    <definedName name="sdaf" localSheetId="42" hidden="1">{"via1",#N/A,TRUE,"general";"via2",#N/A,TRUE,"general";"via3",#N/A,TRUE,"general"}</definedName>
    <definedName name="sdaf" localSheetId="44" hidden="1">{"via1",#N/A,TRUE,"general";"via2",#N/A,TRUE,"general";"via3",#N/A,TRUE,"general"}</definedName>
    <definedName name="sdaf" localSheetId="41" hidden="1">{"via1",#N/A,TRUE,"general";"via2",#N/A,TRUE,"general";"via3",#N/A,TRUE,"general"}</definedName>
    <definedName name="sdaf" hidden="1">{"via1",#N/A,TRUE,"general";"via2",#N/A,TRUE,"general";"via3",#N/A,TRUE,"general"}</definedName>
    <definedName name="sdas" localSheetId="42" hidden="1">{"via1",#N/A,TRUE,"general";"via2",#N/A,TRUE,"general";"via3",#N/A,TRUE,"general"}</definedName>
    <definedName name="sdas" localSheetId="44" hidden="1">{"via1",#N/A,TRUE,"general";"via2",#N/A,TRUE,"general";"via3",#N/A,TRUE,"general"}</definedName>
    <definedName name="sdas" localSheetId="41" hidden="1">{"via1",#N/A,TRUE,"general";"via2",#N/A,TRUE,"general";"via3",#N/A,TRUE,"general"}</definedName>
    <definedName name="sdas" hidden="1">{"via1",#N/A,TRUE,"general";"via2",#N/A,TRUE,"general";"via3",#N/A,TRUE,"general"}</definedName>
    <definedName name="sdasdf" localSheetId="42" hidden="1">{"via1",#N/A,TRUE,"general";"via2",#N/A,TRUE,"general";"via3",#N/A,TRUE,"general"}</definedName>
    <definedName name="sdasdf" localSheetId="44" hidden="1">{"via1",#N/A,TRUE,"general";"via2",#N/A,TRUE,"general";"via3",#N/A,TRUE,"general"}</definedName>
    <definedName name="sdasdf" localSheetId="41" hidden="1">{"via1",#N/A,TRUE,"general";"via2",#N/A,TRUE,"general";"via3",#N/A,TRUE,"general"}</definedName>
    <definedName name="sdasdf" hidden="1">{"via1",#N/A,TRUE,"general";"via2",#N/A,TRUE,"general";"via3",#N/A,TRUE,"general"}</definedName>
    <definedName name="SDCDSCT" localSheetId="42" hidden="1">{"TAB1",#N/A,TRUE,"GENERAL";"TAB2",#N/A,TRUE,"GENERAL";"TAB3",#N/A,TRUE,"GENERAL";"TAB4",#N/A,TRUE,"GENERAL";"TAB5",#N/A,TRUE,"GENERAL"}</definedName>
    <definedName name="SDCDSCT" localSheetId="44" hidden="1">{"TAB1",#N/A,TRUE,"GENERAL";"TAB2",#N/A,TRUE,"GENERAL";"TAB3",#N/A,TRUE,"GENERAL";"TAB4",#N/A,TRUE,"GENERAL";"TAB5",#N/A,TRUE,"GENERAL"}</definedName>
    <definedName name="SDCDSCT" localSheetId="41" hidden="1">{"TAB1",#N/A,TRUE,"GENERAL";"TAB2",#N/A,TRUE,"GENERAL";"TAB3",#N/A,TRUE,"GENERAL";"TAB4",#N/A,TRUE,"GENERAL";"TAB5",#N/A,TRUE,"GENERAL"}</definedName>
    <definedName name="SDCDSCT" hidden="1">{"TAB1",#N/A,TRUE,"GENERAL";"TAB2",#N/A,TRUE,"GENERAL";"TAB3",#N/A,TRUE,"GENERAL";"TAB4",#N/A,TRUE,"GENERAL";"TAB5",#N/A,TRUE,"GENERAL"}</definedName>
    <definedName name="SDDSAFF" localSheetId="42" hidden="1">{#N/A,#N/A,TRUE,"1842CWN0"}</definedName>
    <definedName name="SDDSAFF" localSheetId="44" hidden="1">{#N/A,#N/A,TRUE,"1842CWN0"}</definedName>
    <definedName name="SDDSAFF" localSheetId="41" hidden="1">{#N/A,#N/A,TRUE,"1842CWN0"}</definedName>
    <definedName name="SDDSAFF" hidden="1">{#N/A,#N/A,TRUE,"1842CWN0"}</definedName>
    <definedName name="SDFCE" localSheetId="42" hidden="1">{"TAB1",#N/A,TRUE,"GENERAL";"TAB2",#N/A,TRUE,"GENERAL";"TAB3",#N/A,TRUE,"GENERAL";"TAB4",#N/A,TRUE,"GENERAL";"TAB5",#N/A,TRUE,"GENERAL"}</definedName>
    <definedName name="SDFCE" localSheetId="44" hidden="1">{"TAB1",#N/A,TRUE,"GENERAL";"TAB2",#N/A,TRUE,"GENERAL";"TAB3",#N/A,TRUE,"GENERAL";"TAB4",#N/A,TRUE,"GENERAL";"TAB5",#N/A,TRUE,"GENERAL"}</definedName>
    <definedName name="SDFCE" localSheetId="41" hidden="1">{"TAB1",#N/A,TRUE,"GENERAL";"TAB2",#N/A,TRUE,"GENERAL";"TAB3",#N/A,TRUE,"GENERAL";"TAB4",#N/A,TRUE,"GENERAL";"TAB5",#N/A,TRUE,"GENERAL"}</definedName>
    <definedName name="SDFCE" hidden="1">{"TAB1",#N/A,TRUE,"GENERAL";"TAB2",#N/A,TRUE,"GENERAL";"TAB3",#N/A,TRUE,"GENERAL";"TAB4",#N/A,TRUE,"GENERAL";"TAB5",#N/A,TRUE,"GENERAL"}</definedName>
    <definedName name="sdfd" localSheetId="42" hidden="1">{"via1",#N/A,TRUE,"general";"via2",#N/A,TRUE,"general";"via3",#N/A,TRUE,"general"}</definedName>
    <definedName name="sdfd" localSheetId="44" hidden="1">{"via1",#N/A,TRUE,"general";"via2",#N/A,TRUE,"general";"via3",#N/A,TRUE,"general"}</definedName>
    <definedName name="sdfd" localSheetId="41" hidden="1">{"via1",#N/A,TRUE,"general";"via2",#N/A,TRUE,"general";"via3",#N/A,TRUE,"general"}</definedName>
    <definedName name="sdfd" hidden="1">{"via1",#N/A,TRUE,"general";"via2",#N/A,TRUE,"general";"via3",#N/A,TRUE,"general"}</definedName>
    <definedName name="SDFDG" localSheetId="42" hidden="1">{#N/A,#N/A,TRUE,"1842CWN0"}</definedName>
    <definedName name="SDFDG" localSheetId="44" hidden="1">{#N/A,#N/A,TRUE,"1842CWN0"}</definedName>
    <definedName name="SDFDG" localSheetId="41" hidden="1">{#N/A,#N/A,TRUE,"1842CWN0"}</definedName>
    <definedName name="SDFDG" hidden="1">{#N/A,#N/A,TRUE,"1842CWN0"}</definedName>
    <definedName name="sdfds" localSheetId="42" hidden="1">{"via1",#N/A,TRUE,"general";"via2",#N/A,TRUE,"general";"via3",#N/A,TRUE,"general"}</definedName>
    <definedName name="sdfds" localSheetId="44" hidden="1">{"via1",#N/A,TRUE,"general";"via2",#N/A,TRUE,"general";"via3",#N/A,TRUE,"general"}</definedName>
    <definedName name="sdfds" localSheetId="41" hidden="1">{"via1",#N/A,TRUE,"general";"via2",#N/A,TRUE,"general";"via3",#N/A,TRUE,"general"}</definedName>
    <definedName name="sdfds" hidden="1">{"via1",#N/A,TRUE,"general";"via2",#N/A,TRUE,"general";"via3",#N/A,TRUE,"general"}</definedName>
    <definedName name="SDFDSO" localSheetId="42" hidden="1">{"via1",#N/A,TRUE,"general";"via2",#N/A,TRUE,"general";"via3",#N/A,TRUE,"general"}</definedName>
    <definedName name="SDFDSO" localSheetId="44" hidden="1">{"via1",#N/A,TRUE,"general";"via2",#N/A,TRUE,"general";"via3",#N/A,TRUE,"general"}</definedName>
    <definedName name="SDFDSO" localSheetId="41" hidden="1">{"via1",#N/A,TRUE,"general";"via2",#N/A,TRUE,"general";"via3",#N/A,TRUE,"general"}</definedName>
    <definedName name="SDFDSO" hidden="1">{"via1",#N/A,TRUE,"general";"via2",#N/A,TRUE,"general";"via3",#N/A,TRUE,"general"}</definedName>
    <definedName name="sdfdstp" localSheetId="42" hidden="1">{"TAB1",#N/A,TRUE,"GENERAL";"TAB2",#N/A,TRUE,"GENERAL";"TAB3",#N/A,TRUE,"GENERAL";"TAB4",#N/A,TRUE,"GENERAL";"TAB5",#N/A,TRUE,"GENERAL"}</definedName>
    <definedName name="sdfdstp" localSheetId="44" hidden="1">{"TAB1",#N/A,TRUE,"GENERAL";"TAB2",#N/A,TRUE,"GENERAL";"TAB3",#N/A,TRUE,"GENERAL";"TAB4",#N/A,TRUE,"GENERAL";"TAB5",#N/A,TRUE,"GENERAL"}</definedName>
    <definedName name="sdfdstp" localSheetId="41" hidden="1">{"TAB1",#N/A,TRUE,"GENERAL";"TAB2",#N/A,TRUE,"GENERAL";"TAB3",#N/A,TRUE,"GENERAL";"TAB4",#N/A,TRUE,"GENERAL";"TAB5",#N/A,TRUE,"GENERAL"}</definedName>
    <definedName name="sdfdstp" hidden="1">{"TAB1",#N/A,TRUE,"GENERAL";"TAB2",#N/A,TRUE,"GENERAL";"TAB3",#N/A,TRUE,"GENERAL";"TAB4",#N/A,TRUE,"GENERAL";"TAB5",#N/A,TRUE,"GENERAL"}</definedName>
    <definedName name="SDFEO" localSheetId="42" hidden="1">{"via1",#N/A,TRUE,"general";"via2",#N/A,TRUE,"general";"via3",#N/A,TRUE,"general"}</definedName>
    <definedName name="SDFEO" localSheetId="44" hidden="1">{"via1",#N/A,TRUE,"general";"via2",#N/A,TRUE,"general";"via3",#N/A,TRUE,"general"}</definedName>
    <definedName name="SDFEO" localSheetId="41" hidden="1">{"via1",#N/A,TRUE,"general";"via2",#N/A,TRUE,"general";"via3",#N/A,TRUE,"general"}</definedName>
    <definedName name="SDFEO" hidden="1">{"via1",#N/A,TRUE,"general";"via2",#N/A,TRUE,"general";"via3",#N/A,TRUE,"general"}</definedName>
    <definedName name="sdfg" localSheetId="42" hidden="1">{"TAB1",#N/A,TRUE,"GENERAL";"TAB2",#N/A,TRUE,"GENERAL";"TAB3",#N/A,TRUE,"GENERAL";"TAB4",#N/A,TRUE,"GENERAL";"TAB5",#N/A,TRUE,"GENERAL"}</definedName>
    <definedName name="sdfg" localSheetId="44" hidden="1">{"TAB1",#N/A,TRUE,"GENERAL";"TAB2",#N/A,TRUE,"GENERAL";"TAB3",#N/A,TRUE,"GENERAL";"TAB4",#N/A,TRUE,"GENERAL";"TAB5",#N/A,TRUE,"GENERAL"}</definedName>
    <definedName name="sdfg" localSheetId="41" hidden="1">{"TAB1",#N/A,TRUE,"GENERAL";"TAB2",#N/A,TRUE,"GENERAL";"TAB3",#N/A,TRUE,"GENERAL";"TAB4",#N/A,TRUE,"GENERAL";"TAB5",#N/A,TRUE,"GENERAL"}</definedName>
    <definedName name="sdfg" hidden="1">{"TAB1",#N/A,TRUE,"GENERAL";"TAB2",#N/A,TRUE,"GENERAL";"TAB3",#N/A,TRUE,"GENERAL";"TAB4",#N/A,TRUE,"GENERAL";"TAB5",#N/A,TRUE,"GENERAL"}</definedName>
    <definedName name="sdfgdsfk" localSheetId="42" hidden="1">{"via1",#N/A,TRUE,"general";"via2",#N/A,TRUE,"general";"via3",#N/A,TRUE,"general"}</definedName>
    <definedName name="sdfgdsfk" localSheetId="44" hidden="1">{"via1",#N/A,TRUE,"general";"via2",#N/A,TRUE,"general";"via3",#N/A,TRUE,"general"}</definedName>
    <definedName name="sdfgdsfk" localSheetId="41" hidden="1">{"via1",#N/A,TRUE,"general";"via2",#N/A,TRUE,"general";"via3",#N/A,TRUE,"general"}</definedName>
    <definedName name="sdfgdsfk" hidden="1">{"via1",#N/A,TRUE,"general";"via2",#N/A,TRUE,"general";"via3",#N/A,TRUE,"general"}</definedName>
    <definedName name="sdfgsg" localSheetId="42" hidden="1">{"via1",#N/A,TRUE,"general";"via2",#N/A,TRUE,"general";"via3",#N/A,TRUE,"general"}</definedName>
    <definedName name="sdfgsg" localSheetId="44" hidden="1">{"via1",#N/A,TRUE,"general";"via2",#N/A,TRUE,"general";"via3",#N/A,TRUE,"general"}</definedName>
    <definedName name="sdfgsg" localSheetId="41" hidden="1">{"via1",#N/A,TRUE,"general";"via2",#N/A,TRUE,"general";"via3",#N/A,TRUE,"general"}</definedName>
    <definedName name="sdfgsg" hidden="1">{"via1",#N/A,TRUE,"general";"via2",#N/A,TRUE,"general";"via3",#N/A,TRUE,"general"}</definedName>
    <definedName name="SDFLJK" localSheetId="42" hidden="1">{"TAB1",#N/A,TRUE,"GENERAL";"TAB2",#N/A,TRUE,"GENERAL";"TAB3",#N/A,TRUE,"GENERAL";"TAB4",#N/A,TRUE,"GENERAL";"TAB5",#N/A,TRUE,"GENERAL"}</definedName>
    <definedName name="SDFLJK" localSheetId="44" hidden="1">{"TAB1",#N/A,TRUE,"GENERAL";"TAB2",#N/A,TRUE,"GENERAL";"TAB3",#N/A,TRUE,"GENERAL";"TAB4",#N/A,TRUE,"GENERAL";"TAB5",#N/A,TRUE,"GENERAL"}</definedName>
    <definedName name="SDFLJK" localSheetId="41" hidden="1">{"TAB1",#N/A,TRUE,"GENERAL";"TAB2",#N/A,TRUE,"GENERAL";"TAB3",#N/A,TRUE,"GENERAL";"TAB4",#N/A,TRUE,"GENERAL";"TAB5",#N/A,TRUE,"GENERAL"}</definedName>
    <definedName name="SDFLJK" hidden="1">{"TAB1",#N/A,TRUE,"GENERAL";"TAB2",#N/A,TRUE,"GENERAL";"TAB3",#N/A,TRUE,"GENERAL";"TAB4",#N/A,TRUE,"GENERAL";"TAB5",#N/A,TRUE,"GENERAL"}</definedName>
    <definedName name="sdfsd" localSheetId="42">#REF!</definedName>
    <definedName name="sdfsd" localSheetId="44">#REF!</definedName>
    <definedName name="sdfsd" localSheetId="41">#REF!</definedName>
    <definedName name="sdfsd">#REF!</definedName>
    <definedName name="sdfsd4" localSheetId="42" hidden="1">{"via1",#N/A,TRUE,"general";"via2",#N/A,TRUE,"general";"via3",#N/A,TRUE,"general"}</definedName>
    <definedName name="sdfsd4" localSheetId="44" hidden="1">{"via1",#N/A,TRUE,"general";"via2",#N/A,TRUE,"general";"via3",#N/A,TRUE,"general"}</definedName>
    <definedName name="sdfsd4" localSheetId="41" hidden="1">{"via1",#N/A,TRUE,"general";"via2",#N/A,TRUE,"general";"via3",#N/A,TRUE,"general"}</definedName>
    <definedName name="sdfsd4" hidden="1">{"via1",#N/A,TRUE,"general";"via2",#N/A,TRUE,"general";"via3",#N/A,TRUE,"general"}</definedName>
    <definedName name="SDFSDF" localSheetId="42" hidden="1">{"TAB1",#N/A,TRUE,"GENERAL";"TAB2",#N/A,TRUE,"GENERAL";"TAB3",#N/A,TRUE,"GENERAL";"TAB4",#N/A,TRUE,"GENERAL";"TAB5",#N/A,TRUE,"GENERAL"}</definedName>
    <definedName name="SDFSDF" localSheetId="44" hidden="1">{"TAB1",#N/A,TRUE,"GENERAL";"TAB2",#N/A,TRUE,"GENERAL";"TAB3",#N/A,TRUE,"GENERAL";"TAB4",#N/A,TRUE,"GENERAL";"TAB5",#N/A,TRUE,"GENERAL"}</definedName>
    <definedName name="SDFSDF" localSheetId="41" hidden="1">{"TAB1",#N/A,TRUE,"GENERAL";"TAB2",#N/A,TRUE,"GENERAL";"TAB3",#N/A,TRUE,"GENERAL";"TAB4",#N/A,TRUE,"GENERAL";"TAB5",#N/A,TRUE,"GENERAL"}</definedName>
    <definedName name="SDFSDF" hidden="1">{"TAB1",#N/A,TRUE,"GENERAL";"TAB2",#N/A,TRUE,"GENERAL";"TAB3",#N/A,TRUE,"GENERAL";"TAB4",#N/A,TRUE,"GENERAL";"TAB5",#N/A,TRUE,"GENERAL"}</definedName>
    <definedName name="sdfsdfb" localSheetId="42" hidden="1">{"via1",#N/A,TRUE,"general";"via2",#N/A,TRUE,"general";"via3",#N/A,TRUE,"general"}</definedName>
    <definedName name="sdfsdfb" localSheetId="44" hidden="1">{"via1",#N/A,TRUE,"general";"via2",#N/A,TRUE,"general";"via3",#N/A,TRUE,"general"}</definedName>
    <definedName name="sdfsdfb" localSheetId="41" hidden="1">{"via1",#N/A,TRUE,"general";"via2",#N/A,TRUE,"general";"via3",#N/A,TRUE,"general"}</definedName>
    <definedName name="sdfsdfb" hidden="1">{"via1",#N/A,TRUE,"general";"via2",#N/A,TRUE,"general";"via3",#N/A,TRUE,"general"}</definedName>
    <definedName name="sdfsdgg" localSheetId="42" hidden="1">{#N/A,#N/A,TRUE,"INGENIERIA";#N/A,#N/A,TRUE,"COMPRAS";#N/A,#N/A,TRUE,"DIRECCION";#N/A,#N/A,TRUE,"RESUMEN"}</definedName>
    <definedName name="sdfsdgg" localSheetId="44" hidden="1">{#N/A,#N/A,TRUE,"INGENIERIA";#N/A,#N/A,TRUE,"COMPRAS";#N/A,#N/A,TRUE,"DIRECCION";#N/A,#N/A,TRUE,"RESUMEN"}</definedName>
    <definedName name="sdfsdgg" localSheetId="41" hidden="1">{#N/A,#N/A,TRUE,"INGENIERIA";#N/A,#N/A,TRUE,"COMPRAS";#N/A,#N/A,TRUE,"DIRECCION";#N/A,#N/A,TRUE,"RESUMEN"}</definedName>
    <definedName name="sdfsdgg" hidden="1">{#N/A,#N/A,TRUE,"INGENIERIA";#N/A,#N/A,TRUE,"COMPRAS";#N/A,#N/A,TRUE,"DIRECCION";#N/A,#N/A,TRUE,"RESUMEN"}</definedName>
    <definedName name="SDFSF" localSheetId="42" hidden="1">{"TAB1",#N/A,TRUE,"GENERAL";"TAB2",#N/A,TRUE,"GENERAL";"TAB3",#N/A,TRUE,"GENERAL";"TAB4",#N/A,TRUE,"GENERAL";"TAB5",#N/A,TRUE,"GENERAL"}</definedName>
    <definedName name="SDFSF" localSheetId="44" hidden="1">{"TAB1",#N/A,TRUE,"GENERAL";"TAB2",#N/A,TRUE,"GENERAL";"TAB3",#N/A,TRUE,"GENERAL";"TAB4",#N/A,TRUE,"GENERAL";"TAB5",#N/A,TRUE,"GENERAL"}</definedName>
    <definedName name="SDFSF" localSheetId="41" hidden="1">{"TAB1",#N/A,TRUE,"GENERAL";"TAB2",#N/A,TRUE,"GENERAL";"TAB3",#N/A,TRUE,"GENERAL";"TAB4",#N/A,TRUE,"GENERAL";"TAB5",#N/A,TRUE,"GENERAL"}</definedName>
    <definedName name="SDFSF" hidden="1">{"TAB1",#N/A,TRUE,"GENERAL";"TAB2",#N/A,TRUE,"GENERAL";"TAB3",#N/A,TRUE,"GENERAL";"TAB4",#N/A,TRUE,"GENERAL";"TAB5",#N/A,TRUE,"GENERAL"}</definedName>
    <definedName name="sdfsv" localSheetId="42" hidden="1">{"TAB1",#N/A,TRUE,"GENERAL";"TAB2",#N/A,TRUE,"GENERAL";"TAB3",#N/A,TRUE,"GENERAL";"TAB4",#N/A,TRUE,"GENERAL";"TAB5",#N/A,TRUE,"GENERAL"}</definedName>
    <definedName name="sdfsv" localSheetId="44" hidden="1">{"TAB1",#N/A,TRUE,"GENERAL";"TAB2",#N/A,TRUE,"GENERAL";"TAB3",#N/A,TRUE,"GENERAL";"TAB4",#N/A,TRUE,"GENERAL";"TAB5",#N/A,TRUE,"GENERAL"}</definedName>
    <definedName name="sdfsv" localSheetId="41" hidden="1">{"TAB1",#N/A,TRUE,"GENERAL";"TAB2",#N/A,TRUE,"GENERAL";"TAB3",#N/A,TRUE,"GENERAL";"TAB4",#N/A,TRUE,"GENERAL";"TAB5",#N/A,TRUE,"GENERAL"}</definedName>
    <definedName name="sdfsv" hidden="1">{"TAB1",#N/A,TRUE,"GENERAL";"TAB2",#N/A,TRUE,"GENERAL";"TAB3",#N/A,TRUE,"GENERAL";"TAB4",#N/A,TRUE,"GENERAL";"TAB5",#N/A,TRUE,"GENERAL"}</definedName>
    <definedName name="sdgfd" localSheetId="42" hidden="1">{"TAB1",#N/A,TRUE,"GENERAL";"TAB2",#N/A,TRUE,"GENERAL";"TAB3",#N/A,TRUE,"GENERAL";"TAB4",#N/A,TRUE,"GENERAL";"TAB5",#N/A,TRUE,"GENERAL"}</definedName>
    <definedName name="sdgfd" localSheetId="44" hidden="1">{"TAB1",#N/A,TRUE,"GENERAL";"TAB2",#N/A,TRUE,"GENERAL";"TAB3",#N/A,TRUE,"GENERAL";"TAB4",#N/A,TRUE,"GENERAL";"TAB5",#N/A,TRUE,"GENERAL"}</definedName>
    <definedName name="sdgfd" localSheetId="41" hidden="1">{"TAB1",#N/A,TRUE,"GENERAL";"TAB2",#N/A,TRUE,"GENERAL";"TAB3",#N/A,TRUE,"GENERAL";"TAB4",#N/A,TRUE,"GENERAL";"TAB5",#N/A,TRUE,"GENERAL"}</definedName>
    <definedName name="sdgfd" hidden="1">{"TAB1",#N/A,TRUE,"GENERAL";"TAB2",#N/A,TRUE,"GENERAL";"TAB3",#N/A,TRUE,"GENERAL";"TAB4",#N/A,TRUE,"GENERAL";"TAB5",#N/A,TRUE,"GENERAL"}</definedName>
    <definedName name="sdgfgp" localSheetId="42" hidden="1">{"via1",#N/A,TRUE,"general";"via2",#N/A,TRUE,"general";"via3",#N/A,TRUE,"general"}</definedName>
    <definedName name="sdgfgp" localSheetId="44" hidden="1">{"via1",#N/A,TRUE,"general";"via2",#N/A,TRUE,"general";"via3",#N/A,TRUE,"general"}</definedName>
    <definedName name="sdgfgp" localSheetId="41" hidden="1">{"via1",#N/A,TRUE,"general";"via2",#N/A,TRUE,"general";"via3",#N/A,TRUE,"general"}</definedName>
    <definedName name="sdgfgp" hidden="1">{"via1",#N/A,TRUE,"general";"via2",#N/A,TRUE,"general";"via3",#N/A,TRUE,"general"}</definedName>
    <definedName name="sdgfiu" localSheetId="42" hidden="1">{"via1",#N/A,TRUE,"general";"via2",#N/A,TRUE,"general";"via3",#N/A,TRUE,"general"}</definedName>
    <definedName name="sdgfiu" localSheetId="44" hidden="1">{"via1",#N/A,TRUE,"general";"via2",#N/A,TRUE,"general";"via3",#N/A,TRUE,"general"}</definedName>
    <definedName name="sdgfiu" localSheetId="41" hidden="1">{"via1",#N/A,TRUE,"general";"via2",#N/A,TRUE,"general";"via3",#N/A,TRUE,"general"}</definedName>
    <definedName name="sdgfiu" hidden="1">{"via1",#N/A,TRUE,"general";"via2",#N/A,TRUE,"general";"via3",#N/A,TRUE,"general"}</definedName>
    <definedName name="sdgsd" localSheetId="42" hidden="1">{"TAB1",#N/A,TRUE,"GENERAL";"TAB2",#N/A,TRUE,"GENERAL";"TAB3",#N/A,TRUE,"GENERAL";"TAB4",#N/A,TRUE,"GENERAL";"TAB5",#N/A,TRUE,"GENERAL"}</definedName>
    <definedName name="sdgsd" localSheetId="44" hidden="1">{"TAB1",#N/A,TRUE,"GENERAL";"TAB2",#N/A,TRUE,"GENERAL";"TAB3",#N/A,TRUE,"GENERAL";"TAB4",#N/A,TRUE,"GENERAL";"TAB5",#N/A,TRUE,"GENERAL"}</definedName>
    <definedName name="sdgsd" localSheetId="41" hidden="1">{"TAB1",#N/A,TRUE,"GENERAL";"TAB2",#N/A,TRUE,"GENERAL";"TAB3",#N/A,TRUE,"GENERAL";"TAB4",#N/A,TRUE,"GENERAL";"TAB5",#N/A,TRUE,"GENERAL"}</definedName>
    <definedName name="sdgsd" hidden="1">{"TAB1",#N/A,TRUE,"GENERAL";"TAB2",#N/A,TRUE,"GENERAL";"TAB3",#N/A,TRUE,"GENERAL";"TAB4",#N/A,TRUE,"GENERAL";"TAB5",#N/A,TRUE,"GENERAL"}</definedName>
    <definedName name="sdgsg" localSheetId="42" hidden="1">{"via1",#N/A,TRUE,"general";"via2",#N/A,TRUE,"general";"via3",#N/A,TRUE,"general"}</definedName>
    <definedName name="sdgsg" localSheetId="44" hidden="1">{"via1",#N/A,TRUE,"general";"via2",#N/A,TRUE,"general";"via3",#N/A,TRUE,"general"}</definedName>
    <definedName name="sdgsg" localSheetId="41" hidden="1">{"via1",#N/A,TRUE,"general";"via2",#N/A,TRUE,"general";"via3",#N/A,TRUE,"general"}</definedName>
    <definedName name="sdgsg" hidden="1">{"via1",#N/A,TRUE,"general";"via2",#N/A,TRUE,"general";"via3",#N/A,TRUE,"general"}</definedName>
    <definedName name="SDIKOM" localSheetId="42" hidden="1">{"TAB1",#N/A,TRUE,"GENERAL";"TAB2",#N/A,TRUE,"GENERAL";"TAB3",#N/A,TRUE,"GENERAL";"TAB4",#N/A,TRUE,"GENERAL";"TAB5",#N/A,TRUE,"GENERAL"}</definedName>
    <definedName name="SDIKOM" localSheetId="44" hidden="1">{"TAB1",#N/A,TRUE,"GENERAL";"TAB2",#N/A,TRUE,"GENERAL";"TAB3",#N/A,TRUE,"GENERAL";"TAB4",#N/A,TRUE,"GENERAL";"TAB5",#N/A,TRUE,"GENERAL"}</definedName>
    <definedName name="SDIKOM" localSheetId="41" hidden="1">{"TAB1",#N/A,TRUE,"GENERAL";"TAB2",#N/A,TRUE,"GENERAL";"TAB3",#N/A,TRUE,"GENERAL";"TAB4",#N/A,TRUE,"GENERAL";"TAB5",#N/A,TRUE,"GENERAL"}</definedName>
    <definedName name="SDIKOM" hidden="1">{"TAB1",#N/A,TRUE,"GENERAL";"TAB2",#N/A,TRUE,"GENERAL";"TAB3",#N/A,TRUE,"GENERAL";"TAB4",#N/A,TRUE,"GENERAL";"TAB5",#N/A,TRUE,"GENERAL"}</definedName>
    <definedName name="sdsdfh" localSheetId="42" hidden="1">{"via1",#N/A,TRUE,"general";"via2",#N/A,TRUE,"general";"via3",#N/A,TRUE,"general"}</definedName>
    <definedName name="sdsdfh" localSheetId="44" hidden="1">{"via1",#N/A,TRUE,"general";"via2",#N/A,TRUE,"general";"via3",#N/A,TRUE,"general"}</definedName>
    <definedName name="sdsdfh" localSheetId="41" hidden="1">{"via1",#N/A,TRUE,"general";"via2",#N/A,TRUE,"general";"via3",#N/A,TRUE,"general"}</definedName>
    <definedName name="sdsdfh" hidden="1">{"via1",#N/A,TRUE,"general";"via2",#N/A,TRUE,"general";"via3",#N/A,TRUE,"general"}</definedName>
    <definedName name="sdsdfsdff" localSheetId="42" hidden="1">{#N/A,#N/A,TRUE,"1842CWN0"}</definedName>
    <definedName name="sdsdfsdff" localSheetId="44" hidden="1">{#N/A,#N/A,TRUE,"1842CWN0"}</definedName>
    <definedName name="sdsdfsdff" localSheetId="41" hidden="1">{#N/A,#N/A,TRUE,"1842CWN0"}</definedName>
    <definedName name="sdsdfsdff" hidden="1">{#N/A,#N/A,TRUE,"1842CWN0"}</definedName>
    <definedName name="seccion1" localSheetId="42">#REF!</definedName>
    <definedName name="seccion1" localSheetId="44">#REF!</definedName>
    <definedName name="seccion1">#REF!</definedName>
    <definedName name="seccion2" localSheetId="42">#REF!</definedName>
    <definedName name="seccion2" localSheetId="44">#REF!</definedName>
    <definedName name="seccion2">#REF!</definedName>
    <definedName name="SECTOR" localSheetId="42">#REF!</definedName>
    <definedName name="SECTOR" localSheetId="44">#REF!</definedName>
    <definedName name="SECTOR" localSheetId="41">#REF!</definedName>
    <definedName name="SECTOR">#REF!</definedName>
    <definedName name="SEM_02">#N/A</definedName>
    <definedName name="SEMANA_C3" localSheetId="42">#REF!</definedName>
    <definedName name="SEMANA_C3" localSheetId="44">#REF!</definedName>
    <definedName name="SEMANA_C3" localSheetId="41">#REF!</definedName>
    <definedName name="SEMANA_C3">#REF!</definedName>
    <definedName name="sena" localSheetId="42">#REF!</definedName>
    <definedName name="sena" localSheetId="44">#REF!</definedName>
    <definedName name="sena" localSheetId="41">#REF!</definedName>
    <definedName name="sena">#REF!</definedName>
    <definedName name="SEP" localSheetId="42">#REF!</definedName>
    <definedName name="SEP" localSheetId="44">#REF!</definedName>
    <definedName name="SEP" localSheetId="41">#REF!</definedName>
    <definedName name="SEP">#REF!</definedName>
    <definedName name="SERO" localSheetId="42">'MEDIA ARIT BAJA'!ERR</definedName>
    <definedName name="SERO" localSheetId="44">'ORDEN ELEG'!ERR</definedName>
    <definedName name="SERO" localSheetId="41">'PREC. ARTIFI. BAJOS'!ERR</definedName>
    <definedName name="SERO">[0]!ERR</definedName>
    <definedName name="servicios" localSheetId="42">#REF!</definedName>
    <definedName name="servicios" localSheetId="44">#REF!</definedName>
    <definedName name="servicios">#REF!</definedName>
    <definedName name="setrj" localSheetId="42" hidden="1">{"via1",#N/A,TRUE,"general";"via2",#N/A,TRUE,"general";"via3",#N/A,TRUE,"general"}</definedName>
    <definedName name="setrj" localSheetId="44" hidden="1">{"via1",#N/A,TRUE,"general";"via2",#N/A,TRUE,"general";"via3",#N/A,TRUE,"general"}</definedName>
    <definedName name="setrj" localSheetId="41" hidden="1">{"via1",#N/A,TRUE,"general";"via2",#N/A,TRUE,"general";"via3",#N/A,TRUE,"general"}</definedName>
    <definedName name="setrj" hidden="1">{"via1",#N/A,TRUE,"general";"via2",#N/A,TRUE,"general";"via3",#N/A,TRUE,"general"}</definedName>
    <definedName name="sett" localSheetId="42" hidden="1">{"via1",#N/A,TRUE,"general";"via2",#N/A,TRUE,"general";"via3",#N/A,TRUE,"general"}</definedName>
    <definedName name="sett" localSheetId="44" hidden="1">{"via1",#N/A,TRUE,"general";"via2",#N/A,TRUE,"general";"via3",#N/A,TRUE,"general"}</definedName>
    <definedName name="sett" localSheetId="41" hidden="1">{"via1",#N/A,TRUE,"general";"via2",#N/A,TRUE,"general";"via3",#N/A,TRUE,"general"}</definedName>
    <definedName name="sett" hidden="1">{"via1",#N/A,TRUE,"general";"via2",#N/A,TRUE,"general";"via3",#N/A,TRUE,"general"}</definedName>
    <definedName name="sf" localSheetId="42">#REF!</definedName>
    <definedName name="SF" localSheetId="44">#REF!</definedName>
    <definedName name="sf" localSheetId="41">#REF!</definedName>
    <definedName name="sf">#REF!</definedName>
    <definedName name="sfasf" localSheetId="42" hidden="1">{"TAB1",#N/A,TRUE,"GENERAL";"TAB2",#N/A,TRUE,"GENERAL";"TAB3",#N/A,TRUE,"GENERAL";"TAB4",#N/A,TRUE,"GENERAL";"TAB5",#N/A,TRUE,"GENERAL"}</definedName>
    <definedName name="sfasf" localSheetId="44" hidden="1">{"TAB1",#N/A,TRUE,"GENERAL";"TAB2",#N/A,TRUE,"GENERAL";"TAB3",#N/A,TRUE,"GENERAL";"TAB4",#N/A,TRUE,"GENERAL";"TAB5",#N/A,TRUE,"GENERAL"}</definedName>
    <definedName name="sfasf" localSheetId="41" hidden="1">{"TAB1",#N/A,TRUE,"GENERAL";"TAB2",#N/A,TRUE,"GENERAL";"TAB3",#N/A,TRUE,"GENERAL";"TAB4",#N/A,TRUE,"GENERAL";"TAB5",#N/A,TRUE,"GENERAL"}</definedName>
    <definedName name="sfasf" hidden="1">{"TAB1",#N/A,TRUE,"GENERAL";"TAB2",#N/A,TRUE,"GENERAL";"TAB3",#N/A,TRUE,"GENERAL";"TAB4",#N/A,TRUE,"GENERAL";"TAB5",#N/A,TRUE,"GENERAL"}</definedName>
    <definedName name="SFHSGFH" localSheetId="42" hidden="1">{"TAB1",#N/A,TRUE,"GENERAL";"TAB2",#N/A,TRUE,"GENERAL";"TAB3",#N/A,TRUE,"GENERAL";"TAB4",#N/A,TRUE,"GENERAL";"TAB5",#N/A,TRUE,"GENERAL"}</definedName>
    <definedName name="SFHSGFH" localSheetId="44" hidden="1">{"TAB1",#N/A,TRUE,"GENERAL";"TAB2",#N/A,TRUE,"GENERAL";"TAB3",#N/A,TRUE,"GENERAL";"TAB4",#N/A,TRUE,"GENERAL";"TAB5",#N/A,TRUE,"GENERAL"}</definedName>
    <definedName name="SFHSGFH" localSheetId="41" hidden="1">{"TAB1",#N/A,TRUE,"GENERAL";"TAB2",#N/A,TRUE,"GENERAL";"TAB3",#N/A,TRUE,"GENERAL";"TAB4",#N/A,TRUE,"GENERAL";"TAB5",#N/A,TRUE,"GENERAL"}</definedName>
    <definedName name="SFHSGFH" hidden="1">{"TAB1",#N/A,TRUE,"GENERAL";"TAB2",#N/A,TRUE,"GENERAL";"TAB3",#N/A,TRUE,"GENERAL";"TAB4",#N/A,TRUE,"GENERAL";"TAB5",#N/A,TRUE,"GENERAL"}</definedName>
    <definedName name="sfsd" localSheetId="42" hidden="1">{"via1",#N/A,TRUE,"general";"via2",#N/A,TRUE,"general";"via3",#N/A,TRUE,"general"}</definedName>
    <definedName name="sfsd" localSheetId="44" hidden="1">{"via1",#N/A,TRUE,"general";"via2",#N/A,TRUE,"general";"via3",#N/A,TRUE,"general"}</definedName>
    <definedName name="sfsd" localSheetId="41" hidden="1">{"via1",#N/A,TRUE,"general";"via2",#N/A,TRUE,"general";"via3",#N/A,TRUE,"general"}</definedName>
    <definedName name="sfsd" hidden="1">{"via1",#N/A,TRUE,"general";"via2",#N/A,TRUE,"general";"via3",#N/A,TRUE,"general"}</definedName>
    <definedName name="sfsdf" localSheetId="42" hidden="1">{"TAB1",#N/A,TRUE,"GENERAL";"TAB2",#N/A,TRUE,"GENERAL";"TAB3",#N/A,TRUE,"GENERAL";"TAB4",#N/A,TRUE,"GENERAL";"TAB5",#N/A,TRUE,"GENERAL"}</definedName>
    <definedName name="sfsdf" localSheetId="44" hidden="1">{"TAB1",#N/A,TRUE,"GENERAL";"TAB2",#N/A,TRUE,"GENERAL";"TAB3",#N/A,TRUE,"GENERAL";"TAB4",#N/A,TRUE,"GENERAL";"TAB5",#N/A,TRUE,"GENERAL"}</definedName>
    <definedName name="sfsdf" localSheetId="41" hidden="1">{"TAB1",#N/A,TRUE,"GENERAL";"TAB2",#N/A,TRUE,"GENERAL";"TAB3",#N/A,TRUE,"GENERAL";"TAB4",#N/A,TRUE,"GENERAL";"TAB5",#N/A,TRUE,"GENERAL"}</definedName>
    <definedName name="sfsdf" hidden="1">{"TAB1",#N/A,TRUE,"GENERAL";"TAB2",#N/A,TRUE,"GENERAL";"TAB3",#N/A,TRUE,"GENERAL";"TAB4",#N/A,TRUE,"GENERAL";"TAB5",#N/A,TRUE,"GENERAL"}</definedName>
    <definedName name="sfsdferg" localSheetId="42" hidden="1">{"TAB1",#N/A,TRUE,"GENERAL";"TAB2",#N/A,TRUE,"GENERAL";"TAB3",#N/A,TRUE,"GENERAL";"TAB4",#N/A,TRUE,"GENERAL";"TAB5",#N/A,TRUE,"GENERAL"}</definedName>
    <definedName name="sfsdferg" localSheetId="44" hidden="1">{"TAB1",#N/A,TRUE,"GENERAL";"TAB2",#N/A,TRUE,"GENERAL";"TAB3",#N/A,TRUE,"GENERAL";"TAB4",#N/A,TRUE,"GENERAL";"TAB5",#N/A,TRUE,"GENERAL"}</definedName>
    <definedName name="sfsdferg" localSheetId="41" hidden="1">{"TAB1",#N/A,TRUE,"GENERAL";"TAB2",#N/A,TRUE,"GENERAL";"TAB3",#N/A,TRUE,"GENERAL";"TAB4",#N/A,TRUE,"GENERAL";"TAB5",#N/A,TRUE,"GENERAL"}</definedName>
    <definedName name="sfsdferg" hidden="1">{"TAB1",#N/A,TRUE,"GENERAL";"TAB2",#N/A,TRUE,"GENERAL";"TAB3",#N/A,TRUE,"GENERAL";"TAB4",#N/A,TRUE,"GENERAL";"TAB5",#N/A,TRUE,"GENERAL"}</definedName>
    <definedName name="sfsdfs" localSheetId="42" hidden="1">{"TAB1",#N/A,TRUE,"GENERAL";"TAB2",#N/A,TRUE,"GENERAL";"TAB3",#N/A,TRUE,"GENERAL";"TAB4",#N/A,TRUE,"GENERAL";"TAB5",#N/A,TRUE,"GENERAL"}</definedName>
    <definedName name="sfsdfs" localSheetId="44" hidden="1">{"TAB1",#N/A,TRUE,"GENERAL";"TAB2",#N/A,TRUE,"GENERAL";"TAB3",#N/A,TRUE,"GENERAL";"TAB4",#N/A,TRUE,"GENERAL";"TAB5",#N/A,TRUE,"GENERAL"}</definedName>
    <definedName name="sfsdfs" localSheetId="41" hidden="1">{"TAB1",#N/A,TRUE,"GENERAL";"TAB2",#N/A,TRUE,"GENERAL";"TAB3",#N/A,TRUE,"GENERAL";"TAB4",#N/A,TRUE,"GENERAL";"TAB5",#N/A,TRUE,"GENERAL"}</definedName>
    <definedName name="sfsdfs" hidden="1">{"TAB1",#N/A,TRUE,"GENERAL";"TAB2",#N/A,TRUE,"GENERAL";"TAB3",#N/A,TRUE,"GENERAL";"TAB4",#N/A,TRUE,"GENERAL";"TAB5",#N/A,TRUE,"GENERAL"}</definedName>
    <definedName name="SGI_V_INDICES_CIRCUITO_CAUSA" localSheetId="42">#REF!</definedName>
    <definedName name="SGI_V_INDICES_CIRCUITO_CAUSA" localSheetId="44">#REF!</definedName>
    <definedName name="SGI_V_INDICES_CIRCUITO_CAUSA" localSheetId="41">#REF!</definedName>
    <definedName name="SGI_V_INDICES_CIRCUITO_CAUSA">#REF!</definedName>
    <definedName name="SHEE_INT" localSheetId="42">#REF!</definedName>
    <definedName name="SHEE_INT" localSheetId="44">#REF!</definedName>
    <definedName name="SHEE_INT" localSheetId="41">#REF!</definedName>
    <definedName name="SHEE_INT">#REF!</definedName>
    <definedName name="SHEET" localSheetId="42">#REF!</definedName>
    <definedName name="SHEET" localSheetId="44">#REF!</definedName>
    <definedName name="SHEET" localSheetId="41">#REF!</definedName>
    <definedName name="SHEET">#REF!</definedName>
    <definedName name="SHEET_KP" localSheetId="42">#REF!</definedName>
    <definedName name="SHEET_KP" localSheetId="44">#REF!</definedName>
    <definedName name="SHEET_KP" localSheetId="41">#REF!</definedName>
    <definedName name="SHEET_KP">#REF!</definedName>
    <definedName name="SHEET_MR" localSheetId="42">#REF!</definedName>
    <definedName name="SHEET_MR" localSheetId="44">#REF!</definedName>
    <definedName name="SHEET_MR" localSheetId="41">#REF!</definedName>
    <definedName name="SHEET_MR">#REF!</definedName>
    <definedName name="SHEET1" localSheetId="42">#REF!</definedName>
    <definedName name="SHEET1" localSheetId="44">#REF!</definedName>
    <definedName name="SHEET1" localSheetId="41">#REF!</definedName>
    <definedName name="SHEET1">#REF!</definedName>
    <definedName name="SHEET10" localSheetId="42">#REF!</definedName>
    <definedName name="SHEET10" localSheetId="44">#REF!</definedName>
    <definedName name="SHEET10" localSheetId="41">#REF!</definedName>
    <definedName name="SHEET10">#REF!</definedName>
    <definedName name="SHEET11" localSheetId="42">#REF!</definedName>
    <definedName name="SHEET11" localSheetId="44">#REF!</definedName>
    <definedName name="SHEET11" localSheetId="41">#REF!</definedName>
    <definedName name="SHEET11">#REF!</definedName>
    <definedName name="SHEET12" localSheetId="41">#REF!</definedName>
    <definedName name="SHEET12">#REF!</definedName>
    <definedName name="SHEET13" localSheetId="41">#REF!</definedName>
    <definedName name="SHEET13">#REF!</definedName>
    <definedName name="SHEET14" localSheetId="41">#REF!</definedName>
    <definedName name="SHEET14">#REF!</definedName>
    <definedName name="SHEET15" localSheetId="41">#REF!</definedName>
    <definedName name="SHEET15">#REF!</definedName>
    <definedName name="SHEET16" localSheetId="41">#REF!</definedName>
    <definedName name="SHEET16">#REF!</definedName>
    <definedName name="SHEET17" localSheetId="41">#REF!</definedName>
    <definedName name="SHEET17">#REF!</definedName>
    <definedName name="SHEET18" localSheetId="41">#REF!</definedName>
    <definedName name="SHEET18">#REF!</definedName>
    <definedName name="SHEET19" localSheetId="41">#REF!</definedName>
    <definedName name="SHEET19">#REF!</definedName>
    <definedName name="SHEET2" localSheetId="41">#REF!</definedName>
    <definedName name="SHEET2">#REF!</definedName>
    <definedName name="SHEET20" localSheetId="41">#REF!</definedName>
    <definedName name="SHEET20">#REF!</definedName>
    <definedName name="SHEET21" localSheetId="41">#REF!</definedName>
    <definedName name="SHEET21">#REF!</definedName>
    <definedName name="SHEET22" localSheetId="41">#REF!</definedName>
    <definedName name="SHEET22">#REF!</definedName>
    <definedName name="SHEET23" localSheetId="41">#REF!</definedName>
    <definedName name="SHEET23">#REF!</definedName>
    <definedName name="SHEET24" localSheetId="41">#REF!</definedName>
    <definedName name="SHEET24">#REF!</definedName>
    <definedName name="SHEET25" localSheetId="41">#REF!</definedName>
    <definedName name="SHEET25">#REF!</definedName>
    <definedName name="SHEET26" localSheetId="41">#REF!</definedName>
    <definedName name="SHEET26">#REF!</definedName>
    <definedName name="SHEET3" localSheetId="41">#REF!</definedName>
    <definedName name="SHEET3">#REF!</definedName>
    <definedName name="SHEET4" localSheetId="41">#REF!</definedName>
    <definedName name="SHEET4">#REF!</definedName>
    <definedName name="SHEET5" localSheetId="41">#REF!</definedName>
    <definedName name="SHEET5">#REF!</definedName>
    <definedName name="SHEET6" localSheetId="41">#REF!</definedName>
    <definedName name="SHEET6">#REF!</definedName>
    <definedName name="SHEET7" localSheetId="41">#REF!</definedName>
    <definedName name="SHEET7">#REF!</definedName>
    <definedName name="SHEET8" localSheetId="41">#REF!</definedName>
    <definedName name="SHEET8">#REF!</definedName>
    <definedName name="SHEET9" localSheetId="41">#REF!</definedName>
    <definedName name="SHEET9">#REF!</definedName>
    <definedName name="SI" localSheetId="42">'MEDIA ARIT BAJA'!ERR</definedName>
    <definedName name="SI" localSheetId="44">'ORDEN ELEG'!ERR</definedName>
    <definedName name="SI" localSheetId="41">'PREC. ARTIFI. BAJOS'!ERR</definedName>
    <definedName name="SI">[0]!ERR</definedName>
    <definedName name="SINGOLO" localSheetId="42">#REF!</definedName>
    <definedName name="SINGOLO" localSheetId="44">#REF!</definedName>
    <definedName name="SINGOLO" localSheetId="41">#REF!</definedName>
    <definedName name="SINGOLO">#REF!</definedName>
    <definedName name="SISISIS" localSheetId="42">'MEDIA ARIT BAJA'!ERR</definedName>
    <definedName name="SISISIS" localSheetId="44">'ORDEN ELEG'!ERR</definedName>
    <definedName name="SISISIS" localSheetId="41">'PREC. ARTIFI. BAJOS'!ERR</definedName>
    <definedName name="SISISIS">[0]!ERR</definedName>
    <definedName name="SJ" localSheetId="42">#REF!</definedName>
    <definedName name="SJ" localSheetId="44">#REF!</definedName>
    <definedName name="SJ" localSheetId="41">#REF!</definedName>
    <definedName name="SJ">#REF!</definedName>
    <definedName name="SM" localSheetId="42">#REF!</definedName>
    <definedName name="SM" localSheetId="44">#REF!</definedName>
    <definedName name="SM" localSheetId="41">#REF!</definedName>
    <definedName name="SM">#REF!</definedName>
    <definedName name="SMLMV" localSheetId="42">#REF!</definedName>
    <definedName name="SMLMV" localSheetId="44">#REF!</definedName>
    <definedName name="SMLMV">#REF!</definedName>
    <definedName name="Smlv" localSheetId="42">#REF!</definedName>
    <definedName name="Smlv" localSheetId="44">#REF!</definedName>
    <definedName name="Smlv" localSheetId="41">#REF!</definedName>
    <definedName name="Smlv">#REF!</definedName>
    <definedName name="smlv01" localSheetId="42">#REF!</definedName>
    <definedName name="smlv01" localSheetId="44">#REF!</definedName>
    <definedName name="smlv01" localSheetId="41">#REF!</definedName>
    <definedName name="smlv01">#REF!</definedName>
    <definedName name="smlv2001" localSheetId="42">#REF!</definedName>
    <definedName name="smlv2001" localSheetId="44">#REF!</definedName>
    <definedName name="smlv2001" localSheetId="41">#REF!</definedName>
    <definedName name="smlv2001">#REF!</definedName>
    <definedName name="SMML" localSheetId="42">#REF!</definedName>
    <definedName name="SMML" localSheetId="44">#REF!</definedName>
    <definedName name="SMML" localSheetId="41">#REF!</definedName>
    <definedName name="SMML">#REF!</definedName>
    <definedName name="SMMV" localSheetId="42">#REF!</definedName>
    <definedName name="SMMV" localSheetId="44">#REF!</definedName>
    <definedName name="SMMV">#REF!</definedName>
    <definedName name="SN" localSheetId="42">#REF!</definedName>
    <definedName name="SN" localSheetId="44">#REF!</definedName>
    <definedName name="SN" localSheetId="41">#REF!</definedName>
    <definedName name="SN">#REF!</definedName>
    <definedName name="SOCIAL" localSheetId="42">#REF!</definedName>
    <definedName name="SOCIAL" localSheetId="44">#REF!</definedName>
    <definedName name="SOCIAL" localSheetId="41">#REF!</definedName>
    <definedName name="SOCIAL">#REF!</definedName>
    <definedName name="SOLD._4_" localSheetId="42">#REF!</definedName>
    <definedName name="SOLD._4_" localSheetId="44">#REF!</definedName>
    <definedName name="SOLD._4_" localSheetId="41">#REF!</definedName>
    <definedName name="SOLD._4_">#REF!</definedName>
    <definedName name="SOLD._6_" localSheetId="42">#REF!</definedName>
    <definedName name="SOLD._6_" localSheetId="44">#REF!</definedName>
    <definedName name="SOLD._6_" localSheetId="41">#REF!</definedName>
    <definedName name="SOLD._6_">#REF!</definedName>
    <definedName name="SOLD._8_" localSheetId="41">#REF!</definedName>
    <definedName name="SOLD._8_">#REF!</definedName>
    <definedName name="solver_adj" localSheetId="40" hidden="1">'OFERTA ECONOMICA'!#REF!</definedName>
    <definedName name="solver_cvg" localSheetId="40" hidden="1">0.0001</definedName>
    <definedName name="solver_drv" localSheetId="40" hidden="1">1</definedName>
    <definedName name="solver_est" localSheetId="40" hidden="1">1</definedName>
    <definedName name="solver_itr" localSheetId="40" hidden="1">100</definedName>
    <definedName name="solver_lhs1" localSheetId="40" hidden="1">'OFERTA ECONOMICA'!#REF!</definedName>
    <definedName name="solver_lin" localSheetId="40" hidden="1">2</definedName>
    <definedName name="solver_neg" localSheetId="40" hidden="1">2</definedName>
    <definedName name="solver_num" localSheetId="40" hidden="1">1</definedName>
    <definedName name="solver_nwt" localSheetId="40" hidden="1">1</definedName>
    <definedName name="solver_opt" localSheetId="40" hidden="1">'OFERTA ECONOMICA'!#REF!</definedName>
    <definedName name="solver_pre" localSheetId="40" hidden="1">0.000001</definedName>
    <definedName name="solver_rel1" localSheetId="40" hidden="1">2</definedName>
    <definedName name="solver_rhs1" localSheetId="40" hidden="1">'OFERTA ECONOMICA'!#REF!</definedName>
    <definedName name="solver_scl" localSheetId="40" hidden="1">2</definedName>
    <definedName name="solver_sho" localSheetId="40" hidden="1">2</definedName>
    <definedName name="solver_tim" localSheetId="40" hidden="1">100</definedName>
    <definedName name="solver_tol" localSheetId="40" hidden="1">0.05</definedName>
    <definedName name="solver_typ" localSheetId="40" hidden="1">3</definedName>
    <definedName name="solver_val" localSheetId="40" hidden="1">63899000000</definedName>
    <definedName name="srwrwr" localSheetId="42" hidden="1">{"TAB1",#N/A,TRUE,"GENERAL";"TAB2",#N/A,TRUE,"GENERAL";"TAB3",#N/A,TRUE,"GENERAL";"TAB4",#N/A,TRUE,"GENERAL";"TAB5",#N/A,TRUE,"GENERAL"}</definedName>
    <definedName name="srwrwr" localSheetId="44" hidden="1">{"TAB1",#N/A,TRUE,"GENERAL";"TAB2",#N/A,TRUE,"GENERAL";"TAB3",#N/A,TRUE,"GENERAL";"TAB4",#N/A,TRUE,"GENERAL";"TAB5",#N/A,TRUE,"GENERAL"}</definedName>
    <definedName name="srwrwr" localSheetId="41" hidden="1">{"TAB1",#N/A,TRUE,"GENERAL";"TAB2",#N/A,TRUE,"GENERAL";"TAB3",#N/A,TRUE,"GENERAL";"TAB4",#N/A,TRUE,"GENERAL";"TAB5",#N/A,TRUE,"GENERAL"}</definedName>
    <definedName name="srwrwr" hidden="1">{"TAB1",#N/A,TRUE,"GENERAL";"TAB2",#N/A,TRUE,"GENERAL";"TAB3",#N/A,TRUE,"GENERAL";"TAB4",#N/A,TRUE,"GENERAL";"TAB5",#N/A,TRUE,"GENERAL"}</definedName>
    <definedName name="SS" localSheetId="42">#REF!</definedName>
    <definedName name="SS" localSheetId="44">#REF!</definedName>
    <definedName name="SS" localSheetId="41">#REF!</definedName>
    <definedName name="SS">#REF!</definedName>
    <definedName name="SS_AVG_SIZE" localSheetId="42">#REF!</definedName>
    <definedName name="SS_AVG_SIZE" localSheetId="44">#REF!</definedName>
    <definedName name="SS_AVG_SIZE" localSheetId="41">#REF!</definedName>
    <definedName name="SS_AVG_SIZE">#REF!</definedName>
    <definedName name="SS_WELDING" localSheetId="42">#REF!</definedName>
    <definedName name="SS_WELDING" localSheetId="44">#REF!</definedName>
    <definedName name="SS_WELDING" localSheetId="41">#REF!</definedName>
    <definedName name="SS_WELDING">#REF!</definedName>
    <definedName name="ssa" localSheetId="42">#REF!</definedName>
    <definedName name="ssa" localSheetId="44">#REF!</definedName>
    <definedName name="ssa" localSheetId="41">#REF!</definedName>
    <definedName name="ssa">#REF!</definedName>
    <definedName name="ssh" localSheetId="42">#REF!</definedName>
    <definedName name="ssh" localSheetId="44">#REF!</definedName>
    <definedName name="ssh" localSheetId="41">#REF!</definedName>
    <definedName name="ssh">#REF!</definedName>
    <definedName name="sss" localSheetId="42">MODULO10.auto_abrir</definedName>
    <definedName name="sss" localSheetId="40">MODULO10.auto_abrir</definedName>
    <definedName name="sss" localSheetId="44">MODULO10.auto_abrir</definedName>
    <definedName name="sss" localSheetId="41">MODULO10.auto_abrir</definedName>
    <definedName name="sss">MODULO10.auto_abrir</definedName>
    <definedName name="SSSS" localSheetId="42">'MEDIA ARIT BAJA'!ERR</definedName>
    <definedName name="SSSS" localSheetId="44">'ORDEN ELEG'!ERR</definedName>
    <definedName name="SSSS" localSheetId="41">'PREC. ARTIFI. BAJOS'!ERR</definedName>
    <definedName name="SSSS">[0]!ERR</definedName>
    <definedName name="sssss7" localSheetId="42" hidden="1">{"via1",#N/A,TRUE,"general";"via2",#N/A,TRUE,"general";"via3",#N/A,TRUE,"general"}</definedName>
    <definedName name="sssss7" localSheetId="44" hidden="1">{"via1",#N/A,TRUE,"general";"via2",#N/A,TRUE,"general";"via3",#N/A,TRUE,"general"}</definedName>
    <definedName name="sssss7" localSheetId="41" hidden="1">{"via1",#N/A,TRUE,"general";"via2",#N/A,TRUE,"general";"via3",#N/A,TRUE,"general"}</definedName>
    <definedName name="sssss7" hidden="1">{"via1",#N/A,TRUE,"general";"via2",#N/A,TRUE,"general";"via3",#N/A,TRUE,"general"}</definedName>
    <definedName name="sssssa" localSheetId="42" hidden="1">{"TAB1",#N/A,TRUE,"GENERAL";"TAB2",#N/A,TRUE,"GENERAL";"TAB3",#N/A,TRUE,"GENERAL";"TAB4",#N/A,TRUE,"GENERAL";"TAB5",#N/A,TRUE,"GENERAL"}</definedName>
    <definedName name="sssssa" localSheetId="44" hidden="1">{"TAB1",#N/A,TRUE,"GENERAL";"TAB2",#N/A,TRUE,"GENERAL";"TAB3",#N/A,TRUE,"GENERAL";"TAB4",#N/A,TRUE,"GENERAL";"TAB5",#N/A,TRUE,"GENERAL"}</definedName>
    <definedName name="sssssa" localSheetId="41" hidden="1">{"TAB1",#N/A,TRUE,"GENERAL";"TAB2",#N/A,TRUE,"GENERAL";"TAB3",#N/A,TRUE,"GENERAL";"TAB4",#N/A,TRUE,"GENERAL";"TAB5",#N/A,TRUE,"GENERAL"}</definedName>
    <definedName name="sssssa" hidden="1">{"TAB1",#N/A,TRUE,"GENERAL";"TAB2",#N/A,TRUE,"GENERAL";"TAB3",#N/A,TRUE,"GENERAL";"TAB4",#N/A,TRUE,"GENERAL";"TAB5",#N/A,TRUE,"GENERAL"}</definedName>
    <definedName name="sssssy" localSheetId="42" hidden="1">{"via1",#N/A,TRUE,"general";"via2",#N/A,TRUE,"general";"via3",#N/A,TRUE,"general"}</definedName>
    <definedName name="sssssy" localSheetId="44" hidden="1">{"via1",#N/A,TRUE,"general";"via2",#N/A,TRUE,"general";"via3",#N/A,TRUE,"general"}</definedName>
    <definedName name="sssssy" localSheetId="41" hidden="1">{"via1",#N/A,TRUE,"general";"via2",#N/A,TRUE,"general";"via3",#N/A,TRUE,"general"}</definedName>
    <definedName name="sssssy" hidden="1">{"via1",#N/A,TRUE,"general";"via2",#N/A,TRUE,"general";"via3",#N/A,TRUE,"general"}</definedName>
    <definedName name="St" localSheetId="42">#REF!</definedName>
    <definedName name="st" localSheetId="44">#REF!</definedName>
    <definedName name="St" localSheetId="41">#REF!</definedName>
    <definedName name="St">#REF!</definedName>
    <definedName name="ST_BLDG" localSheetId="42">#REF!</definedName>
    <definedName name="ST_BLDG" localSheetId="44">#REF!</definedName>
    <definedName name="ST_BLDG" localSheetId="41">#REF!</definedName>
    <definedName name="ST_BLDG">#REF!</definedName>
    <definedName name="ST_CW" localSheetId="42">#REF!</definedName>
    <definedName name="ST_CW" localSheetId="44">#REF!</definedName>
    <definedName name="ST_CW" localSheetId="41">#REF!</definedName>
    <definedName name="ST_CW">#REF!</definedName>
    <definedName name="STALO1" localSheetId="42">#REF!</definedName>
    <definedName name="STALO1" localSheetId="44">#REF!</definedName>
    <definedName name="STALO1" localSheetId="41">#REF!</definedName>
    <definedName name="STALO1">#REF!</definedName>
    <definedName name="STAMPA" localSheetId="42">#REF!</definedName>
    <definedName name="STAMPA" localSheetId="44">#REF!</definedName>
    <definedName name="STAMPA" localSheetId="41">#REF!</definedName>
    <definedName name="STAMPA">#REF!</definedName>
    <definedName name="STANU" localSheetId="42">#REF!</definedName>
    <definedName name="STANU" localSheetId="44">#REF!</definedName>
    <definedName name="STANU" localSheetId="41">#REF!</definedName>
    <definedName name="STANU">#REF!</definedName>
    <definedName name="START" localSheetId="42">#REF!</definedName>
    <definedName name="START" localSheetId="44">#REF!</definedName>
    <definedName name="START" localSheetId="41">#REF!</definedName>
    <definedName name="START">#REF!</definedName>
    <definedName name="START1" localSheetId="42">#REF!</definedName>
    <definedName name="START1" localSheetId="44">#REF!</definedName>
    <definedName name="START1" localSheetId="41">#REF!</definedName>
    <definedName name="START1">#REF!</definedName>
    <definedName name="STENU" localSheetId="42">#REF!</definedName>
    <definedName name="STENU" localSheetId="44">#REF!</definedName>
    <definedName name="STENU" localSheetId="41">#REF!</definedName>
    <definedName name="STENU">#REF!</definedName>
    <definedName name="Stock" localSheetId="42">#REF!</definedName>
    <definedName name="Stock" localSheetId="44">#REF!</definedName>
    <definedName name="Stock" localSheetId="41">#REF!</definedName>
    <definedName name="Stock">#REF!</definedName>
    <definedName name="STONU" localSheetId="42">#REF!</definedName>
    <definedName name="STONU" localSheetId="44">#REF!</definedName>
    <definedName name="STONU" localSheetId="41">#REF!</definedName>
    <definedName name="STONU">#REF!</definedName>
    <definedName name="STRESS_RELIEVIN" localSheetId="42">#REF!</definedName>
    <definedName name="STRESS_RELIEVIN" localSheetId="44">#REF!</definedName>
    <definedName name="STRESS_RELIEVIN" localSheetId="41">#REF!</definedName>
    <definedName name="STRESS_RELIEVIN">#REF!</definedName>
    <definedName name="STSUMM" localSheetId="42">#REF!</definedName>
    <definedName name="STSUMM" localSheetId="44">#REF!</definedName>
    <definedName name="STSUMM" localSheetId="41">#REF!</definedName>
    <definedName name="STSUMM">#REF!</definedName>
    <definedName name="stt" localSheetId="42" hidden="1">{"via1",#N/A,TRUE,"general";"via2",#N/A,TRUE,"general";"via3",#N/A,TRUE,"general"}</definedName>
    <definedName name="stt" localSheetId="44" hidden="1">{"via1",#N/A,TRUE,"general";"via2",#N/A,TRUE,"general";"via3",#N/A,TRUE,"general"}</definedName>
    <definedName name="stt" localSheetId="41" hidden="1">{"via1",#N/A,TRUE,"general";"via2",#N/A,TRUE,"general";"via3",#N/A,TRUE,"general"}</definedName>
    <definedName name="stt" hidden="1">{"via1",#N/A,TRUE,"general";"via2",#N/A,TRUE,"general";"via3",#N/A,TRUE,"general"}</definedName>
    <definedName name="SU" localSheetId="42">#REF!</definedName>
    <definedName name="SU" localSheetId="44">#REF!</definedName>
    <definedName name="SU" localSheetId="41">#REF!</definedName>
    <definedName name="SU">#REF!</definedName>
    <definedName name="subcontratos" localSheetId="42">#REF!</definedName>
    <definedName name="subcontratos" localSheetId="44">#REF!</definedName>
    <definedName name="subcontratos">#REF!</definedName>
    <definedName name="SUBESTACIONES" localSheetId="42">#REF!</definedName>
    <definedName name="SUBESTACIONES" localSheetId="44">#REF!</definedName>
    <definedName name="SUBESTACIONES" localSheetId="41">#REF!</definedName>
    <definedName name="SUBESTACIONES">#REF!</definedName>
    <definedName name="Subrasante" localSheetId="42">#REF!</definedName>
    <definedName name="Subrasante" localSheetId="44">#REF!</definedName>
    <definedName name="Subrasante">#REF!</definedName>
    <definedName name="SUBSUELO" localSheetId="42">#REF!</definedName>
    <definedName name="SUBSUELO" localSheetId="44">#REF!</definedName>
    <definedName name="SUBSUELO" localSheetId="41">#REF!</definedName>
    <definedName name="SUBSUELO">#REF!</definedName>
    <definedName name="Subtotal" localSheetId="42">#REF!</definedName>
    <definedName name="Subtotal" localSheetId="44">#REF!</definedName>
    <definedName name="Subtotal" localSheetId="41">#REF!</definedName>
    <definedName name="Subtotal">#REF!</definedName>
    <definedName name="SUBTRANS" localSheetId="42">#REF!</definedName>
    <definedName name="SUBTRANS" localSheetId="44">#REF!</definedName>
    <definedName name="SUBTRANS">#REF!</definedName>
    <definedName name="SUELDO" localSheetId="42">#REF!</definedName>
    <definedName name="SUELDO" localSheetId="44">#REF!</definedName>
    <definedName name="SUELDO" localSheetId="41">#REF!</definedName>
    <definedName name="SUELDO">#REF!</definedName>
    <definedName name="suma" localSheetId="42">#REF!</definedName>
    <definedName name="suma" localSheetId="44">#REF!</definedName>
    <definedName name="suma" localSheetId="41">#REF!</definedName>
    <definedName name="suma">#REF!</definedName>
    <definedName name="Summary" localSheetId="42">#REF!</definedName>
    <definedName name="Summary" localSheetId="44">#REF!</definedName>
    <definedName name="Summary" localSheetId="41">#REF!</definedName>
    <definedName name="Summary">#REF!</definedName>
    <definedName name="SUP_ART" localSheetId="42">#REF!</definedName>
    <definedName name="SUP_ART" localSheetId="44">#REF!</definedName>
    <definedName name="SUP_ART" localSheetId="41">#REF!</definedName>
    <definedName name="SUP_ART">#REF!</definedName>
    <definedName name="SUP_VEX" localSheetId="42">#REF!</definedName>
    <definedName name="SUP_VEX" localSheetId="44">#REF!</definedName>
    <definedName name="SUP_VEX" localSheetId="41">#REF!</definedName>
    <definedName name="SUP_VEX">#REF!</definedName>
    <definedName name="SUP_VPR" localSheetId="42">#REF!</definedName>
    <definedName name="SUP_VPR" localSheetId="44">#REF!</definedName>
    <definedName name="SUP_VPR" localSheetId="41">#REF!</definedName>
    <definedName name="SUP_VPR">#REF!</definedName>
    <definedName name="SUP_VPR_GEC" localSheetId="42">#REF!</definedName>
    <definedName name="SUP_VPR_GEC" localSheetId="44">#REF!</definedName>
    <definedName name="SUP_VPR_GEC" localSheetId="41">#REF!</definedName>
    <definedName name="SUP_VPR_GEC">#REF!</definedName>
    <definedName name="SUP_VPR_GMM" localSheetId="41">#REF!</definedName>
    <definedName name="SUP_VPR_GMM">#REF!</definedName>
    <definedName name="SUP_VPR_GRC" localSheetId="41">#REF!</definedName>
    <definedName name="SUP_VPR_GRC">#REF!</definedName>
    <definedName name="SUP_VPR_GRM" localSheetId="41">#REF!</definedName>
    <definedName name="SUP_VPR_GRM">#REF!</definedName>
    <definedName name="SUP_VPR_GRN" localSheetId="41">#REF!</definedName>
    <definedName name="SUP_VPR_GRN">#REF!</definedName>
    <definedName name="SUP_VPR_GRS" localSheetId="41">#REF!</definedName>
    <definedName name="SUP_VPR_GRS">#REF!</definedName>
    <definedName name="SUP_VPR_GTP" localSheetId="42">#REF!</definedName>
    <definedName name="SUP_VPR_GTP" localSheetId="44">#REF!</definedName>
    <definedName name="SUP_VPR_GTP" localSheetId="41">#REF!</definedName>
    <definedName name="SUP_VPR_GTP">#REF!</definedName>
    <definedName name="SUP_VPR_NA" localSheetId="42">#REF!</definedName>
    <definedName name="SUP_VPR_NA" localSheetId="44">#REF!</definedName>
    <definedName name="SUP_VPR_NA" localSheetId="41">#REF!</definedName>
    <definedName name="SUP_VPR_NA">#REF!</definedName>
    <definedName name="SUPER" localSheetId="42">#REF!</definedName>
    <definedName name="SUPER" localSheetId="44">#REF!</definedName>
    <definedName name="SUPER" localSheetId="41">#REF!</definedName>
    <definedName name="SUPER">#REF!</definedName>
    <definedName name="SUPERFICIE" localSheetId="42">#REF!</definedName>
    <definedName name="SUPERFICIE" localSheetId="44">#REF!</definedName>
    <definedName name="SUPERFICIE" localSheetId="41">#REF!</definedName>
    <definedName name="SUPERFICIE">#REF!</definedName>
    <definedName name="SUPERVISOR_IDU" localSheetId="42">#REF!</definedName>
    <definedName name="SUPERVISOR_IDU">#REF!</definedName>
    <definedName name="sw" localSheetId="42">'MEDIA ARIT BAJA'!ERR</definedName>
    <definedName name="sw" localSheetId="44">'ORDEN ELEG'!ERR</definedName>
    <definedName name="sw" localSheetId="41">'PREC. ARTIFI. BAJOS'!ERR</definedName>
    <definedName name="sw">[0]!ERR</definedName>
    <definedName name="swsw" localSheetId="42" hidden="1">{"via1",#N/A,TRUE,"general";"via2",#N/A,TRUE,"general";"via3",#N/A,TRUE,"general"}</definedName>
    <definedName name="swsw" localSheetId="44" hidden="1">{"via1",#N/A,TRUE,"general";"via2",#N/A,TRUE,"general";"via3",#N/A,TRUE,"general"}</definedName>
    <definedName name="swsw" localSheetId="41" hidden="1">{"via1",#N/A,TRUE,"general";"via2",#N/A,TRUE,"general";"via3",#N/A,TRUE,"general"}</definedName>
    <definedName name="swsw" hidden="1">{"via1",#N/A,TRUE,"general";"via2",#N/A,TRUE,"general";"via3",#N/A,TRUE,"general"}</definedName>
    <definedName name="swsw3" localSheetId="42" hidden="1">{"TAB1",#N/A,TRUE,"GENERAL";"TAB2",#N/A,TRUE,"GENERAL";"TAB3",#N/A,TRUE,"GENERAL";"TAB4",#N/A,TRUE,"GENERAL";"TAB5",#N/A,TRUE,"GENERAL"}</definedName>
    <definedName name="swsw3" localSheetId="44" hidden="1">{"TAB1",#N/A,TRUE,"GENERAL";"TAB2",#N/A,TRUE,"GENERAL";"TAB3",#N/A,TRUE,"GENERAL";"TAB4",#N/A,TRUE,"GENERAL";"TAB5",#N/A,TRUE,"GENERAL"}</definedName>
    <definedName name="swsw3" localSheetId="41" hidden="1">{"TAB1",#N/A,TRUE,"GENERAL";"TAB2",#N/A,TRUE,"GENERAL";"TAB3",#N/A,TRUE,"GENERAL";"TAB4",#N/A,TRUE,"GENERAL";"TAB5",#N/A,TRUE,"GENERAL"}</definedName>
    <definedName name="swsw3" hidden="1">{"TAB1",#N/A,TRUE,"GENERAL";"TAB2",#N/A,TRUE,"GENERAL";"TAB3",#N/A,TRUE,"GENERAL";"TAB4",#N/A,TRUE,"GENERAL";"TAB5",#N/A,TRUE,"GENERAL"}</definedName>
    <definedName name="t" localSheetId="42">#REF!</definedName>
    <definedName name="t" localSheetId="40">#REF!</definedName>
    <definedName name="t" localSheetId="44">#REF!</definedName>
    <definedName name="t" localSheetId="41">#REF!</definedName>
    <definedName name="t">#REF!</definedName>
    <definedName name="t_1" localSheetId="42">Scheduled_Payment+Extra_Payment</definedName>
    <definedName name="t_1" localSheetId="40">Scheduled_Payment+Extra_Payment</definedName>
    <definedName name="t_1" localSheetId="44">Scheduled_Payment+Extra_Payment</definedName>
    <definedName name="t_1" localSheetId="41">Scheduled_Payment+Extra_Payment</definedName>
    <definedName name="t_1">Scheduled_Payment+Extra_Payment</definedName>
    <definedName name="t5t5" localSheetId="42" hidden="1">{"TAB1",#N/A,TRUE,"GENERAL";"TAB2",#N/A,TRUE,"GENERAL";"TAB3",#N/A,TRUE,"GENERAL";"TAB4",#N/A,TRUE,"GENERAL";"TAB5",#N/A,TRUE,"GENERAL"}</definedName>
    <definedName name="t5t5" localSheetId="44" hidden="1">{"TAB1",#N/A,TRUE,"GENERAL";"TAB2",#N/A,TRUE,"GENERAL";"TAB3",#N/A,TRUE,"GENERAL";"TAB4",#N/A,TRUE,"GENERAL";"TAB5",#N/A,TRUE,"GENERAL"}</definedName>
    <definedName name="t5t5" localSheetId="41" hidden="1">{"TAB1",#N/A,TRUE,"GENERAL";"TAB2",#N/A,TRUE,"GENERAL";"TAB3",#N/A,TRUE,"GENERAL";"TAB4",#N/A,TRUE,"GENERAL";"TAB5",#N/A,TRUE,"GENERAL"}</definedName>
    <definedName name="t5t5" hidden="1">{"TAB1",#N/A,TRUE,"GENERAL";"TAB2",#N/A,TRUE,"GENERAL";"TAB3",#N/A,TRUE,"GENERAL";"TAB4",#N/A,TRUE,"GENERAL";"TAB5",#N/A,TRUE,"GENERAL"}</definedName>
    <definedName name="TAB_FECHA" localSheetId="42">#REF!</definedName>
    <definedName name="TAB_FECHA" localSheetId="44">#REF!</definedName>
    <definedName name="TAB_FECHA" localSheetId="41">#REF!</definedName>
    <definedName name="TAB_FECHA">#REF!</definedName>
    <definedName name="TABLA" localSheetId="42">#REF!</definedName>
    <definedName name="TABLA" localSheetId="44">#REF!</definedName>
    <definedName name="TABLA" localSheetId="41">#REF!</definedName>
    <definedName name="TABLA">#REF!</definedName>
    <definedName name="tabla1" localSheetId="42">#REF!</definedName>
    <definedName name="tabla1" localSheetId="44">#REF!</definedName>
    <definedName name="tabla1" localSheetId="41">#REF!</definedName>
    <definedName name="tabla1">#REF!</definedName>
    <definedName name="tabla2" localSheetId="42">#REF!</definedName>
    <definedName name="tabla2" localSheetId="44">#REF!</definedName>
    <definedName name="tabla2" localSheetId="41">#REF!</definedName>
    <definedName name="tabla2">#REF!</definedName>
    <definedName name="TABLEKP" localSheetId="42">#REF!</definedName>
    <definedName name="TABLEKP" localSheetId="44">#REF!</definedName>
    <definedName name="TABLEKP" localSheetId="41">#REF!</definedName>
    <definedName name="TABLEKP">#REF!</definedName>
    <definedName name="TABLEPRI" localSheetId="42">#REF!</definedName>
    <definedName name="TABLEPRI" localSheetId="44">#REF!</definedName>
    <definedName name="TABLEPRI" localSheetId="41">#REF!</definedName>
    <definedName name="TABLEPRI">#REF!</definedName>
    <definedName name="Tambores" localSheetId="42">#REF!</definedName>
    <definedName name="Tambores" localSheetId="44">#REF!</definedName>
    <definedName name="Tambores" localSheetId="41">#REF!</definedName>
    <definedName name="Tambores">#REF!</definedName>
    <definedName name="Tanques" localSheetId="42">#REF!</definedName>
    <definedName name="Tanques" localSheetId="44">#REF!</definedName>
    <definedName name="Tanques" localSheetId="41">#REF!</definedName>
    <definedName name="Tanques">#REF!</definedName>
    <definedName name="TAREAS_INICIALES" localSheetId="41">#REF!</definedName>
    <definedName name="TAREAS_INICIALES">#REF!</definedName>
    <definedName name="TARIFA" localSheetId="41">#REF!</definedName>
    <definedName name="TARIFA">#REF!</definedName>
    <definedName name="TarifaPension" localSheetId="42">#REF!</definedName>
    <definedName name="TarifaPension" localSheetId="44">#REF!</definedName>
    <definedName name="TarifaPension" localSheetId="41">#REF!</definedName>
    <definedName name="TarifaPension">#REF!</definedName>
    <definedName name="TARIFAS" localSheetId="42">#REF!</definedName>
    <definedName name="TARIFAS" localSheetId="44">#REF!</definedName>
    <definedName name="TARIFAS" localSheetId="41">#REF!</definedName>
    <definedName name="TARIFAS">#REF!</definedName>
    <definedName name="TarifaSalud" localSheetId="42">#REF!</definedName>
    <definedName name="TarifaSalud" localSheetId="44">#REF!</definedName>
    <definedName name="TarifaSalud" localSheetId="41">#REF!</definedName>
    <definedName name="TarifaSalud">#REF!</definedName>
    <definedName name="Tasa" localSheetId="42">#REF!</definedName>
    <definedName name="Tasa" localSheetId="44">#REF!</definedName>
    <definedName name="Tasa" localSheetId="41">#REF!</definedName>
    <definedName name="Tasa">#REF!</definedName>
    <definedName name="TASA_DE_CAMBIO" localSheetId="42">#REF!</definedName>
    <definedName name="TASA_DE_CAMBIO" localSheetId="44">#REF!</definedName>
    <definedName name="TASA_DE_CAMBIO" localSheetId="41">#REF!</definedName>
    <definedName name="TASA_DE_CAMBIO">#REF!</definedName>
    <definedName name="Tasa1" localSheetId="42">#REF!</definedName>
    <definedName name="Tasa1" localSheetId="44">#REF!</definedName>
    <definedName name="Tasa1" localSheetId="41">#REF!</definedName>
    <definedName name="Tasa1">#REF!</definedName>
    <definedName name="TasaCCP" localSheetId="42">#REF!</definedName>
    <definedName name="TasaCCP" localSheetId="44">#REF!</definedName>
    <definedName name="TasaCCP" localSheetId="41">#REF!</definedName>
    <definedName name="TasaCCP">#REF!</definedName>
    <definedName name="Tax" localSheetId="42">#REF!</definedName>
    <definedName name="Tax" localSheetId="44">#REF!</definedName>
    <definedName name="Tax" localSheetId="41">#REF!</definedName>
    <definedName name="Tax">#REF!</definedName>
    <definedName name="TB" localSheetId="42">#REF!</definedName>
    <definedName name="TB" localSheetId="44">#REF!</definedName>
    <definedName name="TB" localSheetId="41">#REF!</definedName>
    <definedName name="TB">#REF!</definedName>
    <definedName name="TB_EVENTOS_OTS_ANUAL" localSheetId="42">#REF!</definedName>
    <definedName name="TB_EVENTOS_OTS_ANUAL" localSheetId="44">#REF!</definedName>
    <definedName name="TB_EVENTOS_OTS_ANUAL" localSheetId="41">#REF!</definedName>
    <definedName name="TB_EVENTOS_OTS_ANUAL">#REF!</definedName>
    <definedName name="tc" localSheetId="42">#REF!</definedName>
    <definedName name="tc" localSheetId="44">#REF!</definedName>
    <definedName name="tc" localSheetId="41">#REF!</definedName>
    <definedName name="tc">#REF!</definedName>
    <definedName name="tdy" localSheetId="42" hidden="1">{"TAB1",#N/A,TRUE,"GENERAL";"TAB2",#N/A,TRUE,"GENERAL";"TAB3",#N/A,TRUE,"GENERAL";"TAB4",#N/A,TRUE,"GENERAL";"TAB5",#N/A,TRUE,"GENERAL"}</definedName>
    <definedName name="tdy" localSheetId="44" hidden="1">{"TAB1",#N/A,TRUE,"GENERAL";"TAB2",#N/A,TRUE,"GENERAL";"TAB3",#N/A,TRUE,"GENERAL";"TAB4",#N/A,TRUE,"GENERAL";"TAB5",#N/A,TRUE,"GENERAL"}</definedName>
    <definedName name="tdy" localSheetId="41" hidden="1">{"TAB1",#N/A,TRUE,"GENERAL";"TAB2",#N/A,TRUE,"GENERAL";"TAB3",#N/A,TRUE,"GENERAL";"TAB4",#N/A,TRUE,"GENERAL";"TAB5",#N/A,TRUE,"GENERAL"}</definedName>
    <definedName name="tdy" hidden="1">{"TAB1",#N/A,TRUE,"GENERAL";"TAB2",#N/A,TRUE,"GENERAL";"TAB3",#N/A,TRUE,"GENERAL";"TAB4",#N/A,TRUE,"GENERAL";"TAB5",#N/A,TRUE,"GENERAL"}</definedName>
    <definedName name="TE" localSheetId="42">#REF!</definedName>
    <definedName name="TE" localSheetId="44">#REF!</definedName>
    <definedName name="TE" localSheetId="41">#REF!</definedName>
    <definedName name="TE">#REF!</definedName>
    <definedName name="telefono" localSheetId="42">#REF!</definedName>
    <definedName name="telefono" localSheetId="44">#REF!</definedName>
    <definedName name="telefono" localSheetId="41">#REF!</definedName>
    <definedName name="telefono">#REF!</definedName>
    <definedName name="TEMA1" localSheetId="42">#REF!</definedName>
    <definedName name="TEMA1" localSheetId="44">#REF!</definedName>
    <definedName name="TEMA1" localSheetId="41">#REF!</definedName>
    <definedName name="TEMA1">#REF!</definedName>
    <definedName name="TEMA10" localSheetId="42">#REF!</definedName>
    <definedName name="TEMA10" localSheetId="44">#REF!</definedName>
    <definedName name="TEMA10" localSheetId="41">#REF!</definedName>
    <definedName name="TEMA10">#REF!</definedName>
    <definedName name="TEMA2" localSheetId="42">#REF!</definedName>
    <definedName name="TEMA2" localSheetId="44">#REF!</definedName>
    <definedName name="TEMA2" localSheetId="41">#REF!</definedName>
    <definedName name="TEMA2">#REF!</definedName>
    <definedName name="TEMA3" localSheetId="41">#REF!</definedName>
    <definedName name="TEMA3">#REF!</definedName>
    <definedName name="TEMA4" localSheetId="41">#REF!</definedName>
    <definedName name="TEMA4">#REF!</definedName>
    <definedName name="TEMA5" localSheetId="41">#REF!</definedName>
    <definedName name="TEMA5">#REF!</definedName>
    <definedName name="TEMA6" localSheetId="41">#REF!</definedName>
    <definedName name="TEMA6">#REF!</definedName>
    <definedName name="TEMA7" localSheetId="41">#REF!</definedName>
    <definedName name="TEMA7">#REF!</definedName>
    <definedName name="TEMA8" localSheetId="41">#REF!</definedName>
    <definedName name="TEMA8">#REF!</definedName>
    <definedName name="TEMA9" localSheetId="41">#REF!</definedName>
    <definedName name="TEMA9">#REF!</definedName>
    <definedName name="TEMAS_PACC" localSheetId="41">#REF!</definedName>
    <definedName name="TEMAS_PACC">#REF!</definedName>
    <definedName name="TER" localSheetId="42">'MEDIA ARIT BAJA'!ERR</definedName>
    <definedName name="TER" localSheetId="44">'ORDEN ELEG'!ERR</definedName>
    <definedName name="TER" localSheetId="41">'PREC. ARTIFI. BAJOS'!ERR</definedName>
    <definedName name="TER">[0]!ERR</definedName>
    <definedName name="TERM" localSheetId="42">'MEDIA ARIT BAJA'!ERR</definedName>
    <definedName name="TERM" localSheetId="44">'ORDEN ELEG'!ERR</definedName>
    <definedName name="TERM" localSheetId="41">'PREC. ARTIFI. BAJOS'!ERR</definedName>
    <definedName name="TERM">[0]!ERR</definedName>
    <definedName name="TÉRMINOS" localSheetId="42">'MEDIA ARIT BAJA'!ERR</definedName>
    <definedName name="TÉRMINOS" localSheetId="44">'ORDEN ELEG'!ERR</definedName>
    <definedName name="TÉRMINOS" localSheetId="41">'PREC. ARTIFI. BAJOS'!ERR</definedName>
    <definedName name="TÉRMINOS">[0]!ERR</definedName>
    <definedName name="TERR" localSheetId="42">#REF!</definedName>
    <definedName name="TERR" localSheetId="44">#REF!</definedName>
    <definedName name="TERR" localSheetId="41">#REF!</definedName>
    <definedName name="TERR">#REF!</definedName>
    <definedName name="tewst" localSheetId="42" hidden="1">{"TAB1",#N/A,TRUE,"GENERAL";"TAB2",#N/A,TRUE,"GENERAL";"TAB3",#N/A,TRUE,"GENERAL";"TAB4",#N/A,TRUE,"GENERAL";"TAB5",#N/A,TRUE,"GENERAL"}</definedName>
    <definedName name="tewst" localSheetId="44" hidden="1">{"TAB1",#N/A,TRUE,"GENERAL";"TAB2",#N/A,TRUE,"GENERAL";"TAB3",#N/A,TRUE,"GENERAL";"TAB4",#N/A,TRUE,"GENERAL";"TAB5",#N/A,TRUE,"GENERAL"}</definedName>
    <definedName name="tewst" localSheetId="41" hidden="1">{"TAB1",#N/A,TRUE,"GENERAL";"TAB2",#N/A,TRUE,"GENERAL";"TAB3",#N/A,TRUE,"GENERAL";"TAB4",#N/A,TRUE,"GENERAL";"TAB5",#N/A,TRUE,"GENERAL"}</definedName>
    <definedName name="tewst" hidden="1">{"TAB1",#N/A,TRUE,"GENERAL";"TAB2",#N/A,TRUE,"GENERAL";"TAB3",#N/A,TRUE,"GENERAL";"TAB4",#N/A,TRUE,"GENERAL";"TAB5",#N/A,TRUE,"GENERAL"}</definedName>
    <definedName name="teytrh" localSheetId="42" hidden="1">{"via1",#N/A,TRUE,"general";"via2",#N/A,TRUE,"general";"via3",#N/A,TRUE,"general"}</definedName>
    <definedName name="teytrh" localSheetId="44" hidden="1">{"via1",#N/A,TRUE,"general";"via2",#N/A,TRUE,"general";"via3",#N/A,TRUE,"general"}</definedName>
    <definedName name="teytrh" localSheetId="41" hidden="1">{"via1",#N/A,TRUE,"general";"via2",#N/A,TRUE,"general";"via3",#N/A,TRUE,"general"}</definedName>
    <definedName name="teytrh" hidden="1">{"via1",#N/A,TRUE,"general";"via2",#N/A,TRUE,"general";"via3",#N/A,TRUE,"general"}</definedName>
    <definedName name="TGB" localSheetId="42">#REF!</definedName>
    <definedName name="TGB" localSheetId="44">#REF!</definedName>
    <definedName name="TGB" localSheetId="41">#REF!</definedName>
    <definedName name="TGB">#REF!</definedName>
    <definedName name="TH" localSheetId="42">#REF!</definedName>
    <definedName name="TH" localSheetId="44">#REF!</definedName>
    <definedName name="TH" localSheetId="41">#REF!</definedName>
    <definedName name="TH">#REF!</definedName>
    <definedName name="thdh" localSheetId="42" hidden="1">{"TAB1",#N/A,TRUE,"GENERAL";"TAB2",#N/A,TRUE,"GENERAL";"TAB3",#N/A,TRUE,"GENERAL";"TAB4",#N/A,TRUE,"GENERAL";"TAB5",#N/A,TRUE,"GENERAL"}</definedName>
    <definedName name="thdh" localSheetId="44" hidden="1">{"TAB1",#N/A,TRUE,"GENERAL";"TAB2",#N/A,TRUE,"GENERAL";"TAB3",#N/A,TRUE,"GENERAL";"TAB4",#N/A,TRUE,"GENERAL";"TAB5",#N/A,TRUE,"GENERAL"}</definedName>
    <definedName name="thdh" localSheetId="41" hidden="1">{"TAB1",#N/A,TRUE,"GENERAL";"TAB2",#N/A,TRUE,"GENERAL";"TAB3",#N/A,TRUE,"GENERAL";"TAB4",#N/A,TRUE,"GENERAL";"TAB5",#N/A,TRUE,"GENERAL"}</definedName>
    <definedName name="thdh" hidden="1">{"TAB1",#N/A,TRUE,"GENERAL";"TAB2",#N/A,TRUE,"GENERAL";"TAB3",#N/A,TRUE,"GENERAL";"TAB4",#N/A,TRUE,"GENERAL";"TAB5",#N/A,TRUE,"GENERAL"}</definedName>
    <definedName name="THP" localSheetId="42">#REF!</definedName>
    <definedName name="THP" localSheetId="44">#REF!</definedName>
    <definedName name="THP" localSheetId="41">#REF!</definedName>
    <definedName name="THP">#REF!</definedName>
    <definedName name="thtj" localSheetId="42" hidden="1">{"via1",#N/A,TRUE,"general";"via2",#N/A,TRUE,"general";"via3",#N/A,TRUE,"general"}</definedName>
    <definedName name="thtj" localSheetId="44" hidden="1">{"via1",#N/A,TRUE,"general";"via2",#N/A,TRUE,"general";"via3",#N/A,TRUE,"general"}</definedName>
    <definedName name="thtj" localSheetId="41" hidden="1">{"via1",#N/A,TRUE,"general";"via2",#N/A,TRUE,"general";"via3",#N/A,TRUE,"general"}</definedName>
    <definedName name="thtj" hidden="1">{"via1",#N/A,TRUE,"general";"via2",#N/A,TRUE,"general";"via3",#N/A,TRUE,"general"}</definedName>
    <definedName name="TIEMPO" localSheetId="42">#REF!</definedName>
    <definedName name="TIEMPO" localSheetId="44">#REF!</definedName>
    <definedName name="TIEMPO" localSheetId="41">#REF!</definedName>
    <definedName name="TIEMPO">#REF!</definedName>
    <definedName name="TIPO" localSheetId="42">#REF!</definedName>
    <definedName name="TIPO" localSheetId="44">#REF!</definedName>
    <definedName name="TIPO" localSheetId="41">#REF!</definedName>
    <definedName name="TIPO">#REF!</definedName>
    <definedName name="TIPO_GRUPO" localSheetId="42">#REF!</definedName>
    <definedName name="TIPO_GRUPO" localSheetId="44">#REF!</definedName>
    <definedName name="TIPO_GRUPO" localSheetId="41">#REF!</definedName>
    <definedName name="TIPO_GRUPO">#REF!</definedName>
    <definedName name="TIPODEVÍA" localSheetId="42">#REF!</definedName>
    <definedName name="TIPODEVÍA" localSheetId="44">#REF!</definedName>
    <definedName name="TIPODEVÍA">#REF!</definedName>
    <definedName name="TipoGC" localSheetId="42">#REF!</definedName>
    <definedName name="TipoGC" localSheetId="44">#REF!</definedName>
    <definedName name="TipoGC" localSheetId="41">#REF!</definedName>
    <definedName name="TipoGC">#REF!</definedName>
    <definedName name="TipoNeces" localSheetId="42">#REF!</definedName>
    <definedName name="TipoNeces" localSheetId="44">#REF!</definedName>
    <definedName name="TipoNeces" localSheetId="41">#REF!</definedName>
    <definedName name="TipoNeces">#REF!</definedName>
    <definedName name="Tipopav" localSheetId="42">#REF!</definedName>
    <definedName name="Tipopav" localSheetId="44">#REF!</definedName>
    <definedName name="Tipopav">#REF!</definedName>
    <definedName name="TipoPro" localSheetId="42">#REF!</definedName>
    <definedName name="TipoPro" localSheetId="44">#REF!</definedName>
    <definedName name="TipoPro" localSheetId="41">#REF!</definedName>
    <definedName name="TipoPro">#REF!</definedName>
    <definedName name="Tipoproceso" localSheetId="42">#REF!</definedName>
    <definedName name="Tipoproceso" localSheetId="44">#REF!</definedName>
    <definedName name="Tipoproceso" localSheetId="41">#REF!</definedName>
    <definedName name="Tipoproceso">#REF!</definedName>
    <definedName name="TipoPuente">#REF!</definedName>
    <definedName name="tipov">#REF!</definedName>
    <definedName name="tipov2">#REF!</definedName>
    <definedName name="TIR" localSheetId="42">#REF!</definedName>
    <definedName name="TIR" localSheetId="44">#REF!</definedName>
    <definedName name="TIR" localSheetId="41">#REF!</definedName>
    <definedName name="TIR">#REF!</definedName>
    <definedName name="TITLE" localSheetId="41">#REF!</definedName>
    <definedName name="TITLE">#REF!</definedName>
    <definedName name="titu" localSheetId="41">#REF!</definedName>
    <definedName name="titu">#REF!</definedName>
    <definedName name="titu2" localSheetId="41">#REF!</definedName>
    <definedName name="titu2">#REF!</definedName>
    <definedName name="TITULO" localSheetId="41">#REF!</definedName>
    <definedName name="TITULO">#REF!</definedName>
    <definedName name="_xlnm.Print_Titles" localSheetId="44">#REF!</definedName>
    <definedName name="_xlnm.Print_Titles">#N/A</definedName>
    <definedName name="Títulos_a_imprimir_IM" localSheetId="42">#REF!</definedName>
    <definedName name="Títulos_a_imprimir_IM" localSheetId="44">#REF!</definedName>
    <definedName name="Títulos_a_imprimir_IM" localSheetId="41">#REF!</definedName>
    <definedName name="Títulos_a_imprimir_IM">#REF!</definedName>
    <definedName name="tk" localSheetId="42">#REF!</definedName>
    <definedName name="tk" localSheetId="44">#REF!</definedName>
    <definedName name="tk" localSheetId="41">#REF!</definedName>
    <definedName name="tk">#REF!</definedName>
    <definedName name="TK_1" localSheetId="42" hidden="1">#REF!</definedName>
    <definedName name="TK_1" localSheetId="44" hidden="1">#REF!</definedName>
    <definedName name="TK_1" localSheetId="41" hidden="1">#REF!</definedName>
    <definedName name="TK_1" hidden="1">#REF!</definedName>
    <definedName name="TKSLCI07" localSheetId="42">#REF!</definedName>
    <definedName name="TKSLCI07" localSheetId="44">#REF!</definedName>
    <definedName name="TKSLCI07" localSheetId="41">#REF!</definedName>
    <definedName name="TKSLCI07">#REF!</definedName>
    <definedName name="tld" localSheetId="42">#REF!</definedName>
    <definedName name="tld" localSheetId="44">#REF!</definedName>
    <definedName name="tld" localSheetId="41">#REF!</definedName>
    <definedName name="tld">#REF!</definedName>
    <definedName name="To" localSheetId="42">#REF!</definedName>
    <definedName name="To" localSheetId="44">#REF!</definedName>
    <definedName name="To" localSheetId="41">#REF!</definedName>
    <definedName name="To">#REF!</definedName>
    <definedName name="TOPGENER" localSheetId="42">#REF!</definedName>
    <definedName name="TOPGENER" localSheetId="44">#REF!</definedName>
    <definedName name="TOPGENER" localSheetId="41">#REF!</definedName>
    <definedName name="TOPGENER">#REF!</definedName>
    <definedName name="TOPGENER1" localSheetId="42">#REF!</definedName>
    <definedName name="TOPGENER1" localSheetId="44">#REF!</definedName>
    <definedName name="TOPGENER1" localSheetId="41">#REF!</definedName>
    <definedName name="TOPGENER1">#REF!</definedName>
    <definedName name="TOPMENU" localSheetId="41">#REF!</definedName>
    <definedName name="TOPMENU">#REF!</definedName>
    <definedName name="Torres" localSheetId="41">#REF!</definedName>
    <definedName name="Torres">#REF!</definedName>
    <definedName name="tortas" localSheetId="42" hidden="1">{"TAB1",#N/A,TRUE,"GENERAL";"TAB2",#N/A,TRUE,"GENERAL";"TAB3",#N/A,TRUE,"GENERAL";"TAB4",#N/A,TRUE,"GENERAL";"TAB5",#N/A,TRUE,"GENERAL"}</definedName>
    <definedName name="tortas" localSheetId="44" hidden="1">{"TAB1",#N/A,TRUE,"GENERAL";"TAB2",#N/A,TRUE,"GENERAL";"TAB3",#N/A,TRUE,"GENERAL";"TAB4",#N/A,TRUE,"GENERAL";"TAB5",#N/A,TRUE,"GENERAL"}</definedName>
    <definedName name="tortas" localSheetId="41" hidden="1">{"TAB1",#N/A,TRUE,"GENERAL";"TAB2",#N/A,TRUE,"GENERAL";"TAB3",#N/A,TRUE,"GENERAL";"TAB4",#N/A,TRUE,"GENERAL";"TAB5",#N/A,TRUE,"GENERAL"}</definedName>
    <definedName name="tortas" hidden="1">{"TAB1",#N/A,TRUE,"GENERAL";"TAB2",#N/A,TRUE,"GENERAL";"TAB3",#N/A,TRUE,"GENERAL";"TAB4",#N/A,TRUE,"GENERAL";"TAB5",#N/A,TRUE,"GENERAL"}</definedName>
    <definedName name="tortas2" localSheetId="42" hidden="1">{"via1",#N/A,TRUE,"general";"via2",#N/A,TRUE,"general";"via3",#N/A,TRUE,"general"}</definedName>
    <definedName name="tortas2" localSheetId="44" hidden="1">{"via1",#N/A,TRUE,"general";"via2",#N/A,TRUE,"general";"via3",#N/A,TRUE,"general"}</definedName>
    <definedName name="tortas2" localSheetId="41" hidden="1">{"via1",#N/A,TRUE,"general";"via2",#N/A,TRUE,"general";"via3",#N/A,TRUE,"general"}</definedName>
    <definedName name="tortas2" hidden="1">{"via1",#N/A,TRUE,"general";"via2",#N/A,TRUE,"general";"via3",#N/A,TRUE,"general"}</definedName>
    <definedName name="TOT" localSheetId="42">#REF!</definedName>
    <definedName name="TOT" localSheetId="44">#REF!</definedName>
    <definedName name="TOT" localSheetId="41">#REF!</definedName>
    <definedName name="TOT">#REF!</definedName>
    <definedName name="TOTAL" localSheetId="42">#REF!</definedName>
    <definedName name="Total" localSheetId="44">#REF!</definedName>
    <definedName name="TOTAL" localSheetId="41">#REF!</definedName>
    <definedName name="TOTAL">#REF!</definedName>
    <definedName name="total_hh" localSheetId="42">#REF!</definedName>
    <definedName name="total_hh" localSheetId="44">#REF!</definedName>
    <definedName name="total_hh">#REF!</definedName>
    <definedName name="Total_Interest" localSheetId="42">#REF!</definedName>
    <definedName name="Total_Interest" localSheetId="44">#REF!</definedName>
    <definedName name="Total_Interest" localSheetId="41">#REF!</definedName>
    <definedName name="Total_Interest">#REF!</definedName>
    <definedName name="Total_Kilometro_típico_aereo_11.4_kV" localSheetId="42">#REF!</definedName>
    <definedName name="Total_Kilometro_típico_aereo_11.4_kV" localSheetId="44">#REF!</definedName>
    <definedName name="Total_Kilometro_típico_aereo_11.4_kV" localSheetId="41">#REF!</definedName>
    <definedName name="Total_Kilometro_típico_aereo_11.4_kV">#REF!</definedName>
    <definedName name="Total_Kilometro_típico_aereo_34.5_kV" localSheetId="42">#REF!</definedName>
    <definedName name="Total_Kilometro_típico_aereo_34.5_kV" localSheetId="44">#REF!</definedName>
    <definedName name="Total_Kilometro_típico_aereo_34.5_kV" localSheetId="41">#REF!</definedName>
    <definedName name="Total_Kilometro_típico_aereo_34.5_kV">#REF!</definedName>
    <definedName name="Total_Kilometro_típico_aereo_rural_11.4kV" localSheetId="42">#REF!</definedName>
    <definedName name="Total_Kilometro_típico_aereo_rural_11.4kV" localSheetId="44">#REF!</definedName>
    <definedName name="Total_Kilometro_típico_aereo_rural_11.4kV" localSheetId="41">#REF!</definedName>
    <definedName name="Total_Kilometro_típico_aereo_rural_11.4kV">#REF!</definedName>
    <definedName name="Total_Kilometro_típico_aereo_rural_34.5kV" localSheetId="42">#REF!</definedName>
    <definedName name="Total_Kilometro_típico_aereo_rural_34.5kV" localSheetId="44">#REF!</definedName>
    <definedName name="Total_Kilometro_típico_aereo_rural_34.5kV" localSheetId="41">#REF!</definedName>
    <definedName name="Total_Kilometro_típico_aereo_rural_34.5kV">#REF!</definedName>
    <definedName name="Total_Kilometro_típico_subterraneo_11.4_kV" localSheetId="42">#REF!</definedName>
    <definedName name="Total_Kilometro_típico_subterraneo_11.4_kV" localSheetId="44">#REF!</definedName>
    <definedName name="Total_Kilometro_típico_subterraneo_11.4_kV" localSheetId="41">#REF!</definedName>
    <definedName name="Total_Kilometro_típico_subterraneo_11.4_kV">#REF!</definedName>
    <definedName name="Total_Kilometro_típico_subterraneo_34.5_kV" localSheetId="42">#REF!</definedName>
    <definedName name="Total_Kilometro_típico_subterraneo_34.5_kV" localSheetId="44">#REF!</definedName>
    <definedName name="Total_Kilometro_típico_subterraneo_34.5_kV" localSheetId="41">#REF!</definedName>
    <definedName name="Total_Kilometro_típico_subterraneo_34.5_kV">#REF!</definedName>
    <definedName name="Total_Pay" localSheetId="42">#REF!</definedName>
    <definedName name="Total_Pay" localSheetId="44">#REF!</definedName>
    <definedName name="Total_Pay" localSheetId="41">#REF!</definedName>
    <definedName name="Total_Pay">#REF!</definedName>
    <definedName name="Total_Payment" localSheetId="42">Scheduled_Payment+Extra_Payment</definedName>
    <definedName name="Total_Payment" localSheetId="40">Scheduled_Payment+Extra_Payment</definedName>
    <definedName name="Total_Payment" localSheetId="44">Scheduled_Payment+Extra_Payment</definedName>
    <definedName name="Total_Payment" localSheetId="41">Scheduled_Payment+Extra_Payment</definedName>
    <definedName name="Total_Payment">Scheduled_Payment+Extra_Payment</definedName>
    <definedName name="Total_Payment1" localSheetId="42">Scheduled_Payment+Extra_Payment</definedName>
    <definedName name="Total_Payment1" localSheetId="40">Scheduled_Payment+Extra_Payment</definedName>
    <definedName name="Total_Payment1" localSheetId="44">Scheduled_Payment+Extra_Payment</definedName>
    <definedName name="Total_Payment1" localSheetId="41">Scheduled_Payment+Extra_Payment</definedName>
    <definedName name="Total_Payment1">Scheduled_Payment+Extra_Payment</definedName>
    <definedName name="total1" localSheetId="42">#REF!</definedName>
    <definedName name="total1" localSheetId="44">#REF!</definedName>
    <definedName name="total1" localSheetId="41">#REF!</definedName>
    <definedName name="total1">#REF!</definedName>
    <definedName name="TotalCesantias" localSheetId="42">#REF!</definedName>
    <definedName name="TotalCesantias" localSheetId="44">#REF!</definedName>
    <definedName name="TotalCesantias" localSheetId="41">#REF!</definedName>
    <definedName name="TotalCesantias">#REF!</definedName>
    <definedName name="TOTALHH" localSheetId="42">#REF!</definedName>
    <definedName name="TOTALHH" localSheetId="44">#REF!</definedName>
    <definedName name="TOTALHH" localSheetId="41">#REF!</definedName>
    <definedName name="TOTALHH">#REF!</definedName>
    <definedName name="TOTALHH1" localSheetId="42">#REF!</definedName>
    <definedName name="TOTALHH1" localSheetId="44">#REF!</definedName>
    <definedName name="TOTALHH1" localSheetId="41">#REF!</definedName>
    <definedName name="TOTALHH1">#REF!</definedName>
    <definedName name="TotalVacaciones" localSheetId="42">#REF!</definedName>
    <definedName name="TotalVacaciones" localSheetId="44">#REF!</definedName>
    <definedName name="TotalVacaciones" localSheetId="41">#REF!</definedName>
    <definedName name="TotalVacaciones">#REF!</definedName>
    <definedName name="TotAuxAlim" localSheetId="42">#REF!</definedName>
    <definedName name="TotAuxAlim" localSheetId="44">#REF!</definedName>
    <definedName name="TotAuxAlim" localSheetId="41">#REF!</definedName>
    <definedName name="TotAuxAlim">#REF!</definedName>
    <definedName name="TotAuxAlimentacion" localSheetId="42">#REF!</definedName>
    <definedName name="TotAuxAlimentacion" localSheetId="44">#REF!</definedName>
    <definedName name="TotAuxAlimentacion" localSheetId="41">#REF!</definedName>
    <definedName name="TotAuxAlimentacion">#REF!</definedName>
    <definedName name="TotAuxCom" localSheetId="42">#REF!</definedName>
    <definedName name="TotAuxCom" localSheetId="44">#REF!</definedName>
    <definedName name="TotAuxCom" localSheetId="41">#REF!</definedName>
    <definedName name="TotAuxCom">#REF!</definedName>
    <definedName name="TotAuxComi" localSheetId="42">#REF!</definedName>
    <definedName name="TotAuxComi" localSheetId="44">#REF!</definedName>
    <definedName name="TotAuxComi" localSheetId="41">#REF!</definedName>
    <definedName name="TotAuxComi">#REF!</definedName>
    <definedName name="TotAuxDotacion" localSheetId="42">#REF!</definedName>
    <definedName name="TotAuxDotacion" localSheetId="44">#REF!</definedName>
    <definedName name="TotAuxDotacion" localSheetId="41">#REF!</definedName>
    <definedName name="TotAuxDotacion">#REF!</definedName>
    <definedName name="TotAuxHab" localSheetId="42">#REF!</definedName>
    <definedName name="TotAuxHab" localSheetId="44">#REF!</definedName>
    <definedName name="TotAuxHab" localSheetId="41">#REF!</definedName>
    <definedName name="TotAuxHab">#REF!</definedName>
    <definedName name="TotAuxTransporte" localSheetId="42">#REF!</definedName>
    <definedName name="TotAuxTransporte" localSheetId="44">#REF!</definedName>
    <definedName name="TotAuxTransporte" localSheetId="41">#REF!</definedName>
    <definedName name="TotAuxTransporte">#REF!</definedName>
    <definedName name="TotBasico" localSheetId="42">#REF!</definedName>
    <definedName name="TotBasico" localSheetId="44">#REF!</definedName>
    <definedName name="TotBasico" localSheetId="41">#REF!</definedName>
    <definedName name="TotBasico">#REF!</definedName>
    <definedName name="TotCom" localSheetId="42">#REF!</definedName>
    <definedName name="TotCom" localSheetId="44">#REF!</definedName>
    <definedName name="TotCom" localSheetId="41">#REF!</definedName>
    <definedName name="TotCom">#REF!</definedName>
    <definedName name="TotComision" localSheetId="42">#REF!</definedName>
    <definedName name="TotComision" localSheetId="44">#REF!</definedName>
    <definedName name="TotComision" localSheetId="41">#REF!</definedName>
    <definedName name="TotComision">#REF!</definedName>
    <definedName name="TotExtras" localSheetId="42">#REF!</definedName>
    <definedName name="TotExtras" localSheetId="44">#REF!</definedName>
    <definedName name="TotExtras" localSheetId="41">#REF!</definedName>
    <definedName name="TotExtras">#REF!</definedName>
    <definedName name="TotIntercesantias" localSheetId="42">#REF!</definedName>
    <definedName name="TotIntercesantias" localSheetId="44">#REF!</definedName>
    <definedName name="TotIntercesantias" localSheetId="41">#REF!</definedName>
    <definedName name="TotIntercesantias">#REF!</definedName>
    <definedName name="TotPrimaServicios" localSheetId="42">#REF!</definedName>
    <definedName name="TotPrimaServicios" localSheetId="44">#REF!</definedName>
    <definedName name="TotPrimaServicios" localSheetId="41">#REF!</definedName>
    <definedName name="TotPrimaServicios">#REF!</definedName>
    <definedName name="TotPrimaServicos" localSheetId="42">#REF!</definedName>
    <definedName name="TotPrimaServicos" localSheetId="44">#REF!</definedName>
    <definedName name="TotPrimaServicos" localSheetId="41">#REF!</definedName>
    <definedName name="TotPrimaServicos">#REF!</definedName>
    <definedName name="TotPrimaVacaciones" localSheetId="42">#REF!</definedName>
    <definedName name="TotPrimaVacaciones" localSheetId="44">#REF!</definedName>
    <definedName name="TotPrimaVacaciones" localSheetId="41">#REF!</definedName>
    <definedName name="TotPrimaVacaciones">#REF!</definedName>
    <definedName name="TotPrimConv" localSheetId="42">#REF!</definedName>
    <definedName name="TotPrimConv" localSheetId="44">#REF!</definedName>
    <definedName name="TotPrimConv" localSheetId="41">#REF!</definedName>
    <definedName name="TotPrimConv">#REF!</definedName>
    <definedName name="TotPrimConvencional" localSheetId="42">#REF!</definedName>
    <definedName name="TotPrimConvencional" localSheetId="44">#REF!</definedName>
    <definedName name="TotPrimConvencional" localSheetId="41">#REF!</definedName>
    <definedName name="TotPrimConvencional">#REF!</definedName>
    <definedName name="TotPrimVac" localSheetId="42">#REF!</definedName>
    <definedName name="TotPrimVac" localSheetId="44">#REF!</definedName>
    <definedName name="TotPrimVac" localSheetId="41">#REF!</definedName>
    <definedName name="TotPrimVac">#REF!</definedName>
    <definedName name="TOTSHE1" localSheetId="42">#REF!</definedName>
    <definedName name="TOTSHE1" localSheetId="44">#REF!</definedName>
    <definedName name="TOTSHE1" localSheetId="41">#REF!</definedName>
    <definedName name="TOTSHE1">#REF!</definedName>
    <definedName name="TOTSHE10" localSheetId="42">#REF!</definedName>
    <definedName name="TOTSHE10" localSheetId="44">#REF!</definedName>
    <definedName name="TOTSHE10" localSheetId="41">#REF!</definedName>
    <definedName name="TOTSHE10">#REF!</definedName>
    <definedName name="TOTSHE11" localSheetId="42">#REF!</definedName>
    <definedName name="TOTSHE11" localSheetId="44">#REF!</definedName>
    <definedName name="TOTSHE11" localSheetId="41">#REF!</definedName>
    <definedName name="TOTSHE11">#REF!</definedName>
    <definedName name="TOTSHE12" localSheetId="41">#REF!</definedName>
    <definedName name="TOTSHE12">#REF!</definedName>
    <definedName name="TOTSHE13" localSheetId="41">#REF!</definedName>
    <definedName name="TOTSHE13">#REF!</definedName>
    <definedName name="TOTSHE14" localSheetId="41">#REF!</definedName>
    <definedName name="TOTSHE14">#REF!</definedName>
    <definedName name="TOTSHE15" localSheetId="41">#REF!</definedName>
    <definedName name="TOTSHE15">#REF!</definedName>
    <definedName name="TOTSHE16" localSheetId="41">#REF!</definedName>
    <definedName name="TOTSHE16">#REF!</definedName>
    <definedName name="TOTSHE17" localSheetId="41">#REF!</definedName>
    <definedName name="TOTSHE17">#REF!</definedName>
    <definedName name="TOTSHE18" localSheetId="41">#REF!</definedName>
    <definedName name="TOTSHE18">#REF!</definedName>
    <definedName name="TOTSHE19" localSheetId="41">#REF!</definedName>
    <definedName name="TOTSHE19">#REF!</definedName>
    <definedName name="TOTSHE2" localSheetId="41">#REF!</definedName>
    <definedName name="TOTSHE2">#REF!</definedName>
    <definedName name="TOTSHE20" localSheetId="41">#REF!</definedName>
    <definedName name="TOTSHE20">#REF!</definedName>
    <definedName name="TOTSHE21" localSheetId="41">#REF!</definedName>
    <definedName name="TOTSHE21">#REF!</definedName>
    <definedName name="TOTSHE22" localSheetId="41">#REF!</definedName>
    <definedName name="TOTSHE22">#REF!</definedName>
    <definedName name="TOTSHE23" localSheetId="41">#REF!</definedName>
    <definedName name="TOTSHE23">#REF!</definedName>
    <definedName name="TOTSHE24" localSheetId="41">#REF!</definedName>
    <definedName name="TOTSHE24">#REF!</definedName>
    <definedName name="TOTSHE25" localSheetId="41">#REF!</definedName>
    <definedName name="TOTSHE25">#REF!</definedName>
    <definedName name="TOTSHE26" localSheetId="41">#REF!</definedName>
    <definedName name="TOTSHE26">#REF!</definedName>
    <definedName name="TOTSHE3" localSheetId="41">#REF!</definedName>
    <definedName name="TOTSHE3">#REF!</definedName>
    <definedName name="TOTSHE4" localSheetId="41">#REF!</definedName>
    <definedName name="TOTSHE4">#REF!</definedName>
    <definedName name="TOTSHE5" localSheetId="41">#REF!</definedName>
    <definedName name="TOTSHE5">#REF!</definedName>
    <definedName name="TOTSHE6" localSheetId="41">#REF!</definedName>
    <definedName name="TOTSHE6">#REF!</definedName>
    <definedName name="TOTSHE7" localSheetId="41">#REF!</definedName>
    <definedName name="TOTSHE7">#REF!</definedName>
    <definedName name="TOTSHE8" localSheetId="41">#REF!</definedName>
    <definedName name="TOTSHE8">#REF!</definedName>
    <definedName name="TOTSHE9" localSheetId="41">#REF!</definedName>
    <definedName name="TOTSHE9">#REF!</definedName>
    <definedName name="TotVac" localSheetId="42">#REF!</definedName>
    <definedName name="TotVac" localSheetId="44">#REF!</definedName>
    <definedName name="TotVac" localSheetId="41">#REF!</definedName>
    <definedName name="TotVac">#REF!</definedName>
    <definedName name="tr" localSheetId="42" hidden="1">{"TAB1",#N/A,TRUE,"GENERAL";"TAB2",#N/A,TRUE,"GENERAL";"TAB3",#N/A,TRUE,"GENERAL";"TAB4",#N/A,TRUE,"GENERAL";"TAB5",#N/A,TRUE,"GENERAL"}</definedName>
    <definedName name="tr" localSheetId="44" hidden="1">{"TAB1",#N/A,TRUE,"GENERAL";"TAB2",#N/A,TRUE,"GENERAL";"TAB3",#N/A,TRUE,"GENERAL";"TAB4",#N/A,TRUE,"GENERAL";"TAB5",#N/A,TRUE,"GENERAL"}</definedName>
    <definedName name="tr" localSheetId="41" hidden="1">{"TAB1",#N/A,TRUE,"GENERAL";"TAB2",#N/A,TRUE,"GENERAL";"TAB3",#N/A,TRUE,"GENERAL";"TAB4",#N/A,TRUE,"GENERAL";"TAB5",#N/A,TRUE,"GENERAL"}</definedName>
    <definedName name="tr" hidden="1">{"TAB1",#N/A,TRUE,"GENERAL";"TAB2",#N/A,TRUE,"GENERAL";"TAB3",#N/A,TRUE,"GENERAL";"TAB4",#N/A,TRUE,"GENERAL";"TAB5",#N/A,TRUE,"GENERAL"}</definedName>
    <definedName name="TrainSpec" localSheetId="42">#REF!</definedName>
    <definedName name="TrainSpec" localSheetId="44">#REF!</definedName>
    <definedName name="TrainSpec" localSheetId="41">#REF!</definedName>
    <definedName name="TrainSpec">#REF!</definedName>
    <definedName name="TRAMO" localSheetId="42">#REF!</definedName>
    <definedName name="TRAMO" localSheetId="44">#REF!</definedName>
    <definedName name="TRAMO">#REF!</definedName>
    <definedName name="Transmisores" localSheetId="42">#REF!</definedName>
    <definedName name="Transmisores" localSheetId="44">#REF!</definedName>
    <definedName name="Transmisores" localSheetId="41">#REF!</definedName>
    <definedName name="Transmisores">#REF!</definedName>
    <definedName name="Transporte" localSheetId="42">#REF!</definedName>
    <definedName name="Transporte" localSheetId="44">#REF!</definedName>
    <definedName name="Transporte" localSheetId="41">#REF!</definedName>
    <definedName name="Transporte">#REF!</definedName>
    <definedName name="TRAT" localSheetId="42">#REF!</definedName>
    <definedName name="TRAT" localSheetId="44">#REF!</definedName>
    <definedName name="TRAT" localSheetId="41">#REF!</definedName>
    <definedName name="TRAT">#REF!</definedName>
    <definedName name="TREM" localSheetId="42">#REF!</definedName>
    <definedName name="TREM" localSheetId="44">#REF!</definedName>
    <definedName name="TREM" localSheetId="41">#REF!</definedName>
    <definedName name="TREM">#REF!</definedName>
    <definedName name="Trenes" localSheetId="42">#REF!</definedName>
    <definedName name="Trenes" localSheetId="44">#REF!</definedName>
    <definedName name="Trenes" localSheetId="41">#REF!</definedName>
    <definedName name="Trenes">#REF!</definedName>
    <definedName name="trest" localSheetId="42" hidden="1">{"TAB1",#N/A,TRUE,"GENERAL";"TAB2",#N/A,TRUE,"GENERAL";"TAB3",#N/A,TRUE,"GENERAL";"TAB4",#N/A,TRUE,"GENERAL";"TAB5",#N/A,TRUE,"GENERAL"}</definedName>
    <definedName name="trest" localSheetId="44" hidden="1">{"TAB1",#N/A,TRUE,"GENERAL";"TAB2",#N/A,TRUE,"GENERAL";"TAB3",#N/A,TRUE,"GENERAL";"TAB4",#N/A,TRUE,"GENERAL";"TAB5",#N/A,TRUE,"GENERAL"}</definedName>
    <definedName name="trest" localSheetId="41" hidden="1">{"TAB1",#N/A,TRUE,"GENERAL";"TAB2",#N/A,TRUE,"GENERAL";"TAB3",#N/A,TRUE,"GENERAL";"TAB4",#N/A,TRUE,"GENERAL";"TAB5",#N/A,TRUE,"GENERAL"}</definedName>
    <definedName name="trest" hidden="1">{"TAB1",#N/A,TRUE,"GENERAL";"TAB2",#N/A,TRUE,"GENERAL";"TAB3",#N/A,TRUE,"GENERAL";"TAB4",#N/A,TRUE,"GENERAL";"TAB5",#N/A,TRUE,"GENERAL"}</definedName>
    <definedName name="tret" localSheetId="42" hidden="1">{"TAB1",#N/A,TRUE,"GENERAL";"TAB2",#N/A,TRUE,"GENERAL";"TAB3",#N/A,TRUE,"GENERAL";"TAB4",#N/A,TRUE,"GENERAL";"TAB5",#N/A,TRUE,"GENERAL"}</definedName>
    <definedName name="tret" localSheetId="44" hidden="1">{"TAB1",#N/A,TRUE,"GENERAL";"TAB2",#N/A,TRUE,"GENERAL";"TAB3",#N/A,TRUE,"GENERAL";"TAB4",#N/A,TRUE,"GENERAL";"TAB5",#N/A,TRUE,"GENERAL"}</definedName>
    <definedName name="tret" localSheetId="41" hidden="1">{"TAB1",#N/A,TRUE,"GENERAL";"TAB2",#N/A,TRUE,"GENERAL";"TAB3",#N/A,TRUE,"GENERAL";"TAB4",#N/A,TRUE,"GENERAL";"TAB5",#N/A,TRUE,"GENERAL"}</definedName>
    <definedName name="tret" hidden="1">{"TAB1",#N/A,TRUE,"GENERAL";"TAB2",#N/A,TRUE,"GENERAL";"TAB3",#N/A,TRUE,"GENERAL";"TAB4",#N/A,TRUE,"GENERAL";"TAB5",#N/A,TRUE,"GENERAL"}</definedName>
    <definedName name="trh" localSheetId="42" hidden="1">{"via1",#N/A,TRUE,"general";"via2",#N/A,TRUE,"general";"via3",#N/A,TRUE,"general"}</definedName>
    <definedName name="trh" localSheetId="44" hidden="1">{"via1",#N/A,TRUE,"general";"via2",#N/A,TRUE,"general";"via3",#N/A,TRUE,"general"}</definedName>
    <definedName name="trh" localSheetId="41" hidden="1">{"via1",#N/A,TRUE,"general";"via2",#N/A,TRUE,"general";"via3",#N/A,TRUE,"general"}</definedName>
    <definedName name="trh" hidden="1">{"via1",#N/A,TRUE,"general";"via2",#N/A,TRUE,"general";"via3",#N/A,TRUE,"general"}</definedName>
    <definedName name="trhfh" localSheetId="42" hidden="1">{"via1",#N/A,TRUE,"general";"via2",#N/A,TRUE,"general";"via3",#N/A,TRUE,"general"}</definedName>
    <definedName name="trhfh" localSheetId="44" hidden="1">{"via1",#N/A,TRUE,"general";"via2",#N/A,TRUE,"general";"via3",#N/A,TRUE,"general"}</definedName>
    <definedName name="trhfh" localSheetId="41" hidden="1">{"via1",#N/A,TRUE,"general";"via2",#N/A,TRUE,"general";"via3",#N/A,TRUE,"general"}</definedName>
    <definedName name="trhfh" hidden="1">{"via1",#N/A,TRUE,"general";"via2",#N/A,TRUE,"general";"via3",#N/A,TRUE,"general"}</definedName>
    <definedName name="tri" localSheetId="42">#REF!</definedName>
    <definedName name="tri" localSheetId="44">#REF!</definedName>
    <definedName name="tri" localSheetId="41">#REF!</definedName>
    <definedName name="tri">#REF!</definedName>
    <definedName name="Trimestre1" localSheetId="42">#REF!</definedName>
    <definedName name="Trimestre1" localSheetId="44">#REF!</definedName>
    <definedName name="Trimestre1" localSheetId="41">#REF!</definedName>
    <definedName name="Trimestre1">#REF!</definedName>
    <definedName name="Trimestre2" localSheetId="42">#REF!</definedName>
    <definedName name="Trimestre2" localSheetId="44">#REF!</definedName>
    <definedName name="Trimestre2" localSheetId="41">#REF!</definedName>
    <definedName name="Trimestre2">#REF!</definedName>
    <definedName name="Trimestre3" localSheetId="41">#REF!</definedName>
    <definedName name="Trimestre3">#REF!</definedName>
    <definedName name="Trimestre4" localSheetId="41">#REF!</definedName>
    <definedName name="Trimestre4">#REF!</definedName>
    <definedName name="trjfgjh" localSheetId="42" hidden="1">{"via1",#N/A,TRUE,"general";"via2",#N/A,TRUE,"general";"via3",#N/A,TRUE,"general"}</definedName>
    <definedName name="trjfgjh" localSheetId="44" hidden="1">{"via1",#N/A,TRUE,"general";"via2",#N/A,TRUE,"general";"via3",#N/A,TRUE,"general"}</definedName>
    <definedName name="trjfgjh" localSheetId="41" hidden="1">{"via1",#N/A,TRUE,"general";"via2",#N/A,TRUE,"general";"via3",#N/A,TRUE,"general"}</definedName>
    <definedName name="trjfgjh" hidden="1">{"via1",#N/A,TRUE,"general";"via2",#N/A,TRUE,"general";"via3",#N/A,TRUE,"general"}</definedName>
    <definedName name="TRM" localSheetId="42">#REF!</definedName>
    <definedName name="TRM" localSheetId="44">#REF!</definedName>
    <definedName name="TRM" localSheetId="41">#REF!</definedName>
    <definedName name="TRM">#REF!</definedName>
    <definedName name="tru" localSheetId="42" hidden="1">{"via1",#N/A,TRUE,"general";"via2",#N/A,TRUE,"general";"via3",#N/A,TRUE,"general"}</definedName>
    <definedName name="tru" localSheetId="44" hidden="1">{"via1",#N/A,TRUE,"general";"via2",#N/A,TRUE,"general";"via3",#N/A,TRUE,"general"}</definedName>
    <definedName name="tru" localSheetId="41" hidden="1">{"via1",#N/A,TRUE,"general";"via2",#N/A,TRUE,"general";"via3",#N/A,TRUE,"general"}</definedName>
    <definedName name="tru" hidden="1">{"via1",#N/A,TRUE,"general";"via2",#N/A,TRUE,"general";"via3",#N/A,TRUE,"general"}</definedName>
    <definedName name="truds" localSheetId="42" hidden="1">{"via1",#N/A,TRUE,"general";"via2",#N/A,TRUE,"general";"via3",#N/A,TRUE,"general"}</definedName>
    <definedName name="truds" localSheetId="44" hidden="1">{"via1",#N/A,TRUE,"general";"via2",#N/A,TRUE,"general";"via3",#N/A,TRUE,"general"}</definedName>
    <definedName name="truds" localSheetId="41" hidden="1">{"via1",#N/A,TRUE,"general";"via2",#N/A,TRUE,"general";"via3",#N/A,TRUE,"general"}</definedName>
    <definedName name="truds" hidden="1">{"via1",#N/A,TRUE,"general";"via2",#N/A,TRUE,"general";"via3",#N/A,TRUE,"general"}</definedName>
    <definedName name="trutu" localSheetId="42" hidden="1">{"via1",#N/A,TRUE,"general";"via2",#N/A,TRUE,"general";"via3",#N/A,TRUE,"general"}</definedName>
    <definedName name="trutu" localSheetId="44" hidden="1">{"via1",#N/A,TRUE,"general";"via2",#N/A,TRUE,"general";"via3",#N/A,TRUE,"general"}</definedName>
    <definedName name="trutu" localSheetId="41" hidden="1">{"via1",#N/A,TRUE,"general";"via2",#N/A,TRUE,"general";"via3",#N/A,TRUE,"general"}</definedName>
    <definedName name="trutu" hidden="1">{"via1",#N/A,TRUE,"general";"via2",#N/A,TRUE,"general";"via3",#N/A,TRUE,"general"}</definedName>
    <definedName name="trydfg" localSheetId="42" hidden="1">{"via1",#N/A,TRUE,"general";"via2",#N/A,TRUE,"general";"via3",#N/A,TRUE,"general"}</definedName>
    <definedName name="trydfg" localSheetId="44" hidden="1">{"via1",#N/A,TRUE,"general";"via2",#N/A,TRUE,"general";"via3",#N/A,TRUE,"general"}</definedName>
    <definedName name="trydfg" localSheetId="41" hidden="1">{"via1",#N/A,TRUE,"general";"via2",#N/A,TRUE,"general";"via3",#N/A,TRUE,"general"}</definedName>
    <definedName name="trydfg" hidden="1">{"via1",#N/A,TRUE,"general";"via2",#N/A,TRUE,"general";"via3",#N/A,TRUE,"general"}</definedName>
    <definedName name="trydtrygf" localSheetId="42" hidden="1">{"via1",#N/A,TRUE,"general";"via2",#N/A,TRUE,"general";"via3",#N/A,TRUE,"general"}</definedName>
    <definedName name="trydtrygf" localSheetId="44" hidden="1">{"via1",#N/A,TRUE,"general";"via2",#N/A,TRUE,"general";"via3",#N/A,TRUE,"general"}</definedName>
    <definedName name="trydtrygf" localSheetId="41" hidden="1">{"via1",#N/A,TRUE,"general";"via2",#N/A,TRUE,"general";"via3",#N/A,TRUE,"general"}</definedName>
    <definedName name="trydtrygf" hidden="1">{"via1",#N/A,TRUE,"general";"via2",#N/A,TRUE,"general";"via3",#N/A,TRUE,"general"}</definedName>
    <definedName name="tryery" localSheetId="42" hidden="1">{"TAB1",#N/A,TRUE,"GENERAL";"TAB2",#N/A,TRUE,"GENERAL";"TAB3",#N/A,TRUE,"GENERAL";"TAB4",#N/A,TRUE,"GENERAL";"TAB5",#N/A,TRUE,"GENERAL"}</definedName>
    <definedName name="tryery" localSheetId="44" hidden="1">{"TAB1",#N/A,TRUE,"GENERAL";"TAB2",#N/A,TRUE,"GENERAL";"TAB3",#N/A,TRUE,"GENERAL";"TAB4",#N/A,TRUE,"GENERAL";"TAB5",#N/A,TRUE,"GENERAL"}</definedName>
    <definedName name="tryery" localSheetId="41" hidden="1">{"TAB1",#N/A,TRUE,"GENERAL";"TAB2",#N/A,TRUE,"GENERAL";"TAB3",#N/A,TRUE,"GENERAL";"TAB4",#N/A,TRUE,"GENERAL";"TAB5",#N/A,TRUE,"GENERAL"}</definedName>
    <definedName name="tryery" hidden="1">{"TAB1",#N/A,TRUE,"GENERAL";"TAB2",#N/A,TRUE,"GENERAL";"TAB3",#N/A,TRUE,"GENERAL";"TAB4",#N/A,TRUE,"GENERAL";"TAB5",#N/A,TRUE,"GENERAL"}</definedName>
    <definedName name="tryi6" localSheetId="42" hidden="1">{"TAB1",#N/A,TRUE,"GENERAL";"TAB2",#N/A,TRUE,"GENERAL";"TAB3",#N/A,TRUE,"GENERAL";"TAB4",#N/A,TRUE,"GENERAL";"TAB5",#N/A,TRUE,"GENERAL"}</definedName>
    <definedName name="tryi6" localSheetId="44" hidden="1">{"TAB1",#N/A,TRUE,"GENERAL";"TAB2",#N/A,TRUE,"GENERAL";"TAB3",#N/A,TRUE,"GENERAL";"TAB4",#N/A,TRUE,"GENERAL";"TAB5",#N/A,TRUE,"GENERAL"}</definedName>
    <definedName name="tryi6" localSheetId="41" hidden="1">{"TAB1",#N/A,TRUE,"GENERAL";"TAB2",#N/A,TRUE,"GENERAL";"TAB3",#N/A,TRUE,"GENERAL";"TAB4",#N/A,TRUE,"GENERAL";"TAB5",#N/A,TRUE,"GENERAL"}</definedName>
    <definedName name="tryi6" hidden="1">{"TAB1",#N/A,TRUE,"GENERAL";"TAB2",#N/A,TRUE,"GENERAL";"TAB3",#N/A,TRUE,"GENERAL";"TAB4",#N/A,TRUE,"GENERAL";"TAB5",#N/A,TRUE,"GENERAL"}</definedName>
    <definedName name="tryrth" localSheetId="42" hidden="1">{"via1",#N/A,TRUE,"general";"via2",#N/A,TRUE,"general";"via3",#N/A,TRUE,"general"}</definedName>
    <definedName name="tryrth" localSheetId="44" hidden="1">{"via1",#N/A,TRUE,"general";"via2",#N/A,TRUE,"general";"via3",#N/A,TRUE,"general"}</definedName>
    <definedName name="tryrth" localSheetId="41" hidden="1">{"via1",#N/A,TRUE,"general";"via2",#N/A,TRUE,"general";"via3",#N/A,TRUE,"general"}</definedName>
    <definedName name="tryrth" hidden="1">{"via1",#N/A,TRUE,"general";"via2",#N/A,TRUE,"general";"via3",#N/A,TRUE,"general"}</definedName>
    <definedName name="tsert" localSheetId="42" hidden="1">{"TAB1",#N/A,TRUE,"GENERAL";"TAB2",#N/A,TRUE,"GENERAL";"TAB3",#N/A,TRUE,"GENERAL";"TAB4",#N/A,TRUE,"GENERAL";"TAB5",#N/A,TRUE,"GENERAL"}</definedName>
    <definedName name="tsert" localSheetId="44" hidden="1">{"TAB1",#N/A,TRUE,"GENERAL";"TAB2",#N/A,TRUE,"GENERAL";"TAB3",#N/A,TRUE,"GENERAL";"TAB4",#N/A,TRUE,"GENERAL";"TAB5",#N/A,TRUE,"GENERAL"}</definedName>
    <definedName name="tsert" localSheetId="41" hidden="1">{"TAB1",#N/A,TRUE,"GENERAL";"TAB2",#N/A,TRUE,"GENERAL";"TAB3",#N/A,TRUE,"GENERAL";"TAB4",#N/A,TRUE,"GENERAL";"TAB5",#N/A,TRUE,"GENERAL"}</definedName>
    <definedName name="tsert" hidden="1">{"TAB1",#N/A,TRUE,"GENERAL";"TAB2",#N/A,TRUE,"GENERAL";"TAB3",#N/A,TRUE,"GENERAL";"TAB4",#N/A,TRUE,"GENERAL";"TAB5",#N/A,TRUE,"GENERAL"}</definedName>
    <definedName name="TtCD" localSheetId="42">#REF!</definedName>
    <definedName name="TtCD" localSheetId="44">#REF!</definedName>
    <definedName name="TtCD" localSheetId="41">#REF!</definedName>
    <definedName name="TtCD">#REF!</definedName>
    <definedName name="TTR" localSheetId="42" hidden="1">{"via1",#N/A,TRUE,"general";"via2",#N/A,TRUE,"general";"via3",#N/A,TRUE,"general"}</definedName>
    <definedName name="TTR" localSheetId="44" hidden="1">{"via1",#N/A,TRUE,"general";"via2",#N/A,TRUE,"general";"via3",#N/A,TRUE,"general"}</definedName>
    <definedName name="TTR" localSheetId="41" hidden="1">{"via1",#N/A,TRUE,"general";"via2",#N/A,TRUE,"general";"via3",#N/A,TRUE,"general"}</definedName>
    <definedName name="TTR" hidden="1">{"via1",#N/A,TRUE,"general";"via2",#N/A,TRUE,"general";"via3",#N/A,TRUE,"general"}</definedName>
    <definedName name="ttrff" localSheetId="42" hidden="1">{"via1",#N/A,TRUE,"general";"via2",#N/A,TRUE,"general";"via3",#N/A,TRUE,"general"}</definedName>
    <definedName name="ttrff" localSheetId="44" hidden="1">{"via1",#N/A,TRUE,"general";"via2",#N/A,TRUE,"general";"via3",#N/A,TRUE,"general"}</definedName>
    <definedName name="ttrff" localSheetId="41" hidden="1">{"via1",#N/A,TRUE,"general";"via2",#N/A,TRUE,"general";"via3",#N/A,TRUE,"general"}</definedName>
    <definedName name="ttrff" hidden="1">{"via1",#N/A,TRUE,"general";"via2",#N/A,TRUE,"general";"via3",#N/A,TRUE,"general"}</definedName>
    <definedName name="ttt" localSheetId="42" hidden="1">{"TAB1",#N/A,TRUE,"GENERAL";"TAB2",#N/A,TRUE,"GENERAL";"TAB3",#N/A,TRUE,"GENERAL";"TAB4",#N/A,TRUE,"GENERAL";"TAB5",#N/A,TRUE,"GENERAL"}</definedName>
    <definedName name="ttt" localSheetId="44" hidden="1">{"TAB1",#N/A,TRUE,"GENERAL";"TAB2",#N/A,TRUE,"GENERAL";"TAB3",#N/A,TRUE,"GENERAL";"TAB4",#N/A,TRUE,"GENERAL";"TAB5",#N/A,TRUE,"GENERAL"}</definedName>
    <definedName name="ttt" localSheetId="41" hidden="1">{"TAB1",#N/A,TRUE,"GENERAL";"TAB2",#N/A,TRUE,"GENERAL";"TAB3",#N/A,TRUE,"GENERAL";"TAB4",#N/A,TRUE,"GENERAL";"TAB5",#N/A,TRUE,"GENERAL"}</definedName>
    <definedName name="ttt" hidden="1">{"TAB1",#N/A,TRUE,"GENERAL";"TAB2",#N/A,TRUE,"GENERAL";"TAB3",#N/A,TRUE,"GENERAL";"TAB4",#N/A,TRUE,"GENERAL";"TAB5",#N/A,TRUE,"GENERAL"}</definedName>
    <definedName name="tttt7" localSheetId="42" hidden="1">{"via1",#N/A,TRUE,"general";"via2",#N/A,TRUE,"general";"via3",#N/A,TRUE,"general"}</definedName>
    <definedName name="tttt7" localSheetId="44" hidden="1">{"via1",#N/A,TRUE,"general";"via2",#N/A,TRUE,"general";"via3",#N/A,TRUE,"general"}</definedName>
    <definedName name="tttt7" localSheetId="41" hidden="1">{"via1",#N/A,TRUE,"general";"via2",#N/A,TRUE,"general";"via3",#N/A,TRUE,"general"}</definedName>
    <definedName name="tttt7" hidden="1">{"via1",#N/A,TRUE,"general";"via2",#N/A,TRUE,"general";"via3",#N/A,TRUE,"general"}</definedName>
    <definedName name="tttthy" localSheetId="42" hidden="1">{"TAB1",#N/A,TRUE,"GENERAL";"TAB2",#N/A,TRUE,"GENERAL";"TAB3",#N/A,TRUE,"GENERAL";"TAB4",#N/A,TRUE,"GENERAL";"TAB5",#N/A,TRUE,"GENERAL"}</definedName>
    <definedName name="tttthy" localSheetId="44" hidden="1">{"TAB1",#N/A,TRUE,"GENERAL";"TAB2",#N/A,TRUE,"GENERAL";"TAB3",#N/A,TRUE,"GENERAL";"TAB4",#N/A,TRUE,"GENERAL";"TAB5",#N/A,TRUE,"GENERAL"}</definedName>
    <definedName name="tttthy" localSheetId="41" hidden="1">{"TAB1",#N/A,TRUE,"GENERAL";"TAB2",#N/A,TRUE,"GENERAL";"TAB3",#N/A,TRUE,"GENERAL";"TAB4",#N/A,TRUE,"GENERAL";"TAB5",#N/A,TRUE,"GENERAL"}</definedName>
    <definedName name="tttthy" hidden="1">{"TAB1",#N/A,TRUE,"GENERAL";"TAB2",#N/A,TRUE,"GENERAL";"TAB3",#N/A,TRUE,"GENERAL";"TAB4",#N/A,TRUE,"GENERAL";"TAB5",#N/A,TRUE,"GENERAL"}</definedName>
    <definedName name="ttttr" localSheetId="42" hidden="1">{"via1",#N/A,TRUE,"general";"via2",#N/A,TRUE,"general";"via3",#N/A,TRUE,"general"}</definedName>
    <definedName name="ttttr" localSheetId="44" hidden="1">{"via1",#N/A,TRUE,"general";"via2",#N/A,TRUE,"general";"via3",#N/A,TRUE,"general"}</definedName>
    <definedName name="ttttr" localSheetId="41" hidden="1">{"via1",#N/A,TRUE,"general";"via2",#N/A,TRUE,"general";"via3",#N/A,TRUE,"general"}</definedName>
    <definedName name="ttttr" hidden="1">{"via1",#N/A,TRUE,"general";"via2",#N/A,TRUE,"general";"via3",#N/A,TRUE,"general"}</definedName>
    <definedName name="ttttt" localSheetId="42" hidden="1">{"TAB1",#N/A,TRUE,"GENERAL";"TAB2",#N/A,TRUE,"GENERAL";"TAB3",#N/A,TRUE,"GENERAL";"TAB4",#N/A,TRUE,"GENERAL";"TAB5",#N/A,TRUE,"GENERAL"}</definedName>
    <definedName name="ttttt" localSheetId="44" hidden="1">{"TAB1",#N/A,TRUE,"GENERAL";"TAB2",#N/A,TRUE,"GENERAL";"TAB3",#N/A,TRUE,"GENERAL";"TAB4",#N/A,TRUE,"GENERAL";"TAB5",#N/A,TRUE,"GENERAL"}</definedName>
    <definedName name="ttttt" localSheetId="41" hidden="1">{"TAB1",#N/A,TRUE,"GENERAL";"TAB2",#N/A,TRUE,"GENERAL";"TAB3",#N/A,TRUE,"GENERAL";"TAB4",#N/A,TRUE,"GENERAL";"TAB5",#N/A,TRUE,"GENERAL"}</definedName>
    <definedName name="ttttt" hidden="1">{"TAB1",#N/A,TRUE,"GENERAL";"TAB2",#N/A,TRUE,"GENERAL";"TAB3",#N/A,TRUE,"GENERAL";"TAB4",#N/A,TRUE,"GENERAL";"TAB5",#N/A,TRUE,"GENERAL"}</definedName>
    <definedName name="tu" localSheetId="42" hidden="1">{"via1",#N/A,TRUE,"general";"via2",#N/A,TRUE,"general";"via3",#N/A,TRUE,"general"}</definedName>
    <definedName name="TU" localSheetId="44">#REF!</definedName>
    <definedName name="tu" localSheetId="41" hidden="1">{"via1",#N/A,TRUE,"general";"via2",#N/A,TRUE,"general";"via3",#N/A,TRUE,"general"}</definedName>
    <definedName name="tu" hidden="1">{"via1",#N/A,TRUE,"general";"via2",#N/A,TRUE,"general";"via3",#N/A,TRUE,"general"}</definedName>
    <definedName name="TUBERIA" localSheetId="42" hidden="1">#REF!</definedName>
    <definedName name="TUBERIA" localSheetId="44" hidden="1">#REF!</definedName>
    <definedName name="TUBERIA" localSheetId="41" hidden="1">#REF!</definedName>
    <definedName name="TUBERIA" hidden="1">#REF!</definedName>
    <definedName name="Tubería" localSheetId="42">#REF!</definedName>
    <definedName name="Tubería" localSheetId="44">#REF!</definedName>
    <definedName name="Tubería" localSheetId="41">#REF!</definedName>
    <definedName name="Tubería">#REF!</definedName>
    <definedName name="TUBERIA1" localSheetId="42" hidden="1">#REF!</definedName>
    <definedName name="TUBERIA1" localSheetId="44" hidden="1">#REF!</definedName>
    <definedName name="TUBERIA1" localSheetId="41" hidden="1">#REF!</definedName>
    <definedName name="TUBERIA1" hidden="1">#REF!</definedName>
    <definedName name="tur" localSheetId="42" hidden="1">{"TAB1",#N/A,TRUE,"GENERAL";"TAB2",#N/A,TRUE,"GENERAL";"TAB3",#N/A,TRUE,"GENERAL";"TAB4",#N/A,TRUE,"GENERAL";"TAB5",#N/A,TRUE,"GENERAL"}</definedName>
    <definedName name="tur" localSheetId="44" hidden="1">{"TAB1",#N/A,TRUE,"GENERAL";"TAB2",#N/A,TRUE,"GENERAL";"TAB3",#N/A,TRUE,"GENERAL";"TAB4",#N/A,TRUE,"GENERAL";"TAB5",#N/A,TRUE,"GENERAL"}</definedName>
    <definedName name="tur" localSheetId="41" hidden="1">{"TAB1",#N/A,TRUE,"GENERAL";"TAB2",#N/A,TRUE,"GENERAL";"TAB3",#N/A,TRUE,"GENERAL";"TAB4",#N/A,TRUE,"GENERAL";"TAB5",#N/A,TRUE,"GENERAL"}</definedName>
    <definedName name="tur" hidden="1">{"TAB1",#N/A,TRUE,"GENERAL";"TAB2",#N/A,TRUE,"GENERAL";"TAB3",#N/A,TRUE,"GENERAL";"TAB4",#N/A,TRUE,"GENERAL";"TAB5",#N/A,TRUE,"GENERAL"}</definedName>
    <definedName name="turu" localSheetId="42" hidden="1">{"TAB1",#N/A,TRUE,"GENERAL";"TAB2",#N/A,TRUE,"GENERAL";"TAB3",#N/A,TRUE,"GENERAL";"TAB4",#N/A,TRUE,"GENERAL";"TAB5",#N/A,TRUE,"GENERAL"}</definedName>
    <definedName name="turu" localSheetId="44" hidden="1">{"TAB1",#N/A,TRUE,"GENERAL";"TAB2",#N/A,TRUE,"GENERAL";"TAB3",#N/A,TRUE,"GENERAL";"TAB4",#N/A,TRUE,"GENERAL";"TAB5",#N/A,TRUE,"GENERAL"}</definedName>
    <definedName name="turu" localSheetId="41" hidden="1">{"TAB1",#N/A,TRUE,"GENERAL";"TAB2",#N/A,TRUE,"GENERAL";"TAB3",#N/A,TRUE,"GENERAL";"TAB4",#N/A,TRUE,"GENERAL";"TAB5",#N/A,TRUE,"GENERAL"}</definedName>
    <definedName name="turu" hidden="1">{"TAB1",#N/A,TRUE,"GENERAL";"TAB2",#N/A,TRUE,"GENERAL";"TAB3",#N/A,TRUE,"GENERAL";"TAB4",#N/A,TRUE,"GENERAL";"TAB5",#N/A,TRUE,"GENERAL"}</definedName>
    <definedName name="tvmenor90min" localSheetId="42">#REF!</definedName>
    <definedName name="tvmenor90min" localSheetId="44">#REF!</definedName>
    <definedName name="tvmenor90min" localSheetId="41">#REF!</definedName>
    <definedName name="tvmenor90min">#REF!</definedName>
    <definedName name="twer" localSheetId="42" hidden="1">{"TAB1",#N/A,TRUE,"GENERAL";"TAB2",#N/A,TRUE,"GENERAL";"TAB3",#N/A,TRUE,"GENERAL";"TAB4",#N/A,TRUE,"GENERAL";"TAB5",#N/A,TRUE,"GENERAL"}</definedName>
    <definedName name="twer" localSheetId="44" hidden="1">{"TAB1",#N/A,TRUE,"GENERAL";"TAB2",#N/A,TRUE,"GENERAL";"TAB3",#N/A,TRUE,"GENERAL";"TAB4",#N/A,TRUE,"GENERAL";"TAB5",#N/A,TRUE,"GENERAL"}</definedName>
    <definedName name="twer" localSheetId="41" hidden="1">{"TAB1",#N/A,TRUE,"GENERAL";"TAB2",#N/A,TRUE,"GENERAL";"TAB3",#N/A,TRUE,"GENERAL";"TAB4",#N/A,TRUE,"GENERAL";"TAB5",#N/A,TRUE,"GENERAL"}</definedName>
    <definedName name="twer" hidden="1">{"TAB1",#N/A,TRUE,"GENERAL";"TAB2",#N/A,TRUE,"GENERAL";"TAB3",#N/A,TRUE,"GENERAL";"TAB4",#N/A,TRUE,"GENERAL";"TAB5",#N/A,TRUE,"GENERAL"}</definedName>
    <definedName name="twet" localSheetId="42" hidden="1">{"TAB1",#N/A,TRUE,"GENERAL";"TAB2",#N/A,TRUE,"GENERAL";"TAB3",#N/A,TRUE,"GENERAL";"TAB4",#N/A,TRUE,"GENERAL";"TAB5",#N/A,TRUE,"GENERAL"}</definedName>
    <definedName name="twet" localSheetId="44" hidden="1">{"TAB1",#N/A,TRUE,"GENERAL";"TAB2",#N/A,TRUE,"GENERAL";"TAB3",#N/A,TRUE,"GENERAL";"TAB4",#N/A,TRUE,"GENERAL";"TAB5",#N/A,TRUE,"GENERAL"}</definedName>
    <definedName name="twet" localSheetId="41" hidden="1">{"TAB1",#N/A,TRUE,"GENERAL";"TAB2",#N/A,TRUE,"GENERAL";"TAB3",#N/A,TRUE,"GENERAL";"TAB4",#N/A,TRUE,"GENERAL";"TAB5",#N/A,TRUE,"GENERAL"}</definedName>
    <definedName name="twet" hidden="1">{"TAB1",#N/A,TRUE,"GENERAL";"TAB2",#N/A,TRUE,"GENERAL";"TAB3",#N/A,TRUE,"GENERAL";"TAB4",#N/A,TRUE,"GENERAL";"TAB5",#N/A,TRUE,"GENERAL"}</definedName>
    <definedName name="ty" localSheetId="42" hidden="1">{"via1",#N/A,TRUE,"general";"via2",#N/A,TRUE,"general";"via3",#N/A,TRUE,"general"}</definedName>
    <definedName name="ty" localSheetId="44" hidden="1">{"via1",#N/A,TRUE,"general";"via2",#N/A,TRUE,"general";"via3",#N/A,TRUE,"general"}</definedName>
    <definedName name="ty" localSheetId="41" hidden="1">{"via1",#N/A,TRUE,"general";"via2",#N/A,TRUE,"general";"via3",#N/A,TRUE,"general"}</definedName>
    <definedName name="ty" hidden="1">{"via1",#N/A,TRUE,"general";"via2",#N/A,TRUE,"general";"via3",#N/A,TRUE,"general"}</definedName>
    <definedName name="tyery" localSheetId="42" hidden="1">{"via1",#N/A,TRUE,"general";"via2",#N/A,TRUE,"general";"via3",#N/A,TRUE,"general"}</definedName>
    <definedName name="tyery" localSheetId="44" hidden="1">{"via1",#N/A,TRUE,"general";"via2",#N/A,TRUE,"general";"via3",#N/A,TRUE,"general"}</definedName>
    <definedName name="tyery" localSheetId="41" hidden="1">{"via1",#N/A,TRUE,"general";"via2",#N/A,TRUE,"general";"via3",#N/A,TRUE,"general"}</definedName>
    <definedName name="tyery" hidden="1">{"via1",#N/A,TRUE,"general";"via2",#N/A,TRUE,"general";"via3",#N/A,TRUE,"general"}</definedName>
    <definedName name="tyj" localSheetId="42" hidden="1">{"TAB1",#N/A,TRUE,"GENERAL";"TAB2",#N/A,TRUE,"GENERAL";"TAB3",#N/A,TRUE,"GENERAL";"TAB4",#N/A,TRUE,"GENERAL";"TAB5",#N/A,TRUE,"GENERAL"}</definedName>
    <definedName name="tyj" localSheetId="44" hidden="1">{"TAB1",#N/A,TRUE,"GENERAL";"TAB2",#N/A,TRUE,"GENERAL";"TAB3",#N/A,TRUE,"GENERAL";"TAB4",#N/A,TRUE,"GENERAL";"TAB5",#N/A,TRUE,"GENERAL"}</definedName>
    <definedName name="tyj" localSheetId="41" hidden="1">{"TAB1",#N/A,TRUE,"GENERAL";"TAB2",#N/A,TRUE,"GENERAL";"TAB3",#N/A,TRUE,"GENERAL";"TAB4",#N/A,TRUE,"GENERAL";"TAB5",#N/A,TRUE,"GENERAL"}</definedName>
    <definedName name="tyj" hidden="1">{"TAB1",#N/A,TRUE,"GENERAL";"TAB2",#N/A,TRUE,"GENERAL";"TAB3",#N/A,TRUE,"GENERAL";"TAB4",#N/A,TRUE,"GENERAL";"TAB5",#N/A,TRUE,"GENERAL"}</definedName>
    <definedName name="tyjtyj" localSheetId="42" hidden="1">{"TAB1",#N/A,TRUE,"GENERAL";"TAB2",#N/A,TRUE,"GENERAL";"TAB3",#N/A,TRUE,"GENERAL";"TAB4",#N/A,TRUE,"GENERAL";"TAB5",#N/A,TRUE,"GENERAL"}</definedName>
    <definedName name="tyjtyj" localSheetId="44" hidden="1">{"TAB1",#N/A,TRUE,"GENERAL";"TAB2",#N/A,TRUE,"GENERAL";"TAB3",#N/A,TRUE,"GENERAL";"TAB4",#N/A,TRUE,"GENERAL";"TAB5",#N/A,TRUE,"GENERAL"}</definedName>
    <definedName name="tyjtyj" localSheetId="41" hidden="1">{"TAB1",#N/A,TRUE,"GENERAL";"TAB2",#N/A,TRUE,"GENERAL";"TAB3",#N/A,TRUE,"GENERAL";"TAB4",#N/A,TRUE,"GENERAL";"TAB5",#N/A,TRUE,"GENERAL"}</definedName>
    <definedName name="tyjtyj" hidden="1">{"TAB1",#N/A,TRUE,"GENERAL";"TAB2",#N/A,TRUE,"GENERAL";"TAB3",#N/A,TRUE,"GENERAL";"TAB4",#N/A,TRUE,"GENERAL";"TAB5",#N/A,TRUE,"GENERAL"}</definedName>
    <definedName name="tyjytjuyjuy" localSheetId="42" hidden="1">{"TAB1",#N/A,TRUE,"GENERAL";"TAB2",#N/A,TRUE,"GENERAL";"TAB3",#N/A,TRUE,"GENERAL";"TAB4",#N/A,TRUE,"GENERAL";"TAB5",#N/A,TRUE,"GENERAL"}</definedName>
    <definedName name="tyjytjuyjuy" localSheetId="44" hidden="1">{"TAB1",#N/A,TRUE,"GENERAL";"TAB2",#N/A,TRUE,"GENERAL";"TAB3",#N/A,TRUE,"GENERAL";"TAB4",#N/A,TRUE,"GENERAL";"TAB5",#N/A,TRUE,"GENERAL"}</definedName>
    <definedName name="tyjytjuyjuy" localSheetId="41" hidden="1">{"TAB1",#N/A,TRUE,"GENERAL";"TAB2",#N/A,TRUE,"GENERAL";"TAB3",#N/A,TRUE,"GENERAL";"TAB4",#N/A,TRUE,"GENERAL";"TAB5",#N/A,TRUE,"GENERAL"}</definedName>
    <definedName name="tyjytjuyjuy" hidden="1">{"TAB1",#N/A,TRUE,"GENERAL";"TAB2",#N/A,TRUE,"GENERAL";"TAB3",#N/A,TRUE,"GENERAL";"TAB4",#N/A,TRUE,"GENERAL";"TAB5",#N/A,TRUE,"GENERAL"}</definedName>
    <definedName name="tyk" localSheetId="42" hidden="1">{"via1",#N/A,TRUE,"general";"via2",#N/A,TRUE,"general";"via3",#N/A,TRUE,"general"}</definedName>
    <definedName name="tyk" localSheetId="44" hidden="1">{"via1",#N/A,TRUE,"general";"via2",#N/A,TRUE,"general";"via3",#N/A,TRUE,"general"}</definedName>
    <definedName name="tyk" localSheetId="41" hidden="1">{"via1",#N/A,TRUE,"general";"via2",#N/A,TRUE,"general";"via3",#N/A,TRUE,"general"}</definedName>
    <definedName name="tyk" hidden="1">{"via1",#N/A,TRUE,"general";"via2",#N/A,TRUE,"general";"via3",#N/A,TRUE,"general"}</definedName>
    <definedName name="tym" localSheetId="42" hidden="1">{"via1",#N/A,TRUE,"general";"via2",#N/A,TRUE,"general";"via3",#N/A,TRUE,"general"}</definedName>
    <definedName name="tym" localSheetId="44" hidden="1">{"via1",#N/A,TRUE,"general";"via2",#N/A,TRUE,"general";"via3",#N/A,TRUE,"general"}</definedName>
    <definedName name="tym" localSheetId="41" hidden="1">{"via1",#N/A,TRUE,"general";"via2",#N/A,TRUE,"general";"via3",#N/A,TRUE,"general"}</definedName>
    <definedName name="tym" hidden="1">{"via1",#N/A,TRUE,"general";"via2",#N/A,TRUE,"general";"via3",#N/A,TRUE,"general"}</definedName>
    <definedName name="tyr" localSheetId="42" hidden="1">{"via1",#N/A,TRUE,"general";"via2",#N/A,TRUE,"general";"via3",#N/A,TRUE,"general"}</definedName>
    <definedName name="tyr" localSheetId="44" hidden="1">{"via1",#N/A,TRUE,"general";"via2",#N/A,TRUE,"general";"via3",#N/A,TRUE,"general"}</definedName>
    <definedName name="tyr" localSheetId="41" hidden="1">{"via1",#N/A,TRUE,"general";"via2",#N/A,TRUE,"general";"via3",#N/A,TRUE,"general"}</definedName>
    <definedName name="tyr" hidden="1">{"via1",#N/A,TRUE,"general";"via2",#N/A,TRUE,"general";"via3",#N/A,TRUE,"general"}</definedName>
    <definedName name="tytgfhgfh" localSheetId="42" hidden="1">{"TAB1",#N/A,TRUE,"GENERAL";"TAB2",#N/A,TRUE,"GENERAL";"TAB3",#N/A,TRUE,"GENERAL";"TAB4",#N/A,TRUE,"GENERAL";"TAB5",#N/A,TRUE,"GENERAL"}</definedName>
    <definedName name="tytgfhgfh" localSheetId="44" hidden="1">{"TAB1",#N/A,TRUE,"GENERAL";"TAB2",#N/A,TRUE,"GENERAL";"TAB3",#N/A,TRUE,"GENERAL";"TAB4",#N/A,TRUE,"GENERAL";"TAB5",#N/A,TRUE,"GENERAL"}</definedName>
    <definedName name="tytgfhgfh" localSheetId="41" hidden="1">{"TAB1",#N/A,TRUE,"GENERAL";"TAB2",#N/A,TRUE,"GENERAL";"TAB3",#N/A,TRUE,"GENERAL";"TAB4",#N/A,TRUE,"GENERAL";"TAB5",#N/A,TRUE,"GENERAL"}</definedName>
    <definedName name="tytgfhgfh" hidden="1">{"TAB1",#N/A,TRUE,"GENERAL";"TAB2",#N/A,TRUE,"GENERAL";"TAB3",#N/A,TRUE,"GENERAL";"TAB4",#N/A,TRUE,"GENERAL";"TAB5",#N/A,TRUE,"GENERAL"}</definedName>
    <definedName name="tyty" localSheetId="42" hidden="1">{"TAB1",#N/A,TRUE,"GENERAL";"TAB2",#N/A,TRUE,"GENERAL";"TAB3",#N/A,TRUE,"GENERAL";"TAB4",#N/A,TRUE,"GENERAL";"TAB5",#N/A,TRUE,"GENERAL"}</definedName>
    <definedName name="tyty" localSheetId="44" hidden="1">{"TAB1",#N/A,TRUE,"GENERAL";"TAB2",#N/A,TRUE,"GENERAL";"TAB3",#N/A,TRUE,"GENERAL";"TAB4",#N/A,TRUE,"GENERAL";"TAB5",#N/A,TRUE,"GENERAL"}</definedName>
    <definedName name="tyty" localSheetId="41" hidden="1">{"TAB1",#N/A,TRUE,"GENERAL";"TAB2",#N/A,TRUE,"GENERAL";"TAB3",#N/A,TRUE,"GENERAL";"TAB4",#N/A,TRUE,"GENERAL";"TAB5",#N/A,TRUE,"GENERAL"}</definedName>
    <definedName name="tyty" hidden="1">{"TAB1",#N/A,TRUE,"GENERAL";"TAB2",#N/A,TRUE,"GENERAL";"TAB3",#N/A,TRUE,"GENERAL";"TAB4",#N/A,TRUE,"GENERAL";"TAB5",#N/A,TRUE,"GENERAL"}</definedName>
    <definedName name="TYUIYI" localSheetId="42" hidden="1">{"TAB1",#N/A,TRUE,"GENERAL";"TAB2",#N/A,TRUE,"GENERAL";"TAB3",#N/A,TRUE,"GENERAL";"TAB4",#N/A,TRUE,"GENERAL";"TAB5",#N/A,TRUE,"GENERAL"}</definedName>
    <definedName name="TYUIYI" localSheetId="44" hidden="1">{"TAB1",#N/A,TRUE,"GENERAL";"TAB2",#N/A,TRUE,"GENERAL";"TAB3",#N/A,TRUE,"GENERAL";"TAB4",#N/A,TRUE,"GENERAL";"TAB5",#N/A,TRUE,"GENERAL"}</definedName>
    <definedName name="TYUIYI" localSheetId="41" hidden="1">{"TAB1",#N/A,TRUE,"GENERAL";"TAB2",#N/A,TRUE,"GENERAL";"TAB3",#N/A,TRUE,"GENERAL";"TAB4",#N/A,TRUE,"GENERAL";"TAB5",#N/A,TRUE,"GENERAL"}</definedName>
    <definedName name="TYUIYI" hidden="1">{"TAB1",#N/A,TRUE,"GENERAL";"TAB2",#N/A,TRUE,"GENERAL";"TAB3",#N/A,TRUE,"GENERAL";"TAB4",#N/A,TRUE,"GENERAL";"TAB5",#N/A,TRUE,"GENERAL"}</definedName>
    <definedName name="tyujh" localSheetId="42" hidden="1">{"TAB1",#N/A,TRUE,"GENERAL";"TAB2",#N/A,TRUE,"GENERAL";"TAB3",#N/A,TRUE,"GENERAL";"TAB4",#N/A,TRUE,"GENERAL";"TAB5",#N/A,TRUE,"GENERAL"}</definedName>
    <definedName name="tyujh" localSheetId="44" hidden="1">{"TAB1",#N/A,TRUE,"GENERAL";"TAB2",#N/A,TRUE,"GENERAL";"TAB3",#N/A,TRUE,"GENERAL";"TAB4",#N/A,TRUE,"GENERAL";"TAB5",#N/A,TRUE,"GENERAL"}</definedName>
    <definedName name="tyujh" localSheetId="41" hidden="1">{"TAB1",#N/A,TRUE,"GENERAL";"TAB2",#N/A,TRUE,"GENERAL";"TAB3",#N/A,TRUE,"GENERAL";"TAB4",#N/A,TRUE,"GENERAL";"TAB5",#N/A,TRUE,"GENERAL"}</definedName>
    <definedName name="tyujh" hidden="1">{"TAB1",#N/A,TRUE,"GENERAL";"TAB2",#N/A,TRUE,"GENERAL";"TAB3",#N/A,TRUE,"GENERAL";"TAB4",#N/A,TRUE,"GENERAL";"TAB5",#N/A,TRUE,"GENERAL"}</definedName>
    <definedName name="tyuty" localSheetId="42" hidden="1">{"TAB1",#N/A,TRUE,"GENERAL";"TAB2",#N/A,TRUE,"GENERAL";"TAB3",#N/A,TRUE,"GENERAL";"TAB4",#N/A,TRUE,"GENERAL";"TAB5",#N/A,TRUE,"GENERAL"}</definedName>
    <definedName name="tyuty" localSheetId="44" hidden="1">{"TAB1",#N/A,TRUE,"GENERAL";"TAB2",#N/A,TRUE,"GENERAL";"TAB3",#N/A,TRUE,"GENERAL";"TAB4",#N/A,TRUE,"GENERAL";"TAB5",#N/A,TRUE,"GENERAL"}</definedName>
    <definedName name="tyuty" localSheetId="41" hidden="1">{"TAB1",#N/A,TRUE,"GENERAL";"TAB2",#N/A,TRUE,"GENERAL";"TAB3",#N/A,TRUE,"GENERAL";"TAB4",#N/A,TRUE,"GENERAL";"TAB5",#N/A,TRUE,"GENERAL"}</definedName>
    <definedName name="tyuty" hidden="1">{"TAB1",#N/A,TRUE,"GENERAL";"TAB2",#N/A,TRUE,"GENERAL";"TAB3",#N/A,TRUE,"GENERAL";"TAB4",#N/A,TRUE,"GENERAL";"TAB5",#N/A,TRUE,"GENERAL"}</definedName>
    <definedName name="tyutyu" localSheetId="42" hidden="1">{"via1",#N/A,TRUE,"general";"via2",#N/A,TRUE,"general";"via3",#N/A,TRUE,"general"}</definedName>
    <definedName name="tyutyu" localSheetId="44" hidden="1">{"via1",#N/A,TRUE,"general";"via2",#N/A,TRUE,"general";"via3",#N/A,TRUE,"general"}</definedName>
    <definedName name="tyutyu" localSheetId="41" hidden="1">{"via1",#N/A,TRUE,"general";"via2",#N/A,TRUE,"general";"via3",#N/A,TRUE,"general"}</definedName>
    <definedName name="tyutyu" hidden="1">{"via1",#N/A,TRUE,"general";"via2",#N/A,TRUE,"general";"via3",#N/A,TRUE,"general"}</definedName>
    <definedName name="tyxg" localSheetId="42" hidden="1">{"via1",#N/A,TRUE,"general";"via2",#N/A,TRUE,"general";"via3",#N/A,TRUE,"general"}</definedName>
    <definedName name="tyxg" localSheetId="44" hidden="1">{"via1",#N/A,TRUE,"general";"via2",#N/A,TRUE,"general";"via3",#N/A,TRUE,"general"}</definedName>
    <definedName name="tyxg" localSheetId="41" hidden="1">{"via1",#N/A,TRUE,"general";"via2",#N/A,TRUE,"general";"via3",#N/A,TRUE,"general"}</definedName>
    <definedName name="tyxg" hidden="1">{"via1",#N/A,TRUE,"general";"via2",#N/A,TRUE,"general";"via3",#N/A,TRUE,"general"}</definedName>
    <definedName name="U" localSheetId="42">#REF!</definedName>
    <definedName name="U" localSheetId="44">#REF!</definedName>
    <definedName name="U" localSheetId="41">#REF!</definedName>
    <definedName name="U">#REF!</definedName>
    <definedName name="u3u" localSheetId="42" hidden="1">{"TAB1",#N/A,TRUE,"GENERAL";"TAB2",#N/A,TRUE,"GENERAL";"TAB3",#N/A,TRUE,"GENERAL";"TAB4",#N/A,TRUE,"GENERAL";"TAB5",#N/A,TRUE,"GENERAL"}</definedName>
    <definedName name="u3u" localSheetId="44" hidden="1">{"TAB1",#N/A,TRUE,"GENERAL";"TAB2",#N/A,TRUE,"GENERAL";"TAB3",#N/A,TRUE,"GENERAL";"TAB4",#N/A,TRUE,"GENERAL";"TAB5",#N/A,TRUE,"GENERAL"}</definedName>
    <definedName name="u3u" localSheetId="41" hidden="1">{"TAB1",#N/A,TRUE,"GENERAL";"TAB2",#N/A,TRUE,"GENERAL";"TAB3",#N/A,TRUE,"GENERAL";"TAB4",#N/A,TRUE,"GENERAL";"TAB5",#N/A,TRUE,"GENERAL"}</definedName>
    <definedName name="u3u" hidden="1">{"TAB1",#N/A,TRUE,"GENERAL";"TAB2",#N/A,TRUE,"GENERAL";"TAB3",#N/A,TRUE,"GENERAL";"TAB4",#N/A,TRUE,"GENERAL";"TAB5",#N/A,TRUE,"GENERAL"}</definedName>
    <definedName name="u7u7" localSheetId="42" hidden="1">{"TAB1",#N/A,TRUE,"GENERAL";"TAB2",#N/A,TRUE,"GENERAL";"TAB3",#N/A,TRUE,"GENERAL";"TAB4",#N/A,TRUE,"GENERAL";"TAB5",#N/A,TRUE,"GENERAL"}</definedName>
    <definedName name="u7u7" localSheetId="44" hidden="1">{"TAB1",#N/A,TRUE,"GENERAL";"TAB2",#N/A,TRUE,"GENERAL";"TAB3",#N/A,TRUE,"GENERAL";"TAB4",#N/A,TRUE,"GENERAL";"TAB5",#N/A,TRUE,"GENERAL"}</definedName>
    <definedName name="u7u7" localSheetId="41" hidden="1">{"TAB1",#N/A,TRUE,"GENERAL";"TAB2",#N/A,TRUE,"GENERAL";"TAB3",#N/A,TRUE,"GENERAL";"TAB4",#N/A,TRUE,"GENERAL";"TAB5",#N/A,TRUE,"GENERAL"}</definedName>
    <definedName name="u7u7" hidden="1">{"TAB1",#N/A,TRUE,"GENERAL";"TAB2",#N/A,TRUE,"GENERAL";"TAB3",#N/A,TRUE,"GENERAL";"TAB4",#N/A,TRUE,"GENERAL";"TAB5",#N/A,TRUE,"GENERAL"}</definedName>
    <definedName name="Ubicación" localSheetId="42">#REF!</definedName>
    <definedName name="Ubicación" localSheetId="44">#REF!</definedName>
    <definedName name="Ubicación" localSheetId="41">#REF!</definedName>
    <definedName name="Ubicación">#REF!</definedName>
    <definedName name="UFrm2InUse">1</definedName>
    <definedName name="UI" localSheetId="42" hidden="1">{"via1",#N/A,TRUE,"general";"via2",#N/A,TRUE,"general";"via3",#N/A,TRUE,"general"}</definedName>
    <definedName name="UI" localSheetId="44" hidden="1">{"via1",#N/A,TRUE,"general";"via2",#N/A,TRUE,"general";"via3",#N/A,TRUE,"general"}</definedName>
    <definedName name="UI" localSheetId="41" hidden="1">{"via1",#N/A,TRUE,"general";"via2",#N/A,TRUE,"general";"via3",#N/A,TRUE,"general"}</definedName>
    <definedName name="UI" hidden="1">{"via1",#N/A,TRUE,"general";"via2",#N/A,TRUE,"general";"via3",#N/A,TRUE,"general"}</definedName>
    <definedName name="UIC" localSheetId="42">#REF!</definedName>
    <definedName name="UIC" localSheetId="44">#REF!</definedName>
    <definedName name="UIC" localSheetId="41">#REF!</definedName>
    <definedName name="UIC">#REF!</definedName>
    <definedName name="uijhj" localSheetId="42" hidden="1">{"via1",#N/A,TRUE,"general";"via2",#N/A,TRUE,"general";"via3",#N/A,TRUE,"general"}</definedName>
    <definedName name="uijhj" localSheetId="44" hidden="1">{"via1",#N/A,TRUE,"general";"via2",#N/A,TRUE,"general";"via3",#N/A,TRUE,"general"}</definedName>
    <definedName name="uijhj" localSheetId="41" hidden="1">{"via1",#N/A,TRUE,"general";"via2",#N/A,TRUE,"general";"via3",#N/A,TRUE,"general"}</definedName>
    <definedName name="uijhj" hidden="1">{"via1",#N/A,TRUE,"general";"via2",#N/A,TRUE,"general";"via3",#N/A,TRUE,"general"}</definedName>
    <definedName name="uio" localSheetId="42" hidden="1">{"TAB1",#N/A,TRUE,"GENERAL";"TAB2",#N/A,TRUE,"GENERAL";"TAB3",#N/A,TRUE,"GENERAL";"TAB4",#N/A,TRUE,"GENERAL";"TAB5",#N/A,TRUE,"GENERAL"}</definedName>
    <definedName name="uio" localSheetId="44" hidden="1">{"TAB1",#N/A,TRUE,"GENERAL";"TAB2",#N/A,TRUE,"GENERAL";"TAB3",#N/A,TRUE,"GENERAL";"TAB4",#N/A,TRUE,"GENERAL";"TAB5",#N/A,TRUE,"GENERAL"}</definedName>
    <definedName name="uio" localSheetId="41" hidden="1">{"TAB1",#N/A,TRUE,"GENERAL";"TAB2",#N/A,TRUE,"GENERAL";"TAB3",#N/A,TRUE,"GENERAL";"TAB4",#N/A,TRUE,"GENERAL";"TAB5",#N/A,TRUE,"GENERAL"}</definedName>
    <definedName name="uio" hidden="1">{"TAB1",#N/A,TRUE,"GENERAL";"TAB2",#N/A,TRUE,"GENERAL";"TAB3",#N/A,TRUE,"GENERAL";"TAB4",#N/A,TRUE,"GENERAL";"TAB5",#N/A,TRUE,"GENERAL"}</definedName>
    <definedName name="uiou" localSheetId="42" hidden="1">{"TAB1",#N/A,TRUE,"GENERAL";"TAB2",#N/A,TRUE,"GENERAL";"TAB3",#N/A,TRUE,"GENERAL";"TAB4",#N/A,TRUE,"GENERAL";"TAB5",#N/A,TRUE,"GENERAL"}</definedName>
    <definedName name="uiou" localSheetId="44" hidden="1">{"TAB1",#N/A,TRUE,"GENERAL";"TAB2",#N/A,TRUE,"GENERAL";"TAB3",#N/A,TRUE,"GENERAL";"TAB4",#N/A,TRUE,"GENERAL";"TAB5",#N/A,TRUE,"GENERAL"}</definedName>
    <definedName name="uiou" localSheetId="41" hidden="1">{"TAB1",#N/A,TRUE,"GENERAL";"TAB2",#N/A,TRUE,"GENERAL";"TAB3",#N/A,TRUE,"GENERAL";"TAB4",#N/A,TRUE,"GENERAL";"TAB5",#N/A,TRUE,"GENERAL"}</definedName>
    <definedName name="uiou" hidden="1">{"TAB1",#N/A,TRUE,"GENERAL";"TAB2",#N/A,TRUE,"GENERAL";"TAB3",#N/A,TRUE,"GENERAL";"TAB4",#N/A,TRUE,"GENERAL";"TAB5",#N/A,TRUE,"GENERAL"}</definedName>
    <definedName name="uir" localSheetId="42" hidden="1">{"via1",#N/A,TRUE,"general";"via2",#N/A,TRUE,"general";"via3",#N/A,TRUE,"general"}</definedName>
    <definedName name="uir" localSheetId="44" hidden="1">{"via1",#N/A,TRUE,"general";"via2",#N/A,TRUE,"general";"via3",#N/A,TRUE,"general"}</definedName>
    <definedName name="uir" localSheetId="41" hidden="1">{"via1",#N/A,TRUE,"general";"via2",#N/A,TRUE,"general";"via3",#N/A,TRUE,"general"}</definedName>
    <definedName name="uir" hidden="1">{"via1",#N/A,TRUE,"general";"via2",#N/A,TRUE,"general";"via3",#N/A,TRUE,"general"}</definedName>
    <definedName name="uituii" localSheetId="42" hidden="1">{"TAB1",#N/A,TRUE,"GENERAL";"TAB2",#N/A,TRUE,"GENERAL";"TAB3",#N/A,TRUE,"GENERAL";"TAB4",#N/A,TRUE,"GENERAL";"TAB5",#N/A,TRUE,"GENERAL"}</definedName>
    <definedName name="uituii" localSheetId="44" hidden="1">{"TAB1",#N/A,TRUE,"GENERAL";"TAB2",#N/A,TRUE,"GENERAL";"TAB3",#N/A,TRUE,"GENERAL";"TAB4",#N/A,TRUE,"GENERAL";"TAB5",#N/A,TRUE,"GENERAL"}</definedName>
    <definedName name="uituii" localSheetId="41" hidden="1">{"TAB1",#N/A,TRUE,"GENERAL";"TAB2",#N/A,TRUE,"GENERAL";"TAB3",#N/A,TRUE,"GENERAL";"TAB4",#N/A,TRUE,"GENERAL";"TAB5",#N/A,TRUE,"GENERAL"}</definedName>
    <definedName name="uituii" hidden="1">{"TAB1",#N/A,TRUE,"GENERAL";"TAB2",#N/A,TRUE,"GENERAL";"TAB3",#N/A,TRUE,"GENERAL";"TAB4",#N/A,TRUE,"GENERAL";"TAB5",#N/A,TRUE,"GENERAL"}</definedName>
    <definedName name="uityjj" localSheetId="42" hidden="1">{"via1",#N/A,TRUE,"general";"via2",#N/A,TRUE,"general";"via3",#N/A,TRUE,"general"}</definedName>
    <definedName name="uityjj" localSheetId="44" hidden="1">{"via1",#N/A,TRUE,"general";"via2",#N/A,TRUE,"general";"via3",#N/A,TRUE,"general"}</definedName>
    <definedName name="uityjj" localSheetId="41" hidden="1">{"via1",#N/A,TRUE,"general";"via2",#N/A,TRUE,"general";"via3",#N/A,TRUE,"general"}</definedName>
    <definedName name="uityjj" hidden="1">{"via1",#N/A,TRUE,"general";"via2",#N/A,TRUE,"general";"via3",#N/A,TRUE,"general"}</definedName>
    <definedName name="uiufgj" localSheetId="42" hidden="1">{"TAB1",#N/A,TRUE,"GENERAL";"TAB2",#N/A,TRUE,"GENERAL";"TAB3",#N/A,TRUE,"GENERAL";"TAB4",#N/A,TRUE,"GENERAL";"TAB5",#N/A,TRUE,"GENERAL"}</definedName>
    <definedName name="uiufgj" localSheetId="44" hidden="1">{"TAB1",#N/A,TRUE,"GENERAL";"TAB2",#N/A,TRUE,"GENERAL";"TAB3",#N/A,TRUE,"GENERAL";"TAB4",#N/A,TRUE,"GENERAL";"TAB5",#N/A,TRUE,"GENERAL"}</definedName>
    <definedName name="uiufgj" localSheetId="41" hidden="1">{"TAB1",#N/A,TRUE,"GENERAL";"TAB2",#N/A,TRUE,"GENERAL";"TAB3",#N/A,TRUE,"GENERAL";"TAB4",#N/A,TRUE,"GENERAL";"TAB5",#N/A,TRUE,"GENERAL"}</definedName>
    <definedName name="uiufgj" hidden="1">{"TAB1",#N/A,TRUE,"GENERAL";"TAB2",#N/A,TRUE,"GENERAL";"TAB3",#N/A,TRUE,"GENERAL";"TAB4",#N/A,TRUE,"GENERAL";"TAB5",#N/A,TRUE,"GENERAL"}</definedName>
    <definedName name="UIUYI" localSheetId="42" hidden="1">{"TAB1",#N/A,TRUE,"GENERAL";"TAB2",#N/A,TRUE,"GENERAL";"TAB3",#N/A,TRUE,"GENERAL";"TAB4",#N/A,TRUE,"GENERAL";"TAB5",#N/A,TRUE,"GENERAL"}</definedName>
    <definedName name="UIUYI" localSheetId="44" hidden="1">{"TAB1",#N/A,TRUE,"GENERAL";"TAB2",#N/A,TRUE,"GENERAL";"TAB3",#N/A,TRUE,"GENERAL";"TAB4",#N/A,TRUE,"GENERAL";"TAB5",#N/A,TRUE,"GENERAL"}</definedName>
    <definedName name="UIUYI" localSheetId="41" hidden="1">{"TAB1",#N/A,TRUE,"GENERAL";"TAB2",#N/A,TRUE,"GENERAL";"TAB3",#N/A,TRUE,"GENERAL";"TAB4",#N/A,TRUE,"GENERAL";"TAB5",#N/A,TRUE,"GENERAL"}</definedName>
    <definedName name="UIUYI" hidden="1">{"TAB1",#N/A,TRUE,"GENERAL";"TAB2",#N/A,TRUE,"GENERAL";"TAB3",#N/A,TRUE,"GENERAL";"TAB4",#N/A,TRUE,"GENERAL";"TAB5",#N/A,TRUE,"GENERAL"}</definedName>
    <definedName name="UK" localSheetId="42">#REF!</definedName>
    <definedName name="UK" localSheetId="44">#REF!</definedName>
    <definedName name="UK" localSheetId="41">#REF!</definedName>
    <definedName name="UK">#REF!</definedName>
    <definedName name="UM" localSheetId="42">#REF!</definedName>
    <definedName name="UM" localSheetId="44">#REF!</definedName>
    <definedName name="UM" localSheetId="41">#REF!</definedName>
    <definedName name="UM">#REF!</definedName>
    <definedName name="UN_PRI" localSheetId="42">#REF!</definedName>
    <definedName name="UN_PRI" localSheetId="44">#REF!</definedName>
    <definedName name="UN_PRI" localSheetId="41">#REF!</definedName>
    <definedName name="UN_PRI">#REF!</definedName>
    <definedName name="UND" localSheetId="42">#REF!</definedName>
    <definedName name="UND" localSheetId="44">#REF!</definedName>
    <definedName name="UND">#REF!</definedName>
    <definedName name="UNIDAD1" localSheetId="42">#REF!</definedName>
    <definedName name="UNIDAD1" localSheetId="44">#REF!</definedName>
    <definedName name="UNIDAD1" localSheetId="41">#REF!</definedName>
    <definedName name="UNIDAD1">#REF!</definedName>
    <definedName name="UNIDAD521" localSheetId="42">#REF!</definedName>
    <definedName name="UNIDAD521" localSheetId="44">#REF!</definedName>
    <definedName name="UNIDAD521" localSheetId="41">#REF!</definedName>
    <definedName name="UNIDAD521">#REF!</definedName>
    <definedName name="UNIT" localSheetId="42">#REF!</definedName>
    <definedName name="UNIT" localSheetId="44">#REF!</definedName>
    <definedName name="UNIT" localSheetId="41">#REF!</definedName>
    <definedName name="UNIT">#REF!</definedName>
    <definedName name="UNITARIO" localSheetId="42">#REF!</definedName>
    <definedName name="UNITARIO" localSheetId="44">#REF!</definedName>
    <definedName name="UNITARIO" localSheetId="41">#REF!</definedName>
    <definedName name="UNITARIO">#REF!</definedName>
    <definedName name="Unitarios" localSheetId="42">#REF!</definedName>
    <definedName name="Unitarios" localSheetId="44">#REF!</definedName>
    <definedName name="Unitarios" localSheetId="41">#REF!</definedName>
    <definedName name="Unitarios">#REF!</definedName>
    <definedName name="unj" localSheetId="42" hidden="1">#REF!</definedName>
    <definedName name="unj" localSheetId="44" hidden="1">#REF!</definedName>
    <definedName name="unj" localSheetId="41" hidden="1">#REF!</definedName>
    <definedName name="unj" hidden="1">#REF!</definedName>
    <definedName name="uno" localSheetId="42">'MEDIA ARIT BAJA'!ERR</definedName>
    <definedName name="uno" localSheetId="44">'ORDEN ELEG'!ERR</definedName>
    <definedName name="uno" localSheetId="41">'PREC. ARTIFI. BAJOS'!ERR</definedName>
    <definedName name="uno">[0]!ERR</definedName>
    <definedName name="UOUIV" localSheetId="42" hidden="1">{"TAB1",#N/A,TRUE,"GENERAL";"TAB2",#N/A,TRUE,"GENERAL";"TAB3",#N/A,TRUE,"GENERAL";"TAB4",#N/A,TRUE,"GENERAL";"TAB5",#N/A,TRUE,"GENERAL"}</definedName>
    <definedName name="UOUIV" localSheetId="44" hidden="1">{"TAB1",#N/A,TRUE,"GENERAL";"TAB2",#N/A,TRUE,"GENERAL";"TAB3",#N/A,TRUE,"GENERAL";"TAB4",#N/A,TRUE,"GENERAL";"TAB5",#N/A,TRUE,"GENERAL"}</definedName>
    <definedName name="UOUIV" localSheetId="41" hidden="1">{"TAB1",#N/A,TRUE,"GENERAL";"TAB2",#N/A,TRUE,"GENERAL";"TAB3",#N/A,TRUE,"GENERAL";"TAB4",#N/A,TRUE,"GENERAL";"TAB5",#N/A,TRUE,"GENERAL"}</definedName>
    <definedName name="UOUIV" hidden="1">{"TAB1",#N/A,TRUE,"GENERAL";"TAB2",#N/A,TRUE,"GENERAL";"TAB3",#N/A,TRUE,"GENERAL";"TAB4",#N/A,TRUE,"GENERAL";"TAB5",#N/A,TRUE,"GENERAL"}</definedName>
    <definedName name="UPZ" localSheetId="42">#REF!</definedName>
    <definedName name="UPZ" localSheetId="44">#REF!</definedName>
    <definedName name="UPZ">#REF!</definedName>
    <definedName name="uriel" localSheetId="42">'MEDIA ARIT BAJA'!ERR</definedName>
    <definedName name="uriel" localSheetId="44">'ORDEN ELEG'!ERR</definedName>
    <definedName name="uriel" localSheetId="41">'PREC. ARTIFI. BAJOS'!ERR</definedName>
    <definedName name="uriel">[0]!ERR</definedName>
    <definedName name="uryur" localSheetId="42" hidden="1">{"TAB1",#N/A,TRUE,"GENERAL";"TAB2",#N/A,TRUE,"GENERAL";"TAB3",#N/A,TRUE,"GENERAL";"TAB4",#N/A,TRUE,"GENERAL";"TAB5",#N/A,TRUE,"GENERAL"}</definedName>
    <definedName name="uryur" localSheetId="44" hidden="1">{"TAB1",#N/A,TRUE,"GENERAL";"TAB2",#N/A,TRUE,"GENERAL";"TAB3",#N/A,TRUE,"GENERAL";"TAB4",#N/A,TRUE,"GENERAL";"TAB5",#N/A,TRUE,"GENERAL"}</definedName>
    <definedName name="uryur" localSheetId="41" hidden="1">{"TAB1",#N/A,TRUE,"GENERAL";"TAB2",#N/A,TRUE,"GENERAL";"TAB3",#N/A,TRUE,"GENERAL";"TAB4",#N/A,TRUE,"GENERAL";"TAB5",#N/A,TRUE,"GENERAL"}</definedName>
    <definedName name="uryur" hidden="1">{"TAB1",#N/A,TRUE,"GENERAL";"TAB2",#N/A,TRUE,"GENERAL";"TAB3",#N/A,TRUE,"GENERAL";"TAB4",#N/A,TRUE,"GENERAL";"TAB5",#N/A,TRUE,"GENERAL"}</definedName>
    <definedName name="US" localSheetId="42">#REF!</definedName>
    <definedName name="US" localSheetId="44">#REF!</definedName>
    <definedName name="US" localSheetId="41">#REF!</definedName>
    <definedName name="US">#REF!</definedName>
    <definedName name="USxCOL" localSheetId="42">#REF!</definedName>
    <definedName name="USxCOL" localSheetId="44">#REF!</definedName>
    <definedName name="USxCOL" localSheetId="41">#REF!</definedName>
    <definedName name="USxCOL">#REF!</definedName>
    <definedName name="ut" localSheetId="42">#REF!</definedName>
    <definedName name="ut" localSheetId="44">#REF!</definedName>
    <definedName name="ut" localSheetId="41">#REF!</definedName>
    <definedName name="ut">#REF!</definedName>
    <definedName name="UTL" localSheetId="42">#REF!</definedName>
    <definedName name="UTL" localSheetId="44">#REF!</definedName>
    <definedName name="UTL" localSheetId="41">#REF!</definedName>
    <definedName name="UTL">#REF!</definedName>
    <definedName name="uu" localSheetId="42" hidden="1">{"TAB1",#N/A,TRUE,"GENERAL";"TAB2",#N/A,TRUE,"GENERAL";"TAB3",#N/A,TRUE,"GENERAL";"TAB4",#N/A,TRUE,"GENERAL";"TAB5",#N/A,TRUE,"GENERAL"}</definedName>
    <definedName name="uu" localSheetId="44" hidden="1">{"TAB1",#N/A,TRUE,"GENERAL";"TAB2",#N/A,TRUE,"GENERAL";"TAB3",#N/A,TRUE,"GENERAL";"TAB4",#N/A,TRUE,"GENERAL";"TAB5",#N/A,TRUE,"GENERAL"}</definedName>
    <definedName name="uu" localSheetId="41" hidden="1">{"TAB1",#N/A,TRUE,"GENERAL";"TAB2",#N/A,TRUE,"GENERAL";"TAB3",#N/A,TRUE,"GENERAL";"TAB4",#N/A,TRUE,"GENERAL";"TAB5",#N/A,TRUE,"GENERAL"}</definedName>
    <definedName name="uu" hidden="1">{"TAB1",#N/A,TRUE,"GENERAL";"TAB2",#N/A,TRUE,"GENERAL";"TAB3",#N/A,TRUE,"GENERAL";"TAB4",#N/A,TRUE,"GENERAL";"TAB5",#N/A,TRUE,"GENERAL"}</definedName>
    <definedName name="uuu" localSheetId="42" hidden="1">{"TAB1",#N/A,TRUE,"GENERAL";"TAB2",#N/A,TRUE,"GENERAL";"TAB3",#N/A,TRUE,"GENERAL";"TAB4",#N/A,TRUE,"GENERAL";"TAB5",#N/A,TRUE,"GENERAL"}</definedName>
    <definedName name="uuu" localSheetId="44" hidden="1">{"TAB1",#N/A,TRUE,"GENERAL";"TAB2",#N/A,TRUE,"GENERAL";"TAB3",#N/A,TRUE,"GENERAL";"TAB4",#N/A,TRUE,"GENERAL";"TAB5",#N/A,TRUE,"GENERAL"}</definedName>
    <definedName name="uuu" localSheetId="41" hidden="1">{"TAB1",#N/A,TRUE,"GENERAL";"TAB2",#N/A,TRUE,"GENERAL";"TAB3",#N/A,TRUE,"GENERAL";"TAB4",#N/A,TRUE,"GENERAL";"TAB5",#N/A,TRUE,"GENERAL"}</definedName>
    <definedName name="uuu" hidden="1">{"TAB1",#N/A,TRUE,"GENERAL";"TAB2",#N/A,TRUE,"GENERAL";"TAB3",#N/A,TRUE,"GENERAL";"TAB4",#N/A,TRUE,"GENERAL";"TAB5",#N/A,TRUE,"GENERAL"}</definedName>
    <definedName name="uuuuo" localSheetId="42" hidden="1">{"TAB1",#N/A,TRUE,"GENERAL";"TAB2",#N/A,TRUE,"GENERAL";"TAB3",#N/A,TRUE,"GENERAL";"TAB4",#N/A,TRUE,"GENERAL";"TAB5",#N/A,TRUE,"GENERAL"}</definedName>
    <definedName name="uuuuo" localSheetId="44" hidden="1">{"TAB1",#N/A,TRUE,"GENERAL";"TAB2",#N/A,TRUE,"GENERAL";"TAB3",#N/A,TRUE,"GENERAL";"TAB4",#N/A,TRUE,"GENERAL";"TAB5",#N/A,TRUE,"GENERAL"}</definedName>
    <definedName name="uuuuo" localSheetId="41" hidden="1">{"TAB1",#N/A,TRUE,"GENERAL";"TAB2",#N/A,TRUE,"GENERAL";"TAB3",#N/A,TRUE,"GENERAL";"TAB4",#N/A,TRUE,"GENERAL";"TAB5",#N/A,TRUE,"GENERAL"}</definedName>
    <definedName name="uuuuo" hidden="1">{"TAB1",#N/A,TRUE,"GENERAL";"TAB2",#N/A,TRUE,"GENERAL";"TAB3",#N/A,TRUE,"GENERAL";"TAB4",#N/A,TRUE,"GENERAL";"TAB5",#N/A,TRUE,"GENERAL"}</definedName>
    <definedName name="uuuuuj" localSheetId="42" hidden="1">{"via1",#N/A,TRUE,"general";"via2",#N/A,TRUE,"general";"via3",#N/A,TRUE,"general"}</definedName>
    <definedName name="uuuuuj" localSheetId="44" hidden="1">{"via1",#N/A,TRUE,"general";"via2",#N/A,TRUE,"general";"via3",#N/A,TRUE,"general"}</definedName>
    <definedName name="uuuuuj" localSheetId="41" hidden="1">{"via1",#N/A,TRUE,"general";"via2",#N/A,TRUE,"general";"via3",#N/A,TRUE,"general"}</definedName>
    <definedName name="uuuuuj" hidden="1">{"via1",#N/A,TRUE,"general";"via2",#N/A,TRUE,"general";"via3",#N/A,TRUE,"general"}</definedName>
    <definedName name="uv">375000</definedName>
    <definedName name="uwkap" localSheetId="42" hidden="1">{"TAB1",#N/A,TRUE,"GENERAL";"TAB2",#N/A,TRUE,"GENERAL";"TAB3",#N/A,TRUE,"GENERAL";"TAB4",#N/A,TRUE,"GENERAL";"TAB5",#N/A,TRUE,"GENERAL"}</definedName>
    <definedName name="uwkap" localSheetId="44" hidden="1">{"TAB1",#N/A,TRUE,"GENERAL";"TAB2",#N/A,TRUE,"GENERAL";"TAB3",#N/A,TRUE,"GENERAL";"TAB4",#N/A,TRUE,"GENERAL";"TAB5",#N/A,TRUE,"GENERAL"}</definedName>
    <definedName name="uwkap" localSheetId="41" hidden="1">{"TAB1",#N/A,TRUE,"GENERAL";"TAB2",#N/A,TRUE,"GENERAL";"TAB3",#N/A,TRUE,"GENERAL";"TAB4",#N/A,TRUE,"GENERAL";"TAB5",#N/A,TRUE,"GENERAL"}</definedName>
    <definedName name="uwkap" hidden="1">{"TAB1",#N/A,TRUE,"GENERAL";"TAB2",#N/A,TRUE,"GENERAL";"TAB3",#N/A,TRUE,"GENERAL";"TAB4",#N/A,TRUE,"GENERAL";"TAB5",#N/A,TRUE,"GENERAL"}</definedName>
    <definedName name="uyiyiy" localSheetId="42" hidden="1">{"TAB1",#N/A,TRUE,"GENERAL";"TAB2",#N/A,TRUE,"GENERAL";"TAB3",#N/A,TRUE,"GENERAL";"TAB4",#N/A,TRUE,"GENERAL";"TAB5",#N/A,TRUE,"GENERAL"}</definedName>
    <definedName name="uyiyiy" localSheetId="44" hidden="1">{"TAB1",#N/A,TRUE,"GENERAL";"TAB2",#N/A,TRUE,"GENERAL";"TAB3",#N/A,TRUE,"GENERAL";"TAB4",#N/A,TRUE,"GENERAL";"TAB5",#N/A,TRUE,"GENERAL"}</definedName>
    <definedName name="uyiyiy" localSheetId="41" hidden="1">{"TAB1",#N/A,TRUE,"GENERAL";"TAB2",#N/A,TRUE,"GENERAL";"TAB3",#N/A,TRUE,"GENERAL";"TAB4",#N/A,TRUE,"GENERAL";"TAB5",#N/A,TRUE,"GENERAL"}</definedName>
    <definedName name="uyiyiy" hidden="1">{"TAB1",#N/A,TRUE,"GENERAL";"TAB2",#N/A,TRUE,"GENERAL";"TAB3",#N/A,TRUE,"GENERAL";"TAB4",#N/A,TRUE,"GENERAL";"TAB5",#N/A,TRUE,"GENERAL"}</definedName>
    <definedName name="uytu" localSheetId="42" hidden="1">{"TAB1",#N/A,TRUE,"GENERAL";"TAB2",#N/A,TRUE,"GENERAL";"TAB3",#N/A,TRUE,"GENERAL";"TAB4",#N/A,TRUE,"GENERAL";"TAB5",#N/A,TRUE,"GENERAL"}</definedName>
    <definedName name="uytu" localSheetId="44" hidden="1">{"TAB1",#N/A,TRUE,"GENERAL";"TAB2",#N/A,TRUE,"GENERAL";"TAB3",#N/A,TRUE,"GENERAL";"TAB4",#N/A,TRUE,"GENERAL";"TAB5",#N/A,TRUE,"GENERAL"}</definedName>
    <definedName name="uytu" localSheetId="41" hidden="1">{"TAB1",#N/A,TRUE,"GENERAL";"TAB2",#N/A,TRUE,"GENERAL";"TAB3",#N/A,TRUE,"GENERAL";"TAB4",#N/A,TRUE,"GENERAL";"TAB5",#N/A,TRUE,"GENERAL"}</definedName>
    <definedName name="uytu" hidden="1">{"TAB1",#N/A,TRUE,"GENERAL";"TAB2",#N/A,TRUE,"GENERAL";"TAB3",#N/A,TRUE,"GENERAL";"TAB4",#N/A,TRUE,"GENERAL";"TAB5",#N/A,TRUE,"GENERAL"}</definedName>
    <definedName name="uyur" localSheetId="42" hidden="1">{"via1",#N/A,TRUE,"general";"via2",#N/A,TRUE,"general";"via3",#N/A,TRUE,"general"}</definedName>
    <definedName name="uyur" localSheetId="44" hidden="1">{"via1",#N/A,TRUE,"general";"via2",#N/A,TRUE,"general";"via3",#N/A,TRUE,"general"}</definedName>
    <definedName name="uyur" localSheetId="41" hidden="1">{"via1",#N/A,TRUE,"general";"via2",#N/A,TRUE,"general";"via3",#N/A,TRUE,"general"}</definedName>
    <definedName name="uyur" hidden="1">{"via1",#N/A,TRUE,"general";"via2",#N/A,TRUE,"general";"via3",#N/A,TRUE,"general"}</definedName>
    <definedName name="v" localSheetId="42" hidden="1">{"TAB1",#N/A,TRUE,"GENERAL";"TAB2",#N/A,TRUE,"GENERAL";"TAB3",#N/A,TRUE,"GENERAL";"TAB4",#N/A,TRUE,"GENERAL";"TAB5",#N/A,TRUE,"GENERAL"}</definedName>
    <definedName name="v" localSheetId="44" hidden="1">{"TAB1",#N/A,TRUE,"GENERAL";"TAB2",#N/A,TRUE,"GENERAL";"TAB3",#N/A,TRUE,"GENERAL";"TAB4",#N/A,TRUE,"GENERAL";"TAB5",#N/A,TRUE,"GENERAL"}</definedName>
    <definedName name="v" localSheetId="41" hidden="1">{"TAB1",#N/A,TRUE,"GENERAL";"TAB2",#N/A,TRUE,"GENERAL";"TAB3",#N/A,TRUE,"GENERAL";"TAB4",#N/A,TRUE,"GENERAL";"TAB5",#N/A,TRUE,"GENERAL"}</definedName>
    <definedName name="v" hidden="1">{"TAB1",#N/A,TRUE,"GENERAL";"TAB2",#N/A,TRUE,"GENERAL";"TAB3",#N/A,TRUE,"GENERAL";"TAB4",#N/A,TRUE,"GENERAL";"TAB5",#N/A,TRUE,"GENERAL"}</definedName>
    <definedName name="VALDES" localSheetId="42">#REF!</definedName>
    <definedName name="VALDES" localSheetId="44">#REF!</definedName>
    <definedName name="VALDES" localSheetId="41">#REF!</definedName>
    <definedName name="VALDES">#REF!</definedName>
    <definedName name="valor_final" localSheetId="42">#REF!</definedName>
    <definedName name="valor_final" localSheetId="44">#REF!</definedName>
    <definedName name="valor_final">#REF!</definedName>
    <definedName name="valor1" localSheetId="42">#REF!</definedName>
    <definedName name="valor1" localSheetId="44">#REF!</definedName>
    <definedName name="valor1" localSheetId="41">#REF!</definedName>
    <definedName name="valor1">#REF!</definedName>
    <definedName name="valor2" localSheetId="42">#REF!</definedName>
    <definedName name="valor2" localSheetId="44">#REF!</definedName>
    <definedName name="valor2" localSheetId="41">#REF!</definedName>
    <definedName name="valor2">#REF!</definedName>
    <definedName name="VALOR3" localSheetId="41">#REF!</definedName>
    <definedName name="VALOR3">#REF!</definedName>
    <definedName name="Valoracion" localSheetId="41">#REF!</definedName>
    <definedName name="Valoracion">#REF!</definedName>
    <definedName name="VALORACIÓN" localSheetId="41">#REF!</definedName>
    <definedName name="VALORACIÓN">#REF!</definedName>
    <definedName name="ValorCto" localSheetId="42">#REF!</definedName>
    <definedName name="ValorCto" localSheetId="44">#REF!</definedName>
    <definedName name="ValorCto" localSheetId="41">#REF!</definedName>
    <definedName name="ValorCto">#REF!</definedName>
    <definedName name="ValorEjecutado" localSheetId="42">#REF!</definedName>
    <definedName name="ValorEjecutado" localSheetId="44">#REF!</definedName>
    <definedName name="ValorEjecutado" localSheetId="41">#REF!</definedName>
    <definedName name="ValorEjecutado">#REF!</definedName>
    <definedName name="ValorProyecto" localSheetId="42">#REF!</definedName>
    <definedName name="ValorProyecto" localSheetId="44">#REF!</definedName>
    <definedName name="ValorProyecto" localSheetId="41">#REF!</definedName>
    <definedName name="ValorProyecto">#REF!</definedName>
    <definedName name="ValorRecursosComprometidos" localSheetId="42">#REF!</definedName>
    <definedName name="ValorRecursosComprometidos" localSheetId="44">#REF!</definedName>
    <definedName name="ValorRecursosComprometidos" localSheetId="41">#REF!</definedName>
    <definedName name="ValorRecursosComprometidos">#REF!</definedName>
    <definedName name="Values_Entered" localSheetId="42">IF('MEDIA ARIT BAJA'!Loan_Amount*'MEDIA ARIT BAJA'!Interest_Rate*'MEDIA ARIT BAJA'!Loan_Years*'MEDIA ARIT BAJA'!Loan_Start&gt;0,1,0)</definedName>
    <definedName name="Values_Entered" localSheetId="44">IF('ORDEN ELEG'!Loan_Amount*'ORDEN ELEG'!Interest_Rate*'ORDEN ELEG'!Loan_Years*'ORDEN ELEG'!Loan_Start&gt;0,1,0)</definedName>
    <definedName name="Values_Entered" localSheetId="41">IF('PREC. ARTIFI. BAJOS'!Loan_Amount*'PREC. ARTIFI. BAJOS'!Interest_Rate*'PREC. ARTIFI. BAJOS'!Loan_Years*'PREC. ARTIFI. BAJOS'!Loan_Start&gt;0,1,0)</definedName>
    <definedName name="Values_Entered">IF(Loan_Amount*Interest_Rate*Loan_Years*Loan_Start&gt;0,1,0)</definedName>
    <definedName name="Válvulas" localSheetId="42">#REF!</definedName>
    <definedName name="Válvulas" localSheetId="44">#REF!</definedName>
    <definedName name="Válvulas" localSheetId="41">#REF!</definedName>
    <definedName name="Válvulas">#REF!</definedName>
    <definedName name="Var" localSheetId="42">#REF!</definedName>
    <definedName name="Var" localSheetId="44">#REF!</definedName>
    <definedName name="Var" localSheetId="41">#REF!</definedName>
    <definedName name="Var">#REF!</definedName>
    <definedName name="variacion" localSheetId="42">#REF!</definedName>
    <definedName name="variacion" localSheetId="44">#REF!</definedName>
    <definedName name="variacion" localSheetId="41">#REF!</definedName>
    <definedName name="variacion">#REF!</definedName>
    <definedName name="VARIACION1" localSheetId="42">#REF!</definedName>
    <definedName name="VARIACION1" localSheetId="44">#REF!</definedName>
    <definedName name="VARIACION1" localSheetId="41">#REF!</definedName>
    <definedName name="VARIACION1">#REF!</definedName>
    <definedName name="Varios" localSheetId="42">#REF!</definedName>
    <definedName name="Varios" localSheetId="44">#REF!</definedName>
    <definedName name="Varios" localSheetId="41">#REF!</definedName>
    <definedName name="Varios">#REF!</definedName>
    <definedName name="vbvbvbvb" localSheetId="42" hidden="1">{"TAB1",#N/A,TRUE,"GENERAL";"TAB2",#N/A,TRUE,"GENERAL";"TAB3",#N/A,TRUE,"GENERAL";"TAB4",#N/A,TRUE,"GENERAL";"TAB5",#N/A,TRUE,"GENERAL"}</definedName>
    <definedName name="vbvbvbvb" localSheetId="44" hidden="1">{"TAB1",#N/A,TRUE,"GENERAL";"TAB2",#N/A,TRUE,"GENERAL";"TAB3",#N/A,TRUE,"GENERAL";"TAB4",#N/A,TRUE,"GENERAL";"TAB5",#N/A,TRUE,"GENERAL"}</definedName>
    <definedName name="vbvbvbvb" localSheetId="41" hidden="1">{"TAB1",#N/A,TRUE,"GENERAL";"TAB2",#N/A,TRUE,"GENERAL";"TAB3",#N/A,TRUE,"GENERAL";"TAB4",#N/A,TRUE,"GENERAL";"TAB5",#N/A,TRUE,"GENERAL"}</definedName>
    <definedName name="vbvbvbvb" hidden="1">{"TAB1",#N/A,TRUE,"GENERAL";"TAB2",#N/A,TRUE,"GENERAL";"TAB3",#N/A,TRUE,"GENERAL";"TAB4",#N/A,TRUE,"GENERAL";"TAB5",#N/A,TRUE,"GENERAL"}</definedName>
    <definedName name="vc" localSheetId="42">#REF!</definedName>
    <definedName name="vc" localSheetId="44">#REF!</definedName>
    <definedName name="vc" localSheetId="41">#REF!</definedName>
    <definedName name="vc">#REF!</definedName>
    <definedName name="vct" localSheetId="42">#REF!</definedName>
    <definedName name="vct" localSheetId="44">#REF!</definedName>
    <definedName name="vct" localSheetId="41">#REF!</definedName>
    <definedName name="vct">#REF!</definedName>
    <definedName name="vcvvc" localSheetId="4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4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4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42" hidden="1">{"via1",#N/A,TRUE,"general";"via2",#N/A,TRUE,"general";"via3",#N/A,TRUE,"general"}</definedName>
    <definedName name="vdfvuio" localSheetId="44" hidden="1">{"via1",#N/A,TRUE,"general";"via2",#N/A,TRUE,"general";"via3",#N/A,TRUE,"general"}</definedName>
    <definedName name="vdfvuio" localSheetId="41" hidden="1">{"via1",#N/A,TRUE,"general";"via2",#N/A,TRUE,"general";"via3",#N/A,TRUE,"general"}</definedName>
    <definedName name="vdfvuio" hidden="1">{"via1",#N/A,TRUE,"general";"via2",#N/A,TRUE,"general";"via3",#N/A,TRUE,"general"}</definedName>
    <definedName name="vdsvnj" localSheetId="42" hidden="1">{"via1",#N/A,TRUE,"general";"via2",#N/A,TRUE,"general";"via3",#N/A,TRUE,"general"}</definedName>
    <definedName name="vdsvnj" localSheetId="44" hidden="1">{"via1",#N/A,TRUE,"general";"via2",#N/A,TRUE,"general";"via3",#N/A,TRUE,"general"}</definedName>
    <definedName name="vdsvnj" localSheetId="41" hidden="1">{"via1",#N/A,TRUE,"general";"via2",#N/A,TRUE,"general";"via3",#N/A,TRUE,"general"}</definedName>
    <definedName name="vdsvnj" hidden="1">{"via1",#N/A,TRUE,"general";"via2",#N/A,TRUE,"general";"via3",#N/A,TRUE,"general"}</definedName>
    <definedName name="VE" localSheetId="42">#REF!</definedName>
    <definedName name="VE" localSheetId="44">#REF!</definedName>
    <definedName name="VE" localSheetId="41">#REF!</definedName>
    <definedName name="VE">#REF!</definedName>
    <definedName name="VentaAiu" localSheetId="42">#REF!</definedName>
    <definedName name="VentaAiu" localSheetId="44">#REF!</definedName>
    <definedName name="VentaAiu" localSheetId="41">#REF!</definedName>
    <definedName name="VentaAiu">#REF!</definedName>
    <definedName name="vertidos" localSheetId="42">#REF!</definedName>
    <definedName name="vertidos" localSheetId="44">#REF!</definedName>
    <definedName name="vertidos">#REF!</definedName>
    <definedName name="VEX" localSheetId="42">#REF!</definedName>
    <definedName name="VEX" localSheetId="44">#REF!</definedName>
    <definedName name="VEX" localSheetId="41">#REF!</definedName>
    <definedName name="VEX">#REF!</definedName>
    <definedName name="VEX_ON" localSheetId="42">#REF!</definedName>
    <definedName name="VEX_ON" localSheetId="44">#REF!</definedName>
    <definedName name="VEX_ON" localSheetId="41">#REF!</definedName>
    <definedName name="VEX_ON">#REF!</definedName>
    <definedName name="VEX1_1" localSheetId="42">#REF!</definedName>
    <definedName name="VEX1_1" localSheetId="44">#REF!</definedName>
    <definedName name="VEX1_1" localSheetId="41">#REF!</definedName>
    <definedName name="VEX1_1">#REF!</definedName>
    <definedName name="VEX1_1_1" localSheetId="42">#REF!</definedName>
    <definedName name="VEX1_1_1" localSheetId="44">#REF!</definedName>
    <definedName name="VEX1_1_1" localSheetId="41">#REF!</definedName>
    <definedName name="VEX1_1_1">#REF!</definedName>
    <definedName name="VEX1_1_2" localSheetId="42">#REF!</definedName>
    <definedName name="VEX1_1_2" localSheetId="44">#REF!</definedName>
    <definedName name="VEX1_1_2" localSheetId="41">#REF!</definedName>
    <definedName name="VEX1_1_2">#REF!</definedName>
    <definedName name="VEX1_1_3" localSheetId="42">#REF!</definedName>
    <definedName name="VEX1_1_3" localSheetId="44">#REF!</definedName>
    <definedName name="VEX1_1_3" localSheetId="41">#REF!</definedName>
    <definedName name="VEX1_1_3">#REF!</definedName>
    <definedName name="VEX1_1_4" localSheetId="42">#REF!</definedName>
    <definedName name="VEX1_1_4" localSheetId="44">#REF!</definedName>
    <definedName name="VEX1_1_4" localSheetId="41">#REF!</definedName>
    <definedName name="VEX1_1_4">#REF!</definedName>
    <definedName name="VEX1_2" localSheetId="42">#REF!</definedName>
    <definedName name="VEX1_2" localSheetId="44">#REF!</definedName>
    <definedName name="VEX1_2" localSheetId="41">#REF!</definedName>
    <definedName name="VEX1_2">#REF!</definedName>
    <definedName name="VEX1_3" localSheetId="42">#REF!</definedName>
    <definedName name="VEX1_3" localSheetId="44">#REF!</definedName>
    <definedName name="VEX1_3" localSheetId="41">#REF!</definedName>
    <definedName name="VEX1_3">#REF!</definedName>
    <definedName name="VFA" localSheetId="42">#REF!</definedName>
    <definedName name="VFA" localSheetId="44">#REF!</definedName>
    <definedName name="VFA" localSheetId="41">#REF!</definedName>
    <definedName name="VFA">#REF!</definedName>
    <definedName name="VFA1_1" localSheetId="42">#REF!</definedName>
    <definedName name="VFA1_1" localSheetId="44">#REF!</definedName>
    <definedName name="VFA1_1" localSheetId="41">#REF!</definedName>
    <definedName name="VFA1_1">#REF!</definedName>
    <definedName name="VFA1_1_1" localSheetId="42">#REF!</definedName>
    <definedName name="VFA1_1_1" localSheetId="44">#REF!</definedName>
    <definedName name="VFA1_1_1" localSheetId="41">#REF!</definedName>
    <definedName name="VFA1_1_1">#REF!</definedName>
    <definedName name="VFA1_1_2" localSheetId="42">#REF!</definedName>
    <definedName name="VFA1_1_2" localSheetId="44">#REF!</definedName>
    <definedName name="VFA1_1_2" localSheetId="41">#REF!</definedName>
    <definedName name="VFA1_1_2">#REF!</definedName>
    <definedName name="VFA1_1_3" localSheetId="42">#REF!</definedName>
    <definedName name="VFA1_1_3" localSheetId="44">#REF!</definedName>
    <definedName name="VFA1_1_3" localSheetId="41">#REF!</definedName>
    <definedName name="VFA1_1_3">#REF!</definedName>
    <definedName name="VFA1_1_4" localSheetId="42">#REF!</definedName>
    <definedName name="VFA1_1_4" localSheetId="44">#REF!</definedName>
    <definedName name="VFA1_1_4" localSheetId="41">#REF!</definedName>
    <definedName name="VFA1_1_4">#REF!</definedName>
    <definedName name="VFA1_1_5" localSheetId="42">#REF!</definedName>
    <definedName name="VFA1_1_5" localSheetId="44">#REF!</definedName>
    <definedName name="VFA1_1_5" localSheetId="41">#REF!</definedName>
    <definedName name="VFA1_1_5">#REF!</definedName>
    <definedName name="VFA1_1_6" localSheetId="42">#REF!</definedName>
    <definedName name="VFA1_1_6" localSheetId="44">#REF!</definedName>
    <definedName name="VFA1_1_6" localSheetId="41">#REF!</definedName>
    <definedName name="VFA1_1_6">#REF!</definedName>
    <definedName name="VFA1_2" localSheetId="42">#REF!</definedName>
    <definedName name="VFA1_2" localSheetId="44">#REF!</definedName>
    <definedName name="VFA1_2" localSheetId="41">#REF!</definedName>
    <definedName name="VFA1_2">#REF!</definedName>
    <definedName name="VFA1_3" localSheetId="42">#REF!</definedName>
    <definedName name="VFA1_3" localSheetId="44">#REF!</definedName>
    <definedName name="VFA1_3" localSheetId="41">#REF!</definedName>
    <definedName name="VFA1_3">#REF!</definedName>
    <definedName name="vfbgnhyt" localSheetId="42" hidden="1">{"via1",#N/A,TRUE,"general";"via2",#N/A,TRUE,"general";"via3",#N/A,TRUE,"general"}</definedName>
    <definedName name="vfbgnhyt" localSheetId="44" hidden="1">{"via1",#N/A,TRUE,"general";"via2",#N/A,TRUE,"general";"via3",#N/A,TRUE,"general"}</definedName>
    <definedName name="vfbgnhyt" localSheetId="41" hidden="1">{"via1",#N/A,TRUE,"general";"via2",#N/A,TRUE,"general";"via3",#N/A,TRUE,"general"}</definedName>
    <definedName name="vfbgnhyt" hidden="1">{"via1",#N/A,TRUE,"general";"via2",#N/A,TRUE,"general";"via3",#N/A,TRUE,"general"}</definedName>
    <definedName name="vfh" localSheetId="42">#REF!</definedName>
    <definedName name="vfh" localSheetId="44">#REF!</definedName>
    <definedName name="vfh" localSheetId="41">#REF!</definedName>
    <definedName name="vfh">#REF!</definedName>
    <definedName name="VFR" localSheetId="42">#REF!</definedName>
    <definedName name="VFR" localSheetId="44">#REF!</definedName>
    <definedName name="VFR" localSheetId="41">#REF!</definedName>
    <definedName name="VFR">#REF!</definedName>
    <definedName name="vfvdv" localSheetId="42" hidden="1">{"TAB1",#N/A,TRUE,"GENERAL";"TAB2",#N/A,TRUE,"GENERAL";"TAB3",#N/A,TRUE,"GENERAL";"TAB4",#N/A,TRUE,"GENERAL";"TAB5",#N/A,TRUE,"GENERAL"}</definedName>
    <definedName name="vfvdv" localSheetId="44" hidden="1">{"TAB1",#N/A,TRUE,"GENERAL";"TAB2",#N/A,TRUE,"GENERAL";"TAB3",#N/A,TRUE,"GENERAL";"TAB4",#N/A,TRUE,"GENERAL";"TAB5",#N/A,TRUE,"GENERAL"}</definedName>
    <definedName name="vfvdv" localSheetId="41" hidden="1">{"TAB1",#N/A,TRUE,"GENERAL";"TAB2",#N/A,TRUE,"GENERAL";"TAB3",#N/A,TRUE,"GENERAL";"TAB4",#N/A,TRUE,"GENERAL";"TAB5",#N/A,TRUE,"GENERAL"}</definedName>
    <definedName name="vfvdv" hidden="1">{"TAB1",#N/A,TRUE,"GENERAL";"TAB2",#N/A,TRUE,"GENERAL";"TAB3",#N/A,TRUE,"GENERAL";"TAB4",#N/A,TRUE,"GENERAL";"TAB5",#N/A,TRUE,"GENERAL"}</definedName>
    <definedName name="vfvf" localSheetId="42" hidden="1">{"TAB1",#N/A,TRUE,"GENERAL";"TAB2",#N/A,TRUE,"GENERAL";"TAB3",#N/A,TRUE,"GENERAL";"TAB4",#N/A,TRUE,"GENERAL";"TAB5",#N/A,TRUE,"GENERAL"}</definedName>
    <definedName name="vfvf" localSheetId="44" hidden="1">{"TAB1",#N/A,TRUE,"GENERAL";"TAB2",#N/A,TRUE,"GENERAL";"TAB3",#N/A,TRUE,"GENERAL";"TAB4",#N/A,TRUE,"GENERAL";"TAB5",#N/A,TRUE,"GENERAL"}</definedName>
    <definedName name="vfvf" localSheetId="41" hidden="1">{"TAB1",#N/A,TRUE,"GENERAL";"TAB2",#N/A,TRUE,"GENERAL";"TAB3",#N/A,TRUE,"GENERAL";"TAB4",#N/A,TRUE,"GENERAL";"TAB5",#N/A,TRUE,"GENERAL"}</definedName>
    <definedName name="vfvf" hidden="1">{"TAB1",#N/A,TRUE,"GENERAL";"TAB2",#N/A,TRUE,"GENERAL";"TAB3",#N/A,TRUE,"GENERAL";"TAB4",#N/A,TRUE,"GENERAL";"TAB5",#N/A,TRUE,"GENERAL"}</definedName>
    <definedName name="VGDFGDFG" localSheetId="42">#REF!</definedName>
    <definedName name="VGDFGDFG" localSheetId="44">#REF!</definedName>
    <definedName name="VGDFGDFG">#REF!</definedName>
    <definedName name="VI" localSheetId="42">#REF!</definedName>
    <definedName name="VI" localSheetId="44">#REF!</definedName>
    <definedName name="VI" localSheetId="41">#REF!</definedName>
    <definedName name="VI">#REF!</definedName>
    <definedName name="VIA" localSheetId="42">#REF!</definedName>
    <definedName name="VIA" localSheetId="44">#REF!</definedName>
    <definedName name="VIA" localSheetId="41">#REF!</definedName>
    <definedName name="VIA">#REF!</definedName>
    <definedName name="VICEP_DIRECC" localSheetId="42">#REF!</definedName>
    <definedName name="VICEP_DIRECC" localSheetId="44">#REF!</definedName>
    <definedName name="VICEP_DIRECC" localSheetId="41">#REF!</definedName>
    <definedName name="VICEP_DIRECC">#REF!</definedName>
    <definedName name="VigenciaDolares" localSheetId="42">#REF!</definedName>
    <definedName name="VigenciaDolares" localSheetId="44">#REF!</definedName>
    <definedName name="VigenciaDolares" localSheetId="41">#REF!</definedName>
    <definedName name="VigenciaDolares">#REF!</definedName>
    <definedName name="VigenciaPesos" localSheetId="42">#REF!</definedName>
    <definedName name="VigenciaPesos" localSheetId="44">#REF!</definedName>
    <definedName name="VigenciaPesos" localSheetId="41">#REF!</definedName>
    <definedName name="VigenciaPesos">#REF!</definedName>
    <definedName name="VIGFUTURA" localSheetId="42">#REF!</definedName>
    <definedName name="VIGFUTURA" localSheetId="44">#REF!</definedName>
    <definedName name="VIGFUTURA" localSheetId="41">#REF!</definedName>
    <definedName name="VIGFUTURA">#REF!</definedName>
    <definedName name="VIT" localSheetId="42">#REF!</definedName>
    <definedName name="VIT" localSheetId="44">#REF!</definedName>
    <definedName name="VIT" localSheetId="41">#REF!</definedName>
    <definedName name="VIT">#REF!</definedName>
    <definedName name="VIT1_1" localSheetId="42">#REF!</definedName>
    <definedName name="VIT1_1" localSheetId="44">#REF!</definedName>
    <definedName name="VIT1_1" localSheetId="41">#REF!</definedName>
    <definedName name="VIT1_1">#REF!</definedName>
    <definedName name="VIT1_1_1" localSheetId="42">#REF!</definedName>
    <definedName name="VIT1_1_1" localSheetId="44">#REF!</definedName>
    <definedName name="VIT1_1_1" localSheetId="41">#REF!</definedName>
    <definedName name="VIT1_1_1">#REF!</definedName>
    <definedName name="VIT1_1_10" localSheetId="42">#REF!</definedName>
    <definedName name="VIT1_1_10" localSheetId="44">#REF!</definedName>
    <definedName name="VIT1_1_10" localSheetId="41">#REF!</definedName>
    <definedName name="VIT1_1_10">#REF!</definedName>
    <definedName name="VIT1_1_11" localSheetId="42">#REF!</definedName>
    <definedName name="VIT1_1_11" localSheetId="44">#REF!</definedName>
    <definedName name="VIT1_1_11" localSheetId="41">#REF!</definedName>
    <definedName name="VIT1_1_11">#REF!</definedName>
    <definedName name="VIT1_1_12" localSheetId="42">#REF!</definedName>
    <definedName name="VIT1_1_12" localSheetId="44">#REF!</definedName>
    <definedName name="VIT1_1_12" localSheetId="41">#REF!</definedName>
    <definedName name="VIT1_1_12">#REF!</definedName>
    <definedName name="VIT1_1_13" localSheetId="42">#REF!</definedName>
    <definedName name="VIT1_1_13" localSheetId="44">#REF!</definedName>
    <definedName name="VIT1_1_13" localSheetId="41">#REF!</definedName>
    <definedName name="VIT1_1_13">#REF!</definedName>
    <definedName name="VIT1_1_14" localSheetId="42">#REF!</definedName>
    <definedName name="VIT1_1_14" localSheetId="44">#REF!</definedName>
    <definedName name="VIT1_1_14" localSheetId="41">#REF!</definedName>
    <definedName name="VIT1_1_14">#REF!</definedName>
    <definedName name="VIT1_1_15" localSheetId="42">#REF!</definedName>
    <definedName name="VIT1_1_15" localSheetId="44">#REF!</definedName>
    <definedName name="VIT1_1_15" localSheetId="41">#REF!</definedName>
    <definedName name="VIT1_1_15">#REF!</definedName>
    <definedName name="VIT1_1_16" localSheetId="42">#REF!</definedName>
    <definedName name="VIT1_1_16" localSheetId="44">#REF!</definedName>
    <definedName name="VIT1_1_16" localSheetId="41">#REF!</definedName>
    <definedName name="VIT1_1_16">#REF!</definedName>
    <definedName name="VIt1_1_17" localSheetId="42">#REF!</definedName>
    <definedName name="VIt1_1_17" localSheetId="44">#REF!</definedName>
    <definedName name="VIt1_1_17" localSheetId="41">#REF!</definedName>
    <definedName name="VIt1_1_17">#REF!</definedName>
    <definedName name="VIT1_1_18" localSheetId="42">#REF!</definedName>
    <definedName name="VIT1_1_18" localSheetId="44">#REF!</definedName>
    <definedName name="VIT1_1_18" localSheetId="41">#REF!</definedName>
    <definedName name="VIT1_1_18">#REF!</definedName>
    <definedName name="VIt1_1_19" localSheetId="42">#REF!</definedName>
    <definedName name="VIt1_1_19" localSheetId="44">#REF!</definedName>
    <definedName name="VIt1_1_19" localSheetId="41">#REF!</definedName>
    <definedName name="VIt1_1_19">#REF!</definedName>
    <definedName name="VIT1_1_2" localSheetId="42">#REF!</definedName>
    <definedName name="VIT1_1_2" localSheetId="44">#REF!</definedName>
    <definedName name="VIT1_1_2" localSheetId="41">#REF!</definedName>
    <definedName name="VIT1_1_2">#REF!</definedName>
    <definedName name="VIT1_1_20" localSheetId="42">#REF!</definedName>
    <definedName name="VIT1_1_20" localSheetId="44">#REF!</definedName>
    <definedName name="VIT1_1_20" localSheetId="41">#REF!</definedName>
    <definedName name="VIT1_1_20">#REF!</definedName>
    <definedName name="VIT1_1_3" localSheetId="42">#REF!</definedName>
    <definedName name="VIT1_1_3" localSheetId="44">#REF!</definedName>
    <definedName name="VIT1_1_3" localSheetId="41">#REF!</definedName>
    <definedName name="VIT1_1_3">#REF!</definedName>
    <definedName name="VIT1_1_4" localSheetId="42">#REF!</definedName>
    <definedName name="VIT1_1_4" localSheetId="44">#REF!</definedName>
    <definedName name="VIT1_1_4" localSheetId="41">#REF!</definedName>
    <definedName name="VIT1_1_4">#REF!</definedName>
    <definedName name="VIT1_1_5" localSheetId="42">#REF!</definedName>
    <definedName name="VIT1_1_5" localSheetId="44">#REF!</definedName>
    <definedName name="VIT1_1_5" localSheetId="41">#REF!</definedName>
    <definedName name="VIT1_1_5">#REF!</definedName>
    <definedName name="VIT1_1_6" localSheetId="42">#REF!</definedName>
    <definedName name="VIT1_1_6" localSheetId="44">#REF!</definedName>
    <definedName name="VIT1_1_6" localSheetId="41">#REF!</definedName>
    <definedName name="VIT1_1_6">#REF!</definedName>
    <definedName name="VIT1_1_7" localSheetId="42">#REF!</definedName>
    <definedName name="VIT1_1_7" localSheetId="44">#REF!</definedName>
    <definedName name="VIT1_1_7" localSheetId="41">#REF!</definedName>
    <definedName name="VIT1_1_7">#REF!</definedName>
    <definedName name="VIT1_1_8" localSheetId="42">#REF!</definedName>
    <definedName name="VIT1_1_8" localSheetId="44">#REF!</definedName>
    <definedName name="VIT1_1_8" localSheetId="41">#REF!</definedName>
    <definedName name="VIT1_1_8">#REF!</definedName>
    <definedName name="VIT1_1_9" localSheetId="42">#REF!</definedName>
    <definedName name="VIT1_1_9" localSheetId="44">#REF!</definedName>
    <definedName name="VIT1_1_9" localSheetId="41">#REF!</definedName>
    <definedName name="VIT1_1_9">#REF!</definedName>
    <definedName name="VIT1_2" localSheetId="42">#REF!</definedName>
    <definedName name="VIT1_2" localSheetId="44">#REF!</definedName>
    <definedName name="VIT1_2" localSheetId="41">#REF!</definedName>
    <definedName name="VIT1_2">#REF!</definedName>
    <definedName name="VIT1_3" localSheetId="42">#REF!</definedName>
    <definedName name="VIT1_3" localSheetId="44">#REF!</definedName>
    <definedName name="VIT1_3" localSheetId="41">#REF!</definedName>
    <definedName name="VIT1_3">#REF!</definedName>
    <definedName name="VIT1_4" localSheetId="42">#REF!</definedName>
    <definedName name="VIT1_4" localSheetId="44">#REF!</definedName>
    <definedName name="VIT1_4" localSheetId="41">#REF!</definedName>
    <definedName name="VIT1_4">#REF!</definedName>
    <definedName name="VIT1_5" localSheetId="42">#REF!</definedName>
    <definedName name="VIT1_5" localSheetId="44">#REF!</definedName>
    <definedName name="VIT1_5" localSheetId="41">#REF!</definedName>
    <definedName name="VIT1_5">#REF!</definedName>
    <definedName name="VIT1_6" localSheetId="42">#REF!</definedName>
    <definedName name="VIT1_6" localSheetId="44">#REF!</definedName>
    <definedName name="VIT1_6" localSheetId="41">#REF!</definedName>
    <definedName name="VIT1_6">#REF!</definedName>
    <definedName name="vital5" localSheetId="42">#REF!</definedName>
    <definedName name="vital5" localSheetId="44">#REF!</definedName>
    <definedName name="vital5" localSheetId="41">#REF!</definedName>
    <definedName name="vital5">#REF!</definedName>
    <definedName name="vk" localSheetId="42" hidden="1">{"via1",#N/A,TRUE,"general";"via2",#N/A,TRUE,"general";"via3",#N/A,TRUE,"general"}</definedName>
    <definedName name="vk" localSheetId="44" hidden="1">{"via1",#N/A,TRUE,"general";"via2",#N/A,TRUE,"general";"via3",#N/A,TRUE,"general"}</definedName>
    <definedName name="vk" localSheetId="41" hidden="1">{"via1",#N/A,TRUE,"general";"via2",#N/A,TRUE,"general";"via3",#N/A,TRUE,"general"}</definedName>
    <definedName name="vk" hidden="1">{"via1",#N/A,TRUE,"general";"via2",#N/A,TRUE,"general";"via3",#N/A,TRUE,"general"}</definedName>
    <definedName name="vnbvxb" localSheetId="42" hidden="1">{"via1",#N/A,TRUE,"general";"via2",#N/A,TRUE,"general";"via3",#N/A,TRUE,"general"}</definedName>
    <definedName name="vnbvxb" localSheetId="44" hidden="1">{"via1",#N/A,TRUE,"general";"via2",#N/A,TRUE,"general";"via3",#N/A,TRUE,"general"}</definedName>
    <definedName name="vnbvxb" localSheetId="41" hidden="1">{"via1",#N/A,TRUE,"general";"via2",#N/A,TRUE,"general";"via3",#N/A,TRUE,"general"}</definedName>
    <definedName name="vnbvxb" hidden="1">{"via1",#N/A,TRUE,"general";"via2",#N/A,TRUE,"general";"via3",#N/A,TRUE,"general"}</definedName>
    <definedName name="VNVBN" localSheetId="42" hidden="1">{"TAB1",#N/A,TRUE,"GENERAL";"TAB2",#N/A,TRUE,"GENERAL";"TAB3",#N/A,TRUE,"GENERAL";"TAB4",#N/A,TRUE,"GENERAL";"TAB5",#N/A,TRUE,"GENERAL"}</definedName>
    <definedName name="VNVBN" localSheetId="44" hidden="1">{"TAB1",#N/A,TRUE,"GENERAL";"TAB2",#N/A,TRUE,"GENERAL";"TAB3",#N/A,TRUE,"GENERAL";"TAB4",#N/A,TRUE,"GENERAL";"TAB5",#N/A,TRUE,"GENERAL"}</definedName>
    <definedName name="VNVBN" localSheetId="41" hidden="1">{"TAB1",#N/A,TRUE,"GENERAL";"TAB2",#N/A,TRUE,"GENERAL";"TAB3",#N/A,TRUE,"GENERAL";"TAB4",#N/A,TRUE,"GENERAL";"TAB5",#N/A,TRUE,"GENERAL"}</definedName>
    <definedName name="VNVBN" hidden="1">{"TAB1",#N/A,TRUE,"GENERAL";"TAB2",#N/A,TRUE,"GENERAL";"TAB3",#N/A,TRUE,"GENERAL";"TAB4",#N/A,TRUE,"GENERAL";"TAB5",#N/A,TRUE,"GENERAL"}</definedName>
    <definedName name="vp" localSheetId="42">#REF!</definedName>
    <definedName name="vp" localSheetId="44">#REF!</definedName>
    <definedName name="vp" localSheetId="41">#REF!</definedName>
    <definedName name="vp">#REF!</definedName>
    <definedName name="VPN" localSheetId="42">#REF!</definedName>
    <definedName name="VPN" localSheetId="44">#REF!</definedName>
    <definedName name="VPN" localSheetId="41">#REF!</definedName>
    <definedName name="VPN">#REF!</definedName>
    <definedName name="VPNCCP" localSheetId="42">#REF!</definedName>
    <definedName name="VPNCCP" localSheetId="44">#REF!</definedName>
    <definedName name="VPNCCP" localSheetId="41">#REF!</definedName>
    <definedName name="VPNCCP">#REF!</definedName>
    <definedName name="VPNInversion" localSheetId="41">#REF!</definedName>
    <definedName name="VPNInversion">#REF!</definedName>
    <definedName name="VPNInversionCCP" localSheetId="41">#REF!</definedName>
    <definedName name="VPNInversionCCP">#REF!</definedName>
    <definedName name="VPR" localSheetId="41">#REF!</definedName>
    <definedName name="VPR">#REF!</definedName>
    <definedName name="VPR_COMBUS" localSheetId="41">#REF!</definedName>
    <definedName name="VPR_COMBUS">#REF!</definedName>
    <definedName name="VPR_CRUDO" localSheetId="41">#REF!</definedName>
    <definedName name="VPR_CRUDO">#REF!</definedName>
    <definedName name="VPR_GAS" localSheetId="41">#REF!</definedName>
    <definedName name="VPR_GAS">#REF!</definedName>
    <definedName name="VPR_ON" localSheetId="41">#REF!</definedName>
    <definedName name="VPR_ON">#REF!</definedName>
    <definedName name="VPR1_1" localSheetId="42">#REF!</definedName>
    <definedName name="VPR1_1" localSheetId="44">#REF!</definedName>
    <definedName name="VPR1_1" localSheetId="41">#REF!</definedName>
    <definedName name="VPR1_1">#REF!</definedName>
    <definedName name="VPR1_1_1" localSheetId="42">#REF!</definedName>
    <definedName name="VPR1_1_1" localSheetId="44">#REF!</definedName>
    <definedName name="VPR1_1_1" localSheetId="41">#REF!</definedName>
    <definedName name="VPR1_1_1">#REF!</definedName>
    <definedName name="VPR1_1_10" localSheetId="42">#REF!</definedName>
    <definedName name="VPR1_1_10" localSheetId="44">#REF!</definedName>
    <definedName name="VPR1_1_10" localSheetId="41">#REF!</definedName>
    <definedName name="VPR1_1_10">#REF!</definedName>
    <definedName name="VPR1_1_11" localSheetId="42">#REF!</definedName>
    <definedName name="VPR1_1_11" localSheetId="44">#REF!</definedName>
    <definedName name="VPR1_1_11" localSheetId="41">#REF!</definedName>
    <definedName name="VPR1_1_11">#REF!</definedName>
    <definedName name="VPR1_1_12" localSheetId="42">#REF!</definedName>
    <definedName name="VPR1_1_12" localSheetId="44">#REF!</definedName>
    <definedName name="VPR1_1_12" localSheetId="41">#REF!</definedName>
    <definedName name="VPR1_1_12">#REF!</definedName>
    <definedName name="VPR1_1_13" localSheetId="42">#REF!</definedName>
    <definedName name="VPR1_1_13" localSheetId="44">#REF!</definedName>
    <definedName name="VPR1_1_13" localSheetId="41">#REF!</definedName>
    <definedName name="VPR1_1_13">#REF!</definedName>
    <definedName name="VPR1_1_14" localSheetId="42">#REF!</definedName>
    <definedName name="VPR1_1_14" localSheetId="44">#REF!</definedName>
    <definedName name="VPR1_1_14" localSheetId="41">#REF!</definedName>
    <definedName name="VPR1_1_14">#REF!</definedName>
    <definedName name="VPR1_1_15" localSheetId="42">#REF!</definedName>
    <definedName name="VPR1_1_15" localSheetId="44">#REF!</definedName>
    <definedName name="VPR1_1_15" localSheetId="41">#REF!</definedName>
    <definedName name="VPR1_1_15">#REF!</definedName>
    <definedName name="VPR1_1_16" localSheetId="42">#REF!</definedName>
    <definedName name="VPR1_1_16" localSheetId="44">#REF!</definedName>
    <definedName name="VPR1_1_16" localSheetId="41">#REF!</definedName>
    <definedName name="VPR1_1_16">#REF!</definedName>
    <definedName name="VPR1_1_17" localSheetId="42">#REF!</definedName>
    <definedName name="VPR1_1_17" localSheetId="44">#REF!</definedName>
    <definedName name="VPR1_1_17" localSheetId="41">#REF!</definedName>
    <definedName name="VPR1_1_17">#REF!</definedName>
    <definedName name="VPR1_1_18" localSheetId="42">#REF!</definedName>
    <definedName name="VPR1_1_18" localSheetId="44">#REF!</definedName>
    <definedName name="VPR1_1_18" localSheetId="41">#REF!</definedName>
    <definedName name="VPR1_1_18">#REF!</definedName>
    <definedName name="VPR1_1_19" localSheetId="42">#REF!</definedName>
    <definedName name="VPR1_1_19" localSheetId="44">#REF!</definedName>
    <definedName name="VPR1_1_19" localSheetId="41">#REF!</definedName>
    <definedName name="VPR1_1_19">#REF!</definedName>
    <definedName name="VPR1_1_2" localSheetId="42">#REF!</definedName>
    <definedName name="VPR1_1_2" localSheetId="44">#REF!</definedName>
    <definedName name="VPR1_1_2" localSheetId="41">#REF!</definedName>
    <definedName name="VPR1_1_2">#REF!</definedName>
    <definedName name="VPR1_1_20" localSheetId="42">#REF!</definedName>
    <definedName name="VPR1_1_20" localSheetId="44">#REF!</definedName>
    <definedName name="VPR1_1_20" localSheetId="41">#REF!</definedName>
    <definedName name="VPR1_1_20">#REF!</definedName>
    <definedName name="VPR1_1_21" localSheetId="42">#REF!</definedName>
    <definedName name="VPR1_1_21" localSheetId="44">#REF!</definedName>
    <definedName name="VPR1_1_21" localSheetId="41">#REF!</definedName>
    <definedName name="VPR1_1_21">#REF!</definedName>
    <definedName name="VPR1_1_22" localSheetId="42">#REF!</definedName>
    <definedName name="VPR1_1_22" localSheetId="44">#REF!</definedName>
    <definedName name="VPR1_1_22" localSheetId="41">#REF!</definedName>
    <definedName name="VPR1_1_22">#REF!</definedName>
    <definedName name="VPR1_1_23" localSheetId="42">#REF!</definedName>
    <definedName name="VPR1_1_23" localSheetId="44">#REF!</definedName>
    <definedName name="VPR1_1_23" localSheetId="41">#REF!</definedName>
    <definedName name="VPR1_1_23">#REF!</definedName>
    <definedName name="VPR1_1_24" localSheetId="42">#REF!</definedName>
    <definedName name="VPR1_1_24" localSheetId="44">#REF!</definedName>
    <definedName name="VPR1_1_24" localSheetId="41">#REF!</definedName>
    <definedName name="VPR1_1_24">#REF!</definedName>
    <definedName name="VPR1_1_25" localSheetId="42">#REF!</definedName>
    <definedName name="VPR1_1_25" localSheetId="44">#REF!</definedName>
    <definedName name="VPR1_1_25" localSheetId="41">#REF!</definedName>
    <definedName name="VPR1_1_25">#REF!</definedName>
    <definedName name="VPR1_1_26" localSheetId="42">#REF!</definedName>
    <definedName name="VPR1_1_26" localSheetId="44">#REF!</definedName>
    <definedName name="VPR1_1_26" localSheetId="41">#REF!</definedName>
    <definedName name="VPR1_1_26">#REF!</definedName>
    <definedName name="VPR1_1_27" localSheetId="42">#REF!</definedName>
    <definedName name="VPR1_1_27" localSheetId="44">#REF!</definedName>
    <definedName name="VPR1_1_27" localSheetId="41">#REF!</definedName>
    <definedName name="VPR1_1_27">#REF!</definedName>
    <definedName name="VPR1_1_28" localSheetId="42">#REF!</definedName>
    <definedName name="VPR1_1_28" localSheetId="44">#REF!</definedName>
    <definedName name="VPR1_1_28" localSheetId="41">#REF!</definedName>
    <definedName name="VPR1_1_28">#REF!</definedName>
    <definedName name="VPR1_1_29" localSheetId="42">#REF!</definedName>
    <definedName name="VPR1_1_29" localSheetId="44">#REF!</definedName>
    <definedName name="VPR1_1_29" localSheetId="41">#REF!</definedName>
    <definedName name="VPR1_1_29">#REF!</definedName>
    <definedName name="VPR1_1_3" localSheetId="42">#REF!</definedName>
    <definedName name="VPR1_1_3" localSheetId="44">#REF!</definedName>
    <definedName name="VPR1_1_3" localSheetId="41">#REF!</definedName>
    <definedName name="VPR1_1_3">#REF!</definedName>
    <definedName name="VPR1_1_30" localSheetId="42">#REF!</definedName>
    <definedName name="VPR1_1_30" localSheetId="44">#REF!</definedName>
    <definedName name="VPR1_1_30" localSheetId="41">#REF!</definedName>
    <definedName name="VPR1_1_30">#REF!</definedName>
    <definedName name="VPR1_1_31" localSheetId="42">#REF!</definedName>
    <definedName name="VPR1_1_31" localSheetId="44">#REF!</definedName>
    <definedName name="VPR1_1_31" localSheetId="41">#REF!</definedName>
    <definedName name="VPR1_1_31">#REF!</definedName>
    <definedName name="VPR1_1_32" localSheetId="42">#REF!</definedName>
    <definedName name="VPR1_1_32" localSheetId="44">#REF!</definedName>
    <definedName name="VPR1_1_32" localSheetId="41">#REF!</definedName>
    <definedName name="VPR1_1_32">#REF!</definedName>
    <definedName name="VPR1_1_4" localSheetId="42">#REF!</definedName>
    <definedName name="VPR1_1_4" localSheetId="44">#REF!</definedName>
    <definedName name="VPR1_1_4" localSheetId="41">#REF!</definedName>
    <definedName name="VPR1_1_4">#REF!</definedName>
    <definedName name="VPR1_1_5" localSheetId="42">#REF!</definedName>
    <definedName name="VPR1_1_5" localSheetId="44">#REF!</definedName>
    <definedName name="VPR1_1_5" localSheetId="41">#REF!</definedName>
    <definedName name="VPR1_1_5">#REF!</definedName>
    <definedName name="VPR1_1_6" localSheetId="42">#REF!</definedName>
    <definedName name="VPR1_1_6" localSheetId="44">#REF!</definedName>
    <definedName name="VPR1_1_6" localSheetId="41">#REF!</definedName>
    <definedName name="VPR1_1_6">#REF!</definedName>
    <definedName name="VPR1_1_7" localSheetId="42">#REF!</definedName>
    <definedName name="VPR1_1_7" localSheetId="44">#REF!</definedName>
    <definedName name="VPR1_1_7" localSheetId="41">#REF!</definedName>
    <definedName name="VPR1_1_7">#REF!</definedName>
    <definedName name="VPR1_1_8" localSheetId="42">#REF!</definedName>
    <definedName name="VPR1_1_8" localSheetId="44">#REF!</definedName>
    <definedName name="VPR1_1_8" localSheetId="41">#REF!</definedName>
    <definedName name="VPR1_1_8">#REF!</definedName>
    <definedName name="VPR1_1_9" localSheetId="42">#REF!</definedName>
    <definedName name="VPR1_1_9" localSheetId="44">#REF!</definedName>
    <definedName name="VPR1_1_9" localSheetId="41">#REF!</definedName>
    <definedName name="VPR1_1_9">#REF!</definedName>
    <definedName name="VPR1_2" localSheetId="42">#REF!</definedName>
    <definedName name="VPR1_2" localSheetId="44">#REF!</definedName>
    <definedName name="VPR1_2" localSheetId="41">#REF!</definedName>
    <definedName name="VPR1_2">#REF!</definedName>
    <definedName name="VPR1_3" localSheetId="42">#REF!</definedName>
    <definedName name="VPR1_3" localSheetId="44">#REF!</definedName>
    <definedName name="VPR1_3" localSheetId="41">#REF!</definedName>
    <definedName name="VPR1_3">#REF!</definedName>
    <definedName name="VPR1_4" localSheetId="42">#REF!</definedName>
    <definedName name="VPR1_4" localSheetId="44">#REF!</definedName>
    <definedName name="VPR1_4" localSheetId="41">#REF!</definedName>
    <definedName name="VPR1_4">#REF!</definedName>
    <definedName name="VPR1_5" localSheetId="42">#REF!</definedName>
    <definedName name="VPR1_5" localSheetId="44">#REF!</definedName>
    <definedName name="VPR1_5" localSheetId="41">#REF!</definedName>
    <definedName name="VPR1_5">#REF!</definedName>
    <definedName name="VPR1_6" localSheetId="42">#REF!</definedName>
    <definedName name="VPR1_6" localSheetId="44">#REF!</definedName>
    <definedName name="VPR1_6" localSheetId="41">#REF!</definedName>
    <definedName name="VPR1_6">#REF!</definedName>
    <definedName name="vpt" localSheetId="42">#REF!</definedName>
    <definedName name="vpt" localSheetId="44">#REF!</definedName>
    <definedName name="vpt" localSheetId="41">#REF!</definedName>
    <definedName name="vpt">#REF!</definedName>
    <definedName name="VRP" localSheetId="42">#REF!</definedName>
    <definedName name="VRP" localSheetId="44">#REF!</definedName>
    <definedName name="VRP" localSheetId="41">#REF!</definedName>
    <definedName name="VRP">#REF!</definedName>
    <definedName name="VRP_PETROQ" localSheetId="42">#REF!</definedName>
    <definedName name="VRP_PETROQ" localSheetId="44">#REF!</definedName>
    <definedName name="VRP_PETROQ" localSheetId="41">#REF!</definedName>
    <definedName name="VRP_PETROQ">#REF!</definedName>
    <definedName name="VRP1_1" localSheetId="42">#REF!</definedName>
    <definedName name="VRP1_1" localSheetId="44">#REF!</definedName>
    <definedName name="VRP1_1" localSheetId="41">#REF!</definedName>
    <definedName name="VRP1_1">#REF!</definedName>
    <definedName name="VRP1_1_1" localSheetId="42">#REF!</definedName>
    <definedName name="VRP1_1_1" localSheetId="44">#REF!</definedName>
    <definedName name="VRP1_1_1" localSheetId="41">#REF!</definedName>
    <definedName name="VRP1_1_1">#REF!</definedName>
    <definedName name="VRP1_1_10" localSheetId="42">#REF!</definedName>
    <definedName name="VRP1_1_10" localSheetId="44">#REF!</definedName>
    <definedName name="VRP1_1_10" localSheetId="41">#REF!</definedName>
    <definedName name="VRP1_1_10">#REF!</definedName>
    <definedName name="VRP1_1_11" localSheetId="42">#REF!</definedName>
    <definedName name="VRP1_1_11" localSheetId="44">#REF!</definedName>
    <definedName name="VRP1_1_11" localSheetId="41">#REF!</definedName>
    <definedName name="VRP1_1_11">#REF!</definedName>
    <definedName name="VRP1_1_12" localSheetId="42">#REF!</definedName>
    <definedName name="VRP1_1_12" localSheetId="44">#REF!</definedName>
    <definedName name="VRP1_1_12" localSheetId="41">#REF!</definedName>
    <definedName name="VRP1_1_12">#REF!</definedName>
    <definedName name="VRP1_1_13" localSheetId="42">#REF!</definedName>
    <definedName name="VRP1_1_13" localSheetId="44">#REF!</definedName>
    <definedName name="VRP1_1_13" localSheetId="41">#REF!</definedName>
    <definedName name="VRP1_1_13">#REF!</definedName>
    <definedName name="VRP1_1_14" localSheetId="42">#REF!</definedName>
    <definedName name="VRP1_1_14" localSheetId="44">#REF!</definedName>
    <definedName name="VRP1_1_14" localSheetId="41">#REF!</definedName>
    <definedName name="VRP1_1_14">#REF!</definedName>
    <definedName name="VRP1_1_15" localSheetId="42">#REF!</definedName>
    <definedName name="VRP1_1_15" localSheetId="44">#REF!</definedName>
    <definedName name="VRP1_1_15" localSheetId="41">#REF!</definedName>
    <definedName name="VRP1_1_15">#REF!</definedName>
    <definedName name="VRP1_1_16" localSheetId="42">#REF!</definedName>
    <definedName name="VRP1_1_16" localSheetId="44">#REF!</definedName>
    <definedName name="VRP1_1_16" localSheetId="41">#REF!</definedName>
    <definedName name="VRP1_1_16">#REF!</definedName>
    <definedName name="VRP1_1_17" localSheetId="42">#REF!</definedName>
    <definedName name="VRP1_1_17" localSheetId="44">#REF!</definedName>
    <definedName name="VRP1_1_17" localSheetId="41">#REF!</definedName>
    <definedName name="VRP1_1_17">#REF!</definedName>
    <definedName name="VRP1_1_18" localSheetId="42">#REF!</definedName>
    <definedName name="VRP1_1_18" localSheetId="44">#REF!</definedName>
    <definedName name="VRP1_1_18" localSheetId="41">#REF!</definedName>
    <definedName name="VRP1_1_18">#REF!</definedName>
    <definedName name="VRP1_1_19" localSheetId="42">#REF!</definedName>
    <definedName name="VRP1_1_19" localSheetId="44">#REF!</definedName>
    <definedName name="VRP1_1_19" localSheetId="41">#REF!</definedName>
    <definedName name="VRP1_1_19">#REF!</definedName>
    <definedName name="VRP1_1_2" localSheetId="42">#REF!</definedName>
    <definedName name="VRP1_1_2" localSheetId="44">#REF!</definedName>
    <definedName name="VRP1_1_2" localSheetId="41">#REF!</definedName>
    <definedName name="VRP1_1_2">#REF!</definedName>
    <definedName name="VRP1_1_20" localSheetId="42">#REF!</definedName>
    <definedName name="VRP1_1_20" localSheetId="44">#REF!</definedName>
    <definedName name="VRP1_1_20" localSheetId="41">#REF!</definedName>
    <definedName name="VRP1_1_20">#REF!</definedName>
    <definedName name="VRP1_1_21" localSheetId="42">#REF!</definedName>
    <definedName name="VRP1_1_21" localSheetId="44">#REF!</definedName>
    <definedName name="VRP1_1_21" localSheetId="41">#REF!</definedName>
    <definedName name="VRP1_1_21">#REF!</definedName>
    <definedName name="VRP1_1_22" localSheetId="42">#REF!</definedName>
    <definedName name="VRP1_1_22" localSheetId="44">#REF!</definedName>
    <definedName name="VRP1_1_22" localSheetId="41">#REF!</definedName>
    <definedName name="VRP1_1_22">#REF!</definedName>
    <definedName name="VRP1_1_23" localSheetId="42">#REF!</definedName>
    <definedName name="VRP1_1_23" localSheetId="44">#REF!</definedName>
    <definedName name="VRP1_1_23" localSheetId="41">#REF!</definedName>
    <definedName name="VRP1_1_23">#REF!</definedName>
    <definedName name="VRP1_1_3" localSheetId="42">#REF!</definedName>
    <definedName name="VRP1_1_3" localSheetId="44">#REF!</definedName>
    <definedName name="VRP1_1_3" localSheetId="41">#REF!</definedName>
    <definedName name="VRP1_1_3">#REF!</definedName>
    <definedName name="VRP1_1_4" localSheetId="42">#REF!</definedName>
    <definedName name="VRP1_1_4" localSheetId="44">#REF!</definedName>
    <definedName name="VRP1_1_4" localSheetId="41">#REF!</definedName>
    <definedName name="VRP1_1_4">#REF!</definedName>
    <definedName name="VRP1_1_5" localSheetId="42">#REF!</definedName>
    <definedName name="VRP1_1_5" localSheetId="44">#REF!</definedName>
    <definedName name="VRP1_1_5" localSheetId="41">#REF!</definedName>
    <definedName name="VRP1_1_5">#REF!</definedName>
    <definedName name="VRP1_1_6" localSheetId="42">#REF!</definedName>
    <definedName name="VRP1_1_6" localSheetId="44">#REF!</definedName>
    <definedName name="VRP1_1_6" localSheetId="41">#REF!</definedName>
    <definedName name="VRP1_1_6">#REF!</definedName>
    <definedName name="VRP1_1_7" localSheetId="42">#REF!</definedName>
    <definedName name="VRP1_1_7" localSheetId="44">#REF!</definedName>
    <definedName name="VRP1_1_7" localSheetId="41">#REF!</definedName>
    <definedName name="VRP1_1_7">#REF!</definedName>
    <definedName name="VRP1_1_8" localSheetId="42">#REF!</definedName>
    <definedName name="VRP1_1_8" localSheetId="44">#REF!</definedName>
    <definedName name="VRP1_1_8" localSheetId="41">#REF!</definedName>
    <definedName name="VRP1_1_8">#REF!</definedName>
    <definedName name="VRP1_1_9" localSheetId="42">#REF!</definedName>
    <definedName name="VRP1_1_9" localSheetId="44">#REF!</definedName>
    <definedName name="VRP1_1_9" localSheetId="41">#REF!</definedName>
    <definedName name="VRP1_1_9">#REF!</definedName>
    <definedName name="VRP1_2" localSheetId="42">#REF!</definedName>
    <definedName name="VRP1_2" localSheetId="44">#REF!</definedName>
    <definedName name="VRP1_2" localSheetId="41">#REF!</definedName>
    <definedName name="VRP1_2">#REF!</definedName>
    <definedName name="VRP1_3" localSheetId="42">#REF!</definedName>
    <definedName name="VRP1_3" localSheetId="44">#REF!</definedName>
    <definedName name="VRP1_3" localSheetId="41">#REF!</definedName>
    <definedName name="VRP1_3">#REF!</definedName>
    <definedName name="VRP1_4" localSheetId="42">#REF!</definedName>
    <definedName name="VRP1_4" localSheetId="44">#REF!</definedName>
    <definedName name="VRP1_4" localSheetId="41">#REF!</definedName>
    <definedName name="VRP1_4">#REF!</definedName>
    <definedName name="vsdfj" localSheetId="42" hidden="1">{"via1",#N/A,TRUE,"general";"via2",#N/A,TRUE,"general";"via3",#N/A,TRUE,"general"}</definedName>
    <definedName name="vsdfj" localSheetId="44" hidden="1">{"via1",#N/A,TRUE,"general";"via2",#N/A,TRUE,"general";"via3",#N/A,TRUE,"general"}</definedName>
    <definedName name="vsdfj" localSheetId="41" hidden="1">{"via1",#N/A,TRUE,"general";"via2",#N/A,TRUE,"general";"via3",#N/A,TRUE,"general"}</definedName>
    <definedName name="vsdfj" hidden="1">{"via1",#N/A,TRUE,"general";"via2",#N/A,TRUE,"general";"via3",#N/A,TRUE,"general"}</definedName>
    <definedName name="VSM" localSheetId="42">#REF!</definedName>
    <definedName name="VSM" localSheetId="44">#REF!</definedName>
    <definedName name="VSM" localSheetId="41">#REF!</definedName>
    <definedName name="VSM">#REF!</definedName>
    <definedName name="VSM1_1" localSheetId="42">#REF!</definedName>
    <definedName name="VSM1_1" localSheetId="44">#REF!</definedName>
    <definedName name="VSM1_1" localSheetId="41">#REF!</definedName>
    <definedName name="VSM1_1">#REF!</definedName>
    <definedName name="VSM1_1_1" localSheetId="42">#REF!</definedName>
    <definedName name="VSM1_1_1" localSheetId="44">#REF!</definedName>
    <definedName name="VSM1_1_1" localSheetId="41">#REF!</definedName>
    <definedName name="VSM1_1_1">#REF!</definedName>
    <definedName name="VSM1_1_2" localSheetId="42">#REF!</definedName>
    <definedName name="VSM1_1_2" localSheetId="44">#REF!</definedName>
    <definedName name="VSM1_1_2" localSheetId="41">#REF!</definedName>
    <definedName name="VSM1_1_2">#REF!</definedName>
    <definedName name="VSM1_1_3" localSheetId="42">#REF!</definedName>
    <definedName name="VSM1_1_3" localSheetId="44">#REF!</definedName>
    <definedName name="VSM1_1_3" localSheetId="41">#REF!</definedName>
    <definedName name="VSM1_1_3">#REF!</definedName>
    <definedName name="VSM1_1_4" localSheetId="42">#REF!</definedName>
    <definedName name="VSM1_1_4" localSheetId="44">#REF!</definedName>
    <definedName name="VSM1_1_4" localSheetId="41">#REF!</definedName>
    <definedName name="VSM1_1_4">#REF!</definedName>
    <definedName name="VSM1_1_5" localSheetId="42">#REF!</definedName>
    <definedName name="VSM1_1_5" localSheetId="44">#REF!</definedName>
    <definedName name="VSM1_1_5" localSheetId="41">#REF!</definedName>
    <definedName name="VSM1_1_5">#REF!</definedName>
    <definedName name="VSM1_2" localSheetId="42">#REF!</definedName>
    <definedName name="VSM1_2" localSheetId="44">#REF!</definedName>
    <definedName name="VSM1_2" localSheetId="41">#REF!</definedName>
    <definedName name="VSM1_2">#REF!</definedName>
    <definedName name="VSM1_3" localSheetId="42">#REF!</definedName>
    <definedName name="VSM1_3" localSheetId="44">#REF!</definedName>
    <definedName name="VSM1_3" localSheetId="41">#REF!</definedName>
    <definedName name="VSM1_3">#REF!</definedName>
    <definedName name="VSM1_4" localSheetId="42">#REF!</definedName>
    <definedName name="VSM1_4" localSheetId="44">#REF!</definedName>
    <definedName name="VSM1_4" localSheetId="41">#REF!</definedName>
    <definedName name="VSM1_4">#REF!</definedName>
    <definedName name="VSM1_5" localSheetId="42">#REF!</definedName>
    <definedName name="VSM1_5" localSheetId="44">#REF!</definedName>
    <definedName name="VSM1_5" localSheetId="41">#REF!</definedName>
    <definedName name="VSM1_5">#REF!</definedName>
    <definedName name="vsp" localSheetId="42">#REF!</definedName>
    <definedName name="vsp" localSheetId="44">#REF!</definedName>
    <definedName name="vsp" localSheetId="41">#REF!</definedName>
    <definedName name="vsp">#REF!</definedName>
    <definedName name="vt" localSheetId="42" hidden="1">{"via1",#N/A,TRUE,"general";"via2",#N/A,TRUE,"general";"via3",#N/A,TRUE,"general"}</definedName>
    <definedName name="vt" localSheetId="44" hidden="1">{"via1",#N/A,TRUE,"general";"via2",#N/A,TRUE,"general";"via3",#N/A,TRUE,"general"}</definedName>
    <definedName name="vt" localSheetId="41" hidden="1">{"via1",#N/A,TRUE,"general";"via2",#N/A,TRUE,"general";"via3",#N/A,TRUE,"general"}</definedName>
    <definedName name="vt" hidden="1">{"via1",#N/A,TRUE,"general";"via2",#N/A,TRUE,"general";"via3",#N/A,TRUE,"general"}</definedName>
    <definedName name="VTAlcanPluvial" localSheetId="42">#REF!</definedName>
    <definedName name="VTAlcanPluvial" localSheetId="44">#REF!</definedName>
    <definedName name="VTAlcanPluvial">#REF!</definedName>
    <definedName name="VTAlcanSanitario" localSheetId="42">#REF!</definedName>
    <definedName name="VTAlcanSanitario" localSheetId="44">#REF!</definedName>
    <definedName name="VTAlcanSanitario">#REF!</definedName>
    <definedName name="VTAndenes" localSheetId="42">#REF!</definedName>
    <definedName name="VTAndenes" localSheetId="44">#REF!</definedName>
    <definedName name="VTAndenes">#REF!</definedName>
    <definedName name="VTCicloRuta">#REF!</definedName>
    <definedName name="VTESpPubAdic">#REF!</definedName>
    <definedName name="VTEspPublico">#REF!</definedName>
    <definedName name="VTEstructuras">#REF!</definedName>
    <definedName name="VTMobUrbano">#REF!</definedName>
    <definedName name="VTPavimentos">#REF!</definedName>
    <definedName name="VTPavimentos1">#REF!</definedName>
    <definedName name="VTPreliminares">#REF!</definedName>
    <definedName name="VTPreliminares1">#REF!</definedName>
    <definedName name="VTRedesSecas">#REF!</definedName>
    <definedName name="VTRElectrica">#REF!</definedName>
    <definedName name="VTRHumedas">#REF!</definedName>
    <definedName name="VTRTelfColTel">#REF!</definedName>
    <definedName name="VTRTelfETB">#REF!</definedName>
    <definedName name="VTSeñDemSem">#REF!</definedName>
    <definedName name="VTVegetacion">#REF!</definedName>
    <definedName name="vutil" localSheetId="42">#REF!</definedName>
    <definedName name="vutil" localSheetId="44">#REF!</definedName>
    <definedName name="vutil" localSheetId="41">#REF!</definedName>
    <definedName name="vutil">#REF!</definedName>
    <definedName name="vvcxv" localSheetId="42" hidden="1">{"TAB1",#N/A,TRUE,"GENERAL";"TAB2",#N/A,TRUE,"GENERAL";"TAB3",#N/A,TRUE,"GENERAL";"TAB4",#N/A,TRUE,"GENERAL";"TAB5",#N/A,TRUE,"GENERAL"}</definedName>
    <definedName name="vvcxv" localSheetId="44" hidden="1">{"TAB1",#N/A,TRUE,"GENERAL";"TAB2",#N/A,TRUE,"GENERAL";"TAB3",#N/A,TRUE,"GENERAL";"TAB4",#N/A,TRUE,"GENERAL";"TAB5",#N/A,TRUE,"GENERAL"}</definedName>
    <definedName name="vvcxv" localSheetId="41" hidden="1">{"TAB1",#N/A,TRUE,"GENERAL";"TAB2",#N/A,TRUE,"GENERAL";"TAB3",#N/A,TRUE,"GENERAL";"TAB4",#N/A,TRUE,"GENERAL";"TAB5",#N/A,TRUE,"GENERAL"}</definedName>
    <definedName name="vvcxv" hidden="1">{"TAB1",#N/A,TRUE,"GENERAL";"TAB2",#N/A,TRUE,"GENERAL";"TAB3",#N/A,TRUE,"GENERAL";"TAB4",#N/A,TRUE,"GENERAL";"TAB5",#N/A,TRUE,"GENERAL"}</definedName>
    <definedName name="Vvkmh" localSheetId="42">#REF!</definedName>
    <definedName name="Vvkmh" localSheetId="44">#REF!</definedName>
    <definedName name="Vvkmh" localSheetId="41">#REF!</definedName>
    <definedName name="Vvkmh">#REF!</definedName>
    <definedName name="Vvmph" localSheetId="42">#REF!</definedName>
    <definedName name="Vvmph" localSheetId="44">#REF!</definedName>
    <definedName name="Vvmph" localSheetId="41">#REF!</definedName>
    <definedName name="Vvmph">#REF!</definedName>
    <definedName name="VVV" localSheetId="42">#REF!</definedName>
    <definedName name="VVV" localSheetId="44">#REF!</definedName>
    <definedName name="VVV" localSheetId="41">#REF!</definedName>
    <definedName name="VVV">#REF!</definedName>
    <definedName name="vvvvt" localSheetId="42" hidden="1">{"via1",#N/A,TRUE,"general";"via2",#N/A,TRUE,"general";"via3",#N/A,TRUE,"general"}</definedName>
    <definedName name="vvvvt" localSheetId="44" hidden="1">{"via1",#N/A,TRUE,"general";"via2",#N/A,TRUE,"general";"via3",#N/A,TRUE,"general"}</definedName>
    <definedName name="vvvvt" localSheetId="41" hidden="1">{"via1",#N/A,TRUE,"general";"via2",#N/A,TRUE,"general";"via3",#N/A,TRUE,"general"}</definedName>
    <definedName name="vvvvt" hidden="1">{"via1",#N/A,TRUE,"general";"via2",#N/A,TRUE,"general";"via3",#N/A,TRUE,"general"}</definedName>
    <definedName name="vvvvvvf" localSheetId="42" hidden="1">{"via1",#N/A,TRUE,"general";"via2",#N/A,TRUE,"general";"via3",#N/A,TRUE,"general"}</definedName>
    <definedName name="vvvvvvf" localSheetId="44" hidden="1">{"via1",#N/A,TRUE,"general";"via2",#N/A,TRUE,"general";"via3",#N/A,TRUE,"general"}</definedName>
    <definedName name="vvvvvvf" localSheetId="41" hidden="1">{"via1",#N/A,TRUE,"general";"via2",#N/A,TRUE,"general";"via3",#N/A,TRUE,"general"}</definedName>
    <definedName name="vvvvvvf" hidden="1">{"via1",#N/A,TRUE,"general";"via2",#N/A,TRUE,"general";"via3",#N/A,TRUE,"general"}</definedName>
    <definedName name="vy" localSheetId="42" hidden="1">{"TAB1",#N/A,TRUE,"GENERAL";"TAB2",#N/A,TRUE,"GENERAL";"TAB3",#N/A,TRUE,"GENERAL";"TAB4",#N/A,TRUE,"GENERAL";"TAB5",#N/A,TRUE,"GENERAL"}</definedName>
    <definedName name="vy" localSheetId="44" hidden="1">{"TAB1",#N/A,TRUE,"GENERAL";"TAB2",#N/A,TRUE,"GENERAL";"TAB3",#N/A,TRUE,"GENERAL";"TAB4",#N/A,TRUE,"GENERAL";"TAB5",#N/A,TRUE,"GENERAL"}</definedName>
    <definedName name="vy" localSheetId="41" hidden="1">{"TAB1",#N/A,TRUE,"GENERAL";"TAB2",#N/A,TRUE,"GENERAL";"TAB3",#N/A,TRUE,"GENERAL";"TAB4",#N/A,TRUE,"GENERAL";"TAB5",#N/A,TRUE,"GENERAL"}</definedName>
    <definedName name="vy" hidden="1">{"TAB1",#N/A,TRUE,"GENERAL";"TAB2",#N/A,TRUE,"GENERAL";"TAB3",#N/A,TRUE,"GENERAL";"TAB4",#N/A,TRUE,"GENERAL";"TAB5",#N/A,TRUE,"GENERAL"}</definedName>
    <definedName name="w2w2w" localSheetId="42" hidden="1">{"via1",#N/A,TRUE,"general";"via2",#N/A,TRUE,"general";"via3",#N/A,TRUE,"general"}</definedName>
    <definedName name="w2w2w" localSheetId="44" hidden="1">{"via1",#N/A,TRUE,"general";"via2",#N/A,TRUE,"general";"via3",#N/A,TRUE,"general"}</definedName>
    <definedName name="w2w2w" localSheetId="41" hidden="1">{"via1",#N/A,TRUE,"general";"via2",#N/A,TRUE,"general";"via3",#N/A,TRUE,"general"}</definedName>
    <definedName name="w2w2w" hidden="1">{"via1",#N/A,TRUE,"general";"via2",#N/A,TRUE,"general";"via3",#N/A,TRUE,"general"}</definedName>
    <definedName name="Wabordador" localSheetId="42">#REF!</definedName>
    <definedName name="Wabordador" localSheetId="44">#REF!</definedName>
    <definedName name="Wabordador">#REF!</definedName>
    <definedName name="WAGE_RATE" localSheetId="42">#REF!</definedName>
    <definedName name="WAGE_RATE" localSheetId="44">#REF!</definedName>
    <definedName name="WAGE_RATE" localSheetId="41">#REF!</definedName>
    <definedName name="WAGE_RATE">#REF!</definedName>
    <definedName name="Wage0100" localSheetId="42">#REF!</definedName>
    <definedName name="Wage0100" localSheetId="44">#REF!</definedName>
    <definedName name="Wage0100" localSheetId="41">#REF!</definedName>
    <definedName name="Wage0100">#REF!</definedName>
    <definedName name="Wage0200" localSheetId="42">#REF!</definedName>
    <definedName name="Wage0200" localSheetId="44">#REF!</definedName>
    <definedName name="Wage0200" localSheetId="41">#REF!</definedName>
    <definedName name="Wage0200">#REF!</definedName>
    <definedName name="WBS" localSheetId="42">#REF!</definedName>
    <definedName name="WBS" localSheetId="44">#REF!</definedName>
    <definedName name="WBS" localSheetId="41">#REF!</definedName>
    <definedName name="WBS">#REF!</definedName>
    <definedName name="Wcalzada" localSheetId="42">#REF!</definedName>
    <definedName name="Wcalzada" localSheetId="44">#REF!</definedName>
    <definedName name="Wcalzada">#REF!</definedName>
    <definedName name="WcicloRuta" localSheetId="42">#REF!</definedName>
    <definedName name="WcicloRuta">#REF!</definedName>
    <definedName name="Wcut" localSheetId="42">#REF!</definedName>
    <definedName name="Wcut" localSheetId="44">#REF!</definedName>
    <definedName name="Wcut" localSheetId="41">#REF!</definedName>
    <definedName name="Wcut">#REF!</definedName>
    <definedName name="WD" localSheetId="42">#REF!</definedName>
    <definedName name="WD" localSheetId="44">#REF!</definedName>
    <definedName name="WD" localSheetId="41">#REF!</definedName>
    <definedName name="WD">#REF!</definedName>
    <definedName name="WDD" localSheetId="42" hidden="1">{#N/A,#N/A,FALSE,"orthoflow";#N/A,#N/A,FALSE,"Miscelaneos";#N/A,#N/A,FALSE,"Instrumentacio";#N/A,#N/A,FALSE,"Electrico";#N/A,#N/A,FALSE,"Valv. Seguridad"}</definedName>
    <definedName name="WDD" localSheetId="44" hidden="1">{#N/A,#N/A,FALSE,"orthoflow";#N/A,#N/A,FALSE,"Miscelaneos";#N/A,#N/A,FALSE,"Instrumentacio";#N/A,#N/A,FALSE,"Electrico";#N/A,#N/A,FALSE,"Valv. Seguridad"}</definedName>
    <definedName name="WDD" localSheetId="41"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42">#REF!</definedName>
    <definedName name="WDFSDF" localSheetId="44">#REF!</definedName>
    <definedName name="WDFSDF" localSheetId="41">#REF!</definedName>
    <definedName name="WDFSDF">#REF!</definedName>
    <definedName name="WDWEFDEWF" localSheetId="42">#REF!</definedName>
    <definedName name="WDWEFDEWF" localSheetId="44">#REF!</definedName>
    <definedName name="WDWEFDEWF">#REF!</definedName>
    <definedName name="wedw" localSheetId="42">#REF!</definedName>
    <definedName name="wedw" localSheetId="44">#REF!</definedName>
    <definedName name="wedw" localSheetId="41">#REF!</definedName>
    <definedName name="wedw">#REF!</definedName>
    <definedName name="WEFWE" localSheetId="42">#REF!</definedName>
    <definedName name="WEFWE" localSheetId="44">#REF!</definedName>
    <definedName name="WEFWE" localSheetId="41">#REF!</definedName>
    <definedName name="WEFWE">#REF!</definedName>
    <definedName name="WER" localSheetId="42">#REF!</definedName>
    <definedName name="WER" localSheetId="44">#REF!</definedName>
    <definedName name="WER" localSheetId="41">#REF!</definedName>
    <definedName name="WER">#REF!</definedName>
    <definedName name="werew" localSheetId="42" hidden="1">{"TAB1",#N/A,TRUE,"GENERAL";"TAB2",#N/A,TRUE,"GENERAL";"TAB3",#N/A,TRUE,"GENERAL";"TAB4",#N/A,TRUE,"GENERAL";"TAB5",#N/A,TRUE,"GENERAL"}</definedName>
    <definedName name="werew" localSheetId="44" hidden="1">{"TAB1",#N/A,TRUE,"GENERAL";"TAB2",#N/A,TRUE,"GENERAL";"TAB3",#N/A,TRUE,"GENERAL";"TAB4",#N/A,TRUE,"GENERAL";"TAB5",#N/A,TRUE,"GENERAL"}</definedName>
    <definedName name="werew" localSheetId="41" hidden="1">{"TAB1",#N/A,TRUE,"GENERAL";"TAB2",#N/A,TRUE,"GENERAL";"TAB3",#N/A,TRUE,"GENERAL";"TAB4",#N/A,TRUE,"GENERAL";"TAB5",#N/A,TRUE,"GENERAL"}</definedName>
    <definedName name="werew" hidden="1">{"TAB1",#N/A,TRUE,"GENERAL";"TAB2",#N/A,TRUE,"GENERAL";"TAB3",#N/A,TRUE,"GENERAL";"TAB4",#N/A,TRUE,"GENERAL";"TAB5",#N/A,TRUE,"GENERAL"}</definedName>
    <definedName name="WEREWR" localSheetId="42" hidden="1">{"via1",#N/A,TRUE,"general";"via2",#N/A,TRUE,"general";"via3",#N/A,TRUE,"general"}</definedName>
    <definedName name="WEREWR" localSheetId="44" hidden="1">{"via1",#N/A,TRUE,"general";"via2",#N/A,TRUE,"general";"via3",#N/A,TRUE,"general"}</definedName>
    <definedName name="WEREWR" localSheetId="41" hidden="1">{"via1",#N/A,TRUE,"general";"via2",#N/A,TRUE,"general";"via3",#N/A,TRUE,"general"}</definedName>
    <definedName name="WEREWR" hidden="1">{"via1",#N/A,TRUE,"general";"via2",#N/A,TRUE,"general";"via3",#N/A,TRUE,"general"}</definedName>
    <definedName name="werfdsf" localSheetId="42" hidden="1">{"TAB1",#N/A,TRUE,"GENERAL";"TAB2",#N/A,TRUE,"GENERAL";"TAB3",#N/A,TRUE,"GENERAL";"TAB4",#N/A,TRUE,"GENERAL";"TAB5",#N/A,TRUE,"GENERAL"}</definedName>
    <definedName name="werfdsf" localSheetId="44" hidden="1">{"TAB1",#N/A,TRUE,"GENERAL";"TAB2",#N/A,TRUE,"GENERAL";"TAB3",#N/A,TRUE,"GENERAL";"TAB4",#N/A,TRUE,"GENERAL";"TAB5",#N/A,TRUE,"GENERAL"}</definedName>
    <definedName name="werfdsf" localSheetId="41" hidden="1">{"TAB1",#N/A,TRUE,"GENERAL";"TAB2",#N/A,TRUE,"GENERAL";"TAB3",#N/A,TRUE,"GENERAL";"TAB4",#N/A,TRUE,"GENERAL";"TAB5",#N/A,TRUE,"GENERAL"}</definedName>
    <definedName name="werfdsf" hidden="1">{"TAB1",#N/A,TRUE,"GENERAL";"TAB2",#N/A,TRUE,"GENERAL";"TAB3",#N/A,TRUE,"GENERAL";"TAB4",#N/A,TRUE,"GENERAL";"TAB5",#N/A,TRUE,"GENERAL"}</definedName>
    <definedName name="werh" localSheetId="42" hidden="1">{"via1",#N/A,TRUE,"general";"via2",#N/A,TRUE,"general";"via3",#N/A,TRUE,"general"}</definedName>
    <definedName name="werh" localSheetId="44" hidden="1">{"via1",#N/A,TRUE,"general";"via2",#N/A,TRUE,"general";"via3",#N/A,TRUE,"general"}</definedName>
    <definedName name="werh" localSheetId="41" hidden="1">{"via1",#N/A,TRUE,"general";"via2",#N/A,TRUE,"general";"via3",#N/A,TRUE,"general"}</definedName>
    <definedName name="werh" hidden="1">{"via1",#N/A,TRUE,"general";"via2",#N/A,TRUE,"general";"via3",#N/A,TRUE,"general"}</definedName>
    <definedName name="wersfdfrguyo" localSheetId="42" hidden="1">{"via1",#N/A,TRUE,"general";"via2",#N/A,TRUE,"general";"via3",#N/A,TRUE,"general"}</definedName>
    <definedName name="wersfdfrguyo" localSheetId="44" hidden="1">{"via1",#N/A,TRUE,"general";"via2",#N/A,TRUE,"general";"via3",#N/A,TRUE,"general"}</definedName>
    <definedName name="wersfdfrguyo" localSheetId="41" hidden="1">{"via1",#N/A,TRUE,"general";"via2",#N/A,TRUE,"general";"via3",#N/A,TRUE,"general"}</definedName>
    <definedName name="wersfdfrguyo" hidden="1">{"via1",#N/A,TRUE,"general";"via2",#N/A,TRUE,"general";"via3",#N/A,TRUE,"general"}</definedName>
    <definedName name="werwr" localSheetId="42" hidden="1">{"via1",#N/A,TRUE,"general";"via2",#N/A,TRUE,"general";"via3",#N/A,TRUE,"general"}</definedName>
    <definedName name="werwr" localSheetId="44" hidden="1">{"via1",#N/A,TRUE,"general";"via2",#N/A,TRUE,"general";"via3",#N/A,TRUE,"general"}</definedName>
    <definedName name="werwr" localSheetId="41" hidden="1">{"via1",#N/A,TRUE,"general";"via2",#N/A,TRUE,"general";"via3",#N/A,TRUE,"general"}</definedName>
    <definedName name="werwr" hidden="1">{"via1",#N/A,TRUE,"general";"via2",#N/A,TRUE,"general";"via3",#N/A,TRUE,"general"}</definedName>
    <definedName name="WERWVN" localSheetId="42" hidden="1">{"TAB1",#N/A,TRUE,"GENERAL";"TAB2",#N/A,TRUE,"GENERAL";"TAB3",#N/A,TRUE,"GENERAL";"TAB4",#N/A,TRUE,"GENERAL";"TAB5",#N/A,TRUE,"GENERAL"}</definedName>
    <definedName name="WERWVN" localSheetId="44" hidden="1">{"TAB1",#N/A,TRUE,"GENERAL";"TAB2",#N/A,TRUE,"GENERAL";"TAB3",#N/A,TRUE,"GENERAL";"TAB4",#N/A,TRUE,"GENERAL";"TAB5",#N/A,TRUE,"GENERAL"}</definedName>
    <definedName name="WERWVN" localSheetId="41" hidden="1">{"TAB1",#N/A,TRUE,"GENERAL";"TAB2",#N/A,TRUE,"GENERAL";"TAB3",#N/A,TRUE,"GENERAL";"TAB4",#N/A,TRUE,"GENERAL";"TAB5",#N/A,TRUE,"GENERAL"}</definedName>
    <definedName name="WERWVN" hidden="1">{"TAB1",#N/A,TRUE,"GENERAL";"TAB2",#N/A,TRUE,"GENERAL";"TAB3",#N/A,TRUE,"GENERAL";"TAB4",#N/A,TRUE,"GENERAL";"TAB5",#N/A,TRUE,"GENERAL"}</definedName>
    <definedName name="wetrew" localSheetId="42" hidden="1">{"via1",#N/A,TRUE,"general";"via2",#N/A,TRUE,"general";"via3",#N/A,TRUE,"general"}</definedName>
    <definedName name="wetrew" localSheetId="44" hidden="1">{"via1",#N/A,TRUE,"general";"via2",#N/A,TRUE,"general";"via3",#N/A,TRUE,"general"}</definedName>
    <definedName name="wetrew" localSheetId="41" hidden="1">{"via1",#N/A,TRUE,"general";"via2",#N/A,TRUE,"general";"via3",#N/A,TRUE,"general"}</definedName>
    <definedName name="wetrew" hidden="1">{"via1",#N/A,TRUE,"general";"via2",#N/A,TRUE,"general";"via3",#N/A,TRUE,"general"}</definedName>
    <definedName name="wettt" localSheetId="42" hidden="1">{"via1",#N/A,TRUE,"general";"via2",#N/A,TRUE,"general";"via3",#N/A,TRUE,"general"}</definedName>
    <definedName name="wettt" localSheetId="44" hidden="1">{"via1",#N/A,TRUE,"general";"via2",#N/A,TRUE,"general";"via3",#N/A,TRUE,"general"}</definedName>
    <definedName name="wettt" localSheetId="41" hidden="1">{"via1",#N/A,TRUE,"general";"via2",#N/A,TRUE,"general";"via3",#N/A,TRUE,"general"}</definedName>
    <definedName name="wettt" hidden="1">{"via1",#N/A,TRUE,"general";"via2",#N/A,TRUE,"general";"via3",#N/A,TRUE,"general"}</definedName>
    <definedName name="wetwretd" localSheetId="42" hidden="1">{"via1",#N/A,TRUE,"general";"via2",#N/A,TRUE,"general";"via3",#N/A,TRUE,"general"}</definedName>
    <definedName name="wetwretd" localSheetId="44" hidden="1">{"via1",#N/A,TRUE,"general";"via2",#N/A,TRUE,"general";"via3",#N/A,TRUE,"general"}</definedName>
    <definedName name="wetwretd" localSheetId="41" hidden="1">{"via1",#N/A,TRUE,"general";"via2",#N/A,TRUE,"general";"via3",#N/A,TRUE,"general"}</definedName>
    <definedName name="wetwretd" hidden="1">{"via1",#N/A,TRUE,"general";"via2",#N/A,TRUE,"general";"via3",#N/A,TRUE,"general"}</definedName>
    <definedName name="wew" localSheetId="42" hidden="1">{"via1",#N/A,TRUE,"general";"via2",#N/A,TRUE,"general";"via3",#N/A,TRUE,"general"}</definedName>
    <definedName name="wew" localSheetId="44" hidden="1">{"via1",#N/A,TRUE,"general";"via2",#N/A,TRUE,"general";"via3",#N/A,TRUE,"general"}</definedName>
    <definedName name="wew" localSheetId="41" hidden="1">{"via1",#N/A,TRUE,"general";"via2",#N/A,TRUE,"general";"via3",#N/A,TRUE,"general"}</definedName>
    <definedName name="wew" hidden="1">{"via1",#N/A,TRUE,"general";"via2",#N/A,TRUE,"general";"via3",#N/A,TRUE,"general"}</definedName>
    <definedName name="wffag" localSheetId="42" hidden="1">{"via1",#N/A,TRUE,"general";"via2",#N/A,TRUE,"general";"via3",#N/A,TRUE,"general"}</definedName>
    <definedName name="wffag" localSheetId="44" hidden="1">{"via1",#N/A,TRUE,"general";"via2",#N/A,TRUE,"general";"via3",#N/A,TRUE,"general"}</definedName>
    <definedName name="wffag" localSheetId="41" hidden="1">{"via1",#N/A,TRUE,"general";"via2",#N/A,TRUE,"general";"via3",#N/A,TRUE,"general"}</definedName>
    <definedName name="wffag" hidden="1">{"via1",#N/A,TRUE,"general";"via2",#N/A,TRUE,"general";"via3",#N/A,TRUE,"general"}</definedName>
    <definedName name="WILSON" localSheetId="42">#REF!</definedName>
    <definedName name="WILSON" localSheetId="44">#REF!</definedName>
    <definedName name="WILSON" localSheetId="41">#REF!</definedName>
    <definedName name="WILSON">#REF!</definedName>
    <definedName name="Wpeatonal" localSheetId="42">#REF!</definedName>
    <definedName name="Wpeatonal" localSheetId="44">#REF!</definedName>
    <definedName name="Wpeatonal">#REF!</definedName>
    <definedName name="WQ" localSheetId="42">#REF!</definedName>
    <definedName name="WQ" localSheetId="44">#REF!</definedName>
    <definedName name="WQ" localSheetId="41">#REF!</definedName>
    <definedName name="WQ">#REF!</definedName>
    <definedName name="WQEEWQ" localSheetId="42" hidden="1">{"TAB1",#N/A,TRUE,"GENERAL";"TAB2",#N/A,TRUE,"GENERAL";"TAB3",#N/A,TRUE,"GENERAL";"TAB4",#N/A,TRUE,"GENERAL";"TAB5",#N/A,TRUE,"GENERAL"}</definedName>
    <definedName name="WQEEWQ" localSheetId="44" hidden="1">{"TAB1",#N/A,TRUE,"GENERAL";"TAB2",#N/A,TRUE,"GENERAL";"TAB3",#N/A,TRUE,"GENERAL";"TAB4",#N/A,TRUE,"GENERAL";"TAB5",#N/A,TRUE,"GENERAL"}</definedName>
    <definedName name="WQEEWQ" localSheetId="41" hidden="1">{"TAB1",#N/A,TRUE,"GENERAL";"TAB2",#N/A,TRUE,"GENERAL";"TAB3",#N/A,TRUE,"GENERAL";"TAB4",#N/A,TRUE,"GENERAL";"TAB5",#N/A,TRUE,"GENERAL"}</definedName>
    <definedName name="WQEEWQ" hidden="1">{"TAB1",#N/A,TRUE,"GENERAL";"TAB2",#N/A,TRUE,"GENERAL";"TAB3",#N/A,TRUE,"GENERAL";"TAB4",#N/A,TRUE,"GENERAL";"TAB5",#N/A,TRUE,"GENERAL"}</definedName>
    <definedName name="wrn.Aging._.and._.Trend._.Analysis." localSheetId="42" hidden="1">{#N/A,#N/A,FALSE,"Aging Summary";#N/A,#N/A,FALSE,"Ratio Analysis";#N/A,#N/A,FALSE,"Test 120 Day Accts";#N/A,#N/A,FALSE,"Tickmarks"}</definedName>
    <definedName name="wrn.Aging._.and._.Trend._.Analysis." localSheetId="44" hidden="1">{#N/A,#N/A,FALSE,"Aging Summary";#N/A,#N/A,FALSE,"Ratio Analysis";#N/A,#N/A,FALSE,"Test 120 Day Accts";#N/A,#N/A,FALSE,"Tickmarks"}</definedName>
    <definedName name="wrn.Aging._.and._.Trend._.Analysis." hidden="1">{#N/A,#N/A,FALSE,"Aging Summary";#N/A,#N/A,FALSE,"Ratio Analysis";#N/A,#N/A,FALSE,"Test 120 Day Accts";#N/A,#N/A,FALSE,"Tickmarks"}</definedName>
    <definedName name="wrn.civil._.works." localSheetId="42" hidden="1">{#N/A,#N/A,TRUE,"1842CWN0"}</definedName>
    <definedName name="wrn.civil._.works." localSheetId="44" hidden="1">{#N/A,#N/A,TRUE,"1842CWN0"}</definedName>
    <definedName name="wrn.civil._.works." localSheetId="41" hidden="1">{#N/A,#N/A,TRUE,"1842CWN0"}</definedName>
    <definedName name="wrn.civil._.works." hidden="1">{#N/A,#N/A,TRUE,"1842CWN0"}</definedName>
    <definedName name="wrn.civil._.works._1" localSheetId="42" hidden="1">{#N/A,#N/A,TRUE,"1842CWN0"}</definedName>
    <definedName name="wrn.civil._.works._1" localSheetId="44" hidden="1">{#N/A,#N/A,TRUE,"1842CWN0"}</definedName>
    <definedName name="wrn.civil._.works._1" hidden="1">{#N/A,#N/A,TRUE,"1842CWN0"}</definedName>
    <definedName name="wrn.civil._.works._2" localSheetId="42" hidden="1">{#N/A,#N/A,TRUE,"1842CWN0"}</definedName>
    <definedName name="wrn.civil._.works._2" localSheetId="44" hidden="1">{#N/A,#N/A,TRUE,"1842CWN0"}</definedName>
    <definedName name="wrn.civil._.works._2" hidden="1">{#N/A,#N/A,TRUE,"1842CWN0"}</definedName>
    <definedName name="wrn.ESTADO._.REHABILITACION." localSheetId="42" hidden="1">{"PRES REHAB ARM-PER POR ITEMS  KM A KM",#N/A,TRUE,"Rehabilitacion Arm-Per"}</definedName>
    <definedName name="wrn.ESTADO._.REHABILITACION." localSheetId="44" hidden="1">{"PRES REHAB ARM-PER POR ITEMS  KM A KM",#N/A,TRUE,"Rehabilitacion Arm-Per"}</definedName>
    <definedName name="wrn.ESTADO._.REHABILITACION." hidden="1">{"PRES REHAB ARM-PER POR ITEMS  KM A KM",#N/A,TRUE,"Rehabilitacion Arm-Per"}</definedName>
    <definedName name="wrn.FINAN97." localSheetId="42"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44"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41"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4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4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4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4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4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localSheetId="4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localSheetId="4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localSheetId="42" hidden="1">{"VIA1",#N/A,TRUE,"formul";"VIA2",#N/A,TRUE,"formul";"VIA3",#N/A,TRUE,"formul"}</definedName>
    <definedName name="wrn.formu." localSheetId="44" hidden="1">{"VIA1",#N/A,TRUE,"formul";"VIA2",#N/A,TRUE,"formul";"VIA3",#N/A,TRUE,"formul"}</definedName>
    <definedName name="wrn.formu." hidden="1">{"VIA1",#N/A,TRUE,"formul";"VIA2",#N/A,TRUE,"formul";"VIA3",#N/A,TRUE,"formul"}</definedName>
    <definedName name="wrn.GENERAL." localSheetId="42" hidden="1">{"TAB1",#N/A,TRUE,"GENERAL";"TAB2",#N/A,TRUE,"GENERAL";"TAB3",#N/A,TRUE,"GENERAL";"TAB4",#N/A,TRUE,"GENERAL";"TAB5",#N/A,TRUE,"GENERAL"}</definedName>
    <definedName name="wrn.GENERAL." localSheetId="44" hidden="1">{"TAB1",#N/A,TRUE,"GENERAL";"TAB2",#N/A,TRUE,"GENERAL";"TAB3",#N/A,TRUE,"GENERAL";"TAB4",#N/A,TRUE,"GENERAL";"TAB5",#N/A,TRUE,"GENERAL"}</definedName>
    <definedName name="wrn.GENERAL." localSheetId="41" hidden="1">{"TAB1",#N/A,TRUE,"GENERAL";"TAB2",#N/A,TRUE,"GENERAL";"TAB3",#N/A,TRUE,"GENERAL";"TAB4",#N/A,TRUE,"GENERAL";"TAB5",#N/A,TRUE,"GENERAL"}</definedName>
    <definedName name="wrn.GENERAL." hidden="1">{"TAB1",#N/A,TRUE,"GENERAL";"TAB2",#N/A,TRUE,"GENERAL";"TAB3",#N/A,TRUE,"GENERAL";"TAB4",#N/A,TRUE,"GENERAL";"TAB5",#N/A,TRUE,"GENERAL"}</definedName>
    <definedName name="wrn.GERENCIA." localSheetId="42" hidden="1">{#N/A,#N/A,TRUE,"INGENIERIA";#N/A,#N/A,TRUE,"COMPRAS";#N/A,#N/A,TRUE,"DIRECCION";#N/A,#N/A,TRUE,"RESUMEN"}</definedName>
    <definedName name="wrn.GERENCIA." localSheetId="44" hidden="1">{#N/A,#N/A,TRUE,"INGENIERIA";#N/A,#N/A,TRUE,"COMPRAS";#N/A,#N/A,TRUE,"DIRECCION";#N/A,#N/A,TRUE,"RESUMEN"}</definedName>
    <definedName name="wrn.GERENCIA." localSheetId="41" hidden="1">{#N/A,#N/A,TRUE,"INGENIERIA";#N/A,#N/A,TRUE,"COMPRAS";#N/A,#N/A,TRUE,"DIRECCION";#N/A,#N/A,TRUE,"RESUMEN"}</definedName>
    <definedName name="wrn.GERENCIA." hidden="1">{#N/A,#N/A,TRUE,"INGENIERIA";#N/A,#N/A,TRUE,"COMPRAS";#N/A,#N/A,TRUE,"DIRECCION";#N/A,#N/A,TRUE,"RESUMEN"}</definedName>
    <definedName name="wrn.GERENCIA._1" localSheetId="42" hidden="1">{#N/A,#N/A,TRUE,"INGENIERIA";#N/A,#N/A,TRUE,"COMPRAS";#N/A,#N/A,TRUE,"DIRECCION";#N/A,#N/A,TRUE,"RESUMEN"}</definedName>
    <definedName name="wrn.GERENCIA._1" localSheetId="44" hidden="1">{#N/A,#N/A,TRUE,"INGENIERIA";#N/A,#N/A,TRUE,"COMPRAS";#N/A,#N/A,TRUE,"DIRECCION";#N/A,#N/A,TRUE,"RESUMEN"}</definedName>
    <definedName name="wrn.GERENCIA._1" hidden="1">{#N/A,#N/A,TRUE,"INGENIERIA";#N/A,#N/A,TRUE,"COMPRAS";#N/A,#N/A,TRUE,"DIRECCION";#N/A,#N/A,TRUE,"RESUMEN"}</definedName>
    <definedName name="wrn.GERENCIA._2" localSheetId="42" hidden="1">{#N/A,#N/A,TRUE,"INGENIERIA";#N/A,#N/A,TRUE,"COMPRAS";#N/A,#N/A,TRUE,"DIRECCION";#N/A,#N/A,TRUE,"RESUMEN"}</definedName>
    <definedName name="wrn.GERENCIA._2" localSheetId="44" hidden="1">{#N/A,#N/A,TRUE,"INGENIERIA";#N/A,#N/A,TRUE,"COMPRAS";#N/A,#N/A,TRUE,"DIRECCION";#N/A,#N/A,TRUE,"RESUMEN"}</definedName>
    <definedName name="wrn.GERENCIA._2" hidden="1">{#N/A,#N/A,TRUE,"INGENIERIA";#N/A,#N/A,TRUE,"COMPRAS";#N/A,#N/A,TRUE,"DIRECCION";#N/A,#N/A,TRUE,"RESUMEN"}</definedName>
    <definedName name="wrn.IMPRESION." localSheetId="42" hidden="1">{"IMPRESION",#N/A,FALSE,"pequeño"}</definedName>
    <definedName name="wrn.IMPRESION." localSheetId="44" hidden="1">{"IMPRESION",#N/A,FALSE,"pequeño"}</definedName>
    <definedName name="wrn.IMPRESION." hidden="1">{"IMPRESION",#N/A,FALSE,"pequeño"}</definedName>
    <definedName name="wrn.OBRASC." localSheetId="42" hidden="1">{"AURES1",#N/A,FALSE,"GENERAL";"AURES2",#N/A,FALSE,"GENERAL";"AURES3",#N/A,FALSE,"GENERAL";"AURES4",#N/A,FALSE,"GENERAL";"AURES5",#N/A,FALSE,"GENERAL";"AURES6",#N/A,FALSE,"GENERAL";"AURES7",#N/A,FALSE,"GENERAL"}</definedName>
    <definedName name="wrn.OBRASC." localSheetId="44" hidden="1">{"AURES1",#N/A,FALSE,"GENERAL";"AURES2",#N/A,FALSE,"GENERAL";"AURES3",#N/A,FALSE,"GENERAL";"AURES4",#N/A,FALSE,"GENERAL";"AURES5",#N/A,FALSE,"GENERAL";"AURES6",#N/A,FALSE,"GENERAL";"AURES7",#N/A,FALSE,"GENERAL"}</definedName>
    <definedName name="wrn.OBRASC." hidden="1">{"AURES1",#N/A,FALSE,"GENERAL";"AURES2",#N/A,FALSE,"GENERAL";"AURES3",#N/A,FALSE,"GENERAL";"AURES4",#N/A,FALSE,"GENERAL";"AURES5",#N/A,FALSE,"GENERAL";"AURES6",#N/A,FALSE,"GENERAL";"AURES7",#N/A,FALSE,"GENERAL"}</definedName>
    <definedName name="wrn.OPERADORES." localSheetId="42" hidden="1">{#N/A,#N/A,TRUE,"T1"}</definedName>
    <definedName name="wrn.OPERADORES." localSheetId="44" hidden="1">{#N/A,#N/A,TRUE,"T1"}</definedName>
    <definedName name="wrn.OPERADORES." localSheetId="41" hidden="1">{#N/A,#N/A,TRUE,"T1"}</definedName>
    <definedName name="wrn.OPERADORES." hidden="1">{#N/A,#N/A,TRUE,"T1"}</definedName>
    <definedName name="wrn.PROYEC." localSheetId="42" hidden="1">{#N/A,#N/A,FALSE,"GRAFICO";#N/A,#N/A,FALSE,"CAJA (2)";#N/A,#N/A,FALSE,"TERCEROS-PROMEDIO";#N/A,#N/A,FALSE,"CAJA";#N/A,#N/A,FALSE,"INGRESOS1995-2003";#N/A,#N/A,FALSE,"GASTOS1995-2003"}</definedName>
    <definedName name="wrn.PROYEC." localSheetId="44" hidden="1">{#N/A,#N/A,FALSE,"GRAFICO";#N/A,#N/A,FALSE,"CAJA (2)";#N/A,#N/A,FALSE,"TERCEROS-PROMEDIO";#N/A,#N/A,FALSE,"CAJA";#N/A,#N/A,FALSE,"INGRESOS1995-2003";#N/A,#N/A,FALSE,"GASTOS1995-2003"}</definedName>
    <definedName name="wrn.PROYEC." hidden="1">{#N/A,#N/A,FALSE,"GRAFICO";#N/A,#N/A,FALSE,"CAJA (2)";#N/A,#N/A,FALSE,"TERCEROS-PROMEDIO";#N/A,#N/A,FALSE,"CAJA";#N/A,#N/A,FALSE,"INGRESOS1995-2003";#N/A,#N/A,FALSE,"GASTOS1995-2003"}</definedName>
    <definedName name="wrn.res7" localSheetId="42" hidden="1">{#N/A,#N/A,FALSE,"Hoja1";#N/A,#N/A,FALSE,"Hoja2"}</definedName>
    <definedName name="wrn.res7" localSheetId="44" hidden="1">{#N/A,#N/A,FALSE,"Hoja1";#N/A,#N/A,FALSE,"Hoja2"}</definedName>
    <definedName name="wrn.res7" localSheetId="41" hidden="1">{#N/A,#N/A,FALSE,"Hoja1";#N/A,#N/A,FALSE,"Hoja2"}</definedName>
    <definedName name="wrn.res7" hidden="1">{#N/A,#N/A,FALSE,"Hoja1";#N/A,#N/A,FALSE,"Hoja2"}</definedName>
    <definedName name="wrn.Resumen." localSheetId="42" hidden="1">{#N/A,#N/A,FALSE,"Hoja1";#N/A,#N/A,FALSE,"Hoja2"}</definedName>
    <definedName name="wrn.Resumen." localSheetId="44" hidden="1">{#N/A,#N/A,FALSE,"Hoja1";#N/A,#N/A,FALSE,"Hoja2"}</definedName>
    <definedName name="wrn.Resumen." localSheetId="41" hidden="1">{#N/A,#N/A,FALSE,"Hoja1";#N/A,#N/A,FALSE,"Hoja2"}</definedName>
    <definedName name="wrn.Resumen." hidden="1">{#N/A,#N/A,FALSE,"Hoja1";#N/A,#N/A,FALSE,"Hoja2"}</definedName>
    <definedName name="wrn.SENCILLO." localSheetId="42" hidden="1">{"PYGS",#N/A,FALSE,"PYG";"ACTIS",#N/A,FALSE,"BCE_GRAL-ACTIVO";"PASIS",#N/A,FALSE,"BCE_GRAL-PASIVO-PATRIM";"CAJAS",#N/A,FALSE,"CAJA"}</definedName>
    <definedName name="wrn.SENCILLO." localSheetId="44" hidden="1">{"PYGS",#N/A,FALSE,"PYG";"ACTIS",#N/A,FALSE,"BCE_GRAL-ACTIVO";"PASIS",#N/A,FALSE,"BCE_GRAL-PASIVO-PATRIM";"CAJAS",#N/A,FALSE,"CAJA"}</definedName>
    <definedName name="wrn.SENCILLO." hidden="1">{"PYGS",#N/A,FALSE,"PYG";"ACTIS",#N/A,FALSE,"BCE_GRAL-ACTIVO";"PASIS",#N/A,FALSE,"BCE_GRAL-PASIVO-PATRIM";"CAJAS",#N/A,FALSE,"CAJA"}</definedName>
    <definedName name="wrn.Total." localSheetId="42" hidden="1">{"Parcial",#N/A,FALSE,"GastFuncionamiento";"Parcial2",#N/A,FALSE,"GastFuncionamiento";"Total",#N/A,FALSE,"GastFuncionamiento"}</definedName>
    <definedName name="wrn.Total." localSheetId="44" hidden="1">{"Parcial",#N/A,FALSE,"GastFuncionamiento";"Parcial2",#N/A,FALSE,"GastFuncionamiento";"Total",#N/A,FALSE,"GastFuncionamiento"}</definedName>
    <definedName name="wrn.Total." hidden="1">{"Parcial",#N/A,FALSE,"GastFuncionamiento";"Parcial2",#N/A,FALSE,"GastFuncionamiento";"Total",#N/A,FALSE,"GastFuncionamiento"}</definedName>
    <definedName name="wrn.TRABFENO." localSheetId="42" hidden="1">{#N/A,#N/A,FALSE,"Estatico";#N/A,#N/A,FALSE,"Tuberia";#N/A,#N/A,FALSE,"Instrumentación";#N/A,#N/A,FALSE,"Mecanica";#N/A,#N/A,FALSE,"Electrico";#N/A,#N/A,FALSE,"Ofic.Civiles"}</definedName>
    <definedName name="wrn.TRABFENO." localSheetId="44" hidden="1">{#N/A,#N/A,FALSE,"Estatico";#N/A,#N/A,FALSE,"Tuberia";#N/A,#N/A,FALSE,"Instrumentación";#N/A,#N/A,FALSE,"Mecanica";#N/A,#N/A,FALSE,"Electrico";#N/A,#N/A,FALSE,"Ofic.Civiles"}</definedName>
    <definedName name="wrn.TRABFENO." localSheetId="41"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42" hidden="1">{"via1",#N/A,TRUE,"general";"via2",#N/A,TRUE,"general";"via3",#N/A,TRUE,"general"}</definedName>
    <definedName name="wrn.via." localSheetId="44" hidden="1">{"via1",#N/A,TRUE,"general";"via2",#N/A,TRUE,"general";"via3",#N/A,TRUE,"general"}</definedName>
    <definedName name="wrn.via." localSheetId="41" hidden="1">{"via1",#N/A,TRUE,"general";"via2",#N/A,TRUE,"general";"via3",#N/A,TRUE,"general"}</definedName>
    <definedName name="wrn.via." hidden="1">{"via1",#N/A,TRUE,"general";"via2",#N/A,TRUE,"general";"via3",#N/A,TRUE,"general"}</definedName>
    <definedName name="Wseparador" localSheetId="42">#REF!</definedName>
    <definedName name="Wseparador" localSheetId="44">#REF!</definedName>
    <definedName name="Wseparador">#REF!</definedName>
    <definedName name="wsnhed" localSheetId="42" hidden="1">{"via1",#N/A,TRUE,"general";"via2",#N/A,TRUE,"general";"via3",#N/A,TRUE,"general"}</definedName>
    <definedName name="wsnhed" localSheetId="44" hidden="1">{"via1",#N/A,TRUE,"general";"via2",#N/A,TRUE,"general";"via3",#N/A,TRUE,"general"}</definedName>
    <definedName name="wsnhed" localSheetId="41" hidden="1">{"via1",#N/A,TRUE,"general";"via2",#N/A,TRUE,"general";"via3",#N/A,TRUE,"general"}</definedName>
    <definedName name="wsnhed" hidden="1">{"via1",#N/A,TRUE,"general";"via2",#N/A,TRUE,"general";"via3",#N/A,TRUE,"general"}</definedName>
    <definedName name="wswswsqa" localSheetId="42" hidden="1">{"via1",#N/A,TRUE,"general";"via2",#N/A,TRUE,"general";"via3",#N/A,TRUE,"general"}</definedName>
    <definedName name="wswswsqa" localSheetId="44" hidden="1">{"via1",#N/A,TRUE,"general";"via2",#N/A,TRUE,"general";"via3",#N/A,TRUE,"general"}</definedName>
    <definedName name="wswswsqa" localSheetId="41" hidden="1">{"via1",#N/A,TRUE,"general";"via2",#N/A,TRUE,"general";"via3",#N/A,TRUE,"general"}</definedName>
    <definedName name="wswswsqa" hidden="1">{"via1",#N/A,TRUE,"general";"via2",#N/A,TRUE,"general";"via3",#N/A,TRUE,"general"}</definedName>
    <definedName name="WSX" localSheetId="42">#REF!</definedName>
    <definedName name="WSX" localSheetId="44">#REF!</definedName>
    <definedName name="WSX" localSheetId="41">#REF!</definedName>
    <definedName name="WSX">#REF!</definedName>
    <definedName name="Wtot" localSheetId="42">#REF!</definedName>
    <definedName name="Wtot" localSheetId="44">#REF!</definedName>
    <definedName name="Wtot" localSheetId="41">#REF!</definedName>
    <definedName name="Wtot">#REF!</definedName>
    <definedName name="wtt" localSheetId="42" hidden="1">{"TAB1",#N/A,TRUE,"GENERAL";"TAB2",#N/A,TRUE,"GENERAL";"TAB3",#N/A,TRUE,"GENERAL";"TAB4",#N/A,TRUE,"GENERAL";"TAB5",#N/A,TRUE,"GENERAL"}</definedName>
    <definedName name="wtt" localSheetId="44" hidden="1">{"TAB1",#N/A,TRUE,"GENERAL";"TAB2",#N/A,TRUE,"GENERAL";"TAB3",#N/A,TRUE,"GENERAL";"TAB4",#N/A,TRUE,"GENERAL";"TAB5",#N/A,TRUE,"GENERAL"}</definedName>
    <definedName name="wtt" localSheetId="41" hidden="1">{"TAB1",#N/A,TRUE,"GENERAL";"TAB2",#N/A,TRUE,"GENERAL";"TAB3",#N/A,TRUE,"GENERAL";"TAB4",#N/A,TRUE,"GENERAL";"TAB5",#N/A,TRUE,"GENERAL"}</definedName>
    <definedName name="wtt" hidden="1">{"TAB1",#N/A,TRUE,"GENERAL";"TAB2",#N/A,TRUE,"GENERAL";"TAB3",#N/A,TRUE,"GENERAL";"TAB4",#N/A,TRUE,"GENERAL";"TAB5",#N/A,TRUE,"GENERAL"}</definedName>
    <definedName name="WW" localSheetId="42">#REF!</definedName>
    <definedName name="WW" localSheetId="44">#REF!</definedName>
    <definedName name="WW" localSheetId="41">#REF!</definedName>
    <definedName name="WW">#REF!</definedName>
    <definedName name="wwded3" localSheetId="42" hidden="1">{"via1",#N/A,TRUE,"general";"via2",#N/A,TRUE,"general";"via3",#N/A,TRUE,"general"}</definedName>
    <definedName name="wwded3" localSheetId="44" hidden="1">{"via1",#N/A,TRUE,"general";"via2",#N/A,TRUE,"general";"via3",#N/A,TRUE,"general"}</definedName>
    <definedName name="wwded3" localSheetId="41" hidden="1">{"via1",#N/A,TRUE,"general";"via2",#N/A,TRUE,"general";"via3",#N/A,TRUE,"general"}</definedName>
    <definedName name="wwded3" hidden="1">{"via1",#N/A,TRUE,"general";"via2",#N/A,TRUE,"general";"via3",#N/A,TRUE,"general"}</definedName>
    <definedName name="www" localSheetId="42">#REF!</definedName>
    <definedName name="www" localSheetId="44">#REF!</definedName>
    <definedName name="www" localSheetId="41">#REF!</definedName>
    <definedName name="www">#REF!</definedName>
    <definedName name="wwwwe" localSheetId="42" hidden="1">{"TAB1",#N/A,TRUE,"GENERAL";"TAB2",#N/A,TRUE,"GENERAL";"TAB3",#N/A,TRUE,"GENERAL";"TAB4",#N/A,TRUE,"GENERAL";"TAB5",#N/A,TRUE,"GENERAL"}</definedName>
    <definedName name="wwwwe" localSheetId="44" hidden="1">{"TAB1",#N/A,TRUE,"GENERAL";"TAB2",#N/A,TRUE,"GENERAL";"TAB3",#N/A,TRUE,"GENERAL";"TAB4",#N/A,TRUE,"GENERAL";"TAB5",#N/A,TRUE,"GENERAL"}</definedName>
    <definedName name="wwwwe" localSheetId="41" hidden="1">{"TAB1",#N/A,TRUE,"GENERAL";"TAB2",#N/A,TRUE,"GENERAL";"TAB3",#N/A,TRUE,"GENERAL";"TAB4",#N/A,TRUE,"GENERAL";"TAB5",#N/A,TRUE,"GENERAL"}</definedName>
    <definedName name="wwwwe" hidden="1">{"TAB1",#N/A,TRUE,"GENERAL";"TAB2",#N/A,TRUE,"GENERAL";"TAB3",#N/A,TRUE,"GENERAL";"TAB4",#N/A,TRUE,"GENERAL";"TAB5",#N/A,TRUE,"GENERAL"}</definedName>
    <definedName name="wyty" localSheetId="42" hidden="1">{"via1",#N/A,TRUE,"general";"via2",#N/A,TRUE,"general";"via3",#N/A,TRUE,"general"}</definedName>
    <definedName name="wyty" localSheetId="44" hidden="1">{"via1",#N/A,TRUE,"general";"via2",#N/A,TRUE,"general";"via3",#N/A,TRUE,"general"}</definedName>
    <definedName name="wyty" localSheetId="41" hidden="1">{"via1",#N/A,TRUE,"general";"via2",#N/A,TRUE,"general";"via3",#N/A,TRUE,"general"}</definedName>
    <definedName name="wyty" hidden="1">{"via1",#N/A,TRUE,"general";"via2",#N/A,TRUE,"general";"via3",#N/A,TRUE,"general"}</definedName>
    <definedName name="x" localSheetId="42">#REF!</definedName>
    <definedName name="x" localSheetId="44">#REF!</definedName>
    <definedName name="x" localSheetId="41">#REF!</definedName>
    <definedName name="x">#REF!</definedName>
    <definedName name="XA" localSheetId="42" hidden="1">#REF!</definedName>
    <definedName name="XA" localSheetId="44" hidden="1">#REF!</definedName>
    <definedName name="XA" hidden="1">#REF!</definedName>
    <definedName name="xcbvbs" localSheetId="42" hidden="1">{"TAB1",#N/A,TRUE,"GENERAL";"TAB2",#N/A,TRUE,"GENERAL";"TAB3",#N/A,TRUE,"GENERAL";"TAB4",#N/A,TRUE,"GENERAL";"TAB5",#N/A,TRUE,"GENERAL"}</definedName>
    <definedName name="xcbvbs" localSheetId="44" hidden="1">{"TAB1",#N/A,TRUE,"GENERAL";"TAB2",#N/A,TRUE,"GENERAL";"TAB3",#N/A,TRUE,"GENERAL";"TAB4",#N/A,TRUE,"GENERAL";"TAB5",#N/A,TRUE,"GENERAL"}</definedName>
    <definedName name="xcbvbs" localSheetId="41" hidden="1">{"TAB1",#N/A,TRUE,"GENERAL";"TAB2",#N/A,TRUE,"GENERAL";"TAB3",#N/A,TRUE,"GENERAL";"TAB4",#N/A,TRUE,"GENERAL";"TAB5",#N/A,TRUE,"GENERAL"}</definedName>
    <definedName name="xcbvbs" hidden="1">{"TAB1",#N/A,TRUE,"GENERAL";"TAB2",#N/A,TRUE,"GENERAL";"TAB3",#N/A,TRUE,"GENERAL";"TAB4",#N/A,TRUE,"GENERAL";"TAB5",#N/A,TRUE,"GENERAL"}</definedName>
    <definedName name="XCXCXCXCXCXC" localSheetId="42" hidden="1">#REF!</definedName>
    <definedName name="XCXCXCXCXCXC" localSheetId="44" hidden="1">#REF!</definedName>
    <definedName name="XCXCXCXCXCXC" hidden="1">#REF!</definedName>
    <definedName name="XD" localSheetId="42">#REF!</definedName>
    <definedName name="XD" localSheetId="44">#REF!</definedName>
    <definedName name="XD" localSheetId="41">#REF!</definedName>
    <definedName name="XD">#REF!</definedName>
    <definedName name="XSW" localSheetId="42" hidden="1">{#N/A,#N/A,TRUE,"1842CWN0"}</definedName>
    <definedName name="XSW" localSheetId="44" hidden="1">{#N/A,#N/A,TRUE,"1842CWN0"}</definedName>
    <definedName name="XSW" localSheetId="41" hidden="1">{#N/A,#N/A,TRUE,"1842CWN0"}</definedName>
    <definedName name="XSW" hidden="1">{#N/A,#N/A,TRUE,"1842CWN0"}</definedName>
    <definedName name="XSW_1" localSheetId="42" hidden="1">{#N/A,#N/A,TRUE,"1842CWN0"}</definedName>
    <definedName name="XSW_1" localSheetId="44" hidden="1">{#N/A,#N/A,TRUE,"1842CWN0"}</definedName>
    <definedName name="XSW_1" hidden="1">{#N/A,#N/A,TRUE,"1842CWN0"}</definedName>
    <definedName name="XSW_2" localSheetId="42" hidden="1">{#N/A,#N/A,TRUE,"1842CWN0"}</definedName>
    <definedName name="XSW_2" localSheetId="44" hidden="1">{#N/A,#N/A,TRUE,"1842CWN0"}</definedName>
    <definedName name="XSW_2" hidden="1">{#N/A,#N/A,TRUE,"1842CWN0"}</definedName>
    <definedName name="xsxs" localSheetId="42" hidden="1">{"TAB1",#N/A,TRUE,"GENERAL";"TAB2",#N/A,TRUE,"GENERAL";"TAB3",#N/A,TRUE,"GENERAL";"TAB4",#N/A,TRUE,"GENERAL";"TAB5",#N/A,TRUE,"GENERAL"}</definedName>
    <definedName name="xsxs" localSheetId="44" hidden="1">{"TAB1",#N/A,TRUE,"GENERAL";"TAB2",#N/A,TRUE,"GENERAL";"TAB3",#N/A,TRUE,"GENERAL";"TAB4",#N/A,TRUE,"GENERAL";"TAB5",#N/A,TRUE,"GENERAL"}</definedName>
    <definedName name="xsxs" localSheetId="41" hidden="1">{"TAB1",#N/A,TRUE,"GENERAL";"TAB2",#N/A,TRUE,"GENERAL";"TAB3",#N/A,TRUE,"GENERAL";"TAB4",#N/A,TRUE,"GENERAL";"TAB5",#N/A,TRUE,"GENERAL"}</definedName>
    <definedName name="xsxs" hidden="1">{"TAB1",#N/A,TRUE,"GENERAL";"TAB2",#N/A,TRUE,"GENERAL";"TAB3",#N/A,TRUE,"GENERAL";"TAB4",#N/A,TRUE,"GENERAL";"TAB5",#N/A,TRUE,"GENERAL"}</definedName>
    <definedName name="XX" localSheetId="42">#REF!</definedName>
    <definedName name="xx" localSheetId="44">#REF!</definedName>
    <definedName name="XX" localSheetId="41">#REF!</definedName>
    <definedName name="XX">#REF!</definedName>
    <definedName name="xxfg" localSheetId="42" hidden="1">{"via1",#N/A,TRUE,"general";"via2",#N/A,TRUE,"general";"via3",#N/A,TRUE,"general"}</definedName>
    <definedName name="xxfg" localSheetId="44" hidden="1">{"via1",#N/A,TRUE,"general";"via2",#N/A,TRUE,"general";"via3",#N/A,TRUE,"general"}</definedName>
    <definedName name="xxfg" localSheetId="41" hidden="1">{"via1",#N/A,TRUE,"general";"via2",#N/A,TRUE,"general";"via3",#N/A,TRUE,"general"}</definedName>
    <definedName name="xxfg" hidden="1">{"via1",#N/A,TRUE,"general";"via2",#N/A,TRUE,"general";"via3",#N/A,TRUE,"general"}</definedName>
    <definedName name="xxx" localSheetId="42">#REF!</definedName>
    <definedName name="xxx" localSheetId="44">#REF!</definedName>
    <definedName name="xxx" localSheetId="41">#REF!</definedName>
    <definedName name="xxx">#REF!</definedName>
    <definedName name="XXXX" localSheetId="42" hidden="1">#REF!</definedName>
    <definedName name="XXXX" localSheetId="44" hidden="1">#REF!</definedName>
    <definedName name="XXXX" localSheetId="41" hidden="1">#REF!</definedName>
    <definedName name="XXXX" hidden="1">#REF!</definedName>
    <definedName name="xxxxx" localSheetId="42">#REF!</definedName>
    <definedName name="xxxxx" localSheetId="40">#REF!</definedName>
    <definedName name="xxxxx" localSheetId="44">#REF!</definedName>
    <definedName name="xxxxx" localSheetId="41">#REF!</definedName>
    <definedName name="xxxxx">#REF!</definedName>
    <definedName name="xxxxxds" localSheetId="42" hidden="1">{"via1",#N/A,TRUE,"general";"via2",#N/A,TRUE,"general";"via3",#N/A,TRUE,"general"}</definedName>
    <definedName name="xxxxxds" localSheetId="44" hidden="1">{"via1",#N/A,TRUE,"general";"via2",#N/A,TRUE,"general";"via3",#N/A,TRUE,"general"}</definedName>
    <definedName name="xxxxxds" localSheetId="41" hidden="1">{"via1",#N/A,TRUE,"general";"via2",#N/A,TRUE,"general";"via3",#N/A,TRUE,"general"}</definedName>
    <definedName name="xxxxxds" hidden="1">{"via1",#N/A,TRUE,"general";"via2",#N/A,TRUE,"general";"via3",#N/A,TRUE,"general"}</definedName>
    <definedName name="XXXXXX" localSheetId="42" hidden="1">{#N/A,#N/A,FALSE,"orthoflow";#N/A,#N/A,FALSE,"Miscelaneos";#N/A,#N/A,FALSE,"Instrumentacio";#N/A,#N/A,FALSE,"Electrico";#N/A,#N/A,FALSE,"Valv. Seguridad"}</definedName>
    <definedName name="XXXXXX" localSheetId="44" hidden="1">{#N/A,#N/A,FALSE,"orthoflow";#N/A,#N/A,FALSE,"Miscelaneos";#N/A,#N/A,FALSE,"Instrumentacio";#N/A,#N/A,FALSE,"Electrico";#N/A,#N/A,FALSE,"Valv. Seguridad"}</definedName>
    <definedName name="XXXXXX" localSheetId="41"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 localSheetId="42">#REF!</definedName>
    <definedName name="XXXXXXXXXX" localSheetId="44">#REF!</definedName>
    <definedName name="XXXXXXXXXX" localSheetId="41">#REF!</definedName>
    <definedName name="XXXXXXXXXX">#REF!</definedName>
    <definedName name="xxxxxxxxxx29" localSheetId="42" hidden="1">{"via1",#N/A,TRUE,"general";"via2",#N/A,TRUE,"general";"via3",#N/A,TRUE,"general"}</definedName>
    <definedName name="xxxxxxxxxx29" localSheetId="44" hidden="1">{"via1",#N/A,TRUE,"general";"via2",#N/A,TRUE,"general";"via3",#N/A,TRUE,"general"}</definedName>
    <definedName name="xxxxxxxxxx29" localSheetId="41" hidden="1">{"via1",#N/A,TRUE,"general";"via2",#N/A,TRUE,"general";"via3",#N/A,TRUE,"general"}</definedName>
    <definedName name="xxxxxxxxxx29" hidden="1">{"via1",#N/A,TRUE,"general";"via2",#N/A,TRUE,"general";"via3",#N/A,TRUE,"general"}</definedName>
    <definedName name="XXXXXXXXXXXX" localSheetId="42">#REF!</definedName>
    <definedName name="XXXXXXXXXXXX" localSheetId="44">#REF!</definedName>
    <definedName name="XXXXXXXXXXXX" localSheetId="41">#REF!</definedName>
    <definedName name="XXXXXXXXXXXX">#REF!</definedName>
    <definedName name="XZS" localSheetId="42" hidden="1">#REF!</definedName>
    <definedName name="XZS" localSheetId="44" hidden="1">#REF!</definedName>
    <definedName name="XZS" localSheetId="41" hidden="1">#REF!</definedName>
    <definedName name="XZS" hidden="1">#REF!</definedName>
    <definedName name="XZXZV" localSheetId="42" hidden="1">{"via1",#N/A,TRUE,"general";"via2",#N/A,TRUE,"general";"via3",#N/A,TRUE,"general"}</definedName>
    <definedName name="XZXZV" localSheetId="44" hidden="1">{"via1",#N/A,TRUE,"general";"via2",#N/A,TRUE,"general";"via3",#N/A,TRUE,"general"}</definedName>
    <definedName name="XZXZV" localSheetId="41" hidden="1">{"via1",#N/A,TRUE,"general";"via2",#N/A,TRUE,"general";"via3",#N/A,TRUE,"general"}</definedName>
    <definedName name="XZXZV" hidden="1">{"via1",#N/A,TRUE,"general";"via2",#N/A,TRUE,"general";"via3",#N/A,TRUE,"general"}</definedName>
    <definedName name="Y" localSheetId="42">#REF!</definedName>
    <definedName name="Y" localSheetId="40">#REF!</definedName>
    <definedName name="y" localSheetId="44">#REF!</definedName>
    <definedName name="Y" localSheetId="41">#REF!</definedName>
    <definedName name="Y">#REF!</definedName>
    <definedName name="y6y6" localSheetId="42" hidden="1">{"via1",#N/A,TRUE,"general";"via2",#N/A,TRUE,"general";"via3",#N/A,TRUE,"general"}</definedName>
    <definedName name="y6y6" localSheetId="44" hidden="1">{"via1",#N/A,TRUE,"general";"via2",#N/A,TRUE,"general";"via3",#N/A,TRUE,"general"}</definedName>
    <definedName name="y6y6" localSheetId="41" hidden="1">{"via1",#N/A,TRUE,"general";"via2",#N/A,TRUE,"general";"via3",#N/A,TRUE,"general"}</definedName>
    <definedName name="y6y6" hidden="1">{"via1",#N/A,TRUE,"general";"via2",#N/A,TRUE,"general";"via3",#N/A,TRUE,"general"}</definedName>
    <definedName name="YA" localSheetId="42">#REF!</definedName>
    <definedName name="YA" localSheetId="44">#REF!</definedName>
    <definedName name="YA" localSheetId="41">#REF!</definedName>
    <definedName name="YA">#REF!</definedName>
    <definedName name="yery" localSheetId="42" hidden="1">{"via1",#N/A,TRUE,"general";"via2",#N/A,TRUE,"general";"via3",#N/A,TRUE,"general"}</definedName>
    <definedName name="yery" localSheetId="44" hidden="1">{"via1",#N/A,TRUE,"general";"via2",#N/A,TRUE,"general";"via3",#N/A,TRUE,"general"}</definedName>
    <definedName name="yery" localSheetId="41" hidden="1">{"via1",#N/A,TRUE,"general";"via2",#N/A,TRUE,"general";"via3",#N/A,TRUE,"general"}</definedName>
    <definedName name="yery" hidden="1">{"via1",#N/A,TRUE,"general";"via2",#N/A,TRUE,"general";"via3",#N/A,TRUE,"general"}</definedName>
    <definedName name="YHN" localSheetId="42">#REF!</definedName>
    <definedName name="YHN" localSheetId="44">#REF!</definedName>
    <definedName name="YHN" localSheetId="41">#REF!</definedName>
    <definedName name="YHN">#REF!</definedName>
    <definedName name="yhy" localSheetId="42" hidden="1">{"TAB1",#N/A,TRUE,"GENERAL";"TAB2",#N/A,TRUE,"GENERAL";"TAB3",#N/A,TRUE,"GENERAL";"TAB4",#N/A,TRUE,"GENERAL";"TAB5",#N/A,TRUE,"GENERAL"}</definedName>
    <definedName name="yhy" localSheetId="44" hidden="1">{"TAB1",#N/A,TRUE,"GENERAL";"TAB2",#N/A,TRUE,"GENERAL";"TAB3",#N/A,TRUE,"GENERAL";"TAB4",#N/A,TRUE,"GENERAL";"TAB5",#N/A,TRUE,"GENERAL"}</definedName>
    <definedName name="yhy" localSheetId="41" hidden="1">{"TAB1",#N/A,TRUE,"GENERAL";"TAB2",#N/A,TRUE,"GENERAL";"TAB3",#N/A,TRUE,"GENERAL";"TAB4",#N/A,TRUE,"GENERAL";"TAB5",#N/A,TRUE,"GENERAL"}</definedName>
    <definedName name="yhy" hidden="1">{"TAB1",#N/A,TRUE,"GENERAL";"TAB2",#N/A,TRUE,"GENERAL";"TAB3",#N/A,TRUE,"GENERAL";"TAB4",#N/A,TRUE,"GENERAL";"TAB5",#N/A,TRUE,"GENERAL"}</definedName>
    <definedName name="YJ" localSheetId="42">#REF!</definedName>
    <definedName name="YJ" localSheetId="44">#REF!</definedName>
    <definedName name="YJ" localSheetId="41">#REF!</definedName>
    <definedName name="YJ">#REF!</definedName>
    <definedName name="yjyj" localSheetId="42" hidden="1">{"TAB1",#N/A,TRUE,"GENERAL";"TAB2",#N/A,TRUE,"GENERAL";"TAB3",#N/A,TRUE,"GENERAL";"TAB4",#N/A,TRUE,"GENERAL";"TAB5",#N/A,TRUE,"GENERAL"}</definedName>
    <definedName name="yjyj" localSheetId="44" hidden="1">{"TAB1",#N/A,TRUE,"GENERAL";"TAB2",#N/A,TRUE,"GENERAL";"TAB3",#N/A,TRUE,"GENERAL";"TAB4",#N/A,TRUE,"GENERAL";"TAB5",#N/A,TRUE,"GENERAL"}</definedName>
    <definedName name="yjyj" localSheetId="41" hidden="1">{"TAB1",#N/A,TRUE,"GENERAL";"TAB2",#N/A,TRUE,"GENERAL";"TAB3",#N/A,TRUE,"GENERAL";"TAB4",#N/A,TRUE,"GENERAL";"TAB5",#N/A,TRUE,"GENERAL"}</definedName>
    <definedName name="yjyj" hidden="1">{"TAB1",#N/A,TRUE,"GENERAL";"TAB2",#N/A,TRUE,"GENERAL";"TAB3",#N/A,TRUE,"GENERAL";"TAB4",#N/A,TRUE,"GENERAL";"TAB5",#N/A,TRUE,"GENERAL"}</definedName>
    <definedName name="YO" localSheetId="42" hidden="1">{#N/A,#N/A,FALSE,"GRAFICO";#N/A,#N/A,FALSE,"CAJA (2)";#N/A,#N/A,FALSE,"TERCEROS-PROMEDIO";#N/A,#N/A,FALSE,"CAJA";#N/A,#N/A,FALSE,"INGRESOS1995-2003";#N/A,#N/A,FALSE,"GASTOS1995-2003"}</definedName>
    <definedName name="YO" localSheetId="44" hidden="1">{#N/A,#N/A,FALSE,"GRAFICO";#N/A,#N/A,FALSE,"CAJA (2)";#N/A,#N/A,FALSE,"TERCEROS-PROMEDIO";#N/A,#N/A,FALSE,"CAJA";#N/A,#N/A,FALSE,"INGRESOS1995-2003";#N/A,#N/A,FALSE,"GASTOS1995-2003"}</definedName>
    <definedName name="YO" hidden="1">{#N/A,#N/A,FALSE,"GRAFICO";#N/A,#N/A,FALSE,"CAJA (2)";#N/A,#N/A,FALSE,"TERCEROS-PROMEDIO";#N/A,#N/A,FALSE,"CAJA";#N/A,#N/A,FALSE,"INGRESOS1995-2003";#N/A,#N/A,FALSE,"GASTOS1995-2003"}</definedName>
    <definedName name="YOYO" localSheetId="42">#REF!</definedName>
    <definedName name="YOYO" localSheetId="44">#REF!</definedName>
    <definedName name="YOYO" localSheetId="41">#REF!</definedName>
    <definedName name="YOYO">#REF!</definedName>
    <definedName name="yrey" localSheetId="42" hidden="1">{"via1",#N/A,TRUE,"general";"via2",#N/A,TRUE,"general";"via3",#N/A,TRUE,"general"}</definedName>
    <definedName name="yrey" localSheetId="44" hidden="1">{"via1",#N/A,TRUE,"general";"via2",#N/A,TRUE,"general";"via3",#N/A,TRUE,"general"}</definedName>
    <definedName name="yrey" localSheetId="41" hidden="1">{"via1",#N/A,TRUE,"general";"via2",#N/A,TRUE,"general";"via3",#N/A,TRUE,"general"}</definedName>
    <definedName name="yrey" hidden="1">{"via1",#N/A,TRUE,"general";"via2",#N/A,TRUE,"general";"via3",#N/A,TRUE,"general"}</definedName>
    <definedName name="yry" localSheetId="42" hidden="1">{"via1",#N/A,TRUE,"general";"via2",#N/A,TRUE,"general";"via3",#N/A,TRUE,"general"}</definedName>
    <definedName name="yry" localSheetId="44" hidden="1">{"via1",#N/A,TRUE,"general";"via2",#N/A,TRUE,"general";"via3",#N/A,TRUE,"general"}</definedName>
    <definedName name="yry" localSheetId="41" hidden="1">{"via1",#N/A,TRUE,"general";"via2",#N/A,TRUE,"general";"via3",#N/A,TRUE,"general"}</definedName>
    <definedName name="yry" hidden="1">{"via1",#N/A,TRUE,"general";"via2",#N/A,TRUE,"general";"via3",#N/A,TRUE,"general"}</definedName>
    <definedName name="YT" localSheetId="42">#REF!</definedName>
    <definedName name="YT" localSheetId="44">#REF!</definedName>
    <definedName name="YT" localSheetId="41">#REF!</definedName>
    <definedName name="YT">#REF!</definedName>
    <definedName name="ytj" localSheetId="42" hidden="1">{"TAB1",#N/A,TRUE,"GENERAL";"TAB2",#N/A,TRUE,"GENERAL";"TAB3",#N/A,TRUE,"GENERAL";"TAB4",#N/A,TRUE,"GENERAL";"TAB5",#N/A,TRUE,"GENERAL"}</definedName>
    <definedName name="ytj" localSheetId="44" hidden="1">{"TAB1",#N/A,TRUE,"GENERAL";"TAB2",#N/A,TRUE,"GENERAL";"TAB3",#N/A,TRUE,"GENERAL";"TAB4",#N/A,TRUE,"GENERAL";"TAB5",#N/A,TRUE,"GENERAL"}</definedName>
    <definedName name="ytj" localSheetId="41" hidden="1">{"TAB1",#N/A,TRUE,"GENERAL";"TAB2",#N/A,TRUE,"GENERAL";"TAB3",#N/A,TRUE,"GENERAL";"TAB4",#N/A,TRUE,"GENERAL";"TAB5",#N/A,TRUE,"GENERAL"}</definedName>
    <definedName name="ytj" hidden="1">{"TAB1",#N/A,TRUE,"GENERAL";"TAB2",#N/A,TRUE,"GENERAL";"TAB3",#N/A,TRUE,"GENERAL";"TAB4",#N/A,TRUE,"GENERAL";"TAB5",#N/A,TRUE,"GENERAL"}</definedName>
    <definedName name="ytjt6" localSheetId="42" hidden="1">{"via1",#N/A,TRUE,"general";"via2",#N/A,TRUE,"general";"via3",#N/A,TRUE,"general"}</definedName>
    <definedName name="ytjt6" localSheetId="44" hidden="1">{"via1",#N/A,TRUE,"general";"via2",#N/A,TRUE,"general";"via3",#N/A,TRUE,"general"}</definedName>
    <definedName name="ytjt6" localSheetId="41" hidden="1">{"via1",#N/A,TRUE,"general";"via2",#N/A,TRUE,"general";"via3",#N/A,TRUE,"general"}</definedName>
    <definedName name="ytjt6" hidden="1">{"via1",#N/A,TRUE,"general";"via2",#N/A,TRUE,"general";"via3",#N/A,TRUE,"general"}</definedName>
    <definedName name="ytrwyr" localSheetId="42" hidden="1">{"TAB1",#N/A,TRUE,"GENERAL";"TAB2",#N/A,TRUE,"GENERAL";"TAB3",#N/A,TRUE,"GENERAL";"TAB4",#N/A,TRUE,"GENERAL";"TAB5",#N/A,TRUE,"GENERAL"}</definedName>
    <definedName name="ytrwyr" localSheetId="44" hidden="1">{"TAB1",#N/A,TRUE,"GENERAL";"TAB2",#N/A,TRUE,"GENERAL";"TAB3",#N/A,TRUE,"GENERAL";"TAB4",#N/A,TRUE,"GENERAL";"TAB5",#N/A,TRUE,"GENERAL"}</definedName>
    <definedName name="ytrwyr" localSheetId="41" hidden="1">{"TAB1",#N/A,TRUE,"GENERAL";"TAB2",#N/A,TRUE,"GENERAL";"TAB3",#N/A,TRUE,"GENERAL";"TAB4",#N/A,TRUE,"GENERAL";"TAB5",#N/A,TRUE,"GENERAL"}</definedName>
    <definedName name="ytrwyr" hidden="1">{"TAB1",#N/A,TRUE,"GENERAL";"TAB2",#N/A,TRUE,"GENERAL";"TAB3",#N/A,TRUE,"GENERAL";"TAB4",#N/A,TRUE,"GENERAL";"TAB5",#N/A,TRUE,"GENERAL"}</definedName>
    <definedName name="ytry" localSheetId="42" hidden="1">{"via1",#N/A,TRUE,"general";"via2",#N/A,TRUE,"general";"via3",#N/A,TRUE,"general"}</definedName>
    <definedName name="ytry" localSheetId="44" hidden="1">{"via1",#N/A,TRUE,"general";"via2",#N/A,TRUE,"general";"via3",#N/A,TRUE,"general"}</definedName>
    <definedName name="ytry" localSheetId="41" hidden="1">{"via1",#N/A,TRUE,"general";"via2",#N/A,TRUE,"general";"via3",#N/A,TRUE,"general"}</definedName>
    <definedName name="ytry" hidden="1">{"via1",#N/A,TRUE,"general";"via2",#N/A,TRUE,"general";"via3",#N/A,TRUE,"general"}</definedName>
    <definedName name="ytryrty" localSheetId="42" hidden="1">{"via1",#N/A,TRUE,"general";"via2",#N/A,TRUE,"general";"via3",#N/A,TRUE,"general"}</definedName>
    <definedName name="ytryrty" localSheetId="44" hidden="1">{"via1",#N/A,TRUE,"general";"via2",#N/A,TRUE,"general";"via3",#N/A,TRUE,"general"}</definedName>
    <definedName name="ytryrty" localSheetId="41" hidden="1">{"via1",#N/A,TRUE,"general";"via2",#N/A,TRUE,"general";"via3",#N/A,TRUE,"general"}</definedName>
    <definedName name="ytryrty" hidden="1">{"via1",#N/A,TRUE,"general";"via2",#N/A,TRUE,"general";"via3",#N/A,TRUE,"general"}</definedName>
    <definedName name="YTRYUYT" localSheetId="42" hidden="1">{"TAB1",#N/A,TRUE,"GENERAL";"TAB2",#N/A,TRUE,"GENERAL";"TAB3",#N/A,TRUE,"GENERAL";"TAB4",#N/A,TRUE,"GENERAL";"TAB5",#N/A,TRUE,"GENERAL"}</definedName>
    <definedName name="YTRYUYT" localSheetId="44" hidden="1">{"TAB1",#N/A,TRUE,"GENERAL";"TAB2",#N/A,TRUE,"GENERAL";"TAB3",#N/A,TRUE,"GENERAL";"TAB4",#N/A,TRUE,"GENERAL";"TAB5",#N/A,TRUE,"GENERAL"}</definedName>
    <definedName name="YTRYUYT" localSheetId="41" hidden="1">{"TAB1",#N/A,TRUE,"GENERAL";"TAB2",#N/A,TRUE,"GENERAL";"TAB3",#N/A,TRUE,"GENERAL";"TAB4",#N/A,TRUE,"GENERAL";"TAB5",#N/A,TRUE,"GENERAL"}</definedName>
    <definedName name="YTRYUYT" hidden="1">{"TAB1",#N/A,TRUE,"GENERAL";"TAB2",#N/A,TRUE,"GENERAL";"TAB3",#N/A,TRUE,"GENERAL";"TAB4",#N/A,TRUE,"GENERAL";"TAB5",#N/A,TRUE,"GENERAL"}</definedName>
    <definedName name="ytudfgd" localSheetId="42" hidden="1">{"TAB1",#N/A,TRUE,"GENERAL";"TAB2",#N/A,TRUE,"GENERAL";"TAB3",#N/A,TRUE,"GENERAL";"TAB4",#N/A,TRUE,"GENERAL";"TAB5",#N/A,TRUE,"GENERAL"}</definedName>
    <definedName name="ytudfgd" localSheetId="44" hidden="1">{"TAB1",#N/A,TRUE,"GENERAL";"TAB2",#N/A,TRUE,"GENERAL";"TAB3",#N/A,TRUE,"GENERAL";"TAB4",#N/A,TRUE,"GENERAL";"TAB5",#N/A,TRUE,"GENERAL"}</definedName>
    <definedName name="ytudfgd" localSheetId="41" hidden="1">{"TAB1",#N/A,TRUE,"GENERAL";"TAB2",#N/A,TRUE,"GENERAL";"TAB3",#N/A,TRUE,"GENERAL";"TAB4",#N/A,TRUE,"GENERAL";"TAB5",#N/A,TRUE,"GENERAL"}</definedName>
    <definedName name="ytudfgd" hidden="1">{"TAB1",#N/A,TRUE,"GENERAL";"TAB2",#N/A,TRUE,"GENERAL";"TAB3",#N/A,TRUE,"GENERAL";"TAB4",#N/A,TRUE,"GENERAL";"TAB5",#N/A,TRUE,"GENERAL"}</definedName>
    <definedName name="yturtu7" localSheetId="42" hidden="1">{"TAB1",#N/A,TRUE,"GENERAL";"TAB2",#N/A,TRUE,"GENERAL";"TAB3",#N/A,TRUE,"GENERAL";"TAB4",#N/A,TRUE,"GENERAL";"TAB5",#N/A,TRUE,"GENERAL"}</definedName>
    <definedName name="yturtu7" localSheetId="44" hidden="1">{"TAB1",#N/A,TRUE,"GENERAL";"TAB2",#N/A,TRUE,"GENERAL";"TAB3",#N/A,TRUE,"GENERAL";"TAB4",#N/A,TRUE,"GENERAL";"TAB5",#N/A,TRUE,"GENERAL"}</definedName>
    <definedName name="yturtu7" localSheetId="41" hidden="1">{"TAB1",#N/A,TRUE,"GENERAL";"TAB2",#N/A,TRUE,"GENERAL";"TAB3",#N/A,TRUE,"GENERAL";"TAB4",#N/A,TRUE,"GENERAL";"TAB5",#N/A,TRUE,"GENERAL"}</definedName>
    <definedName name="yturtu7" hidden="1">{"TAB1",#N/A,TRUE,"GENERAL";"TAB2",#N/A,TRUE,"GENERAL";"TAB3",#N/A,TRUE,"GENERAL";"TAB4",#N/A,TRUE,"GENERAL";"TAB5",#N/A,TRUE,"GENERAL"}</definedName>
    <definedName name="yturu" localSheetId="42" hidden="1">{"TAB1",#N/A,TRUE,"GENERAL";"TAB2",#N/A,TRUE,"GENERAL";"TAB3",#N/A,TRUE,"GENERAL";"TAB4",#N/A,TRUE,"GENERAL";"TAB5",#N/A,TRUE,"GENERAL"}</definedName>
    <definedName name="yturu" localSheetId="44" hidden="1">{"TAB1",#N/A,TRUE,"GENERAL";"TAB2",#N/A,TRUE,"GENERAL";"TAB3",#N/A,TRUE,"GENERAL";"TAB4",#N/A,TRUE,"GENERAL";"TAB5",#N/A,TRUE,"GENERAL"}</definedName>
    <definedName name="yturu" localSheetId="41" hidden="1">{"TAB1",#N/A,TRUE,"GENERAL";"TAB2",#N/A,TRUE,"GENERAL";"TAB3",#N/A,TRUE,"GENERAL";"TAB4",#N/A,TRUE,"GENERAL";"TAB5",#N/A,TRUE,"GENERAL"}</definedName>
    <definedName name="yturu" hidden="1">{"TAB1",#N/A,TRUE,"GENERAL";"TAB2",#N/A,TRUE,"GENERAL";"TAB3",#N/A,TRUE,"GENERAL";"TAB4",#N/A,TRUE,"GENERAL";"TAB5",#N/A,TRUE,"GENERAL"}</definedName>
    <definedName name="ytuytfgh" localSheetId="42" hidden="1">{"via1",#N/A,TRUE,"general";"via2",#N/A,TRUE,"general";"via3",#N/A,TRUE,"general"}</definedName>
    <definedName name="ytuytfgh" localSheetId="44" hidden="1">{"via1",#N/A,TRUE,"general";"via2",#N/A,TRUE,"general";"via3",#N/A,TRUE,"general"}</definedName>
    <definedName name="ytuytfgh" localSheetId="41" hidden="1">{"via1",#N/A,TRUE,"general";"via2",#N/A,TRUE,"general";"via3",#N/A,TRUE,"general"}</definedName>
    <definedName name="ytuytfgh" hidden="1">{"via1",#N/A,TRUE,"general";"via2",#N/A,TRUE,"general";"via3",#N/A,TRUE,"general"}</definedName>
    <definedName name="yty" localSheetId="42" hidden="1">{"TAB1",#N/A,TRUE,"GENERAL";"TAB2",#N/A,TRUE,"GENERAL";"TAB3",#N/A,TRUE,"GENERAL";"TAB4",#N/A,TRUE,"GENERAL";"TAB5",#N/A,TRUE,"GENERAL"}</definedName>
    <definedName name="yty" localSheetId="44" hidden="1">{"TAB1",#N/A,TRUE,"GENERAL";"TAB2",#N/A,TRUE,"GENERAL";"TAB3",#N/A,TRUE,"GENERAL";"TAB4",#N/A,TRUE,"GENERAL";"TAB5",#N/A,TRUE,"GENERAL"}</definedName>
    <definedName name="yty" localSheetId="41" hidden="1">{"TAB1",#N/A,TRUE,"GENERAL";"TAB2",#N/A,TRUE,"GENERAL";"TAB3",#N/A,TRUE,"GENERAL";"TAB4",#N/A,TRUE,"GENERAL";"TAB5",#N/A,TRUE,"GENERAL"}</definedName>
    <definedName name="yty" hidden="1">{"TAB1",#N/A,TRUE,"GENERAL";"TAB2",#N/A,TRUE,"GENERAL";"TAB3",#N/A,TRUE,"GENERAL";"TAB4",#N/A,TRUE,"GENERAL";"TAB5",#N/A,TRUE,"GENERAL"}</definedName>
    <definedName name="ytyyh" localSheetId="42" hidden="1">{"via1",#N/A,TRUE,"general";"via2",#N/A,TRUE,"general";"via3",#N/A,TRUE,"general"}</definedName>
    <definedName name="ytyyh" localSheetId="44" hidden="1">{"via1",#N/A,TRUE,"general";"via2",#N/A,TRUE,"general";"via3",#N/A,TRUE,"general"}</definedName>
    <definedName name="ytyyh" localSheetId="41" hidden="1">{"via1",#N/A,TRUE,"general";"via2",#N/A,TRUE,"general";"via3",#N/A,TRUE,"general"}</definedName>
    <definedName name="ytyyh" hidden="1">{"via1",#N/A,TRUE,"general";"via2",#N/A,TRUE,"general";"via3",#N/A,TRUE,"general"}</definedName>
    <definedName name="ytzacdfg" localSheetId="42" hidden="1">{"TAB1",#N/A,TRUE,"GENERAL";"TAB2",#N/A,TRUE,"GENERAL";"TAB3",#N/A,TRUE,"GENERAL";"TAB4",#N/A,TRUE,"GENERAL";"TAB5",#N/A,TRUE,"GENERAL"}</definedName>
    <definedName name="ytzacdfg" localSheetId="44" hidden="1">{"TAB1",#N/A,TRUE,"GENERAL";"TAB2",#N/A,TRUE,"GENERAL";"TAB3",#N/A,TRUE,"GENERAL";"TAB4",#N/A,TRUE,"GENERAL";"TAB5",#N/A,TRUE,"GENERAL"}</definedName>
    <definedName name="ytzacdfg" localSheetId="41" hidden="1">{"TAB1",#N/A,TRUE,"GENERAL";"TAB2",#N/A,TRUE,"GENERAL";"TAB3",#N/A,TRUE,"GENERAL";"TAB4",#N/A,TRUE,"GENERAL";"TAB5",#N/A,TRUE,"GENERAL"}</definedName>
    <definedName name="ytzacdfg" hidden="1">{"TAB1",#N/A,TRUE,"GENERAL";"TAB2",#N/A,TRUE,"GENERAL";"TAB3",#N/A,TRUE,"GENERAL";"TAB4",#N/A,TRUE,"GENERAL";"TAB5",#N/A,TRUE,"GENERAL"}</definedName>
    <definedName name="yu" localSheetId="42" hidden="1">{"TAB1",#N/A,TRUE,"GENERAL";"TAB2",#N/A,TRUE,"GENERAL";"TAB3",#N/A,TRUE,"GENERAL";"TAB4",#N/A,TRUE,"GENERAL";"TAB5",#N/A,TRUE,"GENERAL"}</definedName>
    <definedName name="yu" localSheetId="44" hidden="1">{"TAB1",#N/A,TRUE,"GENERAL";"TAB2",#N/A,TRUE,"GENERAL";"TAB3",#N/A,TRUE,"GENERAL";"TAB4",#N/A,TRUE,"GENERAL";"TAB5",#N/A,TRUE,"GENERAL"}</definedName>
    <definedName name="yu" localSheetId="41" hidden="1">{"TAB1",#N/A,TRUE,"GENERAL";"TAB2",#N/A,TRUE,"GENERAL";"TAB3",#N/A,TRUE,"GENERAL";"TAB4",#N/A,TRUE,"GENERAL";"TAB5",#N/A,TRUE,"GENERAL"}</definedName>
    <definedName name="yu" hidden="1">{"TAB1",#N/A,TRUE,"GENERAL";"TAB2",#N/A,TRUE,"GENERAL";"TAB3",#N/A,TRUE,"GENERAL";"TAB4",#N/A,TRUE,"GENERAL";"TAB5",#N/A,TRUE,"GENERAL"}</definedName>
    <definedName name="yudre54" localSheetId="42" hidden="1">{"TAB1",#N/A,TRUE,"GENERAL";"TAB2",#N/A,TRUE,"GENERAL";"TAB3",#N/A,TRUE,"GENERAL";"TAB4",#N/A,TRUE,"GENERAL";"TAB5",#N/A,TRUE,"GENERAL"}</definedName>
    <definedName name="yudre54" localSheetId="44" hidden="1">{"TAB1",#N/A,TRUE,"GENERAL";"TAB2",#N/A,TRUE,"GENERAL";"TAB3",#N/A,TRUE,"GENERAL";"TAB4",#N/A,TRUE,"GENERAL";"TAB5",#N/A,TRUE,"GENERAL"}</definedName>
    <definedName name="yudre54" localSheetId="41" hidden="1">{"TAB1",#N/A,TRUE,"GENERAL";"TAB2",#N/A,TRUE,"GENERAL";"TAB3",#N/A,TRUE,"GENERAL";"TAB4",#N/A,TRUE,"GENERAL";"TAB5",#N/A,TRUE,"GENERAL"}</definedName>
    <definedName name="yudre54" hidden="1">{"TAB1",#N/A,TRUE,"GENERAL";"TAB2",#N/A,TRUE,"GENERAL";"TAB3",#N/A,TRUE,"GENERAL";"TAB4",#N/A,TRUE,"GENERAL";"TAB5",#N/A,TRUE,"GENERAL"}</definedName>
    <definedName name="yuhgh" localSheetId="42" hidden="1">{"TAB1",#N/A,TRUE,"GENERAL";"TAB2",#N/A,TRUE,"GENERAL";"TAB3",#N/A,TRUE,"GENERAL";"TAB4",#N/A,TRUE,"GENERAL";"TAB5",#N/A,TRUE,"GENERAL"}</definedName>
    <definedName name="yuhgh" localSheetId="44" hidden="1">{"TAB1",#N/A,TRUE,"GENERAL";"TAB2",#N/A,TRUE,"GENERAL";"TAB3",#N/A,TRUE,"GENERAL";"TAB4",#N/A,TRUE,"GENERAL";"TAB5",#N/A,TRUE,"GENERAL"}</definedName>
    <definedName name="yuhgh" localSheetId="41" hidden="1">{"TAB1",#N/A,TRUE,"GENERAL";"TAB2",#N/A,TRUE,"GENERAL";"TAB3",#N/A,TRUE,"GENERAL";"TAB4",#N/A,TRUE,"GENERAL";"TAB5",#N/A,TRUE,"GENERAL"}</definedName>
    <definedName name="yuhgh" hidden="1">{"TAB1",#N/A,TRUE,"GENERAL";"TAB2",#N/A,TRUE,"GENERAL";"TAB3",#N/A,TRUE,"GENERAL";"TAB4",#N/A,TRUE,"GENERAL";"TAB5",#N/A,TRUE,"GENERAL"}</definedName>
    <definedName name="yutu" localSheetId="42" hidden="1">{"via1",#N/A,TRUE,"general";"via2",#N/A,TRUE,"general";"via3",#N/A,TRUE,"general"}</definedName>
    <definedName name="yutu" localSheetId="44" hidden="1">{"via1",#N/A,TRUE,"general";"via2",#N/A,TRUE,"general";"via3",#N/A,TRUE,"general"}</definedName>
    <definedName name="yutu" localSheetId="41" hidden="1">{"via1",#N/A,TRUE,"general";"via2",#N/A,TRUE,"general";"via3",#N/A,TRUE,"general"}</definedName>
    <definedName name="yutu" hidden="1">{"via1",#N/A,TRUE,"general";"via2",#N/A,TRUE,"general";"via3",#N/A,TRUE,"general"}</definedName>
    <definedName name="yuuiiy" localSheetId="42" hidden="1">{"via1",#N/A,TRUE,"general";"via2",#N/A,TRUE,"general";"via3",#N/A,TRUE,"general"}</definedName>
    <definedName name="yuuiiy" localSheetId="44" hidden="1">{"via1",#N/A,TRUE,"general";"via2",#N/A,TRUE,"general";"via3",#N/A,TRUE,"general"}</definedName>
    <definedName name="yuuiiy" localSheetId="41" hidden="1">{"via1",#N/A,TRUE,"general";"via2",#N/A,TRUE,"general";"via3",#N/A,TRUE,"general"}</definedName>
    <definedName name="yuuiiy" hidden="1">{"via1",#N/A,TRUE,"general";"via2",#N/A,TRUE,"general";"via3",#N/A,TRUE,"general"}</definedName>
    <definedName name="yuuuuuu" localSheetId="42" hidden="1">{"via1",#N/A,TRUE,"general";"via2",#N/A,TRUE,"general";"via3",#N/A,TRUE,"general"}</definedName>
    <definedName name="yuuuuuu" localSheetId="44" hidden="1">{"via1",#N/A,TRUE,"general";"via2",#N/A,TRUE,"general";"via3",#N/A,TRUE,"general"}</definedName>
    <definedName name="yuuuuuu" localSheetId="41" hidden="1">{"via1",#N/A,TRUE,"general";"via2",#N/A,TRUE,"general";"via3",#N/A,TRUE,"general"}</definedName>
    <definedName name="yuuuuuu" hidden="1">{"via1",#N/A,TRUE,"general";"via2",#N/A,TRUE,"general";"via3",#N/A,TRUE,"general"}</definedName>
    <definedName name="yy" localSheetId="42" hidden="1">{"via1",#N/A,TRUE,"general";"via2",#N/A,TRUE,"general";"via3",#N/A,TRUE,"general"}</definedName>
    <definedName name="yy" localSheetId="44" hidden="1">{"via1",#N/A,TRUE,"general";"via2",#N/A,TRUE,"general";"via3",#N/A,TRUE,"general"}</definedName>
    <definedName name="yy" localSheetId="41" hidden="1">{"via1",#N/A,TRUE,"general";"via2",#N/A,TRUE,"general";"via3",#N/A,TRUE,"general"}</definedName>
    <definedName name="yy" hidden="1">{"via1",#N/A,TRUE,"general";"via2",#N/A,TRUE,"general";"via3",#N/A,TRUE,"general"}</definedName>
    <definedName name="yyy" localSheetId="42" hidden="1">{"TAB1",#N/A,TRUE,"GENERAL";"TAB2",#N/A,TRUE,"GENERAL";"TAB3",#N/A,TRUE,"GENERAL";"TAB4",#N/A,TRUE,"GENERAL";"TAB5",#N/A,TRUE,"GENERAL"}</definedName>
    <definedName name="yyy" localSheetId="44" hidden="1">{"TAB1",#N/A,TRUE,"GENERAL";"TAB2",#N/A,TRUE,"GENERAL";"TAB3",#N/A,TRUE,"GENERAL";"TAB4",#N/A,TRUE,"GENERAL";"TAB5",#N/A,TRUE,"GENERAL"}</definedName>
    <definedName name="yyy" localSheetId="41" hidden="1">{"TAB1",#N/A,TRUE,"GENERAL";"TAB2",#N/A,TRUE,"GENERAL";"TAB3",#N/A,TRUE,"GENERAL";"TAB4",#N/A,TRUE,"GENERAL";"TAB5",#N/A,TRUE,"GENERAL"}</definedName>
    <definedName name="yyy" hidden="1">{"TAB1",#N/A,TRUE,"GENERAL";"TAB2",#N/A,TRUE,"GENERAL";"TAB3",#N/A,TRUE,"GENERAL";"TAB4",#N/A,TRUE,"GENERAL";"TAB5",#N/A,TRUE,"GENERAL"}</definedName>
    <definedName name="yyyuh" localSheetId="42" hidden="1">{"TAB1",#N/A,TRUE,"GENERAL";"TAB2",#N/A,TRUE,"GENERAL";"TAB3",#N/A,TRUE,"GENERAL";"TAB4",#N/A,TRUE,"GENERAL";"TAB5",#N/A,TRUE,"GENERAL"}</definedName>
    <definedName name="yyyuh" localSheetId="44" hidden="1">{"TAB1",#N/A,TRUE,"GENERAL";"TAB2",#N/A,TRUE,"GENERAL";"TAB3",#N/A,TRUE,"GENERAL";"TAB4",#N/A,TRUE,"GENERAL";"TAB5",#N/A,TRUE,"GENERAL"}</definedName>
    <definedName name="yyyuh" localSheetId="41" hidden="1">{"TAB1",#N/A,TRUE,"GENERAL";"TAB2",#N/A,TRUE,"GENERAL";"TAB3",#N/A,TRUE,"GENERAL";"TAB4",#N/A,TRUE,"GENERAL";"TAB5",#N/A,TRUE,"GENERAL"}</definedName>
    <definedName name="yyyuh" hidden="1">{"TAB1",#N/A,TRUE,"GENERAL";"TAB2",#N/A,TRUE,"GENERAL";"TAB3",#N/A,TRUE,"GENERAL";"TAB4",#N/A,TRUE,"GENERAL";"TAB5",#N/A,TRUE,"GENERAL"}</definedName>
    <definedName name="yyyyhhh" localSheetId="42" hidden="1">{"TAB1",#N/A,TRUE,"GENERAL";"TAB2",#N/A,TRUE,"GENERAL";"TAB3",#N/A,TRUE,"GENERAL";"TAB4",#N/A,TRUE,"GENERAL";"TAB5",#N/A,TRUE,"GENERAL"}</definedName>
    <definedName name="yyyyhhh" localSheetId="44" hidden="1">{"TAB1",#N/A,TRUE,"GENERAL";"TAB2",#N/A,TRUE,"GENERAL";"TAB3",#N/A,TRUE,"GENERAL";"TAB4",#N/A,TRUE,"GENERAL";"TAB5",#N/A,TRUE,"GENERAL"}</definedName>
    <definedName name="yyyyhhh" localSheetId="41" hidden="1">{"TAB1",#N/A,TRUE,"GENERAL";"TAB2",#N/A,TRUE,"GENERAL";"TAB3",#N/A,TRUE,"GENERAL";"TAB4",#N/A,TRUE,"GENERAL";"TAB5",#N/A,TRUE,"GENERAL"}</definedName>
    <definedName name="yyyyhhh" hidden="1">{"TAB1",#N/A,TRUE,"GENERAL";"TAB2",#N/A,TRUE,"GENERAL";"TAB3",#N/A,TRUE,"GENERAL";"TAB4",#N/A,TRUE,"GENERAL";"TAB5",#N/A,TRUE,"GENERAL"}</definedName>
    <definedName name="yyyyyf" localSheetId="42" hidden="1">{"via1",#N/A,TRUE,"general";"via2",#N/A,TRUE,"general";"via3",#N/A,TRUE,"general"}</definedName>
    <definedName name="yyyyyf" localSheetId="44" hidden="1">{"via1",#N/A,TRUE,"general";"via2",#N/A,TRUE,"general";"via3",#N/A,TRUE,"general"}</definedName>
    <definedName name="yyyyyf" localSheetId="41" hidden="1">{"via1",#N/A,TRUE,"general";"via2",#N/A,TRUE,"general";"via3",#N/A,TRUE,"general"}</definedName>
    <definedName name="yyyyyf" hidden="1">{"via1",#N/A,TRUE,"general";"via2",#N/A,TRUE,"general";"via3",#N/A,TRUE,"general"}</definedName>
    <definedName name="Z_086A872D_15DF_436A_8459_CE22F6819FF4_.wvu.Rows" localSheetId="42" hidden="1">#REF!</definedName>
    <definedName name="Z_086A872D_15DF_436A_8459_CE22F6819FF4_.wvu.Rows" localSheetId="44" hidden="1">#REF!</definedName>
    <definedName name="Z_086A872D_15DF_436A_8459_CE22F6819FF4_.wvu.Rows" hidden="1">#REF!</definedName>
    <definedName name="Z_D55C8B2E_861A_459E_9D09_3AF38A1DE99E_.wvu.Rows" localSheetId="42" hidden="1">#REF!</definedName>
    <definedName name="Z_D55C8B2E_861A_459E_9D09_3AF38A1DE99E_.wvu.Rows" localSheetId="44" hidden="1">#REF!</definedName>
    <definedName name="Z_D55C8B2E_861A_459E_9D09_3AF38A1DE99E_.wvu.Rows" hidden="1">#REF!</definedName>
    <definedName name="Z_F540D718_D9AA_403F_AE49_60D937FD77E5_.wvu.Rows" localSheetId="42" hidden="1">#REF!</definedName>
    <definedName name="Z_F540D718_D9AA_403F_AE49_60D937FD77E5_.wvu.Rows" localSheetId="44" hidden="1">#REF!</definedName>
    <definedName name="Z_F540D718_D9AA_403F_AE49_60D937FD77E5_.wvu.Rows" hidden="1">#REF!</definedName>
    <definedName name="ZAQ" localSheetId="42" hidden="1">{#N/A,#N/A,TRUE,"INGENIERIA";#N/A,#N/A,TRUE,"COMPRAS";#N/A,#N/A,TRUE,"DIRECCION";#N/A,#N/A,TRUE,"RESUMEN"}</definedName>
    <definedName name="ZAQ" localSheetId="44" hidden="1">{#N/A,#N/A,TRUE,"INGENIERIA";#N/A,#N/A,TRUE,"COMPRAS";#N/A,#N/A,TRUE,"DIRECCION";#N/A,#N/A,TRUE,"RESUMEN"}</definedName>
    <definedName name="ZAQ" localSheetId="41" hidden="1">{#N/A,#N/A,TRUE,"INGENIERIA";#N/A,#N/A,TRUE,"COMPRAS";#N/A,#N/A,TRUE,"DIRECCION";#N/A,#N/A,TRUE,"RESUMEN"}</definedName>
    <definedName name="ZAQ" hidden="1">{#N/A,#N/A,TRUE,"INGENIERIA";#N/A,#N/A,TRUE,"COMPRAS";#N/A,#N/A,TRUE,"DIRECCION";#N/A,#N/A,TRUE,"RESUMEN"}</definedName>
    <definedName name="ZAQ_1" localSheetId="42" hidden="1">{#N/A,#N/A,TRUE,"INGENIERIA";#N/A,#N/A,TRUE,"COMPRAS";#N/A,#N/A,TRUE,"DIRECCION";#N/A,#N/A,TRUE,"RESUMEN"}</definedName>
    <definedName name="ZAQ_1" localSheetId="44" hidden="1">{#N/A,#N/A,TRUE,"INGENIERIA";#N/A,#N/A,TRUE,"COMPRAS";#N/A,#N/A,TRUE,"DIRECCION";#N/A,#N/A,TRUE,"RESUMEN"}</definedName>
    <definedName name="ZAQ_1" hidden="1">{#N/A,#N/A,TRUE,"INGENIERIA";#N/A,#N/A,TRUE,"COMPRAS";#N/A,#N/A,TRUE,"DIRECCION";#N/A,#N/A,TRUE,"RESUMEN"}</definedName>
    <definedName name="ZAQ_2" localSheetId="42" hidden="1">{#N/A,#N/A,TRUE,"INGENIERIA";#N/A,#N/A,TRUE,"COMPRAS";#N/A,#N/A,TRUE,"DIRECCION";#N/A,#N/A,TRUE,"RESUMEN"}</definedName>
    <definedName name="ZAQ_2" localSheetId="44" hidden="1">{#N/A,#N/A,TRUE,"INGENIERIA";#N/A,#N/A,TRUE,"COMPRAS";#N/A,#N/A,TRUE,"DIRECCION";#N/A,#N/A,TRUE,"RESUMEN"}</definedName>
    <definedName name="ZAQ_2" hidden="1">{#N/A,#N/A,TRUE,"INGENIERIA";#N/A,#N/A,TRUE,"COMPRAS";#N/A,#N/A,TRUE,"DIRECCION";#N/A,#N/A,TRUE,"RESUMEN"}</definedName>
    <definedName name="zdervr" localSheetId="42" hidden="1">{"via1",#N/A,TRUE,"general";"via2",#N/A,TRUE,"general";"via3",#N/A,TRUE,"general"}</definedName>
    <definedName name="zdervr" localSheetId="44" hidden="1">{"via1",#N/A,TRUE,"general";"via2",#N/A,TRUE,"general";"via3",#N/A,TRUE,"general"}</definedName>
    <definedName name="zdervr" localSheetId="41" hidden="1">{"via1",#N/A,TRUE,"general";"via2",#N/A,TRUE,"general";"via3",#N/A,TRUE,"general"}</definedName>
    <definedName name="zdervr" hidden="1">{"via1",#N/A,TRUE,"general";"via2",#N/A,TRUE,"general";"via3",#N/A,TRUE,"general"}</definedName>
    <definedName name="ZDF" localSheetId="42">#REF!</definedName>
    <definedName name="ZDF" localSheetId="44">#REF!</definedName>
    <definedName name="ZDF" localSheetId="41">#REF!</definedName>
    <definedName name="ZDF">#REF!</definedName>
    <definedName name="ZONA1" localSheetId="42">#REF!</definedName>
    <definedName name="ZONA1" localSheetId="44">#REF!</definedName>
    <definedName name="ZONA1" localSheetId="41">#REF!</definedName>
    <definedName name="ZONA1">#REF!</definedName>
    <definedName name="ZONA3" localSheetId="42">#REF!</definedName>
    <definedName name="ZONA3" localSheetId="44">#REF!</definedName>
    <definedName name="ZONA3" localSheetId="41">#REF!</definedName>
    <definedName name="ZONA3">#REF!</definedName>
    <definedName name="ZONA4" localSheetId="41">#REF!</definedName>
    <definedName name="ZONA4">#REF!</definedName>
    <definedName name="zx" localSheetId="42">'MEDIA ARIT BAJA'!ERR</definedName>
    <definedName name="zx" localSheetId="44">'ORDEN ELEG'!ERR</definedName>
    <definedName name="zx" localSheetId="41">'PREC. ARTIFI. BAJOS'!ERR</definedName>
    <definedName name="zx">[0]!ERR</definedName>
    <definedName name="zxczds" localSheetId="42" hidden="1">{"TAB1",#N/A,TRUE,"GENERAL";"TAB2",#N/A,TRUE,"GENERAL";"TAB3",#N/A,TRUE,"GENERAL";"TAB4",#N/A,TRUE,"GENERAL";"TAB5",#N/A,TRUE,"GENERAL"}</definedName>
    <definedName name="zxczds" localSheetId="44" hidden="1">{"TAB1",#N/A,TRUE,"GENERAL";"TAB2",#N/A,TRUE,"GENERAL";"TAB3",#N/A,TRUE,"GENERAL";"TAB4",#N/A,TRUE,"GENERAL";"TAB5",#N/A,TRUE,"GENERAL"}</definedName>
    <definedName name="zxczds" localSheetId="41" hidden="1">{"TAB1",#N/A,TRUE,"GENERAL";"TAB2",#N/A,TRUE,"GENERAL";"TAB3",#N/A,TRUE,"GENERAL";"TAB4",#N/A,TRUE,"GENERAL";"TAB5",#N/A,TRUE,"GENERAL"}</definedName>
    <definedName name="zxczds" hidden="1">{"TAB1",#N/A,TRUE,"GENERAL";"TAB2",#N/A,TRUE,"GENERAL";"TAB3",#N/A,TRUE,"GENERAL";"TAB4",#N/A,TRUE,"GENERAL";"TAB5",#N/A,TRUE,"GENERAL"}</definedName>
    <definedName name="zxsdftyu" localSheetId="42" hidden="1">{"via1",#N/A,TRUE,"general";"via2",#N/A,TRUE,"general";"via3",#N/A,TRUE,"general"}</definedName>
    <definedName name="zxsdftyu" localSheetId="44" hidden="1">{"via1",#N/A,TRUE,"general";"via2",#N/A,TRUE,"general";"via3",#N/A,TRUE,"general"}</definedName>
    <definedName name="zxsdftyu" localSheetId="41" hidden="1">{"via1",#N/A,TRUE,"general";"via2",#N/A,TRUE,"general";"via3",#N/A,TRUE,"general"}</definedName>
    <definedName name="zxsdftyu" hidden="1">{"via1",#N/A,TRUE,"general";"via2",#N/A,TRUE,"general";"via3",#N/A,TRUE,"general"}</definedName>
    <definedName name="zxvxczv" localSheetId="42" hidden="1">{"via1",#N/A,TRUE,"general";"via2",#N/A,TRUE,"general";"via3",#N/A,TRUE,"general"}</definedName>
    <definedName name="zxvxczv" localSheetId="44" hidden="1">{"via1",#N/A,TRUE,"general";"via2",#N/A,TRUE,"general";"via3",#N/A,TRUE,"general"}</definedName>
    <definedName name="zxvxczv" localSheetId="41" hidden="1">{"via1",#N/A,TRUE,"general";"via2",#N/A,TRUE,"general";"via3",#N/A,TRUE,"general"}</definedName>
    <definedName name="zxvxczv" hidden="1">{"via1",#N/A,TRUE,"general";"via2",#N/A,TRUE,"general";"via3",#N/A,TRUE,"general"}</definedName>
    <definedName name="ZZZZZZZZZZZ" localSheetId="42">#REF!</definedName>
    <definedName name="ZZZZZZZZZZZ" localSheetId="44">#REF!</definedName>
    <definedName name="ZZZZZZZZZZZ" localSheetId="41">#REF!</definedName>
    <definedName name="ZZZZZZZZZZZ">#REF!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4" i="90" l="1"/>
  <c r="D18" i="90"/>
  <c r="D10" i="90"/>
  <c r="D15" i="90"/>
  <c r="D12" i="90"/>
  <c r="D16" i="90"/>
  <c r="D11" i="90"/>
  <c r="D17" i="90"/>
  <c r="D8" i="90"/>
  <c r="D13" i="90"/>
  <c r="D9" i="90"/>
  <c r="C9" i="90"/>
  <c r="C14" i="90"/>
  <c r="C18" i="90"/>
  <c r="C10" i="90"/>
  <c r="C15" i="90"/>
  <c r="C12" i="90"/>
  <c r="C16" i="90"/>
  <c r="C11" i="90"/>
  <c r="C17" i="90"/>
  <c r="C8" i="90"/>
  <c r="C13" i="90"/>
  <c r="DF94" i="90"/>
  <c r="DE41" i="90"/>
  <c r="J43" i="22"/>
  <c r="J42" i="22"/>
  <c r="J41" i="22"/>
  <c r="J40" i="22"/>
  <c r="J39" i="22"/>
  <c r="J38" i="22"/>
  <c r="J37" i="22"/>
  <c r="J36" i="22"/>
  <c r="J35" i="22"/>
  <c r="J34" i="22"/>
  <c r="J33" i="22"/>
  <c r="J32" i="22"/>
  <c r="J31" i="22"/>
  <c r="J30" i="22"/>
  <c r="J29" i="22"/>
  <c r="J28" i="22"/>
  <c r="J27" i="22"/>
  <c r="J26" i="22"/>
  <c r="J25" i="22"/>
  <c r="J24" i="22"/>
  <c r="J23" i="22"/>
  <c r="J22" i="22"/>
  <c r="J21" i="22"/>
  <c r="J20" i="22"/>
  <c r="J19" i="22"/>
  <c r="J18" i="22"/>
  <c r="J17" i="22"/>
  <c r="J16" i="22"/>
  <c r="J15" i="22"/>
  <c r="J14" i="22"/>
  <c r="J13" i="22"/>
  <c r="J12" i="22"/>
  <c r="J11" i="22"/>
  <c r="GB177" i="85" l="1"/>
  <c r="D50" i="89"/>
  <c r="C50" i="89"/>
  <c r="F26" i="89"/>
  <c r="E26" i="89"/>
  <c r="D58" i="89"/>
  <c r="C58" i="89"/>
  <c r="D57" i="89"/>
  <c r="C57" i="89"/>
  <c r="D56" i="89"/>
  <c r="C56" i="89"/>
  <c r="D55" i="89"/>
  <c r="C55" i="89"/>
  <c r="D54" i="89"/>
  <c r="C54" i="89"/>
  <c r="D53" i="89"/>
  <c r="C53" i="89"/>
  <c r="D52" i="89"/>
  <c r="C52" i="89"/>
  <c r="D51" i="89"/>
  <c r="C51" i="89"/>
  <c r="D49" i="89"/>
  <c r="C49" i="89"/>
  <c r="D48" i="89"/>
  <c r="C48" i="89"/>
  <c r="F34" i="89"/>
  <c r="E34" i="89"/>
  <c r="F33" i="89"/>
  <c r="E33" i="89"/>
  <c r="F32" i="89"/>
  <c r="E32" i="89"/>
  <c r="F31" i="89"/>
  <c r="E31" i="89"/>
  <c r="F30" i="89"/>
  <c r="E30" i="89"/>
  <c r="F29" i="89"/>
  <c r="E29" i="89"/>
  <c r="F28" i="89"/>
  <c r="E28" i="89"/>
  <c r="F27" i="89"/>
  <c r="E27" i="89"/>
  <c r="F25" i="89"/>
  <c r="E25" i="89"/>
  <c r="F24" i="89"/>
  <c r="E24" i="89"/>
  <c r="G10" i="89"/>
  <c r="D50" i="88"/>
  <c r="C50" i="88"/>
  <c r="D49" i="88"/>
  <c r="C49" i="88"/>
  <c r="D48" i="88"/>
  <c r="C48" i="88"/>
  <c r="D47" i="88"/>
  <c r="C47" i="88"/>
  <c r="D46" i="88"/>
  <c r="C46" i="88"/>
  <c r="D45" i="88"/>
  <c r="C45" i="88"/>
  <c r="D44" i="88"/>
  <c r="C44" i="88"/>
  <c r="D43" i="88"/>
  <c r="C43" i="88"/>
  <c r="D42" i="88"/>
  <c r="C42" i="88"/>
  <c r="D41" i="88"/>
  <c r="C41" i="88"/>
  <c r="D40" i="88"/>
  <c r="C40" i="88"/>
  <c r="D39" i="88"/>
  <c r="C39" i="88"/>
  <c r="D38" i="88"/>
  <c r="C38" i="88"/>
  <c r="F24" i="88"/>
  <c r="E24" i="88"/>
  <c r="F23" i="88"/>
  <c r="E23" i="88"/>
  <c r="F22" i="88"/>
  <c r="E22" i="88"/>
  <c r="F21" i="88"/>
  <c r="E21" i="88"/>
  <c r="F20" i="88"/>
  <c r="E20" i="88"/>
  <c r="F19" i="88"/>
  <c r="E19" i="88"/>
  <c r="F18" i="88"/>
  <c r="E18" i="88"/>
  <c r="F17" i="88"/>
  <c r="E17" i="88"/>
  <c r="F16" i="88"/>
  <c r="E16" i="88"/>
  <c r="F15" i="88"/>
  <c r="E15" i="88"/>
  <c r="F14" i="88"/>
  <c r="E14" i="88"/>
  <c r="F13" i="88"/>
  <c r="E13" i="88"/>
  <c r="F12" i="88"/>
  <c r="E12" i="88"/>
  <c r="G24" i="89" l="1"/>
  <c r="H24" i="89"/>
  <c r="H12" i="88"/>
  <c r="G12" i="88"/>
  <c r="E38" i="88" s="1"/>
  <c r="I24" i="89" l="1"/>
  <c r="F46" i="88"/>
  <c r="F43" i="88"/>
  <c r="F38" i="88"/>
  <c r="F47" i="88"/>
  <c r="F49" i="88"/>
  <c r="F41" i="88"/>
  <c r="F44" i="88"/>
  <c r="F40" i="88"/>
  <c r="F39" i="88"/>
  <c r="F42" i="88"/>
  <c r="F45" i="88"/>
  <c r="F48" i="88"/>
  <c r="F50" i="88"/>
  <c r="E57" i="89" l="1"/>
  <c r="E50" i="89"/>
  <c r="E48" i="89"/>
  <c r="E53" i="89"/>
  <c r="E55" i="89"/>
  <c r="E54" i="89"/>
  <c r="E52" i="89"/>
  <c r="E49" i="89"/>
  <c r="E51" i="89"/>
  <c r="E58" i="89"/>
  <c r="E56" i="89"/>
  <c r="HZ194" i="85" l="1"/>
  <c r="IE14" i="85"/>
  <c r="IC13" i="85"/>
  <c r="IF8" i="85"/>
  <c r="IC8" i="85"/>
  <c r="HZ191" i="85"/>
  <c r="HZ192" i="85" s="1"/>
  <c r="IA188" i="85"/>
  <c r="IB188" i="85" s="1"/>
  <c r="IB186" i="85"/>
  <c r="IA176" i="85"/>
  <c r="IB176" i="85" s="1"/>
  <c r="IE171" i="85"/>
  <c r="IF171" i="85" s="1"/>
  <c r="IC171" i="85"/>
  <c r="IB171" i="85"/>
  <c r="HZ171" i="85"/>
  <c r="IE170" i="85"/>
  <c r="IF170" i="85" s="1"/>
  <c r="IC170" i="85"/>
  <c r="IB170" i="85"/>
  <c r="HZ170" i="85"/>
  <c r="IC169" i="85"/>
  <c r="IB169" i="85"/>
  <c r="IE169" i="85" s="1"/>
  <c r="IF169" i="85" s="1"/>
  <c r="HZ169" i="85"/>
  <c r="IE168" i="85"/>
  <c r="IF168" i="85" s="1"/>
  <c r="IB168" i="85"/>
  <c r="IC168" i="85" s="1"/>
  <c r="HZ168" i="85"/>
  <c r="IE167" i="85"/>
  <c r="IF167" i="85" s="1"/>
  <c r="IC167" i="85"/>
  <c r="IB167" i="85"/>
  <c r="HZ167" i="85"/>
  <c r="IE165" i="85"/>
  <c r="IF165" i="85" s="1"/>
  <c r="IC165" i="85"/>
  <c r="IB165" i="85"/>
  <c r="HZ165" i="85"/>
  <c r="IC164" i="85"/>
  <c r="IB164" i="85"/>
  <c r="IE164" i="85" s="1"/>
  <c r="HZ164" i="85"/>
  <c r="IE163" i="85"/>
  <c r="IF163" i="85" s="1"/>
  <c r="IB163" i="85"/>
  <c r="IC163" i="85" s="1"/>
  <c r="HZ163" i="85"/>
  <c r="IE162" i="85"/>
  <c r="IF162" i="85" s="1"/>
  <c r="IC162" i="85"/>
  <c r="IB162" i="85"/>
  <c r="HZ162" i="85"/>
  <c r="IE161" i="85"/>
  <c r="IF161" i="85" s="1"/>
  <c r="IC161" i="85"/>
  <c r="IB161" i="85"/>
  <c r="HZ161" i="85"/>
  <c r="IC160" i="85"/>
  <c r="IB160" i="85"/>
  <c r="IE160" i="85" s="1"/>
  <c r="HZ160" i="85"/>
  <c r="IE159" i="85"/>
  <c r="IF159" i="85" s="1"/>
  <c r="IB159" i="85"/>
  <c r="IC159" i="85" s="1"/>
  <c r="HZ159" i="85"/>
  <c r="IE158" i="85"/>
  <c r="IF158" i="85" s="1"/>
  <c r="IC158" i="85"/>
  <c r="IB158" i="85"/>
  <c r="HZ158" i="85"/>
  <c r="IE157" i="85"/>
  <c r="IF157" i="85" s="1"/>
  <c r="IC157" i="85"/>
  <c r="IB157" i="85"/>
  <c r="HZ157" i="85"/>
  <c r="IC156" i="85"/>
  <c r="IB156" i="85"/>
  <c r="IE156" i="85" s="1"/>
  <c r="IF156" i="85" s="1"/>
  <c r="HZ156" i="85"/>
  <c r="IE155" i="85"/>
  <c r="IF155" i="85" s="1"/>
  <c r="IB155" i="85"/>
  <c r="IC155" i="85" s="1"/>
  <c r="HZ155" i="85"/>
  <c r="IE154" i="85"/>
  <c r="IF154" i="85" s="1"/>
  <c r="IC154" i="85"/>
  <c r="IB154" i="85"/>
  <c r="HZ154" i="85"/>
  <c r="IE153" i="85"/>
  <c r="IF153" i="85" s="1"/>
  <c r="IC153" i="85"/>
  <c r="IB153" i="85"/>
  <c r="HZ153" i="85"/>
  <c r="IC152" i="85"/>
  <c r="IB152" i="85"/>
  <c r="IE152" i="85" s="1"/>
  <c r="IF152" i="85" s="1"/>
  <c r="HZ152" i="85"/>
  <c r="IE151" i="85"/>
  <c r="IF151" i="85" s="1"/>
  <c r="IB151" i="85"/>
  <c r="IC151" i="85" s="1"/>
  <c r="HZ151" i="85"/>
  <c r="IE150" i="85"/>
  <c r="IF150" i="85" s="1"/>
  <c r="IC150" i="85"/>
  <c r="IB150" i="85"/>
  <c r="HZ150" i="85"/>
  <c r="IE149" i="85"/>
  <c r="IF149" i="85" s="1"/>
  <c r="IC149" i="85"/>
  <c r="IB149" i="85"/>
  <c r="HZ149" i="85"/>
  <c r="IC148" i="85"/>
  <c r="IB148" i="85"/>
  <c r="IE148" i="85" s="1"/>
  <c r="HZ148" i="85"/>
  <c r="IE147" i="85"/>
  <c r="IF147" i="85" s="1"/>
  <c r="IB147" i="85"/>
  <c r="IC147" i="85" s="1"/>
  <c r="HZ147" i="85"/>
  <c r="IE146" i="85"/>
  <c r="IF146" i="85" s="1"/>
  <c r="IC146" i="85"/>
  <c r="IB146" i="85"/>
  <c r="HZ146" i="85"/>
  <c r="IE145" i="85"/>
  <c r="IF145" i="85" s="1"/>
  <c r="IC145" i="85"/>
  <c r="IB145" i="85"/>
  <c r="HZ145" i="85"/>
  <c r="IC144" i="85"/>
  <c r="IB144" i="85"/>
  <c r="IE144" i="85" s="1"/>
  <c r="HZ144" i="85"/>
  <c r="IE143" i="85"/>
  <c r="IF143" i="85" s="1"/>
  <c r="IB143" i="85"/>
  <c r="IC143" i="85" s="1"/>
  <c r="HZ143" i="85"/>
  <c r="IE142" i="85"/>
  <c r="IF142" i="85" s="1"/>
  <c r="IC142" i="85"/>
  <c r="IB142" i="85"/>
  <c r="HZ142" i="85"/>
  <c r="IE141" i="85"/>
  <c r="IF141" i="85" s="1"/>
  <c r="IC141" i="85"/>
  <c r="IB141" i="85"/>
  <c r="HZ141" i="85"/>
  <c r="IC140" i="85"/>
  <c r="IB140" i="85"/>
  <c r="IE140" i="85" s="1"/>
  <c r="IF140" i="85" s="1"/>
  <c r="HZ140" i="85"/>
  <c r="IE139" i="85"/>
  <c r="IF139" i="85" s="1"/>
  <c r="IB139" i="85"/>
  <c r="IC139" i="85" s="1"/>
  <c r="HZ139" i="85"/>
  <c r="IE138" i="85"/>
  <c r="IF138" i="85" s="1"/>
  <c r="IC138" i="85"/>
  <c r="IB138" i="85"/>
  <c r="HZ138" i="85"/>
  <c r="IE137" i="85"/>
  <c r="IF137" i="85" s="1"/>
  <c r="IC137" i="85"/>
  <c r="IB137" i="85"/>
  <c r="HZ137" i="85"/>
  <c r="IC136" i="85"/>
  <c r="IB136" i="85"/>
  <c r="IE136" i="85" s="1"/>
  <c r="IF136" i="85" s="1"/>
  <c r="HZ136" i="85"/>
  <c r="IE135" i="85"/>
  <c r="IF135" i="85" s="1"/>
  <c r="IB135" i="85"/>
  <c r="IC135" i="85" s="1"/>
  <c r="HZ135" i="85"/>
  <c r="IE134" i="85"/>
  <c r="IF134" i="85" s="1"/>
  <c r="IC134" i="85"/>
  <c r="IB134" i="85"/>
  <c r="HZ134" i="85"/>
  <c r="IE133" i="85"/>
  <c r="IF133" i="85" s="1"/>
  <c r="IC133" i="85"/>
  <c r="IB133" i="85"/>
  <c r="HZ133" i="85"/>
  <c r="IC132" i="85"/>
  <c r="IB132" i="85"/>
  <c r="IE132" i="85" s="1"/>
  <c r="HZ132" i="85"/>
  <c r="IE131" i="85"/>
  <c r="IF131" i="85" s="1"/>
  <c r="IB131" i="85"/>
  <c r="IC131" i="85" s="1"/>
  <c r="HZ131" i="85"/>
  <c r="IE130" i="85"/>
  <c r="IF130" i="85" s="1"/>
  <c r="IC130" i="85"/>
  <c r="IB130" i="85"/>
  <c r="HZ130" i="85"/>
  <c r="IE129" i="85"/>
  <c r="IF129" i="85" s="1"/>
  <c r="IC129" i="85"/>
  <c r="IB129" i="85"/>
  <c r="HZ129" i="85"/>
  <c r="IC128" i="85"/>
  <c r="IB128" i="85"/>
  <c r="IE128" i="85" s="1"/>
  <c r="HZ128" i="85"/>
  <c r="IE127" i="85"/>
  <c r="IF127" i="85" s="1"/>
  <c r="IB127" i="85"/>
  <c r="IC127" i="85" s="1"/>
  <c r="HZ127" i="85"/>
  <c r="IE126" i="85"/>
  <c r="IF126" i="85" s="1"/>
  <c r="IC126" i="85"/>
  <c r="IB126" i="85"/>
  <c r="HZ126" i="85"/>
  <c r="IE125" i="85"/>
  <c r="IF125" i="85" s="1"/>
  <c r="IC125" i="85"/>
  <c r="IB125" i="85"/>
  <c r="HZ125" i="85"/>
  <c r="IC124" i="85"/>
  <c r="IB124" i="85"/>
  <c r="IE124" i="85" s="1"/>
  <c r="IF124" i="85" s="1"/>
  <c r="HZ124" i="85"/>
  <c r="IE123" i="85"/>
  <c r="IF123" i="85" s="1"/>
  <c r="IB123" i="85"/>
  <c r="IC123" i="85" s="1"/>
  <c r="HZ123" i="85"/>
  <c r="IE122" i="85"/>
  <c r="IF122" i="85" s="1"/>
  <c r="IC122" i="85"/>
  <c r="IB122" i="85"/>
  <c r="HZ122" i="85"/>
  <c r="IE121" i="85"/>
  <c r="IF121" i="85" s="1"/>
  <c r="IC121" i="85"/>
  <c r="IB121" i="85"/>
  <c r="HZ121" i="85"/>
  <c r="IC120" i="85"/>
  <c r="IB120" i="85"/>
  <c r="IE120" i="85" s="1"/>
  <c r="IF120" i="85" s="1"/>
  <c r="HZ120" i="85"/>
  <c r="IE119" i="85"/>
  <c r="IF119" i="85" s="1"/>
  <c r="IB119" i="85"/>
  <c r="IC119" i="85" s="1"/>
  <c r="HZ119" i="85"/>
  <c r="IE118" i="85"/>
  <c r="IF118" i="85" s="1"/>
  <c r="IC118" i="85"/>
  <c r="IB118" i="85"/>
  <c r="HZ118" i="85"/>
  <c r="IE117" i="85"/>
  <c r="IF117" i="85" s="1"/>
  <c r="IC117" i="85"/>
  <c r="IB117" i="85"/>
  <c r="HZ117" i="85"/>
  <c r="IC116" i="85"/>
  <c r="IB116" i="85"/>
  <c r="IE116" i="85" s="1"/>
  <c r="HZ116" i="85"/>
  <c r="IE115" i="85"/>
  <c r="IF115" i="85" s="1"/>
  <c r="IB115" i="85"/>
  <c r="IC115" i="85" s="1"/>
  <c r="HZ115" i="85"/>
  <c r="IE114" i="85"/>
  <c r="IF114" i="85" s="1"/>
  <c r="IC114" i="85"/>
  <c r="IB114" i="85"/>
  <c r="HZ114" i="85"/>
  <c r="IE113" i="85"/>
  <c r="IF113" i="85" s="1"/>
  <c r="IC113" i="85"/>
  <c r="IB113" i="85"/>
  <c r="HZ113" i="85"/>
  <c r="IC112" i="85"/>
  <c r="IB112" i="85"/>
  <c r="IE112" i="85" s="1"/>
  <c r="HZ112" i="85"/>
  <c r="IE111" i="85"/>
  <c r="IF111" i="85" s="1"/>
  <c r="IB111" i="85"/>
  <c r="IC111" i="85" s="1"/>
  <c r="HZ111" i="85"/>
  <c r="IE110" i="85"/>
  <c r="IF110" i="85" s="1"/>
  <c r="IC110" i="85"/>
  <c r="IB110" i="85"/>
  <c r="HZ110" i="85"/>
  <c r="IE109" i="85"/>
  <c r="IF109" i="85" s="1"/>
  <c r="IC109" i="85"/>
  <c r="IB109" i="85"/>
  <c r="HZ109" i="85"/>
  <c r="IC108" i="85"/>
  <c r="IB108" i="85"/>
  <c r="IE108" i="85" s="1"/>
  <c r="IF108" i="85" s="1"/>
  <c r="HZ108" i="85"/>
  <c r="IE105" i="85"/>
  <c r="IF105" i="85" s="1"/>
  <c r="IB105" i="85"/>
  <c r="IC105" i="85" s="1"/>
  <c r="HZ105" i="85"/>
  <c r="IE103" i="85"/>
  <c r="IF103" i="85" s="1"/>
  <c r="IC103" i="85"/>
  <c r="IB103" i="85"/>
  <c r="HZ103" i="85"/>
  <c r="IE102" i="85"/>
  <c r="IF102" i="85" s="1"/>
  <c r="IC102" i="85"/>
  <c r="IB102" i="85"/>
  <c r="HZ102" i="85"/>
  <c r="IC101" i="85"/>
  <c r="IB101" i="85"/>
  <c r="IE101" i="85" s="1"/>
  <c r="IF101" i="85" s="1"/>
  <c r="HZ101" i="85"/>
  <c r="IE100" i="85"/>
  <c r="IF100" i="85" s="1"/>
  <c r="IB100" i="85"/>
  <c r="IC100" i="85" s="1"/>
  <c r="HZ100" i="85"/>
  <c r="IE99" i="85"/>
  <c r="IF99" i="85" s="1"/>
  <c r="IC99" i="85"/>
  <c r="IB99" i="85"/>
  <c r="HZ99" i="85"/>
  <c r="IE97" i="85"/>
  <c r="IF97" i="85" s="1"/>
  <c r="IC97" i="85"/>
  <c r="IB97" i="85"/>
  <c r="HZ97" i="85"/>
  <c r="IC95" i="85"/>
  <c r="IB95" i="85"/>
  <c r="IE95" i="85" s="1"/>
  <c r="HZ95" i="85"/>
  <c r="IE94" i="85"/>
  <c r="IF94" i="85" s="1"/>
  <c r="IB94" i="85"/>
  <c r="IC94" i="85" s="1"/>
  <c r="HZ94" i="85"/>
  <c r="IE93" i="85"/>
  <c r="IF93" i="85" s="1"/>
  <c r="IC93" i="85"/>
  <c r="IB93" i="85"/>
  <c r="HZ93" i="85"/>
  <c r="IE92" i="85"/>
  <c r="IF92" i="85" s="1"/>
  <c r="IC92" i="85"/>
  <c r="IB92" i="85"/>
  <c r="HZ92" i="85"/>
  <c r="IC91" i="85"/>
  <c r="IB91" i="85"/>
  <c r="IE91" i="85" s="1"/>
  <c r="HZ91" i="85"/>
  <c r="IE90" i="85"/>
  <c r="IF90" i="85" s="1"/>
  <c r="IB90" i="85"/>
  <c r="IC90" i="85" s="1"/>
  <c r="HZ90" i="85"/>
  <c r="IE87" i="85"/>
  <c r="IF87" i="85" s="1"/>
  <c r="IC87" i="85"/>
  <c r="IB87" i="85"/>
  <c r="HZ87" i="85"/>
  <c r="IE85" i="85"/>
  <c r="IF85" i="85" s="1"/>
  <c r="IC85" i="85"/>
  <c r="IB85" i="85"/>
  <c r="HZ85" i="85"/>
  <c r="IC84" i="85"/>
  <c r="IB84" i="85"/>
  <c r="IE84" i="85" s="1"/>
  <c r="IF84" i="85" s="1"/>
  <c r="HZ84" i="85"/>
  <c r="IE83" i="85"/>
  <c r="IF83" i="85" s="1"/>
  <c r="IB83" i="85"/>
  <c r="IC83" i="85" s="1"/>
  <c r="HZ83" i="85"/>
  <c r="IE82" i="85"/>
  <c r="IF82" i="85" s="1"/>
  <c r="IC82" i="85"/>
  <c r="IB82" i="85"/>
  <c r="HZ82" i="85"/>
  <c r="IE81" i="85"/>
  <c r="IF81" i="85" s="1"/>
  <c r="IC81" i="85"/>
  <c r="IB81" i="85"/>
  <c r="HZ81" i="85"/>
  <c r="IC80" i="85"/>
  <c r="IB80" i="85"/>
  <c r="IE80" i="85" s="1"/>
  <c r="IF80" i="85" s="1"/>
  <c r="HZ80" i="85"/>
  <c r="IE79" i="85"/>
  <c r="IF79" i="85" s="1"/>
  <c r="IB79" i="85"/>
  <c r="IC79" i="85" s="1"/>
  <c r="HZ79" i="85"/>
  <c r="IE78" i="85"/>
  <c r="IF78" i="85" s="1"/>
  <c r="IC78" i="85"/>
  <c r="IB78" i="85"/>
  <c r="HZ78" i="85"/>
  <c r="IE77" i="85"/>
  <c r="IF77" i="85" s="1"/>
  <c r="IC77" i="85"/>
  <c r="IB77" i="85"/>
  <c r="HZ77" i="85"/>
  <c r="IC76" i="85"/>
  <c r="IB76" i="85"/>
  <c r="IE76" i="85" s="1"/>
  <c r="HZ76" i="85"/>
  <c r="IE74" i="85"/>
  <c r="IF74" i="85" s="1"/>
  <c r="IB74" i="85"/>
  <c r="IC74" i="85" s="1"/>
  <c r="HZ74" i="85"/>
  <c r="IE71" i="85"/>
  <c r="IF71" i="85" s="1"/>
  <c r="IC71" i="85"/>
  <c r="ID71" i="85" s="1"/>
  <c r="IB71" i="85"/>
  <c r="IB70" i="85"/>
  <c r="HZ70" i="85"/>
  <c r="IB69" i="85"/>
  <c r="HZ69" i="85"/>
  <c r="IF68" i="85"/>
  <c r="IE68" i="85"/>
  <c r="IB68" i="85"/>
  <c r="IC68" i="85" s="1"/>
  <c r="HZ68" i="85"/>
  <c r="IB67" i="85"/>
  <c r="HZ67" i="85"/>
  <c r="IB64" i="85"/>
  <c r="IE63" i="85"/>
  <c r="IB63" i="85"/>
  <c r="IC63" i="85" s="1"/>
  <c r="HZ63" i="85"/>
  <c r="IE62" i="85"/>
  <c r="IF62" i="85" s="1"/>
  <c r="IC62" i="85"/>
  <c r="IB62" i="85"/>
  <c r="HZ62" i="85"/>
  <c r="IE61" i="85"/>
  <c r="IC61" i="85"/>
  <c r="IB61" i="85"/>
  <c r="HZ61" i="85"/>
  <c r="IE59" i="85"/>
  <c r="IF59" i="85" s="1"/>
  <c r="IC59" i="85"/>
  <c r="IB59" i="85"/>
  <c r="HZ59" i="85"/>
  <c r="IE57" i="85"/>
  <c r="IF57" i="85" s="1"/>
  <c r="IB57" i="85"/>
  <c r="IC57" i="85" s="1"/>
  <c r="HZ57" i="85"/>
  <c r="IE56" i="85"/>
  <c r="IF56" i="85" s="1"/>
  <c r="IC56" i="85"/>
  <c r="IB56" i="85"/>
  <c r="HZ56" i="85"/>
  <c r="IE52" i="85"/>
  <c r="IF52" i="85" s="1"/>
  <c r="IC52" i="85"/>
  <c r="IB52" i="85"/>
  <c r="HZ52" i="85"/>
  <c r="IE51" i="85"/>
  <c r="IF51" i="85" s="1"/>
  <c r="IC51" i="85"/>
  <c r="IB51" i="85"/>
  <c r="HZ51" i="85"/>
  <c r="IE50" i="85"/>
  <c r="IB50" i="85"/>
  <c r="IC50" i="85" s="1"/>
  <c r="HZ50" i="85"/>
  <c r="IE49" i="85"/>
  <c r="IF49" i="85" s="1"/>
  <c r="IC49" i="85"/>
  <c r="IB49" i="85"/>
  <c r="HZ49" i="85"/>
  <c r="IE47" i="85"/>
  <c r="IF47" i="85" s="1"/>
  <c r="IC47" i="85"/>
  <c r="IB47" i="85"/>
  <c r="HZ47" i="85"/>
  <c r="IE46" i="85"/>
  <c r="IC46" i="85"/>
  <c r="IB46" i="85"/>
  <c r="HZ46" i="85"/>
  <c r="IE45" i="85"/>
  <c r="IB45" i="85"/>
  <c r="IC45" i="85" s="1"/>
  <c r="HZ45" i="85"/>
  <c r="IE41" i="85"/>
  <c r="IF41" i="85" s="1"/>
  <c r="IC41" i="85"/>
  <c r="IB41" i="85"/>
  <c r="HZ41" i="85"/>
  <c r="IE40" i="85"/>
  <c r="IF40" i="85" s="1"/>
  <c r="IC40" i="85"/>
  <c r="IB40" i="85"/>
  <c r="HZ40" i="85"/>
  <c r="IE39" i="85"/>
  <c r="IC39" i="85"/>
  <c r="IB39" i="85"/>
  <c r="HZ39" i="85"/>
  <c r="IE38" i="85"/>
  <c r="IF38" i="85" s="1"/>
  <c r="IB38" i="85"/>
  <c r="IC38" i="85" s="1"/>
  <c r="HZ38" i="85"/>
  <c r="IE37" i="85"/>
  <c r="IF37" i="85" s="1"/>
  <c r="IC37" i="85"/>
  <c r="IB37" i="85"/>
  <c r="HZ37" i="85"/>
  <c r="IE36" i="85"/>
  <c r="IF36" i="85" s="1"/>
  <c r="IC36" i="85"/>
  <c r="IB36" i="85"/>
  <c r="HZ36" i="85"/>
  <c r="IE35" i="85"/>
  <c r="IC35" i="85"/>
  <c r="IB35" i="85"/>
  <c r="HZ35" i="85"/>
  <c r="IE34" i="85"/>
  <c r="IF34" i="85" s="1"/>
  <c r="IB34" i="85"/>
  <c r="IC34" i="85" s="1"/>
  <c r="HZ34" i="85"/>
  <c r="IE33" i="85"/>
  <c r="IF33" i="85" s="1"/>
  <c r="IC33" i="85"/>
  <c r="IB33" i="85"/>
  <c r="HZ33" i="85"/>
  <c r="IE32" i="85"/>
  <c r="IF32" i="85" s="1"/>
  <c r="IC32" i="85"/>
  <c r="IB32" i="85"/>
  <c r="HZ32" i="85"/>
  <c r="IE31" i="85"/>
  <c r="IF31" i="85" s="1"/>
  <c r="IC31" i="85"/>
  <c r="IB31" i="85"/>
  <c r="HZ31" i="85"/>
  <c r="IE30" i="85"/>
  <c r="IF30" i="85" s="1"/>
  <c r="IB30" i="85"/>
  <c r="IC30" i="85" s="1"/>
  <c r="HZ30" i="85"/>
  <c r="IE29" i="85"/>
  <c r="IF29" i="85" s="1"/>
  <c r="IC29" i="85"/>
  <c r="IB29" i="85"/>
  <c r="HZ29" i="85"/>
  <c r="IE28" i="85"/>
  <c r="IC28" i="85"/>
  <c r="IB28" i="85"/>
  <c r="HZ28" i="85"/>
  <c r="IE27" i="85"/>
  <c r="IF27" i="85" s="1"/>
  <c r="IC27" i="85"/>
  <c r="IB27" i="85"/>
  <c r="HZ27" i="85"/>
  <c r="IE26" i="85"/>
  <c r="IB26" i="85"/>
  <c r="IC26" i="85" s="1"/>
  <c r="HZ26" i="85"/>
  <c r="IE25" i="85"/>
  <c r="IF25" i="85" s="1"/>
  <c r="IC25" i="85"/>
  <c r="IB25" i="85"/>
  <c r="HZ25" i="85"/>
  <c r="IE22" i="85"/>
  <c r="IC22" i="85"/>
  <c r="IB22" i="85"/>
  <c r="HZ22" i="85"/>
  <c r="IE21" i="85"/>
  <c r="IF21" i="85" s="1"/>
  <c r="IC21" i="85"/>
  <c r="IB21" i="85"/>
  <c r="HZ21" i="85"/>
  <c r="IE20" i="85"/>
  <c r="IB20" i="85"/>
  <c r="IC20" i="85" s="1"/>
  <c r="HZ20" i="85"/>
  <c r="IE19" i="85"/>
  <c r="IF19" i="85" s="1"/>
  <c r="IC19" i="85"/>
  <c r="IB19" i="85"/>
  <c r="HZ19" i="85"/>
  <c r="IE18" i="85"/>
  <c r="IC18" i="85"/>
  <c r="IB18" i="85"/>
  <c r="HZ18" i="85"/>
  <c r="IE17" i="85"/>
  <c r="IF17" i="85" s="1"/>
  <c r="IC17" i="85"/>
  <c r="IB17" i="85"/>
  <c r="HZ17" i="85"/>
  <c r="IE16" i="85"/>
  <c r="IF16" i="85" s="1"/>
  <c r="IB16" i="85"/>
  <c r="IC16" i="85" s="1"/>
  <c r="HZ16" i="85"/>
  <c r="IE15" i="85"/>
  <c r="IF15" i="85" s="1"/>
  <c r="IC15" i="85"/>
  <c r="IB15" i="85"/>
  <c r="HZ15" i="85"/>
  <c r="IF14" i="85"/>
  <c r="IC14" i="85"/>
  <c r="IB14" i="85"/>
  <c r="HZ14" i="85"/>
  <c r="IE13" i="85"/>
  <c r="IF13" i="85" s="1"/>
  <c r="IB13" i="85"/>
  <c r="HZ13" i="85"/>
  <c r="IB8" i="85"/>
  <c r="HZ8" i="85"/>
  <c r="HZ5" i="85"/>
  <c r="HS191" i="85"/>
  <c r="HS192" i="85" s="1"/>
  <c r="HL191" i="85"/>
  <c r="HL192" i="85" s="1"/>
  <c r="HE191" i="85"/>
  <c r="HE192" i="85" s="1"/>
  <c r="GX191" i="85"/>
  <c r="GX192" i="85" s="1"/>
  <c r="GQ191" i="85"/>
  <c r="GQ192" i="85" s="1"/>
  <c r="GJ191" i="85"/>
  <c r="GJ192" i="85" s="1"/>
  <c r="GC191" i="85"/>
  <c r="GC192" i="85" s="1"/>
  <c r="FV191" i="85"/>
  <c r="FV192" i="85" s="1"/>
  <c r="FO191" i="85"/>
  <c r="FO192" i="85" s="1"/>
  <c r="FH191" i="85"/>
  <c r="FH192" i="85" s="1"/>
  <c r="FA191" i="85"/>
  <c r="FA192" i="85" s="1"/>
  <c r="ET191" i="85"/>
  <c r="ET192" i="85" s="1"/>
  <c r="EM191" i="85"/>
  <c r="EM192" i="85" s="1"/>
  <c r="EF191" i="85"/>
  <c r="EF192" i="85" s="1"/>
  <c r="DY191" i="85"/>
  <c r="DY192" i="85" s="1"/>
  <c r="DR191" i="85"/>
  <c r="DR192" i="85" s="1"/>
  <c r="HT188" i="85"/>
  <c r="HU188" i="85" s="1"/>
  <c r="HM188" i="85"/>
  <c r="HF188" i="85"/>
  <c r="HG188" i="85" s="1"/>
  <c r="GY188" i="85"/>
  <c r="GR188" i="85"/>
  <c r="GS188" i="85" s="1"/>
  <c r="GK188" i="85"/>
  <c r="GL188" i="85" s="1"/>
  <c r="GD188" i="85"/>
  <c r="GE188" i="85" s="1"/>
  <c r="FW188" i="85"/>
  <c r="FP188" i="85"/>
  <c r="FQ188" i="85" s="1"/>
  <c r="FI188" i="85"/>
  <c r="FB188" i="85"/>
  <c r="FC188" i="85" s="1"/>
  <c r="EU188" i="85"/>
  <c r="EN188" i="85"/>
  <c r="EO188" i="85" s="1"/>
  <c r="EG188" i="85"/>
  <c r="EH188" i="85" s="1"/>
  <c r="DZ188" i="85"/>
  <c r="EA188" i="85" s="1"/>
  <c r="DS188" i="85"/>
  <c r="HU186" i="85"/>
  <c r="HN186" i="85"/>
  <c r="HG186" i="85"/>
  <c r="GZ186" i="85"/>
  <c r="GS186" i="85"/>
  <c r="GL186" i="85"/>
  <c r="GE186" i="85"/>
  <c r="FX186" i="85"/>
  <c r="FQ186" i="85"/>
  <c r="FJ186" i="85"/>
  <c r="FC186" i="85"/>
  <c r="EV186" i="85"/>
  <c r="EO186" i="85"/>
  <c r="EH186" i="85"/>
  <c r="EA186" i="85"/>
  <c r="DT186" i="85"/>
  <c r="HT176" i="85"/>
  <c r="HU176" i="85" s="1"/>
  <c r="HM176" i="85"/>
  <c r="HN176" i="85" s="1"/>
  <c r="HQ176" i="85" s="1"/>
  <c r="HR176" i="85" s="1"/>
  <c r="HF176" i="85"/>
  <c r="HG176" i="85" s="1"/>
  <c r="HH176" i="85" s="1"/>
  <c r="GY176" i="85"/>
  <c r="GZ176" i="85" s="1"/>
  <c r="GR176" i="85"/>
  <c r="GS176" i="85" s="1"/>
  <c r="GK176" i="85"/>
  <c r="GL176" i="85" s="1"/>
  <c r="GM176" i="85" s="1"/>
  <c r="GF176" i="85"/>
  <c r="GD176" i="85"/>
  <c r="GE176" i="85" s="1"/>
  <c r="GH176" i="85" s="1"/>
  <c r="GI176" i="85" s="1"/>
  <c r="FW176" i="85"/>
  <c r="FX176" i="85" s="1"/>
  <c r="FP176" i="85"/>
  <c r="FQ176" i="85" s="1"/>
  <c r="FI176" i="85"/>
  <c r="FJ176" i="85" s="1"/>
  <c r="FB176" i="85"/>
  <c r="FC176" i="85" s="1"/>
  <c r="EU176" i="85"/>
  <c r="EV176" i="85" s="1"/>
  <c r="EN176" i="85"/>
  <c r="EO176" i="85" s="1"/>
  <c r="EG176" i="85"/>
  <c r="EH176" i="85" s="1"/>
  <c r="DZ176" i="85"/>
  <c r="EA176" i="85" s="1"/>
  <c r="DS176" i="85"/>
  <c r="DT176" i="85" s="1"/>
  <c r="HU171" i="85"/>
  <c r="HS171" i="85"/>
  <c r="HN171" i="85"/>
  <c r="HL171" i="85"/>
  <c r="HG171" i="85"/>
  <c r="HE171" i="85"/>
  <c r="GZ171" i="85"/>
  <c r="GX171" i="85"/>
  <c r="GS171" i="85"/>
  <c r="GQ171" i="85"/>
  <c r="GL171" i="85"/>
  <c r="GO171" i="85" s="1"/>
  <c r="GJ171" i="85"/>
  <c r="GH171" i="85"/>
  <c r="GI171" i="85" s="1"/>
  <c r="GF171" i="85"/>
  <c r="GE171" i="85"/>
  <c r="GC171" i="85"/>
  <c r="FX171" i="85"/>
  <c r="FV171" i="85"/>
  <c r="FQ171" i="85"/>
  <c r="FO171" i="85"/>
  <c r="FJ171" i="85"/>
  <c r="FH171" i="85"/>
  <c r="FC171" i="85"/>
  <c r="FA171" i="85"/>
  <c r="EV171" i="85"/>
  <c r="ET171" i="85"/>
  <c r="EO171" i="85"/>
  <c r="EP171" i="85" s="1"/>
  <c r="EM171" i="85"/>
  <c r="EH171" i="85"/>
  <c r="EK171" i="85" s="1"/>
  <c r="EF171" i="85"/>
  <c r="EA171" i="85"/>
  <c r="ED171" i="85" s="1"/>
  <c r="DY171" i="85"/>
  <c r="DT171" i="85"/>
  <c r="DR171" i="85"/>
  <c r="HU170" i="85"/>
  <c r="HS170" i="85"/>
  <c r="HN170" i="85"/>
  <c r="HL170" i="85"/>
  <c r="HG170" i="85"/>
  <c r="HH170" i="85" s="1"/>
  <c r="HE170" i="85"/>
  <c r="GZ170" i="85"/>
  <c r="GX170" i="85"/>
  <c r="GS170" i="85"/>
  <c r="GQ170" i="85"/>
  <c r="GL170" i="85"/>
  <c r="GO170" i="85" s="1"/>
  <c r="GP170" i="85" s="1"/>
  <c r="GJ170" i="85"/>
  <c r="GH170" i="85"/>
  <c r="GF170" i="85"/>
  <c r="GE170" i="85"/>
  <c r="GC170" i="85"/>
  <c r="FX170" i="85"/>
  <c r="GA170" i="85" s="1"/>
  <c r="GB170" i="85" s="1"/>
  <c r="FV170" i="85"/>
  <c r="FQ170" i="85"/>
  <c r="FT170" i="85" s="1"/>
  <c r="FO170" i="85"/>
  <c r="FJ170" i="85"/>
  <c r="FH170" i="85"/>
  <c r="FC170" i="85"/>
  <c r="FA170" i="85"/>
  <c r="EV170" i="85"/>
  <c r="ET170" i="85"/>
  <c r="ER170" i="85"/>
  <c r="ES170" i="85" s="1"/>
  <c r="EO170" i="85"/>
  <c r="EM170" i="85"/>
  <c r="EI170" i="85"/>
  <c r="EH170" i="85"/>
  <c r="EK170" i="85" s="1"/>
  <c r="EL170" i="85" s="1"/>
  <c r="EF170" i="85"/>
  <c r="ED170" i="85"/>
  <c r="EA170" i="85"/>
  <c r="EB170" i="85" s="1"/>
  <c r="DY170" i="85"/>
  <c r="DT170" i="85"/>
  <c r="DR170" i="85"/>
  <c r="HU169" i="85"/>
  <c r="HS169" i="85"/>
  <c r="HN169" i="85"/>
  <c r="HL169" i="85"/>
  <c r="HG169" i="85"/>
  <c r="HH169" i="85" s="1"/>
  <c r="HE169" i="85"/>
  <c r="GZ169" i="85"/>
  <c r="HC169" i="85" s="1"/>
  <c r="HD169" i="85" s="1"/>
  <c r="GX169" i="85"/>
  <c r="GS169" i="85"/>
  <c r="GQ169" i="85"/>
  <c r="GL169" i="85"/>
  <c r="GO169" i="85" s="1"/>
  <c r="GJ169" i="85"/>
  <c r="GE169" i="85"/>
  <c r="GC169" i="85"/>
  <c r="FX169" i="85"/>
  <c r="FV169" i="85"/>
  <c r="FT169" i="85"/>
  <c r="FQ169" i="85"/>
  <c r="FO169" i="85"/>
  <c r="FJ169" i="85"/>
  <c r="FH169" i="85"/>
  <c r="FC169" i="85"/>
  <c r="FF169" i="85" s="1"/>
  <c r="FA169" i="85"/>
  <c r="EV169" i="85"/>
  <c r="ET169" i="85"/>
  <c r="EO169" i="85"/>
  <c r="ER169" i="85" s="1"/>
  <c r="EM169" i="85"/>
  <c r="EH169" i="85"/>
  <c r="EI169" i="85" s="1"/>
  <c r="EF169" i="85"/>
  <c r="EA169" i="85"/>
  <c r="EB169" i="85" s="1"/>
  <c r="DY169" i="85"/>
  <c r="DU169" i="85"/>
  <c r="DT169" i="85"/>
  <c r="DR169" i="85"/>
  <c r="HU168" i="85"/>
  <c r="HS168" i="85"/>
  <c r="HO168" i="85"/>
  <c r="HN168" i="85"/>
  <c r="HL168" i="85"/>
  <c r="HG168" i="85"/>
  <c r="HJ168" i="85" s="1"/>
  <c r="HE168" i="85"/>
  <c r="GZ168" i="85"/>
  <c r="HC168" i="85" s="1"/>
  <c r="GX168" i="85"/>
  <c r="GS168" i="85"/>
  <c r="GQ168" i="85"/>
  <c r="GL168" i="85"/>
  <c r="GO168" i="85" s="1"/>
  <c r="GP168" i="85" s="1"/>
  <c r="GJ168" i="85"/>
  <c r="GH168" i="85"/>
  <c r="GI168" i="85" s="1"/>
  <c r="GF168" i="85"/>
  <c r="GE168" i="85"/>
  <c r="GC168" i="85"/>
  <c r="FY168" i="85"/>
  <c r="FX168" i="85"/>
  <c r="GA168" i="85" s="1"/>
  <c r="GB168" i="85" s="1"/>
  <c r="FV168" i="85"/>
  <c r="FQ168" i="85"/>
  <c r="FT168" i="85" s="1"/>
  <c r="FO168" i="85"/>
  <c r="FJ168" i="85"/>
  <c r="FH168" i="85"/>
  <c r="FC168" i="85"/>
  <c r="FF168" i="85" s="1"/>
  <c r="FA168" i="85"/>
  <c r="EV168" i="85"/>
  <c r="ET168" i="85"/>
  <c r="EO168" i="85"/>
  <c r="ER168" i="85" s="1"/>
  <c r="ES168" i="85" s="1"/>
  <c r="EM168" i="85"/>
  <c r="EK168" i="85"/>
  <c r="EL168" i="85" s="1"/>
  <c r="EH168" i="85"/>
  <c r="EI168" i="85" s="1"/>
  <c r="EF168" i="85"/>
  <c r="EA168" i="85"/>
  <c r="DY168" i="85"/>
  <c r="DT168" i="85"/>
  <c r="DW168" i="85" s="1"/>
  <c r="DX168" i="85" s="1"/>
  <c r="DR168" i="85"/>
  <c r="HU167" i="85"/>
  <c r="HS167" i="85"/>
  <c r="HN167" i="85"/>
  <c r="HL167" i="85"/>
  <c r="HG167" i="85"/>
  <c r="HH167" i="85" s="1"/>
  <c r="HE167" i="85"/>
  <c r="GZ167" i="85"/>
  <c r="HC167" i="85" s="1"/>
  <c r="HD167" i="85" s="1"/>
  <c r="GX167" i="85"/>
  <c r="GS167" i="85"/>
  <c r="GQ167" i="85"/>
  <c r="GL167" i="85"/>
  <c r="GO167" i="85" s="1"/>
  <c r="GP167" i="85" s="1"/>
  <c r="GJ167" i="85"/>
  <c r="GF167" i="85"/>
  <c r="GE167" i="85"/>
  <c r="GH167" i="85" s="1"/>
  <c r="GC167" i="85"/>
  <c r="FX167" i="85"/>
  <c r="FV167" i="85"/>
  <c r="FT167" i="85"/>
  <c r="FQ167" i="85"/>
  <c r="FR167" i="85" s="1"/>
  <c r="FO167" i="85"/>
  <c r="FJ167" i="85"/>
  <c r="FH167" i="85"/>
  <c r="FC167" i="85"/>
  <c r="FF167" i="85" s="1"/>
  <c r="FA167" i="85"/>
  <c r="EV167" i="85"/>
  <c r="ET167" i="85"/>
  <c r="EO167" i="85"/>
  <c r="EM167" i="85"/>
  <c r="EH167" i="85"/>
  <c r="EI167" i="85" s="1"/>
  <c r="EF167" i="85"/>
  <c r="ED167" i="85"/>
  <c r="EE167" i="85" s="1"/>
  <c r="EA167" i="85"/>
  <c r="EB167" i="85" s="1"/>
  <c r="DY167" i="85"/>
  <c r="DU167" i="85"/>
  <c r="DT167" i="85"/>
  <c r="DR167" i="85"/>
  <c r="HU165" i="85"/>
  <c r="HS165" i="85"/>
  <c r="HN165" i="85"/>
  <c r="HQ165" i="85" s="1"/>
  <c r="HR165" i="85" s="1"/>
  <c r="HL165" i="85"/>
  <c r="HG165" i="85"/>
  <c r="HH165" i="85" s="1"/>
  <c r="HE165" i="85"/>
  <c r="GZ165" i="85"/>
  <c r="HC165" i="85" s="1"/>
  <c r="HD165" i="85" s="1"/>
  <c r="GX165" i="85"/>
  <c r="GS165" i="85"/>
  <c r="GQ165" i="85"/>
  <c r="GL165" i="85"/>
  <c r="GM165" i="85" s="1"/>
  <c r="GJ165" i="85"/>
  <c r="GE165" i="85"/>
  <c r="GC165" i="85"/>
  <c r="FX165" i="85"/>
  <c r="GA165" i="85" s="1"/>
  <c r="GB165" i="85" s="1"/>
  <c r="FV165" i="85"/>
  <c r="FQ165" i="85"/>
  <c r="FR165" i="85" s="1"/>
  <c r="FO165" i="85"/>
  <c r="FM165" i="85"/>
  <c r="FN165" i="85" s="1"/>
  <c r="FJ165" i="85"/>
  <c r="FH165" i="85"/>
  <c r="FC165" i="85"/>
  <c r="FF165" i="85" s="1"/>
  <c r="FA165" i="85"/>
  <c r="EV165" i="85"/>
  <c r="ET165" i="85"/>
  <c r="EO165" i="85"/>
  <c r="EP165" i="85" s="1"/>
  <c r="EM165" i="85"/>
  <c r="EH165" i="85"/>
  <c r="EK165" i="85" s="1"/>
  <c r="EL165" i="85" s="1"/>
  <c r="EF165" i="85"/>
  <c r="ED165" i="85"/>
  <c r="EE165" i="85" s="1"/>
  <c r="EA165" i="85"/>
  <c r="EB165" i="85" s="1"/>
  <c r="DY165" i="85"/>
  <c r="DU165" i="85"/>
  <c r="DT165" i="85"/>
  <c r="DW165" i="85" s="1"/>
  <c r="DR165" i="85"/>
  <c r="HU164" i="85"/>
  <c r="HS164" i="85"/>
  <c r="HN164" i="85"/>
  <c r="HO164" i="85" s="1"/>
  <c r="HL164" i="85"/>
  <c r="HG164" i="85"/>
  <c r="HJ164" i="85" s="1"/>
  <c r="HE164" i="85"/>
  <c r="GZ164" i="85"/>
  <c r="HC164" i="85" s="1"/>
  <c r="HD164" i="85" s="1"/>
  <c r="GX164" i="85"/>
  <c r="GV164" i="85"/>
  <c r="GS164" i="85"/>
  <c r="GQ164" i="85"/>
  <c r="GM164" i="85"/>
  <c r="GL164" i="85"/>
  <c r="GO164" i="85" s="1"/>
  <c r="GP164" i="85" s="1"/>
  <c r="GJ164" i="85"/>
  <c r="GF164" i="85"/>
  <c r="GE164" i="85"/>
  <c r="GH164" i="85" s="1"/>
  <c r="GI164" i="85" s="1"/>
  <c r="GC164" i="85"/>
  <c r="FX164" i="85"/>
  <c r="GA164" i="85" s="1"/>
  <c r="GB164" i="85" s="1"/>
  <c r="FV164" i="85"/>
  <c r="FQ164" i="85"/>
  <c r="FR164" i="85" s="1"/>
  <c r="FO164" i="85"/>
  <c r="FJ164" i="85"/>
  <c r="FH164" i="85"/>
  <c r="FC164" i="85"/>
  <c r="FF164" i="85" s="1"/>
  <c r="FA164" i="85"/>
  <c r="EV164" i="85"/>
  <c r="ET164" i="85"/>
  <c r="EO164" i="85"/>
  <c r="EP164" i="85" s="1"/>
  <c r="EM164" i="85"/>
  <c r="EK164" i="85"/>
  <c r="EL164" i="85" s="1"/>
  <c r="EH164" i="85"/>
  <c r="EI164" i="85" s="1"/>
  <c r="EF164" i="85"/>
  <c r="EA164" i="85"/>
  <c r="ED164" i="85" s="1"/>
  <c r="EE164" i="85" s="1"/>
  <c r="DY164" i="85"/>
  <c r="DU164" i="85"/>
  <c r="DT164" i="85"/>
  <c r="DW164" i="85" s="1"/>
  <c r="DR164" i="85"/>
  <c r="HU163" i="85"/>
  <c r="HS163" i="85"/>
  <c r="HN163" i="85"/>
  <c r="HO163" i="85" s="1"/>
  <c r="HL163" i="85"/>
  <c r="HG163" i="85"/>
  <c r="HJ163" i="85" s="1"/>
  <c r="HE163" i="85"/>
  <c r="GZ163" i="85"/>
  <c r="HC163" i="85" s="1"/>
  <c r="GX163" i="85"/>
  <c r="GV163" i="85"/>
  <c r="GW163" i="85" s="1"/>
  <c r="GS163" i="85"/>
  <c r="GQ163" i="85"/>
  <c r="GL163" i="85"/>
  <c r="GO163" i="85" s="1"/>
  <c r="GP163" i="85" s="1"/>
  <c r="GJ163" i="85"/>
  <c r="GH163" i="85"/>
  <c r="GI163" i="85" s="1"/>
  <c r="GE163" i="85"/>
  <c r="GF163" i="85" s="1"/>
  <c r="GC163" i="85"/>
  <c r="FX163" i="85"/>
  <c r="GA163" i="85" s="1"/>
  <c r="GB163" i="85" s="1"/>
  <c r="FV163" i="85"/>
  <c r="FQ163" i="85"/>
  <c r="FR163" i="85" s="1"/>
  <c r="FO163" i="85"/>
  <c r="FJ163" i="85"/>
  <c r="FH163" i="85"/>
  <c r="FC163" i="85"/>
  <c r="FF163" i="85" s="1"/>
  <c r="FG163" i="85" s="1"/>
  <c r="FA163" i="85"/>
  <c r="EV163" i="85"/>
  <c r="EW163" i="85" s="1"/>
  <c r="ET163" i="85"/>
  <c r="EO163" i="85"/>
  <c r="EM163" i="85"/>
  <c r="EH163" i="85"/>
  <c r="EF163" i="85"/>
  <c r="EB163" i="85"/>
  <c r="EA163" i="85"/>
  <c r="ED163" i="85" s="1"/>
  <c r="DY163" i="85"/>
  <c r="DT163" i="85"/>
  <c r="DR163" i="85"/>
  <c r="HU162" i="85"/>
  <c r="HS162" i="85"/>
  <c r="HN162" i="85"/>
  <c r="HL162" i="85"/>
  <c r="HG162" i="85"/>
  <c r="HE162" i="85"/>
  <c r="GZ162" i="85"/>
  <c r="GX162" i="85"/>
  <c r="GS162" i="85"/>
  <c r="GQ162" i="85"/>
  <c r="GL162" i="85"/>
  <c r="GM162" i="85" s="1"/>
  <c r="GJ162" i="85"/>
  <c r="GF162" i="85"/>
  <c r="GE162" i="85"/>
  <c r="GH162" i="85" s="1"/>
  <c r="GC162" i="85"/>
  <c r="FX162" i="85"/>
  <c r="FV162" i="85"/>
  <c r="FR162" i="85"/>
  <c r="FQ162" i="85"/>
  <c r="FT162" i="85" s="1"/>
  <c r="FU162" i="85" s="1"/>
  <c r="FO162" i="85"/>
  <c r="FJ162" i="85"/>
  <c r="FH162" i="85"/>
  <c r="FC162" i="85"/>
  <c r="FA162" i="85"/>
  <c r="EV162" i="85"/>
  <c r="EW162" i="85" s="1"/>
  <c r="ET162" i="85"/>
  <c r="ER162" i="85"/>
  <c r="EP162" i="85"/>
  <c r="EO162" i="85"/>
  <c r="EM162" i="85"/>
  <c r="EH162" i="85"/>
  <c r="EF162" i="85"/>
  <c r="EA162" i="85"/>
  <c r="ED162" i="85" s="1"/>
  <c r="EE162" i="85" s="1"/>
  <c r="DY162" i="85"/>
  <c r="DT162" i="85"/>
  <c r="DR162" i="85"/>
  <c r="HU161" i="85"/>
  <c r="HS161" i="85"/>
  <c r="HN161" i="85"/>
  <c r="HL161" i="85"/>
  <c r="HG161" i="85"/>
  <c r="HJ161" i="85" s="1"/>
  <c r="HE161" i="85"/>
  <c r="GZ161" i="85"/>
  <c r="GX161" i="85"/>
  <c r="GS161" i="85"/>
  <c r="GQ161" i="85"/>
  <c r="GL161" i="85"/>
  <c r="GJ161" i="85"/>
  <c r="GF161" i="85"/>
  <c r="GE161" i="85"/>
  <c r="GH161" i="85" s="1"/>
  <c r="GC161" i="85"/>
  <c r="FX161" i="85"/>
  <c r="FV161" i="85"/>
  <c r="FQ161" i="85"/>
  <c r="FO161" i="85"/>
  <c r="FJ161" i="85"/>
  <c r="FH161" i="85"/>
  <c r="FC161" i="85"/>
  <c r="FF161" i="85" s="1"/>
  <c r="FA161" i="85"/>
  <c r="EV161" i="85"/>
  <c r="EW161" i="85" s="1"/>
  <c r="ET161" i="85"/>
  <c r="EP161" i="85"/>
  <c r="EO161" i="85"/>
  <c r="ER161" i="85" s="1"/>
  <c r="ES161" i="85" s="1"/>
  <c r="EM161" i="85"/>
  <c r="EH161" i="85"/>
  <c r="EF161" i="85"/>
  <c r="EB161" i="85"/>
  <c r="EA161" i="85"/>
  <c r="ED161" i="85" s="1"/>
  <c r="EE161" i="85" s="1"/>
  <c r="DY161" i="85"/>
  <c r="DT161" i="85"/>
  <c r="DR161" i="85"/>
  <c r="HU160" i="85"/>
  <c r="HX160" i="85" s="1"/>
  <c r="HS160" i="85"/>
  <c r="HN160" i="85"/>
  <c r="HQ160" i="85" s="1"/>
  <c r="HR160" i="85" s="1"/>
  <c r="HL160" i="85"/>
  <c r="HG160" i="85"/>
  <c r="HJ160" i="85" s="1"/>
  <c r="HE160" i="85"/>
  <c r="GZ160" i="85"/>
  <c r="GX160" i="85"/>
  <c r="GS160" i="85"/>
  <c r="GT160" i="85" s="1"/>
  <c r="GQ160" i="85"/>
  <c r="GL160" i="85"/>
  <c r="GM160" i="85" s="1"/>
  <c r="GJ160" i="85"/>
  <c r="GE160" i="85"/>
  <c r="GC160" i="85"/>
  <c r="FX160" i="85"/>
  <c r="FV160" i="85"/>
  <c r="FQ160" i="85"/>
  <c r="FT160" i="85" s="1"/>
  <c r="FO160" i="85"/>
  <c r="FJ160" i="85"/>
  <c r="FK160" i="85" s="1"/>
  <c r="FH160" i="85"/>
  <c r="FC160" i="85"/>
  <c r="FF160" i="85" s="1"/>
  <c r="FA160" i="85"/>
  <c r="EV160" i="85"/>
  <c r="EW160" i="85" s="1"/>
  <c r="ET160" i="85"/>
  <c r="ER160" i="85"/>
  <c r="ES160" i="85" s="1"/>
  <c r="EP160" i="85"/>
  <c r="EO160" i="85"/>
  <c r="EM160" i="85"/>
  <c r="EH160" i="85"/>
  <c r="EF160" i="85"/>
  <c r="EA160" i="85"/>
  <c r="ED160" i="85" s="1"/>
  <c r="DY160" i="85"/>
  <c r="DT160" i="85"/>
  <c r="DR160" i="85"/>
  <c r="HU159" i="85"/>
  <c r="HS159" i="85"/>
  <c r="HN159" i="85"/>
  <c r="HL159" i="85"/>
  <c r="HG159" i="85"/>
  <c r="HJ159" i="85" s="1"/>
  <c r="HE159" i="85"/>
  <c r="GZ159" i="85"/>
  <c r="GX159" i="85"/>
  <c r="GS159" i="85"/>
  <c r="GQ159" i="85"/>
  <c r="GL159" i="85"/>
  <c r="GM159" i="85" s="1"/>
  <c r="GJ159" i="85"/>
  <c r="GE159" i="85"/>
  <c r="GH159" i="85" s="1"/>
  <c r="GC159" i="85"/>
  <c r="FX159" i="85"/>
  <c r="FV159" i="85"/>
  <c r="FQ159" i="85"/>
  <c r="FR159" i="85" s="1"/>
  <c r="FO159" i="85"/>
  <c r="FJ159" i="85"/>
  <c r="FH159" i="85"/>
  <c r="FC159" i="85"/>
  <c r="FF159" i="85" s="1"/>
  <c r="FG159" i="85" s="1"/>
  <c r="FA159" i="85"/>
  <c r="EV159" i="85"/>
  <c r="EW159" i="85" s="1"/>
  <c r="ET159" i="85"/>
  <c r="EP159" i="85"/>
  <c r="EO159" i="85"/>
  <c r="ER159" i="85" s="1"/>
  <c r="ES159" i="85" s="1"/>
  <c r="EM159" i="85"/>
  <c r="EK159" i="85"/>
  <c r="EL159" i="85" s="1"/>
  <c r="EH159" i="85"/>
  <c r="EI159" i="85" s="1"/>
  <c r="EF159" i="85"/>
  <c r="EA159" i="85"/>
  <c r="DY159" i="85"/>
  <c r="DT159" i="85"/>
  <c r="DU159" i="85" s="1"/>
  <c r="DR159" i="85"/>
  <c r="HU158" i="85"/>
  <c r="HS158" i="85"/>
  <c r="HN158" i="85"/>
  <c r="HO158" i="85" s="1"/>
  <c r="HL158" i="85"/>
  <c r="HG158" i="85"/>
  <c r="HJ158" i="85" s="1"/>
  <c r="HE158" i="85"/>
  <c r="GZ158" i="85"/>
  <c r="HA158" i="85" s="1"/>
  <c r="GX158" i="85"/>
  <c r="GS158" i="85"/>
  <c r="GQ158" i="85"/>
  <c r="GL158" i="85"/>
  <c r="GM158" i="85" s="1"/>
  <c r="GJ158" i="85"/>
  <c r="GE158" i="85"/>
  <c r="GC158" i="85"/>
  <c r="FX158" i="85"/>
  <c r="FY158" i="85" s="1"/>
  <c r="FV158" i="85"/>
  <c r="FQ158" i="85"/>
  <c r="FR158" i="85" s="1"/>
  <c r="FO158" i="85"/>
  <c r="FJ158" i="85"/>
  <c r="FM158" i="85" s="1"/>
  <c r="FN158" i="85" s="1"/>
  <c r="FH158" i="85"/>
  <c r="FC158" i="85"/>
  <c r="FA158" i="85"/>
  <c r="EV158" i="85"/>
  <c r="EW158" i="85" s="1"/>
  <c r="ET158" i="85"/>
  <c r="ER158" i="85"/>
  <c r="ES158" i="85" s="1"/>
  <c r="EO158" i="85"/>
  <c r="EP158" i="85" s="1"/>
  <c r="EM158" i="85"/>
  <c r="EH158" i="85"/>
  <c r="EK158" i="85" s="1"/>
  <c r="EF158" i="85"/>
  <c r="EA158" i="85"/>
  <c r="DY158" i="85"/>
  <c r="DT158" i="85"/>
  <c r="DU158" i="85" s="1"/>
  <c r="DR158" i="85"/>
  <c r="HU157" i="85"/>
  <c r="HS157" i="85"/>
  <c r="HN157" i="85"/>
  <c r="HO157" i="85" s="1"/>
  <c r="HL157" i="85"/>
  <c r="HG157" i="85"/>
  <c r="HJ157" i="85" s="1"/>
  <c r="HE157" i="85"/>
  <c r="GZ157" i="85"/>
  <c r="HA157" i="85" s="1"/>
  <c r="GX157" i="85"/>
  <c r="GS157" i="85"/>
  <c r="GV157" i="85" s="1"/>
  <c r="GQ157" i="85"/>
  <c r="GL157" i="85"/>
  <c r="GM157" i="85" s="1"/>
  <c r="GJ157" i="85"/>
  <c r="GE157" i="85"/>
  <c r="GC157" i="85"/>
  <c r="FX157" i="85"/>
  <c r="FY157" i="85" s="1"/>
  <c r="FV157" i="85"/>
  <c r="FQ157" i="85"/>
  <c r="FR157" i="85" s="1"/>
  <c r="FO157" i="85"/>
  <c r="FJ157" i="85"/>
  <c r="FK157" i="85" s="1"/>
  <c r="FH157" i="85"/>
  <c r="FC157" i="85"/>
  <c r="FA157" i="85"/>
  <c r="EV157" i="85"/>
  <c r="EW157" i="85" s="1"/>
  <c r="ET157" i="85"/>
  <c r="ER157" i="85"/>
  <c r="ES157" i="85" s="1"/>
  <c r="EO157" i="85"/>
  <c r="EP157" i="85" s="1"/>
  <c r="EM157" i="85"/>
  <c r="EH157" i="85"/>
  <c r="EK157" i="85" s="1"/>
  <c r="EL157" i="85" s="1"/>
  <c r="EF157" i="85"/>
  <c r="EA157" i="85"/>
  <c r="DY157" i="85"/>
  <c r="DT157" i="85"/>
  <c r="DU157" i="85" s="1"/>
  <c r="DR157" i="85"/>
  <c r="HU156" i="85"/>
  <c r="HV156" i="85" s="1"/>
  <c r="HS156" i="85"/>
  <c r="HN156" i="85"/>
  <c r="HQ156" i="85" s="1"/>
  <c r="HL156" i="85"/>
  <c r="HG156" i="85"/>
  <c r="HJ156" i="85" s="1"/>
  <c r="HK156" i="85" s="1"/>
  <c r="HE156" i="85"/>
  <c r="GZ156" i="85"/>
  <c r="GX156" i="85"/>
  <c r="GS156" i="85"/>
  <c r="GQ156" i="85"/>
  <c r="GL156" i="85"/>
  <c r="GJ156" i="85"/>
  <c r="GH156" i="85"/>
  <c r="GI156" i="85" s="1"/>
  <c r="GE156" i="85"/>
  <c r="GF156" i="85" s="1"/>
  <c r="GC156" i="85"/>
  <c r="FX156" i="85"/>
  <c r="FV156" i="85"/>
  <c r="FQ156" i="85"/>
  <c r="FO156" i="85"/>
  <c r="FJ156" i="85"/>
  <c r="FH156" i="85"/>
  <c r="FC156" i="85"/>
  <c r="FD156" i="85" s="1"/>
  <c r="FA156" i="85"/>
  <c r="EV156" i="85"/>
  <c r="ET156" i="85"/>
  <c r="EO156" i="85"/>
  <c r="EM156" i="85"/>
  <c r="EH156" i="85"/>
  <c r="EF156" i="85"/>
  <c r="EA156" i="85"/>
  <c r="DY156" i="85"/>
  <c r="DT156" i="85"/>
  <c r="DR156" i="85"/>
  <c r="HU155" i="85"/>
  <c r="HS155" i="85"/>
  <c r="HN155" i="85"/>
  <c r="HL155" i="85"/>
  <c r="HJ155" i="85"/>
  <c r="HK155" i="85" s="1"/>
  <c r="HG155" i="85"/>
  <c r="HH155" i="85" s="1"/>
  <c r="HE155" i="85"/>
  <c r="GZ155" i="85"/>
  <c r="GX155" i="85"/>
  <c r="GS155" i="85"/>
  <c r="GQ155" i="85"/>
  <c r="GL155" i="85"/>
  <c r="GJ155" i="85"/>
  <c r="GH155" i="85"/>
  <c r="GI155" i="85" s="1"/>
  <c r="GE155" i="85"/>
  <c r="GF155" i="85" s="1"/>
  <c r="GC155" i="85"/>
  <c r="FX155" i="85"/>
  <c r="FV155" i="85"/>
  <c r="FQ155" i="85"/>
  <c r="FO155" i="85"/>
  <c r="FJ155" i="85"/>
  <c r="FH155" i="85"/>
  <c r="FC155" i="85"/>
  <c r="FD155" i="85" s="1"/>
  <c r="FA155" i="85"/>
  <c r="EV155" i="85"/>
  <c r="ET155" i="85"/>
  <c r="EO155" i="85"/>
  <c r="EM155" i="85"/>
  <c r="EH155" i="85"/>
  <c r="EF155" i="85"/>
  <c r="EA155" i="85"/>
  <c r="DY155" i="85"/>
  <c r="DT155" i="85"/>
  <c r="DR155" i="85"/>
  <c r="HU154" i="85"/>
  <c r="HS154" i="85"/>
  <c r="HN154" i="85"/>
  <c r="HL154" i="85"/>
  <c r="HG154" i="85"/>
  <c r="HH154" i="85" s="1"/>
  <c r="HE154" i="85"/>
  <c r="GZ154" i="85"/>
  <c r="GX154" i="85"/>
  <c r="GS154" i="85"/>
  <c r="GQ154" i="85"/>
  <c r="GL154" i="85"/>
  <c r="GJ154" i="85"/>
  <c r="GH154" i="85"/>
  <c r="GI154" i="85" s="1"/>
  <c r="GE154" i="85"/>
  <c r="GF154" i="85" s="1"/>
  <c r="GC154" i="85"/>
  <c r="FX154" i="85"/>
  <c r="FV154" i="85"/>
  <c r="FQ154" i="85"/>
  <c r="FO154" i="85"/>
  <c r="FJ154" i="85"/>
  <c r="FH154" i="85"/>
  <c r="FC154" i="85"/>
  <c r="FD154" i="85" s="1"/>
  <c r="FA154" i="85"/>
  <c r="EV154" i="85"/>
  <c r="ET154" i="85"/>
  <c r="EO154" i="85"/>
  <c r="EM154" i="85"/>
  <c r="EH154" i="85"/>
  <c r="EF154" i="85"/>
  <c r="EA154" i="85"/>
  <c r="DY154" i="85"/>
  <c r="DT154" i="85"/>
  <c r="DR154" i="85"/>
  <c r="HU153" i="85"/>
  <c r="HS153" i="85"/>
  <c r="HN153" i="85"/>
  <c r="HL153" i="85"/>
  <c r="HG153" i="85"/>
  <c r="HH153" i="85" s="1"/>
  <c r="HE153" i="85"/>
  <c r="GZ153" i="85"/>
  <c r="GX153" i="85"/>
  <c r="GS153" i="85"/>
  <c r="GQ153" i="85"/>
  <c r="GL153" i="85"/>
  <c r="GJ153" i="85"/>
  <c r="GH153" i="85"/>
  <c r="GI153" i="85" s="1"/>
  <c r="GE153" i="85"/>
  <c r="GF153" i="85" s="1"/>
  <c r="GC153" i="85"/>
  <c r="FX153" i="85"/>
  <c r="FV153" i="85"/>
  <c r="FQ153" i="85"/>
  <c r="FO153" i="85"/>
  <c r="FJ153" i="85"/>
  <c r="FH153" i="85"/>
  <c r="FC153" i="85"/>
  <c r="FD153" i="85" s="1"/>
  <c r="FA153" i="85"/>
  <c r="EW153" i="85"/>
  <c r="EV153" i="85"/>
  <c r="EY153" i="85" s="1"/>
  <c r="EZ153" i="85" s="1"/>
  <c r="ET153" i="85"/>
  <c r="EO153" i="85"/>
  <c r="EM153" i="85"/>
  <c r="EH153" i="85"/>
  <c r="EF153" i="85"/>
  <c r="EA153" i="85"/>
  <c r="DY153" i="85"/>
  <c r="DX153" i="85"/>
  <c r="DU153" i="85"/>
  <c r="DT153" i="85"/>
  <c r="DW153" i="85" s="1"/>
  <c r="DR153" i="85"/>
  <c r="HU152" i="85"/>
  <c r="HS152" i="85"/>
  <c r="HN152" i="85"/>
  <c r="HL152" i="85"/>
  <c r="HG152" i="85"/>
  <c r="HH152" i="85" s="1"/>
  <c r="HE152" i="85"/>
  <c r="GZ152" i="85"/>
  <c r="GX152" i="85"/>
  <c r="GS152" i="85"/>
  <c r="GQ152" i="85"/>
  <c r="GL152" i="85"/>
  <c r="GJ152" i="85"/>
  <c r="GH152" i="85"/>
  <c r="GE152" i="85"/>
  <c r="GF152" i="85" s="1"/>
  <c r="GC152" i="85"/>
  <c r="FX152" i="85"/>
  <c r="GA152" i="85" s="1"/>
  <c r="GB152" i="85" s="1"/>
  <c r="FV152" i="85"/>
  <c r="FQ152" i="85"/>
  <c r="FO152" i="85"/>
  <c r="FJ152" i="85"/>
  <c r="FH152" i="85"/>
  <c r="FC152" i="85"/>
  <c r="FD152" i="85" s="1"/>
  <c r="FA152" i="85"/>
  <c r="EV152" i="85"/>
  <c r="EY152" i="85" s="1"/>
  <c r="EZ152" i="85" s="1"/>
  <c r="ET152" i="85"/>
  <c r="EO152" i="85"/>
  <c r="EM152" i="85"/>
  <c r="EH152" i="85"/>
  <c r="EF152" i="85"/>
  <c r="ED152" i="85"/>
  <c r="EA152" i="85"/>
  <c r="EB152" i="85" s="1"/>
  <c r="DY152" i="85"/>
  <c r="DX152" i="85"/>
  <c r="DT152" i="85"/>
  <c r="DW152" i="85" s="1"/>
  <c r="DR152" i="85"/>
  <c r="HU151" i="85"/>
  <c r="HS151" i="85"/>
  <c r="HN151" i="85"/>
  <c r="HL151" i="85"/>
  <c r="HG151" i="85"/>
  <c r="HH151" i="85" s="1"/>
  <c r="HE151" i="85"/>
  <c r="GZ151" i="85"/>
  <c r="HC151" i="85" s="1"/>
  <c r="GX151" i="85"/>
  <c r="GS151" i="85"/>
  <c r="GQ151" i="85"/>
  <c r="GL151" i="85"/>
  <c r="GJ151" i="85"/>
  <c r="GE151" i="85"/>
  <c r="GF151" i="85" s="1"/>
  <c r="GC151" i="85"/>
  <c r="FX151" i="85"/>
  <c r="GA151" i="85" s="1"/>
  <c r="GB151" i="85" s="1"/>
  <c r="FV151" i="85"/>
  <c r="FQ151" i="85"/>
  <c r="FO151" i="85"/>
  <c r="FJ151" i="85"/>
  <c r="FH151" i="85"/>
  <c r="FC151" i="85"/>
  <c r="FD151" i="85" s="1"/>
  <c r="FA151" i="85"/>
  <c r="EV151" i="85"/>
  <c r="EY151" i="85" s="1"/>
  <c r="ET151" i="85"/>
  <c r="EO151" i="85"/>
  <c r="EM151" i="85"/>
  <c r="EH151" i="85"/>
  <c r="EF151" i="85"/>
  <c r="EA151" i="85"/>
  <c r="EB151" i="85" s="1"/>
  <c r="DY151" i="85"/>
  <c r="DX151" i="85"/>
  <c r="DU151" i="85"/>
  <c r="DT151" i="85"/>
  <c r="DW151" i="85" s="1"/>
  <c r="DR151" i="85"/>
  <c r="HU150" i="85"/>
  <c r="HS150" i="85"/>
  <c r="HN150" i="85"/>
  <c r="HL150" i="85"/>
  <c r="HG150" i="85"/>
  <c r="HH150" i="85" s="1"/>
  <c r="HE150" i="85"/>
  <c r="GZ150" i="85"/>
  <c r="HC150" i="85" s="1"/>
  <c r="HD150" i="85" s="1"/>
  <c r="GX150" i="85"/>
  <c r="GS150" i="85"/>
  <c r="GQ150" i="85"/>
  <c r="GL150" i="85"/>
  <c r="GJ150" i="85"/>
  <c r="GE150" i="85"/>
  <c r="GF150" i="85" s="1"/>
  <c r="GC150" i="85"/>
  <c r="FX150" i="85"/>
  <c r="GA150" i="85" s="1"/>
  <c r="GB150" i="85" s="1"/>
  <c r="FV150" i="85"/>
  <c r="FT150" i="85"/>
  <c r="FQ150" i="85"/>
  <c r="FR150" i="85" s="1"/>
  <c r="FO150" i="85"/>
  <c r="FJ150" i="85"/>
  <c r="FH150" i="85"/>
  <c r="FC150" i="85"/>
  <c r="FA150" i="85"/>
  <c r="EV150" i="85"/>
  <c r="EY150" i="85" s="1"/>
  <c r="EZ150" i="85" s="1"/>
  <c r="ET150" i="85"/>
  <c r="EO150" i="85"/>
  <c r="EM150" i="85"/>
  <c r="EH150" i="85"/>
  <c r="EF150" i="85"/>
  <c r="EA150" i="85"/>
  <c r="EB150" i="85" s="1"/>
  <c r="DY150" i="85"/>
  <c r="DT150" i="85"/>
  <c r="DR150" i="85"/>
  <c r="HU149" i="85"/>
  <c r="HS149" i="85"/>
  <c r="HN149" i="85"/>
  <c r="HL149" i="85"/>
  <c r="HG149" i="85"/>
  <c r="HE149" i="85"/>
  <c r="HD149" i="85"/>
  <c r="GZ149" i="85"/>
  <c r="HC149" i="85" s="1"/>
  <c r="GX149" i="85"/>
  <c r="GS149" i="85"/>
  <c r="GQ149" i="85"/>
  <c r="GL149" i="85"/>
  <c r="GJ149" i="85"/>
  <c r="GE149" i="85"/>
  <c r="GC149" i="85"/>
  <c r="FX149" i="85"/>
  <c r="GA149" i="85" s="1"/>
  <c r="FV149" i="85"/>
  <c r="FQ149" i="85"/>
  <c r="FR149" i="85" s="1"/>
  <c r="FO149" i="85"/>
  <c r="FJ149" i="85"/>
  <c r="FH149" i="85"/>
  <c r="FC149" i="85"/>
  <c r="FA149" i="85"/>
  <c r="EV149" i="85"/>
  <c r="EY149" i="85" s="1"/>
  <c r="EZ149" i="85" s="1"/>
  <c r="ET149" i="85"/>
  <c r="EO149" i="85"/>
  <c r="EM149" i="85"/>
  <c r="EH149" i="85"/>
  <c r="EF149" i="85"/>
  <c r="EA149" i="85"/>
  <c r="DY149" i="85"/>
  <c r="DT149" i="85"/>
  <c r="DW149" i="85" s="1"/>
  <c r="DR149" i="85"/>
  <c r="HU148" i="85"/>
  <c r="HV148" i="85" s="1"/>
  <c r="HS148" i="85"/>
  <c r="HN148" i="85"/>
  <c r="HL148" i="85"/>
  <c r="HG148" i="85"/>
  <c r="HE148" i="85"/>
  <c r="HA148" i="85"/>
  <c r="GZ148" i="85"/>
  <c r="HC148" i="85" s="1"/>
  <c r="HD148" i="85" s="1"/>
  <c r="GX148" i="85"/>
  <c r="GS148" i="85"/>
  <c r="GQ148" i="85"/>
  <c r="GL148" i="85"/>
  <c r="GJ148" i="85"/>
  <c r="GE148" i="85"/>
  <c r="GC148" i="85"/>
  <c r="FX148" i="85"/>
  <c r="GA148" i="85" s="1"/>
  <c r="FV148" i="85"/>
  <c r="FQ148" i="85"/>
  <c r="FR148" i="85" s="1"/>
  <c r="FO148" i="85"/>
  <c r="FJ148" i="85"/>
  <c r="FH148" i="85"/>
  <c r="FC148" i="85"/>
  <c r="FA148" i="85"/>
  <c r="EV148" i="85"/>
  <c r="EY148" i="85" s="1"/>
  <c r="EZ148" i="85" s="1"/>
  <c r="ET148" i="85"/>
  <c r="EO148" i="85"/>
  <c r="EP148" i="85" s="1"/>
  <c r="EM148" i="85"/>
  <c r="EH148" i="85"/>
  <c r="EF148" i="85"/>
  <c r="EA148" i="85"/>
  <c r="DY148" i="85"/>
  <c r="DT148" i="85"/>
  <c r="DW148" i="85" s="1"/>
  <c r="DR148" i="85"/>
  <c r="HU147" i="85"/>
  <c r="HS147" i="85"/>
  <c r="HN147" i="85"/>
  <c r="HL147" i="85"/>
  <c r="HG147" i="85"/>
  <c r="HE147" i="85"/>
  <c r="HD147" i="85"/>
  <c r="GZ147" i="85"/>
  <c r="HC147" i="85" s="1"/>
  <c r="GX147" i="85"/>
  <c r="GS147" i="85"/>
  <c r="GQ147" i="85"/>
  <c r="GL147" i="85"/>
  <c r="GJ147" i="85"/>
  <c r="GH147" i="85"/>
  <c r="GI147" i="85" s="1"/>
  <c r="GE147" i="85"/>
  <c r="GF147" i="85" s="1"/>
  <c r="GC147" i="85"/>
  <c r="FX147" i="85"/>
  <c r="GA147" i="85" s="1"/>
  <c r="GB147" i="85" s="1"/>
  <c r="FV147" i="85"/>
  <c r="FQ147" i="85"/>
  <c r="FO147" i="85"/>
  <c r="FJ147" i="85"/>
  <c r="FH147" i="85"/>
  <c r="FC147" i="85"/>
  <c r="FA147" i="85"/>
  <c r="EV147" i="85"/>
  <c r="EY147" i="85" s="1"/>
  <c r="EZ147" i="85" s="1"/>
  <c r="ET147" i="85"/>
  <c r="EO147" i="85"/>
  <c r="EM147" i="85"/>
  <c r="EH147" i="85"/>
  <c r="EF147" i="85"/>
  <c r="EA147" i="85"/>
  <c r="EB147" i="85" s="1"/>
  <c r="DY147" i="85"/>
  <c r="DT147" i="85"/>
  <c r="DW147" i="85" s="1"/>
  <c r="DX147" i="85" s="1"/>
  <c r="DR147" i="85"/>
  <c r="HU146" i="85"/>
  <c r="HS146" i="85"/>
  <c r="HN146" i="85"/>
  <c r="HO146" i="85" s="1"/>
  <c r="HL146" i="85"/>
  <c r="HG146" i="85"/>
  <c r="HE146" i="85"/>
  <c r="GZ146" i="85"/>
  <c r="GX146" i="85"/>
  <c r="GS146" i="85"/>
  <c r="GQ146" i="85"/>
  <c r="GL146" i="85"/>
  <c r="GJ146" i="85"/>
  <c r="GE146" i="85"/>
  <c r="GF146" i="85" s="1"/>
  <c r="GC146" i="85"/>
  <c r="FX146" i="85"/>
  <c r="GA146" i="85" s="1"/>
  <c r="GB146" i="85" s="1"/>
  <c r="FV146" i="85"/>
  <c r="FQ146" i="85"/>
  <c r="FR146" i="85" s="1"/>
  <c r="FO146" i="85"/>
  <c r="FJ146" i="85"/>
  <c r="FH146" i="85"/>
  <c r="FC146" i="85"/>
  <c r="FA146" i="85"/>
  <c r="EV146" i="85"/>
  <c r="EY146" i="85" s="1"/>
  <c r="EZ146" i="85" s="1"/>
  <c r="ET146" i="85"/>
  <c r="EO146" i="85"/>
  <c r="EM146" i="85"/>
  <c r="EH146" i="85"/>
  <c r="EF146" i="85"/>
  <c r="EA146" i="85"/>
  <c r="EB146" i="85" s="1"/>
  <c r="DY146" i="85"/>
  <c r="DT146" i="85"/>
  <c r="DW146" i="85" s="1"/>
  <c r="DR146" i="85"/>
  <c r="HU145" i="85"/>
  <c r="HV145" i="85" s="1"/>
  <c r="HS145" i="85"/>
  <c r="HN145" i="85"/>
  <c r="HL145" i="85"/>
  <c r="HG145" i="85"/>
  <c r="HE145" i="85"/>
  <c r="HD145" i="85"/>
  <c r="HA145" i="85"/>
  <c r="GZ145" i="85"/>
  <c r="HC145" i="85" s="1"/>
  <c r="GX145" i="85"/>
  <c r="GS145" i="85"/>
  <c r="GQ145" i="85"/>
  <c r="GL145" i="85"/>
  <c r="GJ145" i="85"/>
  <c r="GE145" i="85"/>
  <c r="GF145" i="85" s="1"/>
  <c r="GC145" i="85"/>
  <c r="FX145" i="85"/>
  <c r="GA145" i="85" s="1"/>
  <c r="FV145" i="85"/>
  <c r="FQ145" i="85"/>
  <c r="FO145" i="85"/>
  <c r="FJ145" i="85"/>
  <c r="FH145" i="85"/>
  <c r="FC145" i="85"/>
  <c r="FA145" i="85"/>
  <c r="EV145" i="85"/>
  <c r="EY145" i="85" s="1"/>
  <c r="EZ145" i="85" s="1"/>
  <c r="ET145" i="85"/>
  <c r="EO145" i="85"/>
  <c r="EM145" i="85"/>
  <c r="EH145" i="85"/>
  <c r="EF145" i="85"/>
  <c r="EA145" i="85"/>
  <c r="EB145" i="85" s="1"/>
  <c r="DY145" i="85"/>
  <c r="DT145" i="85"/>
  <c r="DR145" i="85"/>
  <c r="HU144" i="85"/>
  <c r="HS144" i="85"/>
  <c r="HN144" i="85"/>
  <c r="HO144" i="85" s="1"/>
  <c r="HL144" i="85"/>
  <c r="HG144" i="85"/>
  <c r="HE144" i="85"/>
  <c r="GZ144" i="85"/>
  <c r="GX144" i="85"/>
  <c r="GS144" i="85"/>
  <c r="GQ144" i="85"/>
  <c r="GL144" i="85"/>
  <c r="GJ144" i="85"/>
  <c r="GE144" i="85"/>
  <c r="GF144" i="85" s="1"/>
  <c r="GC144" i="85"/>
  <c r="FX144" i="85"/>
  <c r="GA144" i="85" s="1"/>
  <c r="GB144" i="85" s="1"/>
  <c r="FV144" i="85"/>
  <c r="FT144" i="85"/>
  <c r="FQ144" i="85"/>
  <c r="FR144" i="85" s="1"/>
  <c r="FO144" i="85"/>
  <c r="FJ144" i="85"/>
  <c r="FH144" i="85"/>
  <c r="FC144" i="85"/>
  <c r="FA144" i="85"/>
  <c r="EV144" i="85"/>
  <c r="ET144" i="85"/>
  <c r="EO144" i="85"/>
  <c r="EM144" i="85"/>
  <c r="EH144" i="85"/>
  <c r="EF144" i="85"/>
  <c r="EA144" i="85"/>
  <c r="EB144" i="85" s="1"/>
  <c r="DY144" i="85"/>
  <c r="DU144" i="85"/>
  <c r="DT144" i="85"/>
  <c r="DW144" i="85" s="1"/>
  <c r="DR144" i="85"/>
  <c r="HU143" i="85"/>
  <c r="HS143" i="85"/>
  <c r="HN143" i="85"/>
  <c r="HO143" i="85" s="1"/>
  <c r="HL143" i="85"/>
  <c r="HG143" i="85"/>
  <c r="HE143" i="85"/>
  <c r="HD143" i="85"/>
  <c r="GZ143" i="85"/>
  <c r="HC143" i="85" s="1"/>
  <c r="GX143" i="85"/>
  <c r="GS143" i="85"/>
  <c r="GQ143" i="85"/>
  <c r="GL143" i="85"/>
  <c r="GJ143" i="85"/>
  <c r="GE143" i="85"/>
  <c r="GF143" i="85" s="1"/>
  <c r="GC143" i="85"/>
  <c r="FY143" i="85"/>
  <c r="FX143" i="85"/>
  <c r="GA143" i="85" s="1"/>
  <c r="GB143" i="85" s="1"/>
  <c r="FV143" i="85"/>
  <c r="FQ143" i="85"/>
  <c r="FR143" i="85" s="1"/>
  <c r="FO143" i="85"/>
  <c r="FJ143" i="85"/>
  <c r="FM143" i="85" s="1"/>
  <c r="FN143" i="85" s="1"/>
  <c r="FH143" i="85"/>
  <c r="FC143" i="85"/>
  <c r="FA143" i="85"/>
  <c r="EV143" i="85"/>
  <c r="EY143" i="85" s="1"/>
  <c r="ET143" i="85"/>
  <c r="EO143" i="85"/>
  <c r="EP143" i="85" s="1"/>
  <c r="EM143" i="85"/>
  <c r="EH143" i="85"/>
  <c r="EF143" i="85"/>
  <c r="EA143" i="85"/>
  <c r="EB143" i="85" s="1"/>
  <c r="DY143" i="85"/>
  <c r="DT143" i="85"/>
  <c r="DW143" i="85" s="1"/>
  <c r="DR143" i="85"/>
  <c r="HU142" i="85"/>
  <c r="HS142" i="85"/>
  <c r="HN142" i="85"/>
  <c r="HL142" i="85"/>
  <c r="HG142" i="85"/>
  <c r="HE142" i="85"/>
  <c r="HA142" i="85"/>
  <c r="GZ142" i="85"/>
  <c r="HC142" i="85" s="1"/>
  <c r="GX142" i="85"/>
  <c r="GS142" i="85"/>
  <c r="GQ142" i="85"/>
  <c r="GL142" i="85"/>
  <c r="GJ142" i="85"/>
  <c r="GE142" i="85"/>
  <c r="GC142" i="85"/>
  <c r="FX142" i="85"/>
  <c r="GA142" i="85" s="1"/>
  <c r="FV142" i="85"/>
  <c r="FQ142" i="85"/>
  <c r="FR142" i="85" s="1"/>
  <c r="FO142" i="85"/>
  <c r="FJ142" i="85"/>
  <c r="FH142" i="85"/>
  <c r="FC142" i="85"/>
  <c r="FA142" i="85"/>
  <c r="EV142" i="85"/>
  <c r="EY142" i="85" s="1"/>
  <c r="ET142" i="85"/>
  <c r="EO142" i="85"/>
  <c r="EP142" i="85" s="1"/>
  <c r="EM142" i="85"/>
  <c r="EH142" i="85"/>
  <c r="EF142" i="85"/>
  <c r="EA142" i="85"/>
  <c r="EB142" i="85" s="1"/>
  <c r="DY142" i="85"/>
  <c r="DU142" i="85"/>
  <c r="DT142" i="85"/>
  <c r="DW142" i="85" s="1"/>
  <c r="DX142" i="85" s="1"/>
  <c r="DR142" i="85"/>
  <c r="HU141" i="85"/>
  <c r="HV141" i="85" s="1"/>
  <c r="HS141" i="85"/>
  <c r="HN141" i="85"/>
  <c r="HQ141" i="85" s="1"/>
  <c r="HR141" i="85" s="1"/>
  <c r="HL141" i="85"/>
  <c r="HG141" i="85"/>
  <c r="HE141" i="85"/>
  <c r="GZ141" i="85"/>
  <c r="GX141" i="85"/>
  <c r="GS141" i="85"/>
  <c r="GQ141" i="85"/>
  <c r="GL141" i="85"/>
  <c r="GO141" i="85" s="1"/>
  <c r="GP141" i="85" s="1"/>
  <c r="GJ141" i="85"/>
  <c r="GH141" i="85"/>
  <c r="GE141" i="85"/>
  <c r="GF141" i="85" s="1"/>
  <c r="GC141" i="85"/>
  <c r="FX141" i="85"/>
  <c r="GA141" i="85" s="1"/>
  <c r="FV141" i="85"/>
  <c r="FQ141" i="85"/>
  <c r="FR141" i="85" s="1"/>
  <c r="FO141" i="85"/>
  <c r="FJ141" i="85"/>
  <c r="FK141" i="85" s="1"/>
  <c r="FH141" i="85"/>
  <c r="FF141" i="85"/>
  <c r="FC141" i="85"/>
  <c r="FD141" i="85" s="1"/>
  <c r="FA141" i="85"/>
  <c r="EV141" i="85"/>
  <c r="ET141" i="85"/>
  <c r="ER141" i="85"/>
  <c r="EO141" i="85"/>
  <c r="EP141" i="85" s="1"/>
  <c r="EM141" i="85"/>
  <c r="EH141" i="85"/>
  <c r="EF141" i="85"/>
  <c r="ED141" i="85"/>
  <c r="EB141" i="85"/>
  <c r="EA141" i="85"/>
  <c r="DY141" i="85"/>
  <c r="DT141" i="85"/>
  <c r="DW141" i="85" s="1"/>
  <c r="DR141" i="85"/>
  <c r="HU140" i="85"/>
  <c r="HS140" i="85"/>
  <c r="HN140" i="85"/>
  <c r="HQ140" i="85" s="1"/>
  <c r="HR140" i="85" s="1"/>
  <c r="HL140" i="85"/>
  <c r="HJ140" i="85"/>
  <c r="HK140" i="85" s="1"/>
  <c r="HG140" i="85"/>
  <c r="HH140" i="85" s="1"/>
  <c r="HE140" i="85"/>
  <c r="GZ140" i="85"/>
  <c r="HC140" i="85" s="1"/>
  <c r="HD140" i="85" s="1"/>
  <c r="GX140" i="85"/>
  <c r="GS140" i="85"/>
  <c r="GQ140" i="85"/>
  <c r="GL140" i="85"/>
  <c r="GO140" i="85" s="1"/>
  <c r="GJ140" i="85"/>
  <c r="GE140" i="85"/>
  <c r="GC140" i="85"/>
  <c r="FX140" i="85"/>
  <c r="GA140" i="85" s="1"/>
  <c r="GB140" i="85" s="1"/>
  <c r="FV140" i="85"/>
  <c r="FQ140" i="85"/>
  <c r="FR140" i="85" s="1"/>
  <c r="FO140" i="85"/>
  <c r="FK140" i="85"/>
  <c r="FJ140" i="85"/>
  <c r="FM140" i="85" s="1"/>
  <c r="FN140" i="85" s="1"/>
  <c r="FH140" i="85"/>
  <c r="FC140" i="85"/>
  <c r="FF140" i="85" s="1"/>
  <c r="FA140" i="85"/>
  <c r="EV140" i="85"/>
  <c r="ET140" i="85"/>
  <c r="ER140" i="85"/>
  <c r="ES140" i="85" s="1"/>
  <c r="EO140" i="85"/>
  <c r="EP140" i="85" s="1"/>
  <c r="EM140" i="85"/>
  <c r="EH140" i="85"/>
  <c r="EK140" i="85" s="1"/>
  <c r="EL140" i="85" s="1"/>
  <c r="EF140" i="85"/>
  <c r="ED140" i="85"/>
  <c r="EE140" i="85" s="1"/>
  <c r="EB140" i="85"/>
  <c r="EA140" i="85"/>
  <c r="DY140" i="85"/>
  <c r="DT140" i="85"/>
  <c r="DW140" i="85" s="1"/>
  <c r="DX140" i="85" s="1"/>
  <c r="DR140" i="85"/>
  <c r="HU139" i="85"/>
  <c r="HS139" i="85"/>
  <c r="HN139" i="85"/>
  <c r="HQ139" i="85" s="1"/>
  <c r="HL139" i="85"/>
  <c r="HG139" i="85"/>
  <c r="HE139" i="85"/>
  <c r="HA139" i="85"/>
  <c r="GZ139" i="85"/>
  <c r="HC139" i="85" s="1"/>
  <c r="GX139" i="85"/>
  <c r="GS139" i="85"/>
  <c r="GQ139" i="85"/>
  <c r="GL139" i="85"/>
  <c r="GO139" i="85" s="1"/>
  <c r="GP139" i="85" s="1"/>
  <c r="GJ139" i="85"/>
  <c r="GE139" i="85"/>
  <c r="GH139" i="85" s="1"/>
  <c r="GI139" i="85" s="1"/>
  <c r="GC139" i="85"/>
  <c r="FX139" i="85"/>
  <c r="GA139" i="85" s="1"/>
  <c r="FV139" i="85"/>
  <c r="FQ139" i="85"/>
  <c r="FR139" i="85" s="1"/>
  <c r="FO139" i="85"/>
  <c r="FJ139" i="85"/>
  <c r="FM139" i="85" s="1"/>
  <c r="FN139" i="85" s="1"/>
  <c r="FH139" i="85"/>
  <c r="FC139" i="85"/>
  <c r="FD139" i="85" s="1"/>
  <c r="FA139" i="85"/>
  <c r="EW139" i="85"/>
  <c r="EV139" i="85"/>
  <c r="EY139" i="85" s="1"/>
  <c r="ET139" i="85"/>
  <c r="ER139" i="85"/>
  <c r="ES139" i="85" s="1"/>
  <c r="EO139" i="85"/>
  <c r="EP139" i="85" s="1"/>
  <c r="EM139" i="85"/>
  <c r="EH139" i="85"/>
  <c r="EI139" i="85" s="1"/>
  <c r="EF139" i="85"/>
  <c r="EB139" i="85"/>
  <c r="EA139" i="85"/>
  <c r="ED139" i="85" s="1"/>
  <c r="DY139" i="85"/>
  <c r="DT139" i="85"/>
  <c r="DR139" i="85"/>
  <c r="HU138" i="85"/>
  <c r="HS138" i="85"/>
  <c r="HN138" i="85"/>
  <c r="HO138" i="85" s="1"/>
  <c r="HL138" i="85"/>
  <c r="HG138" i="85"/>
  <c r="HE138" i="85"/>
  <c r="HA138" i="85"/>
  <c r="GZ138" i="85"/>
  <c r="HC138" i="85" s="1"/>
  <c r="GX138" i="85"/>
  <c r="GS138" i="85"/>
  <c r="GQ138" i="85"/>
  <c r="GL138" i="85"/>
  <c r="GO138" i="85" s="1"/>
  <c r="GP138" i="85" s="1"/>
  <c r="GJ138" i="85"/>
  <c r="GE138" i="85"/>
  <c r="GH138" i="85" s="1"/>
  <c r="GC138" i="85"/>
  <c r="FX138" i="85"/>
  <c r="GA138" i="85" s="1"/>
  <c r="GB138" i="85" s="1"/>
  <c r="FV138" i="85"/>
  <c r="FQ138" i="85"/>
  <c r="FR138" i="85" s="1"/>
  <c r="FO138" i="85"/>
  <c r="FJ138" i="85"/>
  <c r="FM138" i="85" s="1"/>
  <c r="FN138" i="85" s="1"/>
  <c r="FH138" i="85"/>
  <c r="FC138" i="85"/>
  <c r="FD138" i="85" s="1"/>
  <c r="FA138" i="85"/>
  <c r="EW138" i="85"/>
  <c r="EV138" i="85"/>
  <c r="EY138" i="85" s="1"/>
  <c r="ET138" i="85"/>
  <c r="ER138" i="85"/>
  <c r="ES138" i="85" s="1"/>
  <c r="EO138" i="85"/>
  <c r="EP138" i="85" s="1"/>
  <c r="EM138" i="85"/>
  <c r="EI138" i="85"/>
  <c r="EH138" i="85"/>
  <c r="EK138" i="85" s="1"/>
  <c r="EL138" i="85" s="1"/>
  <c r="EF138" i="85"/>
  <c r="EA138" i="85"/>
  <c r="ED138" i="85" s="1"/>
  <c r="EE138" i="85" s="1"/>
  <c r="DY138" i="85"/>
  <c r="DT138" i="85"/>
  <c r="DW138" i="85" s="1"/>
  <c r="DX138" i="85" s="1"/>
  <c r="DR138" i="85"/>
  <c r="HU137" i="85"/>
  <c r="HS137" i="85"/>
  <c r="HN137" i="85"/>
  <c r="HQ137" i="85" s="1"/>
  <c r="HR137" i="85" s="1"/>
  <c r="HL137" i="85"/>
  <c r="HG137" i="85"/>
  <c r="HE137" i="85"/>
  <c r="HA137" i="85"/>
  <c r="GZ137" i="85"/>
  <c r="HC137" i="85" s="1"/>
  <c r="GX137" i="85"/>
  <c r="GS137" i="85"/>
  <c r="GQ137" i="85"/>
  <c r="GL137" i="85"/>
  <c r="GO137" i="85" s="1"/>
  <c r="GP137" i="85" s="1"/>
  <c r="GJ137" i="85"/>
  <c r="GF137" i="85"/>
  <c r="GE137" i="85"/>
  <c r="GH137" i="85" s="1"/>
  <c r="GI137" i="85" s="1"/>
  <c r="GC137" i="85"/>
  <c r="FX137" i="85"/>
  <c r="GA137" i="85" s="1"/>
  <c r="FV137" i="85"/>
  <c r="FT137" i="85"/>
  <c r="FQ137" i="85"/>
  <c r="FR137" i="85" s="1"/>
  <c r="FO137" i="85"/>
  <c r="FJ137" i="85"/>
  <c r="FK137" i="85" s="1"/>
  <c r="FH137" i="85"/>
  <c r="FC137" i="85"/>
  <c r="FD137" i="85" s="1"/>
  <c r="FA137" i="85"/>
  <c r="EV137" i="85"/>
  <c r="EY137" i="85" s="1"/>
  <c r="ET137" i="85"/>
  <c r="ER137" i="85"/>
  <c r="EO137" i="85"/>
  <c r="EP137" i="85" s="1"/>
  <c r="EM137" i="85"/>
  <c r="EH137" i="85"/>
  <c r="EK137" i="85" s="1"/>
  <c r="EL137" i="85" s="1"/>
  <c r="EF137" i="85"/>
  <c r="EA137" i="85"/>
  <c r="ED137" i="85" s="1"/>
  <c r="EE137" i="85" s="1"/>
  <c r="DY137" i="85"/>
  <c r="DT137" i="85"/>
  <c r="DR137" i="85"/>
  <c r="HU136" i="85"/>
  <c r="HS136" i="85"/>
  <c r="HN136" i="85"/>
  <c r="HL136" i="85"/>
  <c r="HG136" i="85"/>
  <c r="HJ136" i="85" s="1"/>
  <c r="HE136" i="85"/>
  <c r="HA136" i="85"/>
  <c r="GZ136" i="85"/>
  <c r="HC136" i="85" s="1"/>
  <c r="GX136" i="85"/>
  <c r="GS136" i="85"/>
  <c r="GQ136" i="85"/>
  <c r="GL136" i="85"/>
  <c r="GO136" i="85" s="1"/>
  <c r="GP136" i="85" s="1"/>
  <c r="GJ136" i="85"/>
  <c r="GH136" i="85"/>
  <c r="GI136" i="85" s="1"/>
  <c r="GF136" i="85"/>
  <c r="GE136" i="85"/>
  <c r="GC136" i="85"/>
  <c r="FX136" i="85"/>
  <c r="GA136" i="85" s="1"/>
  <c r="FV136" i="85"/>
  <c r="FQ136" i="85"/>
  <c r="FO136" i="85"/>
  <c r="FJ136" i="85"/>
  <c r="FM136" i="85" s="1"/>
  <c r="FN136" i="85" s="1"/>
  <c r="FH136" i="85"/>
  <c r="FC136" i="85"/>
  <c r="FF136" i="85" s="1"/>
  <c r="FG136" i="85" s="1"/>
  <c r="FA136" i="85"/>
  <c r="EV136" i="85"/>
  <c r="EY136" i="85" s="1"/>
  <c r="ET136" i="85"/>
  <c r="ER136" i="85"/>
  <c r="EO136" i="85"/>
  <c r="EP136" i="85" s="1"/>
  <c r="EM136" i="85"/>
  <c r="EK136" i="85"/>
  <c r="EL136" i="85" s="1"/>
  <c r="EH136" i="85"/>
  <c r="EI136" i="85" s="1"/>
  <c r="EF136" i="85"/>
  <c r="ED136" i="85"/>
  <c r="EB136" i="85"/>
  <c r="EA136" i="85"/>
  <c r="DY136" i="85"/>
  <c r="DU136" i="85"/>
  <c r="DT136" i="85"/>
  <c r="DW136" i="85" s="1"/>
  <c r="DR136" i="85"/>
  <c r="HU135" i="85"/>
  <c r="HS135" i="85"/>
  <c r="HN135" i="85"/>
  <c r="HQ135" i="85" s="1"/>
  <c r="HR135" i="85" s="1"/>
  <c r="HL135" i="85"/>
  <c r="HG135" i="85"/>
  <c r="HJ135" i="85" s="1"/>
  <c r="HK135" i="85" s="1"/>
  <c r="HE135" i="85"/>
  <c r="HA135" i="85"/>
  <c r="GZ135" i="85"/>
  <c r="HC135" i="85" s="1"/>
  <c r="GX135" i="85"/>
  <c r="GS135" i="85"/>
  <c r="GQ135" i="85"/>
  <c r="GL135" i="85"/>
  <c r="GJ135" i="85"/>
  <c r="GH135" i="85"/>
  <c r="GF135" i="85"/>
  <c r="GE135" i="85"/>
  <c r="GC135" i="85"/>
  <c r="FY135" i="85"/>
  <c r="FX135" i="85"/>
  <c r="GA135" i="85" s="1"/>
  <c r="FV135" i="85"/>
  <c r="FQ135" i="85"/>
  <c r="FR135" i="85" s="1"/>
  <c r="FO135" i="85"/>
  <c r="FJ135" i="85"/>
  <c r="FM135" i="85" s="1"/>
  <c r="FN135" i="85" s="1"/>
  <c r="FH135" i="85"/>
  <c r="FC135" i="85"/>
  <c r="FF135" i="85" s="1"/>
  <c r="FG135" i="85" s="1"/>
  <c r="FA135" i="85"/>
  <c r="EV135" i="85"/>
  <c r="EY135" i="85" s="1"/>
  <c r="ET135" i="85"/>
  <c r="ER135" i="85"/>
  <c r="ES135" i="85" s="1"/>
  <c r="EO135" i="85"/>
  <c r="EP135" i="85" s="1"/>
  <c r="EM135" i="85"/>
  <c r="EH135" i="85"/>
  <c r="EK135" i="85" s="1"/>
  <c r="EL135" i="85" s="1"/>
  <c r="EF135" i="85"/>
  <c r="EB135" i="85"/>
  <c r="EA135" i="85"/>
  <c r="ED135" i="85" s="1"/>
  <c r="EE135" i="85" s="1"/>
  <c r="DY135" i="85"/>
  <c r="DU135" i="85"/>
  <c r="DT135" i="85"/>
  <c r="DW135" i="85" s="1"/>
  <c r="DR135" i="85"/>
  <c r="HU134" i="85"/>
  <c r="HS134" i="85"/>
  <c r="HN134" i="85"/>
  <c r="HO134" i="85" s="1"/>
  <c r="HL134" i="85"/>
  <c r="HG134" i="85"/>
  <c r="HE134" i="85"/>
  <c r="GZ134" i="85"/>
  <c r="HC134" i="85" s="1"/>
  <c r="HD134" i="85" s="1"/>
  <c r="GX134" i="85"/>
  <c r="GS134" i="85"/>
  <c r="GQ134" i="85"/>
  <c r="GL134" i="85"/>
  <c r="GM134" i="85" s="1"/>
  <c r="GJ134" i="85"/>
  <c r="GE134" i="85"/>
  <c r="GC134" i="85"/>
  <c r="FX134" i="85"/>
  <c r="GA134" i="85" s="1"/>
  <c r="GB134" i="85" s="1"/>
  <c r="FV134" i="85"/>
  <c r="FQ134" i="85"/>
  <c r="FO134" i="85"/>
  <c r="FJ134" i="85"/>
  <c r="FK134" i="85" s="1"/>
  <c r="FH134" i="85"/>
  <c r="FC134" i="85"/>
  <c r="FA134" i="85"/>
  <c r="EV134" i="85"/>
  <c r="EY134" i="85" s="1"/>
  <c r="EZ134" i="85" s="1"/>
  <c r="ET134" i="85"/>
  <c r="EO134" i="85"/>
  <c r="EM134" i="85"/>
  <c r="EH134" i="85"/>
  <c r="EI134" i="85" s="1"/>
  <c r="EF134" i="85"/>
  <c r="EA134" i="85"/>
  <c r="DY134" i="85"/>
  <c r="DT134" i="85"/>
  <c r="DW134" i="85" s="1"/>
  <c r="DX134" i="85" s="1"/>
  <c r="DR134" i="85"/>
  <c r="HU133" i="85"/>
  <c r="HS133" i="85"/>
  <c r="HN133" i="85"/>
  <c r="HO133" i="85" s="1"/>
  <c r="HL133" i="85"/>
  <c r="HG133" i="85"/>
  <c r="HE133" i="85"/>
  <c r="GZ133" i="85"/>
  <c r="HC133" i="85" s="1"/>
  <c r="HD133" i="85" s="1"/>
  <c r="GX133" i="85"/>
  <c r="GS133" i="85"/>
  <c r="GQ133" i="85"/>
  <c r="GL133" i="85"/>
  <c r="GM133" i="85" s="1"/>
  <c r="GJ133" i="85"/>
  <c r="GE133" i="85"/>
  <c r="GC133" i="85"/>
  <c r="FX133" i="85"/>
  <c r="GA133" i="85" s="1"/>
  <c r="GB133" i="85" s="1"/>
  <c r="FV133" i="85"/>
  <c r="FQ133" i="85"/>
  <c r="FO133" i="85"/>
  <c r="FJ133" i="85"/>
  <c r="FK133" i="85" s="1"/>
  <c r="FH133" i="85"/>
  <c r="FC133" i="85"/>
  <c r="FA133" i="85"/>
  <c r="EV133" i="85"/>
  <c r="EY133" i="85" s="1"/>
  <c r="EZ133" i="85" s="1"/>
  <c r="ET133" i="85"/>
  <c r="EO133" i="85"/>
  <c r="EM133" i="85"/>
  <c r="EH133" i="85"/>
  <c r="EI133" i="85" s="1"/>
  <c r="EF133" i="85"/>
  <c r="EA133" i="85"/>
  <c r="DY133" i="85"/>
  <c r="DT133" i="85"/>
  <c r="DW133" i="85" s="1"/>
  <c r="DX133" i="85" s="1"/>
  <c r="DR133" i="85"/>
  <c r="HU132" i="85"/>
  <c r="HS132" i="85"/>
  <c r="HN132" i="85"/>
  <c r="HO132" i="85" s="1"/>
  <c r="HL132" i="85"/>
  <c r="HG132" i="85"/>
  <c r="HE132" i="85"/>
  <c r="GZ132" i="85"/>
  <c r="HC132" i="85" s="1"/>
  <c r="HD132" i="85" s="1"/>
  <c r="GX132" i="85"/>
  <c r="GS132" i="85"/>
  <c r="GQ132" i="85"/>
  <c r="GL132" i="85"/>
  <c r="GM132" i="85" s="1"/>
  <c r="GJ132" i="85"/>
  <c r="GE132" i="85"/>
  <c r="GC132" i="85"/>
  <c r="FX132" i="85"/>
  <c r="GA132" i="85" s="1"/>
  <c r="GB132" i="85" s="1"/>
  <c r="FV132" i="85"/>
  <c r="FQ132" i="85"/>
  <c r="FO132" i="85"/>
  <c r="FJ132" i="85"/>
  <c r="FK132" i="85" s="1"/>
  <c r="FH132" i="85"/>
  <c r="FC132" i="85"/>
  <c r="FA132" i="85"/>
  <c r="EV132" i="85"/>
  <c r="EY132" i="85" s="1"/>
  <c r="EZ132" i="85" s="1"/>
  <c r="ET132" i="85"/>
  <c r="EO132" i="85"/>
  <c r="EM132" i="85"/>
  <c r="EH132" i="85"/>
  <c r="EI132" i="85" s="1"/>
  <c r="EF132" i="85"/>
  <c r="EA132" i="85"/>
  <c r="DY132" i="85"/>
  <c r="DT132" i="85"/>
  <c r="DW132" i="85" s="1"/>
  <c r="DX132" i="85" s="1"/>
  <c r="DR132" i="85"/>
  <c r="HU131" i="85"/>
  <c r="HS131" i="85"/>
  <c r="HN131" i="85"/>
  <c r="HO131" i="85" s="1"/>
  <c r="HL131" i="85"/>
  <c r="HG131" i="85"/>
  <c r="HE131" i="85"/>
  <c r="GZ131" i="85"/>
  <c r="HC131" i="85" s="1"/>
  <c r="HD131" i="85" s="1"/>
  <c r="GX131" i="85"/>
  <c r="GS131" i="85"/>
  <c r="GQ131" i="85"/>
  <c r="GL131" i="85"/>
  <c r="GM131" i="85" s="1"/>
  <c r="GJ131" i="85"/>
  <c r="GE131" i="85"/>
  <c r="GC131" i="85"/>
  <c r="FX131" i="85"/>
  <c r="GA131" i="85" s="1"/>
  <c r="GB131" i="85" s="1"/>
  <c r="FV131" i="85"/>
  <c r="FQ131" i="85"/>
  <c r="FO131" i="85"/>
  <c r="FJ131" i="85"/>
  <c r="FK131" i="85" s="1"/>
  <c r="FH131" i="85"/>
  <c r="FC131" i="85"/>
  <c r="FA131" i="85"/>
  <c r="EV131" i="85"/>
  <c r="EY131" i="85" s="1"/>
  <c r="EZ131" i="85" s="1"/>
  <c r="ET131" i="85"/>
  <c r="EO131" i="85"/>
  <c r="EM131" i="85"/>
  <c r="EH131" i="85"/>
  <c r="EI131" i="85" s="1"/>
  <c r="EF131" i="85"/>
  <c r="EA131" i="85"/>
  <c r="DY131" i="85"/>
  <c r="DT131" i="85"/>
  <c r="DW131" i="85" s="1"/>
  <c r="DX131" i="85" s="1"/>
  <c r="DR131" i="85"/>
  <c r="HU130" i="85"/>
  <c r="HS130" i="85"/>
  <c r="HN130" i="85"/>
  <c r="HL130" i="85"/>
  <c r="HG130" i="85"/>
  <c r="HH130" i="85" s="1"/>
  <c r="HE130" i="85"/>
  <c r="HA130" i="85"/>
  <c r="GZ130" i="85"/>
  <c r="HC130" i="85" s="1"/>
  <c r="HD130" i="85" s="1"/>
  <c r="GX130" i="85"/>
  <c r="GS130" i="85"/>
  <c r="GQ130" i="85"/>
  <c r="GL130" i="85"/>
  <c r="GJ130" i="85"/>
  <c r="GE130" i="85"/>
  <c r="GF130" i="85" s="1"/>
  <c r="GC130" i="85"/>
  <c r="FX130" i="85"/>
  <c r="GA130" i="85" s="1"/>
  <c r="GB130" i="85" s="1"/>
  <c r="FV130" i="85"/>
  <c r="FQ130" i="85"/>
  <c r="FO130" i="85"/>
  <c r="FJ130" i="85"/>
  <c r="FM130" i="85" s="1"/>
  <c r="FN130" i="85" s="1"/>
  <c r="FH130" i="85"/>
  <c r="FF130" i="85"/>
  <c r="FC130" i="85"/>
  <c r="FD130" i="85" s="1"/>
  <c r="FA130" i="85"/>
  <c r="EV130" i="85"/>
  <c r="EY130" i="85" s="1"/>
  <c r="EZ130" i="85" s="1"/>
  <c r="ET130" i="85"/>
  <c r="EO130" i="85"/>
  <c r="EM130" i="85"/>
  <c r="EH130" i="85"/>
  <c r="EF130" i="85"/>
  <c r="EB130" i="85"/>
  <c r="EA130" i="85"/>
  <c r="ED130" i="85" s="1"/>
  <c r="EE130" i="85" s="1"/>
  <c r="DY130" i="85"/>
  <c r="DW130" i="85"/>
  <c r="DX130" i="85" s="1"/>
  <c r="DT130" i="85"/>
  <c r="DU130" i="85" s="1"/>
  <c r="DR130" i="85"/>
  <c r="HU129" i="85"/>
  <c r="HS129" i="85"/>
  <c r="HN129" i="85"/>
  <c r="HL129" i="85"/>
  <c r="HG129" i="85"/>
  <c r="HH129" i="85" s="1"/>
  <c r="HE129" i="85"/>
  <c r="GZ129" i="85"/>
  <c r="GX129" i="85"/>
  <c r="GS129" i="85"/>
  <c r="GQ129" i="85"/>
  <c r="GL129" i="85"/>
  <c r="GJ129" i="85"/>
  <c r="GF129" i="85"/>
  <c r="GE129" i="85"/>
  <c r="GH129" i="85" s="1"/>
  <c r="GI129" i="85" s="1"/>
  <c r="GC129" i="85"/>
  <c r="FX129" i="85"/>
  <c r="FV129" i="85"/>
  <c r="FQ129" i="85"/>
  <c r="FO129" i="85"/>
  <c r="FJ129" i="85"/>
  <c r="FH129" i="85"/>
  <c r="FC129" i="85"/>
  <c r="FF129" i="85" s="1"/>
  <c r="FG129" i="85" s="1"/>
  <c r="FA129" i="85"/>
  <c r="EY129" i="85"/>
  <c r="EZ129" i="85" s="1"/>
  <c r="EV129" i="85"/>
  <c r="EW129" i="85" s="1"/>
  <c r="ET129" i="85"/>
  <c r="EO129" i="85"/>
  <c r="EM129" i="85"/>
  <c r="EH129" i="85"/>
  <c r="EF129" i="85"/>
  <c r="ED129" i="85"/>
  <c r="EE129" i="85" s="1"/>
  <c r="EB129" i="85"/>
  <c r="EA129" i="85"/>
  <c r="DY129" i="85"/>
  <c r="DT129" i="85"/>
  <c r="DR129" i="85"/>
  <c r="HU128" i="85"/>
  <c r="HS128" i="85"/>
  <c r="HN128" i="85"/>
  <c r="HL128" i="85"/>
  <c r="HG128" i="85"/>
  <c r="HJ128" i="85" s="1"/>
  <c r="HK128" i="85" s="1"/>
  <c r="HE128" i="85"/>
  <c r="GZ128" i="85"/>
  <c r="GX128" i="85"/>
  <c r="GS128" i="85"/>
  <c r="GQ128" i="85"/>
  <c r="GL128" i="85"/>
  <c r="GJ128" i="85"/>
  <c r="GF128" i="85"/>
  <c r="GE128" i="85"/>
  <c r="GH128" i="85" s="1"/>
  <c r="GI128" i="85" s="1"/>
  <c r="GC128" i="85"/>
  <c r="FY128" i="85"/>
  <c r="FX128" i="85"/>
  <c r="GA128" i="85" s="1"/>
  <c r="GB128" i="85" s="1"/>
  <c r="FV128" i="85"/>
  <c r="FQ128" i="85"/>
  <c r="FT128" i="85" s="1"/>
  <c r="FU128" i="85" s="1"/>
  <c r="FO128" i="85"/>
  <c r="FJ128" i="85"/>
  <c r="FH128" i="85"/>
  <c r="FF128" i="85"/>
  <c r="FG128" i="85" s="1"/>
  <c r="FC128" i="85"/>
  <c r="FD128" i="85" s="1"/>
  <c r="FA128" i="85"/>
  <c r="EV128" i="85"/>
  <c r="ET128" i="85"/>
  <c r="EP128" i="85"/>
  <c r="EO128" i="85"/>
  <c r="ER128" i="85" s="1"/>
  <c r="EM128" i="85"/>
  <c r="EH128" i="85"/>
  <c r="EF128" i="85"/>
  <c r="EB128" i="85"/>
  <c r="EA128" i="85"/>
  <c r="ED128" i="85" s="1"/>
  <c r="DY128" i="85"/>
  <c r="DT128" i="85"/>
  <c r="DR128" i="85"/>
  <c r="HU127" i="85"/>
  <c r="HS127" i="85"/>
  <c r="HN127" i="85"/>
  <c r="HL127" i="85"/>
  <c r="HH127" i="85"/>
  <c r="HG127" i="85"/>
  <c r="HJ127" i="85" s="1"/>
  <c r="HK127" i="85" s="1"/>
  <c r="HE127" i="85"/>
  <c r="HC127" i="85"/>
  <c r="HD127" i="85" s="1"/>
  <c r="HA127" i="85"/>
  <c r="GZ127" i="85"/>
  <c r="GX127" i="85"/>
  <c r="GS127" i="85"/>
  <c r="GQ127" i="85"/>
  <c r="GL127" i="85"/>
  <c r="GJ127" i="85"/>
  <c r="GH127" i="85"/>
  <c r="GF127" i="85"/>
  <c r="GE127" i="85"/>
  <c r="GC127" i="85"/>
  <c r="FX127" i="85"/>
  <c r="FV127" i="85"/>
  <c r="FR127" i="85"/>
  <c r="FQ127" i="85"/>
  <c r="FT127" i="85" s="1"/>
  <c r="FO127" i="85"/>
  <c r="FJ127" i="85"/>
  <c r="FH127" i="85"/>
  <c r="FC127" i="85"/>
  <c r="FA127" i="85"/>
  <c r="EV127" i="85"/>
  <c r="ET127" i="85"/>
  <c r="EO127" i="85"/>
  <c r="EM127" i="85"/>
  <c r="EH127" i="85"/>
  <c r="EF127" i="85"/>
  <c r="EB127" i="85"/>
  <c r="EA127" i="85"/>
  <c r="ED127" i="85" s="1"/>
  <c r="EE127" i="85" s="1"/>
  <c r="DY127" i="85"/>
  <c r="DX127" i="85"/>
  <c r="DW127" i="85"/>
  <c r="DU127" i="85"/>
  <c r="DT127" i="85"/>
  <c r="DR127" i="85"/>
  <c r="HU126" i="85"/>
  <c r="HS126" i="85"/>
  <c r="HN126" i="85"/>
  <c r="HL126" i="85"/>
  <c r="HG126" i="85"/>
  <c r="HJ126" i="85" s="1"/>
  <c r="HE126" i="85"/>
  <c r="GZ126" i="85"/>
  <c r="GX126" i="85"/>
  <c r="GS126" i="85"/>
  <c r="GQ126" i="85"/>
  <c r="GL126" i="85"/>
  <c r="GJ126" i="85"/>
  <c r="GE126" i="85"/>
  <c r="GH126" i="85" s="1"/>
  <c r="GI126" i="85" s="1"/>
  <c r="GC126" i="85"/>
  <c r="FX126" i="85"/>
  <c r="GA126" i="85" s="1"/>
  <c r="GB126" i="85" s="1"/>
  <c r="FV126" i="85"/>
  <c r="FQ126" i="85"/>
  <c r="FT126" i="85" s="1"/>
  <c r="FO126" i="85"/>
  <c r="FJ126" i="85"/>
  <c r="FH126" i="85"/>
  <c r="FF126" i="85"/>
  <c r="FG126" i="85" s="1"/>
  <c r="FC126" i="85"/>
  <c r="FD126" i="85" s="1"/>
  <c r="FA126" i="85"/>
  <c r="EY126" i="85"/>
  <c r="EZ126" i="85" s="1"/>
  <c r="EV126" i="85"/>
  <c r="EW126" i="85" s="1"/>
  <c r="ET126" i="85"/>
  <c r="EP126" i="85"/>
  <c r="EO126" i="85"/>
  <c r="ER126" i="85" s="1"/>
  <c r="EM126" i="85"/>
  <c r="EH126" i="85"/>
  <c r="EF126" i="85"/>
  <c r="ED126" i="85"/>
  <c r="EE126" i="85" s="1"/>
  <c r="EB126" i="85"/>
  <c r="EA126" i="85"/>
  <c r="DY126" i="85"/>
  <c r="DT126" i="85"/>
  <c r="DR126" i="85"/>
  <c r="HU125" i="85"/>
  <c r="HX125" i="85" s="1"/>
  <c r="HY125" i="85" s="1"/>
  <c r="HS125" i="85"/>
  <c r="HN125" i="85"/>
  <c r="HL125" i="85"/>
  <c r="HG125" i="85"/>
  <c r="HJ125" i="85" s="1"/>
  <c r="HE125" i="85"/>
  <c r="HA125" i="85"/>
  <c r="GZ125" i="85"/>
  <c r="HC125" i="85" s="1"/>
  <c r="HD125" i="85" s="1"/>
  <c r="GX125" i="85"/>
  <c r="GS125" i="85"/>
  <c r="GQ125" i="85"/>
  <c r="GL125" i="85"/>
  <c r="GJ125" i="85"/>
  <c r="GH125" i="85"/>
  <c r="GF125" i="85"/>
  <c r="GE125" i="85"/>
  <c r="GC125" i="85"/>
  <c r="FY125" i="85"/>
  <c r="FX125" i="85"/>
  <c r="GA125" i="85" s="1"/>
  <c r="GB125" i="85" s="1"/>
  <c r="FV125" i="85"/>
  <c r="FQ125" i="85"/>
  <c r="FT125" i="85" s="1"/>
  <c r="FO125" i="85"/>
  <c r="FJ125" i="85"/>
  <c r="FH125" i="85"/>
  <c r="FC125" i="85"/>
  <c r="FD125" i="85" s="1"/>
  <c r="FA125" i="85"/>
  <c r="EV125" i="85"/>
  <c r="ET125" i="85"/>
  <c r="EP125" i="85"/>
  <c r="EO125" i="85"/>
  <c r="ER125" i="85" s="1"/>
  <c r="ES125" i="85" s="1"/>
  <c r="EM125" i="85"/>
  <c r="EH125" i="85"/>
  <c r="EF125" i="85"/>
  <c r="EB125" i="85"/>
  <c r="EA125" i="85"/>
  <c r="ED125" i="85" s="1"/>
  <c r="DY125" i="85"/>
  <c r="DU125" i="85"/>
  <c r="DT125" i="85"/>
  <c r="DW125" i="85" s="1"/>
  <c r="DX125" i="85" s="1"/>
  <c r="DR125" i="85"/>
  <c r="HU124" i="85"/>
  <c r="HS124" i="85"/>
  <c r="HN124" i="85"/>
  <c r="HL124" i="85"/>
  <c r="HG124" i="85"/>
  <c r="HJ124" i="85" s="1"/>
  <c r="HK124" i="85" s="1"/>
  <c r="HE124" i="85"/>
  <c r="HC124" i="85"/>
  <c r="HD124" i="85" s="1"/>
  <c r="HA124" i="85"/>
  <c r="GZ124" i="85"/>
  <c r="GX124" i="85"/>
  <c r="GS124" i="85"/>
  <c r="GQ124" i="85"/>
  <c r="GL124" i="85"/>
  <c r="GJ124" i="85"/>
  <c r="GH124" i="85"/>
  <c r="GF124" i="85"/>
  <c r="GE124" i="85"/>
  <c r="GC124" i="85"/>
  <c r="FX124" i="85"/>
  <c r="GA124" i="85" s="1"/>
  <c r="GB124" i="85" s="1"/>
  <c r="FV124" i="85"/>
  <c r="FQ124" i="85"/>
  <c r="FT124" i="85" s="1"/>
  <c r="FO124" i="85"/>
  <c r="FJ124" i="85"/>
  <c r="FH124" i="85"/>
  <c r="FD124" i="85"/>
  <c r="FC124" i="85"/>
  <c r="FF124" i="85" s="1"/>
  <c r="FG124" i="85" s="1"/>
  <c r="FA124" i="85"/>
  <c r="EW124" i="85"/>
  <c r="EV124" i="85"/>
  <c r="EY124" i="85" s="1"/>
  <c r="EZ124" i="85" s="1"/>
  <c r="ET124" i="85"/>
  <c r="EP124" i="85"/>
  <c r="EO124" i="85"/>
  <c r="ER124" i="85" s="1"/>
  <c r="EM124" i="85"/>
  <c r="EH124" i="85"/>
  <c r="EF124" i="85"/>
  <c r="ED124" i="85"/>
  <c r="EB124" i="85"/>
  <c r="EA124" i="85"/>
  <c r="DY124" i="85"/>
  <c r="DW124" i="85"/>
  <c r="DX124" i="85" s="1"/>
  <c r="DU124" i="85"/>
  <c r="DT124" i="85"/>
  <c r="DR124" i="85"/>
  <c r="HU123" i="85"/>
  <c r="HS123" i="85"/>
  <c r="HN123" i="85"/>
  <c r="HL123" i="85"/>
  <c r="HJ123" i="85"/>
  <c r="HK123" i="85" s="1"/>
  <c r="HG123" i="85"/>
  <c r="HH123" i="85" s="1"/>
  <c r="HE123" i="85"/>
  <c r="GZ123" i="85"/>
  <c r="GX123" i="85"/>
  <c r="GS123" i="85"/>
  <c r="GQ123" i="85"/>
  <c r="GL123" i="85"/>
  <c r="GJ123" i="85"/>
  <c r="GE123" i="85"/>
  <c r="GH123" i="85" s="1"/>
  <c r="GI123" i="85" s="1"/>
  <c r="GC123" i="85"/>
  <c r="FY123" i="85"/>
  <c r="FX123" i="85"/>
  <c r="GA123" i="85" s="1"/>
  <c r="GB123" i="85" s="1"/>
  <c r="FV123" i="85"/>
  <c r="FQ123" i="85"/>
  <c r="FT123" i="85" s="1"/>
  <c r="FO123" i="85"/>
  <c r="FJ123" i="85"/>
  <c r="FH123" i="85"/>
  <c r="FC123" i="85"/>
  <c r="FF123" i="85" s="1"/>
  <c r="FG123" i="85" s="1"/>
  <c r="FA123" i="85"/>
  <c r="EV123" i="85"/>
  <c r="EY123" i="85" s="1"/>
  <c r="EZ123" i="85" s="1"/>
  <c r="ET123" i="85"/>
  <c r="EP123" i="85"/>
  <c r="EO123" i="85"/>
  <c r="ER123" i="85" s="1"/>
  <c r="ES123" i="85" s="1"/>
  <c r="EM123" i="85"/>
  <c r="EH123" i="85"/>
  <c r="EF123" i="85"/>
  <c r="ED123" i="85"/>
  <c r="EE123" i="85" s="1"/>
  <c r="EB123" i="85"/>
  <c r="EA123" i="85"/>
  <c r="DY123" i="85"/>
  <c r="DT123" i="85"/>
  <c r="DW123" i="85" s="1"/>
  <c r="DX123" i="85" s="1"/>
  <c r="DR123" i="85"/>
  <c r="HU122" i="85"/>
  <c r="HX122" i="85" s="1"/>
  <c r="HS122" i="85"/>
  <c r="HN122" i="85"/>
  <c r="HL122" i="85"/>
  <c r="HG122" i="85"/>
  <c r="HJ122" i="85" s="1"/>
  <c r="HK122" i="85" s="1"/>
  <c r="HE122" i="85"/>
  <c r="HA122" i="85"/>
  <c r="GZ122" i="85"/>
  <c r="HC122" i="85" s="1"/>
  <c r="HD122" i="85" s="1"/>
  <c r="GX122" i="85"/>
  <c r="GS122" i="85"/>
  <c r="GQ122" i="85"/>
  <c r="GL122" i="85"/>
  <c r="GJ122" i="85"/>
  <c r="GH122" i="85"/>
  <c r="GI122" i="85" s="1"/>
  <c r="GF122" i="85"/>
  <c r="GE122" i="85"/>
  <c r="GC122" i="85"/>
  <c r="FY122" i="85"/>
  <c r="FX122" i="85"/>
  <c r="GA122" i="85" s="1"/>
  <c r="FV122" i="85"/>
  <c r="FQ122" i="85"/>
  <c r="FT122" i="85" s="1"/>
  <c r="FO122" i="85"/>
  <c r="FJ122" i="85"/>
  <c r="FH122" i="85"/>
  <c r="FC122" i="85"/>
  <c r="FA122" i="85"/>
  <c r="EV122" i="85"/>
  <c r="EY122" i="85" s="1"/>
  <c r="EZ122" i="85" s="1"/>
  <c r="ET122" i="85"/>
  <c r="EP122" i="85"/>
  <c r="EO122" i="85"/>
  <c r="ER122" i="85" s="1"/>
  <c r="EM122" i="85"/>
  <c r="EH122" i="85"/>
  <c r="EF122" i="85"/>
  <c r="ED122" i="85"/>
  <c r="EE122" i="85" s="1"/>
  <c r="EB122" i="85"/>
  <c r="EA122" i="85"/>
  <c r="DY122" i="85"/>
  <c r="DU122" i="85"/>
  <c r="DT122" i="85"/>
  <c r="DW122" i="85" s="1"/>
  <c r="DX122" i="85" s="1"/>
  <c r="DR122" i="85"/>
  <c r="HU121" i="85"/>
  <c r="HS121" i="85"/>
  <c r="HN121" i="85"/>
  <c r="HL121" i="85"/>
  <c r="HJ121" i="85"/>
  <c r="HH121" i="85"/>
  <c r="HG121" i="85"/>
  <c r="HE121" i="85"/>
  <c r="HD121" i="85"/>
  <c r="HC121" i="85"/>
  <c r="HA121" i="85"/>
  <c r="GZ121" i="85"/>
  <c r="GX121" i="85"/>
  <c r="GS121" i="85"/>
  <c r="GQ121" i="85"/>
  <c r="GL121" i="85"/>
  <c r="GJ121" i="85"/>
  <c r="GE121" i="85"/>
  <c r="GC121" i="85"/>
  <c r="FX121" i="85"/>
  <c r="GA121" i="85" s="1"/>
  <c r="GB121" i="85" s="1"/>
  <c r="FV121" i="85"/>
  <c r="FQ121" i="85"/>
  <c r="FT121" i="85" s="1"/>
  <c r="FO121" i="85"/>
  <c r="FJ121" i="85"/>
  <c r="FH121" i="85"/>
  <c r="FC121" i="85"/>
  <c r="FF121" i="85" s="1"/>
  <c r="FG121" i="85" s="1"/>
  <c r="FA121" i="85"/>
  <c r="EV121" i="85"/>
  <c r="EY121" i="85" s="1"/>
  <c r="EZ121" i="85" s="1"/>
  <c r="ET121" i="85"/>
  <c r="EP121" i="85"/>
  <c r="EO121" i="85"/>
  <c r="ER121" i="85" s="1"/>
  <c r="EM121" i="85"/>
  <c r="EH121" i="85"/>
  <c r="EF121" i="85"/>
  <c r="ED121" i="85"/>
  <c r="EE121" i="85" s="1"/>
  <c r="EB121" i="85"/>
  <c r="EA121" i="85"/>
  <c r="DY121" i="85"/>
  <c r="DW121" i="85"/>
  <c r="DU121" i="85"/>
  <c r="DT121" i="85"/>
  <c r="DR121" i="85"/>
  <c r="HU120" i="85"/>
  <c r="HX120" i="85" s="1"/>
  <c r="HS120" i="85"/>
  <c r="HN120" i="85"/>
  <c r="HL120" i="85"/>
  <c r="HG120" i="85"/>
  <c r="HE120" i="85"/>
  <c r="HA120" i="85"/>
  <c r="GZ120" i="85"/>
  <c r="HC120" i="85" s="1"/>
  <c r="HD120" i="85" s="1"/>
  <c r="GX120" i="85"/>
  <c r="GS120" i="85"/>
  <c r="GV120" i="85" s="1"/>
  <c r="GQ120" i="85"/>
  <c r="GL120" i="85"/>
  <c r="GJ120" i="85"/>
  <c r="GH120" i="85"/>
  <c r="GI120" i="85" s="1"/>
  <c r="GF120" i="85"/>
  <c r="GE120" i="85"/>
  <c r="GC120" i="85"/>
  <c r="GA120" i="85"/>
  <c r="FY120" i="85"/>
  <c r="FX120" i="85"/>
  <c r="FV120" i="85"/>
  <c r="FQ120" i="85"/>
  <c r="FT120" i="85" s="1"/>
  <c r="FO120" i="85"/>
  <c r="FJ120" i="85"/>
  <c r="FH120" i="85"/>
  <c r="FC120" i="85"/>
  <c r="FD120" i="85" s="1"/>
  <c r="FA120" i="85"/>
  <c r="EV120" i="85"/>
  <c r="ET120" i="85"/>
  <c r="EO120" i="85"/>
  <c r="EM120" i="85"/>
  <c r="EH120" i="85"/>
  <c r="EF120" i="85"/>
  <c r="EA120" i="85"/>
  <c r="DY120" i="85"/>
  <c r="DW120" i="85"/>
  <c r="DX120" i="85" s="1"/>
  <c r="DU120" i="85"/>
  <c r="DT120" i="85"/>
  <c r="DR120" i="85"/>
  <c r="HU119" i="85"/>
  <c r="HS119" i="85"/>
  <c r="HN119" i="85"/>
  <c r="HL119" i="85"/>
  <c r="HJ119" i="85"/>
  <c r="HG119" i="85"/>
  <c r="HH119" i="85" s="1"/>
  <c r="HE119" i="85"/>
  <c r="HD119" i="85"/>
  <c r="HA119" i="85"/>
  <c r="GZ119" i="85"/>
  <c r="HC119" i="85" s="1"/>
  <c r="GX119" i="85"/>
  <c r="GS119" i="85"/>
  <c r="GQ119" i="85"/>
  <c r="GL119" i="85"/>
  <c r="GJ119" i="85"/>
  <c r="GH119" i="85"/>
  <c r="GI119" i="85" s="1"/>
  <c r="GE119" i="85"/>
  <c r="GF119" i="85" s="1"/>
  <c r="GC119" i="85"/>
  <c r="GA119" i="85"/>
  <c r="FY119" i="85"/>
  <c r="FX119" i="85"/>
  <c r="FV119" i="85"/>
  <c r="FQ119" i="85"/>
  <c r="FT119" i="85" s="1"/>
  <c r="FO119" i="85"/>
  <c r="FJ119" i="85"/>
  <c r="FH119" i="85"/>
  <c r="FF119" i="85"/>
  <c r="FC119" i="85"/>
  <c r="FD119" i="85" s="1"/>
  <c r="FA119" i="85"/>
  <c r="EV119" i="85"/>
  <c r="ET119" i="85"/>
  <c r="EO119" i="85"/>
  <c r="EM119" i="85"/>
  <c r="EH119" i="85"/>
  <c r="EF119" i="85"/>
  <c r="EA119" i="85"/>
  <c r="ED119" i="85" s="1"/>
  <c r="EE119" i="85" s="1"/>
  <c r="DY119" i="85"/>
  <c r="DX119" i="85"/>
  <c r="DW119" i="85"/>
  <c r="DU119" i="85"/>
  <c r="DT119" i="85"/>
  <c r="DR119" i="85"/>
  <c r="HU118" i="85"/>
  <c r="HS118" i="85"/>
  <c r="HN118" i="85"/>
  <c r="HL118" i="85"/>
  <c r="HG118" i="85"/>
  <c r="HH118" i="85" s="1"/>
  <c r="HE118" i="85"/>
  <c r="HD118" i="85"/>
  <c r="HA118" i="85"/>
  <c r="GZ118" i="85"/>
  <c r="HC118" i="85" s="1"/>
  <c r="GX118" i="85"/>
  <c r="GS118" i="85"/>
  <c r="GQ118" i="85"/>
  <c r="GL118" i="85"/>
  <c r="GJ118" i="85"/>
  <c r="GH118" i="85"/>
  <c r="GI118" i="85" s="1"/>
  <c r="GF118" i="85"/>
  <c r="GE118" i="85"/>
  <c r="GC118" i="85"/>
  <c r="GA118" i="85"/>
  <c r="GB118" i="85" s="1"/>
  <c r="FX118" i="85"/>
  <c r="FY118" i="85" s="1"/>
  <c r="FV118" i="85"/>
  <c r="FQ118" i="85"/>
  <c r="FT118" i="85" s="1"/>
  <c r="FO118" i="85"/>
  <c r="FJ118" i="85"/>
  <c r="FH118" i="85"/>
  <c r="FC118" i="85"/>
  <c r="FD118" i="85" s="1"/>
  <c r="FA118" i="85"/>
  <c r="EV118" i="85"/>
  <c r="ET118" i="85"/>
  <c r="EO118" i="85"/>
  <c r="EM118" i="85"/>
  <c r="EH118" i="85"/>
  <c r="EF118" i="85"/>
  <c r="EA118" i="85"/>
  <c r="DY118" i="85"/>
  <c r="DW118" i="85"/>
  <c r="DX118" i="85" s="1"/>
  <c r="DU118" i="85"/>
  <c r="DT118" i="85"/>
  <c r="DR118" i="85"/>
  <c r="HU117" i="85"/>
  <c r="HS117" i="85"/>
  <c r="HN117" i="85"/>
  <c r="HL117" i="85"/>
  <c r="HG117" i="85"/>
  <c r="HH117" i="85" s="1"/>
  <c r="HE117" i="85"/>
  <c r="HA117" i="85"/>
  <c r="GZ117" i="85"/>
  <c r="HC117" i="85" s="1"/>
  <c r="HD117" i="85" s="1"/>
  <c r="GX117" i="85"/>
  <c r="GS117" i="85"/>
  <c r="GV117" i="85" s="1"/>
  <c r="GQ117" i="85"/>
  <c r="GL117" i="85"/>
  <c r="GM117" i="85" s="1"/>
  <c r="GJ117" i="85"/>
  <c r="GH117" i="85"/>
  <c r="GI117" i="85" s="1"/>
  <c r="GF117" i="85"/>
  <c r="GE117" i="85"/>
  <c r="GC117" i="85"/>
  <c r="FY117" i="85"/>
  <c r="FX117" i="85"/>
  <c r="GA117" i="85" s="1"/>
  <c r="GB117" i="85" s="1"/>
  <c r="FV117" i="85"/>
  <c r="FR117" i="85"/>
  <c r="FQ117" i="85"/>
  <c r="FT117" i="85" s="1"/>
  <c r="FO117" i="85"/>
  <c r="FJ117" i="85"/>
  <c r="FK117" i="85" s="1"/>
  <c r="FH117" i="85"/>
  <c r="FC117" i="85"/>
  <c r="FF117" i="85" s="1"/>
  <c r="FG117" i="85" s="1"/>
  <c r="FA117" i="85"/>
  <c r="EV117" i="85"/>
  <c r="ET117" i="85"/>
  <c r="ER117" i="85"/>
  <c r="EO117" i="85"/>
  <c r="EP117" i="85" s="1"/>
  <c r="EM117" i="85"/>
  <c r="EH117" i="85"/>
  <c r="EI117" i="85" s="1"/>
  <c r="EF117" i="85"/>
  <c r="ED117" i="85"/>
  <c r="EE117" i="85" s="1"/>
  <c r="EB117" i="85"/>
  <c r="EA117" i="85"/>
  <c r="DY117" i="85"/>
  <c r="DW117" i="85"/>
  <c r="DX117" i="85" s="1"/>
  <c r="DT117" i="85"/>
  <c r="DU117" i="85" s="1"/>
  <c r="DR117" i="85"/>
  <c r="HX116" i="85"/>
  <c r="HU116" i="85"/>
  <c r="HS116" i="85"/>
  <c r="HN116" i="85"/>
  <c r="HO116" i="85" s="1"/>
  <c r="HL116" i="85"/>
  <c r="HG116" i="85"/>
  <c r="HJ116" i="85" s="1"/>
  <c r="HK116" i="85" s="1"/>
  <c r="HE116" i="85"/>
  <c r="HC116" i="85"/>
  <c r="GZ116" i="85"/>
  <c r="HA116" i="85" s="1"/>
  <c r="GX116" i="85"/>
  <c r="GS116" i="85"/>
  <c r="GQ116" i="85"/>
  <c r="GL116" i="85"/>
  <c r="GM116" i="85" s="1"/>
  <c r="GJ116" i="85"/>
  <c r="GH116" i="85"/>
  <c r="GI116" i="85" s="1"/>
  <c r="GF116" i="85"/>
  <c r="GE116" i="85"/>
  <c r="GC116" i="85"/>
  <c r="FX116" i="85"/>
  <c r="GA116" i="85" s="1"/>
  <c r="FV116" i="85"/>
  <c r="FT116" i="85"/>
  <c r="FQ116" i="85"/>
  <c r="FR116" i="85" s="1"/>
  <c r="FO116" i="85"/>
  <c r="FJ116" i="85"/>
  <c r="FH116" i="85"/>
  <c r="FD116" i="85"/>
  <c r="FC116" i="85"/>
  <c r="FF116" i="85" s="1"/>
  <c r="FG116" i="85" s="1"/>
  <c r="FA116" i="85"/>
  <c r="EV116" i="85"/>
  <c r="EW116" i="85" s="1"/>
  <c r="ET116" i="85"/>
  <c r="ER116" i="85"/>
  <c r="EO116" i="85"/>
  <c r="EP116" i="85" s="1"/>
  <c r="EM116" i="85"/>
  <c r="EH116" i="85"/>
  <c r="EI116" i="85" s="1"/>
  <c r="EF116" i="85"/>
  <c r="ED116" i="85"/>
  <c r="EE116" i="85" s="1"/>
  <c r="EB116" i="85"/>
  <c r="EA116" i="85"/>
  <c r="DY116" i="85"/>
  <c r="DT116" i="85"/>
  <c r="DW116" i="85" s="1"/>
  <c r="DR116" i="85"/>
  <c r="HU115" i="85"/>
  <c r="HS115" i="85"/>
  <c r="HN115" i="85"/>
  <c r="HL115" i="85"/>
  <c r="HJ115" i="85"/>
  <c r="HK115" i="85" s="1"/>
  <c r="HH115" i="85"/>
  <c r="HG115" i="85"/>
  <c r="HE115" i="85"/>
  <c r="HC115" i="85"/>
  <c r="HD115" i="85" s="1"/>
  <c r="GZ115" i="85"/>
  <c r="HA115" i="85" s="1"/>
  <c r="GX115" i="85"/>
  <c r="GS115" i="85"/>
  <c r="GQ115" i="85"/>
  <c r="GL115" i="85"/>
  <c r="GJ115" i="85"/>
  <c r="GE115" i="85"/>
  <c r="GH115" i="85" s="1"/>
  <c r="GI115" i="85" s="1"/>
  <c r="GC115" i="85"/>
  <c r="FY115" i="85"/>
  <c r="FX115" i="85"/>
  <c r="GA115" i="85" s="1"/>
  <c r="FV115" i="85"/>
  <c r="FQ115" i="85"/>
  <c r="FR115" i="85" s="1"/>
  <c r="FO115" i="85"/>
  <c r="FJ115" i="85"/>
  <c r="FK115" i="85" s="1"/>
  <c r="FH115" i="85"/>
  <c r="FF115" i="85"/>
  <c r="FD115" i="85"/>
  <c r="FC115" i="85"/>
  <c r="FA115" i="85"/>
  <c r="EV115" i="85"/>
  <c r="ET115" i="85"/>
  <c r="EO115" i="85"/>
  <c r="EM115" i="85"/>
  <c r="EH115" i="85"/>
  <c r="EF115" i="85"/>
  <c r="ED115" i="85"/>
  <c r="EE115" i="85" s="1"/>
  <c r="EB115" i="85"/>
  <c r="EA115" i="85"/>
  <c r="DY115" i="85"/>
  <c r="DU115" i="85"/>
  <c r="DT115" i="85"/>
  <c r="DW115" i="85" s="1"/>
  <c r="DX115" i="85" s="1"/>
  <c r="DR115" i="85"/>
  <c r="HU114" i="85"/>
  <c r="HS114" i="85"/>
  <c r="HN114" i="85"/>
  <c r="HO114" i="85" s="1"/>
  <c r="HL114" i="85"/>
  <c r="HG114" i="85"/>
  <c r="HE114" i="85"/>
  <c r="GZ114" i="85"/>
  <c r="HC114" i="85" s="1"/>
  <c r="GX114" i="85"/>
  <c r="GS114" i="85"/>
  <c r="GQ114" i="85"/>
  <c r="GL114" i="85"/>
  <c r="GM114" i="85" s="1"/>
  <c r="GJ114" i="85"/>
  <c r="GE114" i="85"/>
  <c r="GH114" i="85" s="1"/>
  <c r="GC114" i="85"/>
  <c r="FX114" i="85"/>
  <c r="FV114" i="85"/>
  <c r="FQ114" i="85"/>
  <c r="FR114" i="85" s="1"/>
  <c r="FO114" i="85"/>
  <c r="FJ114" i="85"/>
  <c r="FK114" i="85" s="1"/>
  <c r="FH114" i="85"/>
  <c r="FC114" i="85"/>
  <c r="FD114" i="85" s="1"/>
  <c r="FA114" i="85"/>
  <c r="EV114" i="85"/>
  <c r="EY114" i="85" s="1"/>
  <c r="EZ114" i="85" s="1"/>
  <c r="ET114" i="85"/>
  <c r="EP114" i="85"/>
  <c r="EO114" i="85"/>
  <c r="ER114" i="85" s="1"/>
  <c r="EM114" i="85"/>
  <c r="EH114" i="85"/>
  <c r="EI114" i="85" s="1"/>
  <c r="EF114" i="85"/>
  <c r="EA114" i="85"/>
  <c r="DY114" i="85"/>
  <c r="DW114" i="85"/>
  <c r="DX114" i="85" s="1"/>
  <c r="DT114" i="85"/>
  <c r="DU114" i="85" s="1"/>
  <c r="DR114" i="85"/>
  <c r="HU113" i="85"/>
  <c r="HS113" i="85"/>
  <c r="HN113" i="85"/>
  <c r="HL113" i="85"/>
  <c r="HG113" i="85"/>
  <c r="HJ113" i="85" s="1"/>
  <c r="HE113" i="85"/>
  <c r="GZ113" i="85"/>
  <c r="HA113" i="85" s="1"/>
  <c r="GX113" i="85"/>
  <c r="GS113" i="85"/>
  <c r="GQ113" i="85"/>
  <c r="GL113" i="85"/>
  <c r="GJ113" i="85"/>
  <c r="GH113" i="85"/>
  <c r="GF113" i="85"/>
  <c r="GE113" i="85"/>
  <c r="GC113" i="85"/>
  <c r="FX113" i="85"/>
  <c r="FY113" i="85" s="1"/>
  <c r="FV113" i="85"/>
  <c r="FQ113" i="85"/>
  <c r="FT113" i="85" s="1"/>
  <c r="FO113" i="85"/>
  <c r="FJ113" i="85"/>
  <c r="FM113" i="85" s="1"/>
  <c r="FH113" i="85"/>
  <c r="FC113" i="85"/>
  <c r="FF113" i="85" s="1"/>
  <c r="FG113" i="85" s="1"/>
  <c r="FA113" i="85"/>
  <c r="EV113" i="85"/>
  <c r="ET113" i="85"/>
  <c r="ER113" i="85"/>
  <c r="ES113" i="85" s="1"/>
  <c r="EO113" i="85"/>
  <c r="EP113" i="85" s="1"/>
  <c r="EM113" i="85"/>
  <c r="EH113" i="85"/>
  <c r="EI113" i="85" s="1"/>
  <c r="EF113" i="85"/>
  <c r="EA113" i="85"/>
  <c r="DY113" i="85"/>
  <c r="DT113" i="85"/>
  <c r="DR113" i="85"/>
  <c r="HU112" i="85"/>
  <c r="HS112" i="85"/>
  <c r="HN112" i="85"/>
  <c r="HO112" i="85" s="1"/>
  <c r="HL112" i="85"/>
  <c r="HG112" i="85"/>
  <c r="HE112" i="85"/>
  <c r="GZ112" i="85"/>
  <c r="GX112" i="85"/>
  <c r="GS112" i="85"/>
  <c r="GQ112" i="85"/>
  <c r="GL112" i="85"/>
  <c r="GM112" i="85" s="1"/>
  <c r="GJ112" i="85"/>
  <c r="GE112" i="85"/>
  <c r="GC112" i="85"/>
  <c r="FX112" i="85"/>
  <c r="FV112" i="85"/>
  <c r="FQ112" i="85"/>
  <c r="FT112" i="85" s="1"/>
  <c r="FU112" i="85" s="1"/>
  <c r="FO112" i="85"/>
  <c r="FJ112" i="85"/>
  <c r="FK112" i="85" s="1"/>
  <c r="FH112" i="85"/>
  <c r="FC112" i="85"/>
  <c r="FA112" i="85"/>
  <c r="EV112" i="85"/>
  <c r="ET112" i="85"/>
  <c r="EO112" i="85"/>
  <c r="ER112" i="85" s="1"/>
  <c r="ES112" i="85" s="1"/>
  <c r="EM112" i="85"/>
  <c r="EH112" i="85"/>
  <c r="EI112" i="85" s="1"/>
  <c r="EF112" i="85"/>
  <c r="EA112" i="85"/>
  <c r="DY112" i="85"/>
  <c r="DT112" i="85"/>
  <c r="DR112" i="85"/>
  <c r="HU111" i="85"/>
  <c r="HS111" i="85"/>
  <c r="HN111" i="85"/>
  <c r="HL111" i="85"/>
  <c r="HG111" i="85"/>
  <c r="HE111" i="85"/>
  <c r="GZ111" i="85"/>
  <c r="GX111" i="85"/>
  <c r="GS111" i="85"/>
  <c r="GQ111" i="85"/>
  <c r="GL111" i="85"/>
  <c r="GM111" i="85" s="1"/>
  <c r="GJ111" i="85"/>
  <c r="GE111" i="85"/>
  <c r="GC111" i="85"/>
  <c r="FX111" i="85"/>
  <c r="FV111" i="85"/>
  <c r="FQ111" i="85"/>
  <c r="FT111" i="85" s="1"/>
  <c r="FU111" i="85" s="1"/>
  <c r="FO111" i="85"/>
  <c r="FJ111" i="85"/>
  <c r="FK111" i="85" s="1"/>
  <c r="FH111" i="85"/>
  <c r="FC111" i="85"/>
  <c r="FA111" i="85"/>
  <c r="EV111" i="85"/>
  <c r="ET111" i="85"/>
  <c r="EP111" i="85"/>
  <c r="EO111" i="85"/>
  <c r="ER111" i="85" s="1"/>
  <c r="EM111" i="85"/>
  <c r="ES111" i="85" s="1"/>
  <c r="EH111" i="85"/>
  <c r="EI111" i="85" s="1"/>
  <c r="EF111" i="85"/>
  <c r="EA111" i="85"/>
  <c r="DY111" i="85"/>
  <c r="DT111" i="85"/>
  <c r="DR111" i="85"/>
  <c r="HU110" i="85"/>
  <c r="HS110" i="85"/>
  <c r="HN110" i="85"/>
  <c r="HO110" i="85" s="1"/>
  <c r="HL110" i="85"/>
  <c r="HG110" i="85"/>
  <c r="HE110" i="85"/>
  <c r="GZ110" i="85"/>
  <c r="GX110" i="85"/>
  <c r="GS110" i="85"/>
  <c r="GQ110" i="85"/>
  <c r="GL110" i="85"/>
  <c r="GM110" i="85" s="1"/>
  <c r="GJ110" i="85"/>
  <c r="GE110" i="85"/>
  <c r="GC110" i="85"/>
  <c r="FX110" i="85"/>
  <c r="FV110" i="85"/>
  <c r="FQ110" i="85"/>
  <c r="FO110" i="85"/>
  <c r="FJ110" i="85"/>
  <c r="FK110" i="85" s="1"/>
  <c r="FH110" i="85"/>
  <c r="FC110" i="85"/>
  <c r="FA110" i="85"/>
  <c r="EV110" i="85"/>
  <c r="ET110" i="85"/>
  <c r="EO110" i="85"/>
  <c r="ER110" i="85" s="1"/>
  <c r="ES110" i="85" s="1"/>
  <c r="EM110" i="85"/>
  <c r="EH110" i="85"/>
  <c r="EI110" i="85" s="1"/>
  <c r="EF110" i="85"/>
  <c r="EA110" i="85"/>
  <c r="DY110" i="85"/>
  <c r="DT110" i="85"/>
  <c r="DR110" i="85"/>
  <c r="HU109" i="85"/>
  <c r="HS109" i="85"/>
  <c r="HN109" i="85"/>
  <c r="HO109" i="85" s="1"/>
  <c r="HL109" i="85"/>
  <c r="HG109" i="85"/>
  <c r="HE109" i="85"/>
  <c r="GZ109" i="85"/>
  <c r="GX109" i="85"/>
  <c r="GS109" i="85"/>
  <c r="GV109" i="85" s="1"/>
  <c r="GQ109" i="85"/>
  <c r="GL109" i="85"/>
  <c r="GM109" i="85" s="1"/>
  <c r="GJ109" i="85"/>
  <c r="GE109" i="85"/>
  <c r="GF109" i="85" s="1"/>
  <c r="GC109" i="85"/>
  <c r="FX109" i="85"/>
  <c r="GA109" i="85" s="1"/>
  <c r="GB109" i="85" s="1"/>
  <c r="FV109" i="85"/>
  <c r="FQ109" i="85"/>
  <c r="FT109" i="85" s="1"/>
  <c r="FO109" i="85"/>
  <c r="FJ109" i="85"/>
  <c r="FK109" i="85" s="1"/>
  <c r="FH109" i="85"/>
  <c r="FC109" i="85"/>
  <c r="FA109" i="85"/>
  <c r="EV109" i="85"/>
  <c r="EY109" i="85" s="1"/>
  <c r="EZ109" i="85" s="1"/>
  <c r="ET109" i="85"/>
  <c r="EO109" i="85"/>
  <c r="ER109" i="85" s="1"/>
  <c r="EM109" i="85"/>
  <c r="EH109" i="85"/>
  <c r="EI109" i="85" s="1"/>
  <c r="EF109" i="85"/>
  <c r="ED109" i="85"/>
  <c r="EE109" i="85" s="1"/>
  <c r="EA109" i="85"/>
  <c r="EB109" i="85" s="1"/>
  <c r="DY109" i="85"/>
  <c r="DT109" i="85"/>
  <c r="DW109" i="85" s="1"/>
  <c r="DX109" i="85" s="1"/>
  <c r="DR109" i="85"/>
  <c r="HU108" i="85"/>
  <c r="HS108" i="85"/>
  <c r="HN108" i="85"/>
  <c r="HO108" i="85" s="1"/>
  <c r="HL108" i="85"/>
  <c r="HG108" i="85"/>
  <c r="HH108" i="85" s="1"/>
  <c r="HE108" i="85"/>
  <c r="HA108" i="85"/>
  <c r="GZ108" i="85"/>
  <c r="HC108" i="85" s="1"/>
  <c r="GX108" i="85"/>
  <c r="GS108" i="85"/>
  <c r="GQ108" i="85"/>
  <c r="GL108" i="85"/>
  <c r="GM108" i="85" s="1"/>
  <c r="GJ108" i="85"/>
  <c r="GH108" i="85"/>
  <c r="GI108" i="85" s="1"/>
  <c r="GE108" i="85"/>
  <c r="GF108" i="85" s="1"/>
  <c r="GC108" i="85"/>
  <c r="FX108" i="85"/>
  <c r="FV108" i="85"/>
  <c r="FQ108" i="85"/>
  <c r="FT108" i="85" s="1"/>
  <c r="FO108" i="85"/>
  <c r="FJ108" i="85"/>
  <c r="FK108" i="85" s="1"/>
  <c r="FH108" i="85"/>
  <c r="FC108" i="85"/>
  <c r="FD108" i="85" s="1"/>
  <c r="FA108" i="85"/>
  <c r="EV108" i="85"/>
  <c r="EY108" i="85" s="1"/>
  <c r="EZ108" i="85" s="1"/>
  <c r="ET108" i="85"/>
  <c r="EO108" i="85"/>
  <c r="ER108" i="85" s="1"/>
  <c r="EM108" i="85"/>
  <c r="EH108" i="85"/>
  <c r="EI108" i="85" s="1"/>
  <c r="EF108" i="85"/>
  <c r="EA108" i="85"/>
  <c r="EB108" i="85" s="1"/>
  <c r="DY108" i="85"/>
  <c r="DT108" i="85"/>
  <c r="DW108" i="85" s="1"/>
  <c r="DX108" i="85" s="1"/>
  <c r="DR108" i="85"/>
  <c r="HU105" i="85"/>
  <c r="HS105" i="85"/>
  <c r="HN105" i="85"/>
  <c r="HO105" i="85" s="1"/>
  <c r="HL105" i="85"/>
  <c r="HG105" i="85"/>
  <c r="HH105" i="85" s="1"/>
  <c r="HE105" i="85"/>
  <c r="HA105" i="85"/>
  <c r="GZ105" i="85"/>
  <c r="HC105" i="85" s="1"/>
  <c r="GX105" i="85"/>
  <c r="GS105" i="85"/>
  <c r="GQ105" i="85"/>
  <c r="GL105" i="85"/>
  <c r="GJ105" i="85"/>
  <c r="GE105" i="85"/>
  <c r="GF105" i="85" s="1"/>
  <c r="GC105" i="85"/>
  <c r="FX105" i="85"/>
  <c r="GA105" i="85" s="1"/>
  <c r="GB105" i="85" s="1"/>
  <c r="FV105" i="85"/>
  <c r="FQ105" i="85"/>
  <c r="FT105" i="85" s="1"/>
  <c r="FO105" i="85"/>
  <c r="FJ105" i="85"/>
  <c r="FK105" i="85" s="1"/>
  <c r="FH105" i="85"/>
  <c r="FC105" i="85"/>
  <c r="FA105" i="85"/>
  <c r="EV105" i="85"/>
  <c r="EY105" i="85" s="1"/>
  <c r="ET105" i="85"/>
  <c r="EO105" i="85"/>
  <c r="ER105" i="85" s="1"/>
  <c r="ES105" i="85" s="1"/>
  <c r="EM105" i="85"/>
  <c r="EH105" i="85"/>
  <c r="EI105" i="85" s="1"/>
  <c r="EF105" i="85"/>
  <c r="EA105" i="85"/>
  <c r="DY105" i="85"/>
  <c r="DT105" i="85"/>
  <c r="DW105" i="85" s="1"/>
  <c r="DX105" i="85" s="1"/>
  <c r="DR105" i="85"/>
  <c r="HU103" i="85"/>
  <c r="HS103" i="85"/>
  <c r="HN103" i="85"/>
  <c r="HO103" i="85" s="1"/>
  <c r="HL103" i="85"/>
  <c r="HG103" i="85"/>
  <c r="HH103" i="85" s="1"/>
  <c r="HE103" i="85"/>
  <c r="HA103" i="85"/>
  <c r="GZ103" i="85"/>
  <c r="HC103" i="85" s="1"/>
  <c r="HD103" i="85" s="1"/>
  <c r="GX103" i="85"/>
  <c r="GS103" i="85"/>
  <c r="GQ103" i="85"/>
  <c r="GL103" i="85"/>
  <c r="GM103" i="85" s="1"/>
  <c r="GJ103" i="85"/>
  <c r="GE103" i="85"/>
  <c r="GC103" i="85"/>
  <c r="FX103" i="85"/>
  <c r="FV103" i="85"/>
  <c r="FQ103" i="85"/>
  <c r="FT103" i="85" s="1"/>
  <c r="FO103" i="85"/>
  <c r="FJ103" i="85"/>
  <c r="FH103" i="85"/>
  <c r="FC103" i="85"/>
  <c r="FD103" i="85" s="1"/>
  <c r="FA103" i="85"/>
  <c r="EV103" i="85"/>
  <c r="EY103" i="85" s="1"/>
  <c r="EZ103" i="85" s="1"/>
  <c r="ET103" i="85"/>
  <c r="EO103" i="85"/>
  <c r="ER103" i="85" s="1"/>
  <c r="EM103" i="85"/>
  <c r="ES103" i="85" s="1"/>
  <c r="EH103" i="85"/>
  <c r="EI103" i="85" s="1"/>
  <c r="EF103" i="85"/>
  <c r="EA103" i="85"/>
  <c r="EB103" i="85" s="1"/>
  <c r="DY103" i="85"/>
  <c r="DT103" i="85"/>
  <c r="DW103" i="85" s="1"/>
  <c r="DR103" i="85"/>
  <c r="HU102" i="85"/>
  <c r="HS102" i="85"/>
  <c r="HN102" i="85"/>
  <c r="HO102" i="85" s="1"/>
  <c r="HL102" i="85"/>
  <c r="HG102" i="85"/>
  <c r="HH102" i="85" s="1"/>
  <c r="HE102" i="85"/>
  <c r="HA102" i="85"/>
  <c r="GZ102" i="85"/>
  <c r="HC102" i="85" s="1"/>
  <c r="GX102" i="85"/>
  <c r="GS102" i="85"/>
  <c r="GQ102" i="85"/>
  <c r="GL102" i="85"/>
  <c r="GM102" i="85" s="1"/>
  <c r="GJ102" i="85"/>
  <c r="GE102" i="85"/>
  <c r="GF102" i="85" s="1"/>
  <c r="GC102" i="85"/>
  <c r="FX102" i="85"/>
  <c r="GA102" i="85" s="1"/>
  <c r="FV102" i="85"/>
  <c r="FQ102" i="85"/>
  <c r="FT102" i="85" s="1"/>
  <c r="FO102" i="85"/>
  <c r="FJ102" i="85"/>
  <c r="FK102" i="85" s="1"/>
  <c r="FH102" i="85"/>
  <c r="FC102" i="85"/>
  <c r="FA102" i="85"/>
  <c r="EV102" i="85"/>
  <c r="EY102" i="85" s="1"/>
  <c r="EZ102" i="85" s="1"/>
  <c r="ET102" i="85"/>
  <c r="EO102" i="85"/>
  <c r="ER102" i="85" s="1"/>
  <c r="ES102" i="85" s="1"/>
  <c r="EM102" i="85"/>
  <c r="EH102" i="85"/>
  <c r="EI102" i="85" s="1"/>
  <c r="EF102" i="85"/>
  <c r="ED102" i="85"/>
  <c r="EE102" i="85" s="1"/>
  <c r="EA102" i="85"/>
  <c r="EB102" i="85" s="1"/>
  <c r="DY102" i="85"/>
  <c r="DT102" i="85"/>
  <c r="DW102" i="85" s="1"/>
  <c r="DX102" i="85" s="1"/>
  <c r="DR102" i="85"/>
  <c r="HU101" i="85"/>
  <c r="HX101" i="85" s="1"/>
  <c r="HS101" i="85"/>
  <c r="HN101" i="85"/>
  <c r="HO101" i="85" s="1"/>
  <c r="HL101" i="85"/>
  <c r="HG101" i="85"/>
  <c r="HH101" i="85" s="1"/>
  <c r="HE101" i="85"/>
  <c r="GZ101" i="85"/>
  <c r="GX101" i="85"/>
  <c r="GS101" i="85"/>
  <c r="GQ101" i="85"/>
  <c r="GL101" i="85"/>
  <c r="GM101" i="85" s="1"/>
  <c r="GJ101" i="85"/>
  <c r="GE101" i="85"/>
  <c r="GH101" i="85" s="1"/>
  <c r="GI101" i="85" s="1"/>
  <c r="GC101" i="85"/>
  <c r="FX101" i="85"/>
  <c r="GA101" i="85" s="1"/>
  <c r="FV101" i="85"/>
  <c r="FQ101" i="85"/>
  <c r="FT101" i="85" s="1"/>
  <c r="FO101" i="85"/>
  <c r="FJ101" i="85"/>
  <c r="FK101" i="85" s="1"/>
  <c r="FH101" i="85"/>
  <c r="FC101" i="85"/>
  <c r="FF101" i="85" s="1"/>
  <c r="FG101" i="85" s="1"/>
  <c r="FA101" i="85"/>
  <c r="EV101" i="85"/>
  <c r="ET101" i="85"/>
  <c r="EO101" i="85"/>
  <c r="ER101" i="85" s="1"/>
  <c r="ES101" i="85" s="1"/>
  <c r="EM101" i="85"/>
  <c r="EH101" i="85"/>
  <c r="EI101" i="85" s="1"/>
  <c r="EF101" i="85"/>
  <c r="EA101" i="85"/>
  <c r="ED101" i="85" s="1"/>
  <c r="EE101" i="85" s="1"/>
  <c r="DY101" i="85"/>
  <c r="DU101" i="85"/>
  <c r="DT101" i="85"/>
  <c r="DW101" i="85" s="1"/>
  <c r="DR101" i="85"/>
  <c r="HU100" i="85"/>
  <c r="HS100" i="85"/>
  <c r="HN100" i="85"/>
  <c r="HO100" i="85" s="1"/>
  <c r="HL100" i="85"/>
  <c r="HG100" i="85"/>
  <c r="HJ100" i="85" s="1"/>
  <c r="HK100" i="85" s="1"/>
  <c r="HE100" i="85"/>
  <c r="GZ100" i="85"/>
  <c r="GX100" i="85"/>
  <c r="GS100" i="85"/>
  <c r="GQ100" i="85"/>
  <c r="GL100" i="85"/>
  <c r="GM100" i="85" s="1"/>
  <c r="GJ100" i="85"/>
  <c r="GE100" i="85"/>
  <c r="GH100" i="85" s="1"/>
  <c r="GI100" i="85" s="1"/>
  <c r="GC100" i="85"/>
  <c r="FX100" i="85"/>
  <c r="GA100" i="85" s="1"/>
  <c r="FV100" i="85"/>
  <c r="FQ100" i="85"/>
  <c r="FT100" i="85" s="1"/>
  <c r="FO100" i="85"/>
  <c r="FJ100" i="85"/>
  <c r="FK100" i="85" s="1"/>
  <c r="FH100" i="85"/>
  <c r="FC100" i="85"/>
  <c r="FF100" i="85" s="1"/>
  <c r="FG100" i="85" s="1"/>
  <c r="FA100" i="85"/>
  <c r="EV100" i="85"/>
  <c r="ET100" i="85"/>
  <c r="EO100" i="85"/>
  <c r="ER100" i="85" s="1"/>
  <c r="ES100" i="85" s="1"/>
  <c r="EM100" i="85"/>
  <c r="EH100" i="85"/>
  <c r="EI100" i="85" s="1"/>
  <c r="EF100" i="85"/>
  <c r="EA100" i="85"/>
  <c r="ED100" i="85" s="1"/>
  <c r="EE100" i="85" s="1"/>
  <c r="DY100" i="85"/>
  <c r="DU100" i="85"/>
  <c r="DT100" i="85"/>
  <c r="DW100" i="85" s="1"/>
  <c r="DR100" i="85"/>
  <c r="HU99" i="85"/>
  <c r="HS99" i="85"/>
  <c r="HN99" i="85"/>
  <c r="HO99" i="85" s="1"/>
  <c r="HL99" i="85"/>
  <c r="HG99" i="85"/>
  <c r="HJ99" i="85" s="1"/>
  <c r="HK99" i="85" s="1"/>
  <c r="HE99" i="85"/>
  <c r="GZ99" i="85"/>
  <c r="GX99" i="85"/>
  <c r="GS99" i="85"/>
  <c r="GV99" i="85" s="1"/>
  <c r="GW99" i="85" s="1"/>
  <c r="GQ99" i="85"/>
  <c r="GL99" i="85"/>
  <c r="GM99" i="85" s="1"/>
  <c r="GJ99" i="85"/>
  <c r="GE99" i="85"/>
  <c r="GH99" i="85" s="1"/>
  <c r="GI99" i="85" s="1"/>
  <c r="GC99" i="85"/>
  <c r="FY99" i="85"/>
  <c r="FX99" i="85"/>
  <c r="GA99" i="85" s="1"/>
  <c r="FV99" i="85"/>
  <c r="FQ99" i="85"/>
  <c r="FT99" i="85" s="1"/>
  <c r="FO99" i="85"/>
  <c r="FJ99" i="85"/>
  <c r="FK99" i="85" s="1"/>
  <c r="FH99" i="85"/>
  <c r="FC99" i="85"/>
  <c r="FF99" i="85" s="1"/>
  <c r="FG99" i="85" s="1"/>
  <c r="FA99" i="85"/>
  <c r="EV99" i="85"/>
  <c r="ET99" i="85"/>
  <c r="EO99" i="85"/>
  <c r="ER99" i="85" s="1"/>
  <c r="ES99" i="85" s="1"/>
  <c r="EM99" i="85"/>
  <c r="EH99" i="85"/>
  <c r="EI99" i="85" s="1"/>
  <c r="EF99" i="85"/>
  <c r="EA99" i="85"/>
  <c r="ED99" i="85" s="1"/>
  <c r="EE99" i="85" s="1"/>
  <c r="DY99" i="85"/>
  <c r="DU99" i="85"/>
  <c r="DT99" i="85"/>
  <c r="DW99" i="85" s="1"/>
  <c r="DR99" i="85"/>
  <c r="HU97" i="85"/>
  <c r="HS97" i="85"/>
  <c r="HN97" i="85"/>
  <c r="HO97" i="85" s="1"/>
  <c r="HL97" i="85"/>
  <c r="HG97" i="85"/>
  <c r="HH97" i="85" s="1"/>
  <c r="HE97" i="85"/>
  <c r="HA97" i="85"/>
  <c r="GZ97" i="85"/>
  <c r="HC97" i="85" s="1"/>
  <c r="HD97" i="85" s="1"/>
  <c r="GX97" i="85"/>
  <c r="GS97" i="85"/>
  <c r="GQ97" i="85"/>
  <c r="GL97" i="85"/>
  <c r="GJ97" i="85"/>
  <c r="GE97" i="85"/>
  <c r="GF97" i="85" s="1"/>
  <c r="GC97" i="85"/>
  <c r="FY97" i="85"/>
  <c r="FX97" i="85"/>
  <c r="GA97" i="85" s="1"/>
  <c r="GB97" i="85" s="1"/>
  <c r="FV97" i="85"/>
  <c r="FQ97" i="85"/>
  <c r="FT97" i="85" s="1"/>
  <c r="FU97" i="85" s="1"/>
  <c r="FO97" i="85"/>
  <c r="FJ97" i="85"/>
  <c r="FK97" i="85" s="1"/>
  <c r="FH97" i="85"/>
  <c r="FF97" i="85"/>
  <c r="FG97" i="85" s="1"/>
  <c r="FD97" i="85"/>
  <c r="FC97" i="85"/>
  <c r="FA97" i="85"/>
  <c r="EV97" i="85"/>
  <c r="EY97" i="85" s="1"/>
  <c r="ET97" i="85"/>
  <c r="EO97" i="85"/>
  <c r="EM97" i="85"/>
  <c r="EH97" i="85"/>
  <c r="EI97" i="85" s="1"/>
  <c r="EF97" i="85"/>
  <c r="EA97" i="85"/>
  <c r="ED97" i="85" s="1"/>
  <c r="EE97" i="85" s="1"/>
  <c r="DY97" i="85"/>
  <c r="DT97" i="85"/>
  <c r="DR97" i="85"/>
  <c r="HU95" i="85"/>
  <c r="HS95" i="85"/>
  <c r="HN95" i="85"/>
  <c r="HO95" i="85" s="1"/>
  <c r="HL95" i="85"/>
  <c r="HG95" i="85"/>
  <c r="HE95" i="85"/>
  <c r="GZ95" i="85"/>
  <c r="GX95" i="85"/>
  <c r="GS95" i="85"/>
  <c r="GQ95" i="85"/>
  <c r="GL95" i="85"/>
  <c r="GM95" i="85" s="1"/>
  <c r="GJ95" i="85"/>
  <c r="GH95" i="85"/>
  <c r="GI95" i="85" s="1"/>
  <c r="GE95" i="85"/>
  <c r="GF95" i="85" s="1"/>
  <c r="GC95" i="85"/>
  <c r="FX95" i="85"/>
  <c r="GA95" i="85" s="1"/>
  <c r="FV95" i="85"/>
  <c r="FQ95" i="85"/>
  <c r="FO95" i="85"/>
  <c r="FJ95" i="85"/>
  <c r="FK95" i="85" s="1"/>
  <c r="FH95" i="85"/>
  <c r="FC95" i="85"/>
  <c r="FD95" i="85" s="1"/>
  <c r="FA95" i="85"/>
  <c r="EV95" i="85"/>
  <c r="ET95" i="85"/>
  <c r="EO95" i="85"/>
  <c r="EM95" i="85"/>
  <c r="EH95" i="85"/>
  <c r="EI95" i="85" s="1"/>
  <c r="EF95" i="85"/>
  <c r="ED95" i="85"/>
  <c r="EE95" i="85" s="1"/>
  <c r="EB95" i="85"/>
  <c r="EA95" i="85"/>
  <c r="DY95" i="85"/>
  <c r="DU95" i="85"/>
  <c r="DT95" i="85"/>
  <c r="DW95" i="85" s="1"/>
  <c r="DX95" i="85" s="1"/>
  <c r="DR95" i="85"/>
  <c r="HU94" i="85"/>
  <c r="HS94" i="85"/>
  <c r="HN94" i="85"/>
  <c r="HO94" i="85" s="1"/>
  <c r="HL94" i="85"/>
  <c r="HJ94" i="85"/>
  <c r="HK94" i="85" s="1"/>
  <c r="HG94" i="85"/>
  <c r="HH94" i="85" s="1"/>
  <c r="HE94" i="85"/>
  <c r="GZ94" i="85"/>
  <c r="GX94" i="85"/>
  <c r="GS94" i="85"/>
  <c r="GQ94" i="85"/>
  <c r="GL94" i="85"/>
  <c r="GM94" i="85" s="1"/>
  <c r="GJ94" i="85"/>
  <c r="GF94" i="85"/>
  <c r="GE94" i="85"/>
  <c r="GH94" i="85" s="1"/>
  <c r="GI94" i="85" s="1"/>
  <c r="GC94" i="85"/>
  <c r="FX94" i="85"/>
  <c r="GA94" i="85" s="1"/>
  <c r="GB94" i="85" s="1"/>
  <c r="FV94" i="85"/>
  <c r="FQ94" i="85"/>
  <c r="FO94" i="85"/>
  <c r="FJ94" i="85"/>
  <c r="FK94" i="85" s="1"/>
  <c r="FH94" i="85"/>
  <c r="FC94" i="85"/>
  <c r="FD94" i="85" s="1"/>
  <c r="FA94" i="85"/>
  <c r="EV94" i="85"/>
  <c r="ET94" i="85"/>
  <c r="EO94" i="85"/>
  <c r="EM94" i="85"/>
  <c r="EH94" i="85"/>
  <c r="EI94" i="85" s="1"/>
  <c r="EF94" i="85"/>
  <c r="ED94" i="85"/>
  <c r="EE94" i="85" s="1"/>
  <c r="EB94" i="85"/>
  <c r="EA94" i="85"/>
  <c r="DY94" i="85"/>
  <c r="DX94" i="85"/>
  <c r="DT94" i="85"/>
  <c r="DW94" i="85" s="1"/>
  <c r="DR94" i="85"/>
  <c r="HU93" i="85"/>
  <c r="HS93" i="85"/>
  <c r="HN93" i="85"/>
  <c r="HL93" i="85"/>
  <c r="HG93" i="85"/>
  <c r="HH93" i="85" s="1"/>
  <c r="HE93" i="85"/>
  <c r="GZ93" i="85"/>
  <c r="GX93" i="85"/>
  <c r="GS93" i="85"/>
  <c r="GQ93" i="85"/>
  <c r="GL93" i="85"/>
  <c r="GM93" i="85" s="1"/>
  <c r="GJ93" i="85"/>
  <c r="GE93" i="85"/>
  <c r="GC93" i="85"/>
  <c r="FX93" i="85"/>
  <c r="FV93" i="85"/>
  <c r="FQ93" i="85"/>
  <c r="FO93" i="85"/>
  <c r="FJ93" i="85"/>
  <c r="FH93" i="85"/>
  <c r="FC93" i="85"/>
  <c r="FD93" i="85" s="1"/>
  <c r="FA93" i="85"/>
  <c r="EV93" i="85"/>
  <c r="EW93" i="85" s="1"/>
  <c r="ET93" i="85"/>
  <c r="EO93" i="85"/>
  <c r="ER93" i="85" s="1"/>
  <c r="ES93" i="85" s="1"/>
  <c r="EM93" i="85"/>
  <c r="EH93" i="85"/>
  <c r="EK93" i="85" s="1"/>
  <c r="EF93" i="85"/>
  <c r="EB93" i="85"/>
  <c r="EA93" i="85"/>
  <c r="ED93" i="85" s="1"/>
  <c r="DY93" i="85"/>
  <c r="DW93" i="85"/>
  <c r="DT93" i="85"/>
  <c r="DU93" i="85" s="1"/>
  <c r="DR93" i="85"/>
  <c r="HU92" i="85"/>
  <c r="HS92" i="85"/>
  <c r="HN92" i="85"/>
  <c r="HQ92" i="85" s="1"/>
  <c r="HL92" i="85"/>
  <c r="HG92" i="85"/>
  <c r="HJ92" i="85" s="1"/>
  <c r="HE92" i="85"/>
  <c r="GZ92" i="85"/>
  <c r="HA92" i="85" s="1"/>
  <c r="GX92" i="85"/>
  <c r="GS92" i="85"/>
  <c r="GQ92" i="85"/>
  <c r="GL92" i="85"/>
  <c r="GO92" i="85" s="1"/>
  <c r="GP92" i="85" s="1"/>
  <c r="GJ92" i="85"/>
  <c r="GF92" i="85"/>
  <c r="GE92" i="85"/>
  <c r="GH92" i="85" s="1"/>
  <c r="GC92" i="85"/>
  <c r="FX92" i="85"/>
  <c r="FY92" i="85" s="1"/>
  <c r="FV92" i="85"/>
  <c r="FQ92" i="85"/>
  <c r="FR92" i="85" s="1"/>
  <c r="FO92" i="85"/>
  <c r="FJ92" i="85"/>
  <c r="FH92" i="85"/>
  <c r="FC92" i="85"/>
  <c r="FF92" i="85" s="1"/>
  <c r="FG92" i="85" s="1"/>
  <c r="FA92" i="85"/>
  <c r="EV92" i="85"/>
  <c r="ET92" i="85"/>
  <c r="EO92" i="85"/>
  <c r="EM92" i="85"/>
  <c r="EH92" i="85"/>
  <c r="EK92" i="85" s="1"/>
  <c r="EF92" i="85"/>
  <c r="EB92" i="85"/>
  <c r="EA92" i="85"/>
  <c r="ED92" i="85" s="1"/>
  <c r="DY92" i="85"/>
  <c r="DW92" i="85"/>
  <c r="DX92" i="85" s="1"/>
  <c r="DT92" i="85"/>
  <c r="DU92" i="85" s="1"/>
  <c r="DR92" i="85"/>
  <c r="HU91" i="85"/>
  <c r="HS91" i="85"/>
  <c r="HN91" i="85"/>
  <c r="HQ91" i="85" s="1"/>
  <c r="HR91" i="85" s="1"/>
  <c r="HL91" i="85"/>
  <c r="HG91" i="85"/>
  <c r="HJ91" i="85" s="1"/>
  <c r="HE91" i="85"/>
  <c r="HC91" i="85"/>
  <c r="GZ91" i="85"/>
  <c r="HA91" i="85" s="1"/>
  <c r="GX91" i="85"/>
  <c r="GS91" i="85"/>
  <c r="GQ91" i="85"/>
  <c r="GM91" i="85"/>
  <c r="GL91" i="85"/>
  <c r="GO91" i="85" s="1"/>
  <c r="GP91" i="85" s="1"/>
  <c r="GJ91" i="85"/>
  <c r="GE91" i="85"/>
  <c r="GC91" i="85"/>
  <c r="FX91" i="85"/>
  <c r="FY91" i="85" s="1"/>
  <c r="FV91" i="85"/>
  <c r="FQ91" i="85"/>
  <c r="FR91" i="85" s="1"/>
  <c r="FO91" i="85"/>
  <c r="FM91" i="85"/>
  <c r="FJ91" i="85"/>
  <c r="FK91" i="85" s="1"/>
  <c r="FH91" i="85"/>
  <c r="FC91" i="85"/>
  <c r="FF91" i="85" s="1"/>
  <c r="FG91" i="85" s="1"/>
  <c r="FA91" i="85"/>
  <c r="EV91" i="85"/>
  <c r="ET91" i="85"/>
  <c r="ER91" i="85"/>
  <c r="ES91" i="85" s="1"/>
  <c r="EO91" i="85"/>
  <c r="EP91" i="85" s="1"/>
  <c r="EM91" i="85"/>
  <c r="EI91" i="85"/>
  <c r="EH91" i="85"/>
  <c r="EK91" i="85" s="1"/>
  <c r="EF91" i="85"/>
  <c r="EA91" i="85"/>
  <c r="ED91" i="85" s="1"/>
  <c r="EE91" i="85" s="1"/>
  <c r="DY91" i="85"/>
  <c r="DW91" i="85"/>
  <c r="DT91" i="85"/>
  <c r="DU91" i="85" s="1"/>
  <c r="DR91" i="85"/>
  <c r="HU90" i="85"/>
  <c r="HS90" i="85"/>
  <c r="HN90" i="85"/>
  <c r="HO90" i="85" s="1"/>
  <c r="HL90" i="85"/>
  <c r="HG90" i="85"/>
  <c r="HJ90" i="85" s="1"/>
  <c r="HK90" i="85" s="1"/>
  <c r="HE90" i="85"/>
  <c r="GZ90" i="85"/>
  <c r="HA90" i="85" s="1"/>
  <c r="GX90" i="85"/>
  <c r="GS90" i="85"/>
  <c r="GQ90" i="85"/>
  <c r="GL90" i="85"/>
  <c r="GJ90" i="85"/>
  <c r="GE90" i="85"/>
  <c r="GH90" i="85" s="1"/>
  <c r="GI90" i="85" s="1"/>
  <c r="GC90" i="85"/>
  <c r="FX90" i="85"/>
  <c r="FY90" i="85" s="1"/>
  <c r="FV90" i="85"/>
  <c r="FQ90" i="85"/>
  <c r="FO90" i="85"/>
  <c r="FJ90" i="85"/>
  <c r="FM90" i="85" s="1"/>
  <c r="FH90" i="85"/>
  <c r="FC90" i="85"/>
  <c r="FF90" i="85" s="1"/>
  <c r="FA90" i="85"/>
  <c r="EV90" i="85"/>
  <c r="ET90" i="85"/>
  <c r="ER90" i="85"/>
  <c r="EO90" i="85"/>
  <c r="EP90" i="85" s="1"/>
  <c r="EM90" i="85"/>
  <c r="EH90" i="85"/>
  <c r="EF90" i="85"/>
  <c r="EA90" i="85"/>
  <c r="ED90" i="85" s="1"/>
  <c r="EE90" i="85" s="1"/>
  <c r="DY90" i="85"/>
  <c r="DW90" i="85"/>
  <c r="DX90" i="85" s="1"/>
  <c r="DT90" i="85"/>
  <c r="DU90" i="85" s="1"/>
  <c r="DR90" i="85"/>
  <c r="HU87" i="85"/>
  <c r="HS87" i="85"/>
  <c r="HN87" i="85"/>
  <c r="HQ87" i="85" s="1"/>
  <c r="HR87" i="85" s="1"/>
  <c r="HL87" i="85"/>
  <c r="HG87" i="85"/>
  <c r="HE87" i="85"/>
  <c r="GZ87" i="85"/>
  <c r="HA87" i="85" s="1"/>
  <c r="GX87" i="85"/>
  <c r="GS87" i="85"/>
  <c r="GQ87" i="85"/>
  <c r="GO87" i="85"/>
  <c r="GP87" i="85" s="1"/>
  <c r="GL87" i="85"/>
  <c r="GM87" i="85" s="1"/>
  <c r="GJ87" i="85"/>
  <c r="GE87" i="85"/>
  <c r="GH87" i="85" s="1"/>
  <c r="GI87" i="85" s="1"/>
  <c r="GC87" i="85"/>
  <c r="FX87" i="85"/>
  <c r="FY87" i="85" s="1"/>
  <c r="FV87" i="85"/>
  <c r="FQ87" i="85"/>
  <c r="FR87" i="85" s="1"/>
  <c r="FO87" i="85"/>
  <c r="FJ87" i="85"/>
  <c r="FM87" i="85" s="1"/>
  <c r="FH87" i="85"/>
  <c r="FC87" i="85"/>
  <c r="FF87" i="85" s="1"/>
  <c r="FG87" i="85" s="1"/>
  <c r="FA87" i="85"/>
  <c r="EV87" i="85"/>
  <c r="ET87" i="85"/>
  <c r="ER87" i="85"/>
  <c r="ES87" i="85" s="1"/>
  <c r="EO87" i="85"/>
  <c r="EP87" i="85" s="1"/>
  <c r="EM87" i="85"/>
  <c r="EH87" i="85"/>
  <c r="EK87" i="85" s="1"/>
  <c r="EF87" i="85"/>
  <c r="EA87" i="85"/>
  <c r="ED87" i="85" s="1"/>
  <c r="EE87" i="85" s="1"/>
  <c r="DY87" i="85"/>
  <c r="DT87" i="85"/>
  <c r="DR87" i="85"/>
  <c r="HU85" i="85"/>
  <c r="HS85" i="85"/>
  <c r="HN85" i="85"/>
  <c r="HQ85" i="85" s="1"/>
  <c r="HL85" i="85"/>
  <c r="HG85" i="85"/>
  <c r="HJ85" i="85" s="1"/>
  <c r="HE85" i="85"/>
  <c r="GZ85" i="85"/>
  <c r="HA85" i="85" s="1"/>
  <c r="GX85" i="85"/>
  <c r="GS85" i="85"/>
  <c r="GQ85" i="85"/>
  <c r="GO85" i="85"/>
  <c r="GP85" i="85" s="1"/>
  <c r="GL85" i="85"/>
  <c r="GM85" i="85" s="1"/>
  <c r="GJ85" i="85"/>
  <c r="GF85" i="85"/>
  <c r="GE85" i="85"/>
  <c r="GH85" i="85" s="1"/>
  <c r="GC85" i="85"/>
  <c r="FX85" i="85"/>
  <c r="FY85" i="85" s="1"/>
  <c r="FV85" i="85"/>
  <c r="FQ85" i="85"/>
  <c r="FR85" i="85" s="1"/>
  <c r="FO85" i="85"/>
  <c r="FJ85" i="85"/>
  <c r="FH85" i="85"/>
  <c r="FC85" i="85"/>
  <c r="FF85" i="85" s="1"/>
  <c r="FG85" i="85" s="1"/>
  <c r="FA85" i="85"/>
  <c r="EV85" i="85"/>
  <c r="ET85" i="85"/>
  <c r="EO85" i="85"/>
  <c r="EM85" i="85"/>
  <c r="EH85" i="85"/>
  <c r="EK85" i="85" s="1"/>
  <c r="EF85" i="85"/>
  <c r="EB85" i="85"/>
  <c r="EA85" i="85"/>
  <c r="ED85" i="85" s="1"/>
  <c r="DY85" i="85"/>
  <c r="DW85" i="85"/>
  <c r="DX85" i="85" s="1"/>
  <c r="DT85" i="85"/>
  <c r="DU85" i="85" s="1"/>
  <c r="DR85" i="85"/>
  <c r="HU84" i="85"/>
  <c r="HX84" i="85" s="1"/>
  <c r="HS84" i="85"/>
  <c r="HN84" i="85"/>
  <c r="HQ84" i="85" s="1"/>
  <c r="HR84" i="85" s="1"/>
  <c r="HL84" i="85"/>
  <c r="HG84" i="85"/>
  <c r="HJ84" i="85" s="1"/>
  <c r="HE84" i="85"/>
  <c r="HC84" i="85"/>
  <c r="GZ84" i="85"/>
  <c r="HA84" i="85" s="1"/>
  <c r="GX84" i="85"/>
  <c r="GS84" i="85"/>
  <c r="GQ84" i="85"/>
  <c r="GL84" i="85"/>
  <c r="GO84" i="85" s="1"/>
  <c r="GP84" i="85" s="1"/>
  <c r="GJ84" i="85"/>
  <c r="GE84" i="85"/>
  <c r="GC84" i="85"/>
  <c r="FX84" i="85"/>
  <c r="FY84" i="85" s="1"/>
  <c r="FV84" i="85"/>
  <c r="FQ84" i="85"/>
  <c r="FR84" i="85" s="1"/>
  <c r="FO84" i="85"/>
  <c r="FJ84" i="85"/>
  <c r="FM84" i="85" s="1"/>
  <c r="FH84" i="85"/>
  <c r="FC84" i="85"/>
  <c r="FA84" i="85"/>
  <c r="EV84" i="85"/>
  <c r="ET84" i="85"/>
  <c r="ER84" i="85"/>
  <c r="ES84" i="85" s="1"/>
  <c r="EO84" i="85"/>
  <c r="EP84" i="85" s="1"/>
  <c r="EM84" i="85"/>
  <c r="EH84" i="85"/>
  <c r="EK84" i="85" s="1"/>
  <c r="EL84" i="85" s="1"/>
  <c r="EF84" i="85"/>
  <c r="EA84" i="85"/>
  <c r="ED84" i="85" s="1"/>
  <c r="EE84" i="85" s="1"/>
  <c r="DY84" i="85"/>
  <c r="DW84" i="85"/>
  <c r="DT84" i="85"/>
  <c r="DU84" i="85" s="1"/>
  <c r="DR84" i="85"/>
  <c r="HU83" i="85"/>
  <c r="HX83" i="85" s="1"/>
  <c r="HY83" i="85" s="1"/>
  <c r="HS83" i="85"/>
  <c r="HN83" i="85"/>
  <c r="HO83" i="85" s="1"/>
  <c r="HL83" i="85"/>
  <c r="HG83" i="85"/>
  <c r="HJ83" i="85" s="1"/>
  <c r="HK83" i="85" s="1"/>
  <c r="HE83" i="85"/>
  <c r="GZ83" i="85"/>
  <c r="HA83" i="85" s="1"/>
  <c r="GX83" i="85"/>
  <c r="GS83" i="85"/>
  <c r="GQ83" i="85"/>
  <c r="GL83" i="85"/>
  <c r="GJ83" i="85"/>
  <c r="GE83" i="85"/>
  <c r="GH83" i="85" s="1"/>
  <c r="GI83" i="85" s="1"/>
  <c r="GC83" i="85"/>
  <c r="FX83" i="85"/>
  <c r="FY83" i="85" s="1"/>
  <c r="FV83" i="85"/>
  <c r="FQ83" i="85"/>
  <c r="FR83" i="85" s="1"/>
  <c r="FO83" i="85"/>
  <c r="FJ83" i="85"/>
  <c r="FH83" i="85"/>
  <c r="FC83" i="85"/>
  <c r="FA83" i="85"/>
  <c r="EV83" i="85"/>
  <c r="ET83" i="85"/>
  <c r="EO83" i="85"/>
  <c r="EM83" i="85"/>
  <c r="EH83" i="85"/>
  <c r="EK83" i="85" s="1"/>
  <c r="EL83" i="85" s="1"/>
  <c r="EF83" i="85"/>
  <c r="EB83" i="85"/>
  <c r="EA83" i="85"/>
  <c r="ED83" i="85" s="1"/>
  <c r="DY83" i="85"/>
  <c r="DW83" i="85"/>
  <c r="DT83" i="85"/>
  <c r="DU83" i="85" s="1"/>
  <c r="DR83" i="85"/>
  <c r="HU82" i="85"/>
  <c r="HS82" i="85"/>
  <c r="HN82" i="85"/>
  <c r="HQ82" i="85" s="1"/>
  <c r="HR82" i="85" s="1"/>
  <c r="HL82" i="85"/>
  <c r="HG82" i="85"/>
  <c r="HJ82" i="85" s="1"/>
  <c r="HE82" i="85"/>
  <c r="GZ82" i="85"/>
  <c r="GX82" i="85"/>
  <c r="GS82" i="85"/>
  <c r="GQ82" i="85"/>
  <c r="GL82" i="85"/>
  <c r="GO82" i="85" s="1"/>
  <c r="GP82" i="85" s="1"/>
  <c r="GJ82" i="85"/>
  <c r="GF82" i="85"/>
  <c r="GE82" i="85"/>
  <c r="GH82" i="85" s="1"/>
  <c r="GC82" i="85"/>
  <c r="FX82" i="85"/>
  <c r="FY82" i="85" s="1"/>
  <c r="FV82" i="85"/>
  <c r="FQ82" i="85"/>
  <c r="FO82" i="85"/>
  <c r="FJ82" i="85"/>
  <c r="FH82" i="85"/>
  <c r="FC82" i="85"/>
  <c r="FF82" i="85" s="1"/>
  <c r="FG82" i="85" s="1"/>
  <c r="FA82" i="85"/>
  <c r="EV82" i="85"/>
  <c r="ET82" i="85"/>
  <c r="EO82" i="85"/>
  <c r="EM82" i="85"/>
  <c r="EH82" i="85"/>
  <c r="EK82" i="85" s="1"/>
  <c r="EF82" i="85"/>
  <c r="EB82" i="85"/>
  <c r="EA82" i="85"/>
  <c r="ED82" i="85" s="1"/>
  <c r="DY82" i="85"/>
  <c r="DW82" i="85"/>
  <c r="DX82" i="85" s="1"/>
  <c r="DT82" i="85"/>
  <c r="DU82" i="85" s="1"/>
  <c r="DR82" i="85"/>
  <c r="HU81" i="85"/>
  <c r="HS81" i="85"/>
  <c r="HN81" i="85"/>
  <c r="HQ81" i="85" s="1"/>
  <c r="HR81" i="85" s="1"/>
  <c r="HL81" i="85"/>
  <c r="HG81" i="85"/>
  <c r="HE81" i="85"/>
  <c r="GZ81" i="85"/>
  <c r="GX81" i="85"/>
  <c r="GS81" i="85"/>
  <c r="GQ81" i="85"/>
  <c r="GM81" i="85"/>
  <c r="GL81" i="85"/>
  <c r="GO81" i="85" s="1"/>
  <c r="GJ81" i="85"/>
  <c r="GF81" i="85"/>
  <c r="GE81" i="85"/>
  <c r="GH81" i="85" s="1"/>
  <c r="GC81" i="85"/>
  <c r="FX81" i="85"/>
  <c r="FV81" i="85"/>
  <c r="FQ81" i="85"/>
  <c r="FO81" i="85"/>
  <c r="FJ81" i="85"/>
  <c r="FK81" i="85" s="1"/>
  <c r="FH81" i="85"/>
  <c r="FC81" i="85"/>
  <c r="FF81" i="85" s="1"/>
  <c r="FG81" i="85" s="1"/>
  <c r="FA81" i="85"/>
  <c r="EV81" i="85"/>
  <c r="ET81" i="85"/>
  <c r="EO81" i="85"/>
  <c r="EP81" i="85" s="1"/>
  <c r="EM81" i="85"/>
  <c r="EH81" i="85"/>
  <c r="EK81" i="85" s="1"/>
  <c r="EF81" i="85"/>
  <c r="EB81" i="85"/>
  <c r="EA81" i="85"/>
  <c r="ED81" i="85" s="1"/>
  <c r="DY81" i="85"/>
  <c r="DT81" i="85"/>
  <c r="DU81" i="85" s="1"/>
  <c r="DR81" i="85"/>
  <c r="HU80" i="85"/>
  <c r="HS80" i="85"/>
  <c r="HN80" i="85"/>
  <c r="HQ80" i="85" s="1"/>
  <c r="HL80" i="85"/>
  <c r="HG80" i="85"/>
  <c r="HJ80" i="85" s="1"/>
  <c r="HE80" i="85"/>
  <c r="HC80" i="85"/>
  <c r="HD80" i="85" s="1"/>
  <c r="GZ80" i="85"/>
  <c r="HA80" i="85" s="1"/>
  <c r="GX80" i="85"/>
  <c r="GS80" i="85"/>
  <c r="GQ80" i="85"/>
  <c r="GL80" i="85"/>
  <c r="GO80" i="85" s="1"/>
  <c r="GP80" i="85" s="1"/>
  <c r="GJ80" i="85"/>
  <c r="GF80" i="85"/>
  <c r="GE80" i="85"/>
  <c r="GH80" i="85" s="1"/>
  <c r="GC80" i="85"/>
  <c r="FX80" i="85"/>
  <c r="FY80" i="85" s="1"/>
  <c r="FV80" i="85"/>
  <c r="FQ80" i="85"/>
  <c r="FR80" i="85" s="1"/>
  <c r="FO80" i="85"/>
  <c r="FJ80" i="85"/>
  <c r="FH80" i="85"/>
  <c r="FC80" i="85"/>
  <c r="FA80" i="85"/>
  <c r="EV80" i="85"/>
  <c r="ET80" i="85"/>
  <c r="EO80" i="85"/>
  <c r="EM80" i="85"/>
  <c r="EH80" i="85"/>
  <c r="EF80" i="85"/>
  <c r="EB80" i="85"/>
  <c r="EA80" i="85"/>
  <c r="ED80" i="85" s="1"/>
  <c r="DY80" i="85"/>
  <c r="DT80" i="85"/>
  <c r="DU80" i="85" s="1"/>
  <c r="DR80" i="85"/>
  <c r="HU79" i="85"/>
  <c r="HS79" i="85"/>
  <c r="HN79" i="85"/>
  <c r="HQ79" i="85" s="1"/>
  <c r="HR79" i="85" s="1"/>
  <c r="HL79" i="85"/>
  <c r="HH79" i="85"/>
  <c r="HG79" i="85"/>
  <c r="HJ79" i="85" s="1"/>
  <c r="HK79" i="85" s="1"/>
  <c r="HE79" i="85"/>
  <c r="HC79" i="85"/>
  <c r="HD79" i="85" s="1"/>
  <c r="GZ79" i="85"/>
  <c r="HA79" i="85" s="1"/>
  <c r="GX79" i="85"/>
  <c r="GS79" i="85"/>
  <c r="GQ79" i="85"/>
  <c r="GL79" i="85"/>
  <c r="GJ79" i="85"/>
  <c r="GF79" i="85"/>
  <c r="GE79" i="85"/>
  <c r="GH79" i="85" s="1"/>
  <c r="GI79" i="85" s="1"/>
  <c r="GC79" i="85"/>
  <c r="FX79" i="85"/>
  <c r="FY79" i="85" s="1"/>
  <c r="FV79" i="85"/>
  <c r="FQ79" i="85"/>
  <c r="FR79" i="85" s="1"/>
  <c r="FO79" i="85"/>
  <c r="FJ79" i="85"/>
  <c r="FM79" i="85" s="1"/>
  <c r="FH79" i="85"/>
  <c r="FC79" i="85"/>
  <c r="FF79" i="85" s="1"/>
  <c r="FA79" i="85"/>
  <c r="EV79" i="85"/>
  <c r="ET79" i="85"/>
  <c r="EO79" i="85"/>
  <c r="ER79" i="85" s="1"/>
  <c r="EM79" i="85"/>
  <c r="EH79" i="85"/>
  <c r="EI79" i="85" s="1"/>
  <c r="EF79" i="85"/>
  <c r="EB79" i="85"/>
  <c r="EA79" i="85"/>
  <c r="ED79" i="85" s="1"/>
  <c r="DY79" i="85"/>
  <c r="DT79" i="85"/>
  <c r="DU79" i="85" s="1"/>
  <c r="DR79" i="85"/>
  <c r="HU78" i="85"/>
  <c r="HS78" i="85"/>
  <c r="HN78" i="85"/>
  <c r="HQ78" i="85" s="1"/>
  <c r="HR78" i="85" s="1"/>
  <c r="HL78" i="85"/>
  <c r="HG78" i="85"/>
  <c r="HE78" i="85"/>
  <c r="GZ78" i="85"/>
  <c r="GX78" i="85"/>
  <c r="GS78" i="85"/>
  <c r="GQ78" i="85"/>
  <c r="GL78" i="85"/>
  <c r="GO78" i="85" s="1"/>
  <c r="GP78" i="85" s="1"/>
  <c r="GJ78" i="85"/>
  <c r="GE78" i="85"/>
  <c r="GC78" i="85"/>
  <c r="FX78" i="85"/>
  <c r="FY78" i="85" s="1"/>
  <c r="FV78" i="85"/>
  <c r="FQ78" i="85"/>
  <c r="FO78" i="85"/>
  <c r="FJ78" i="85"/>
  <c r="FM78" i="85" s="1"/>
  <c r="FH78" i="85"/>
  <c r="FC78" i="85"/>
  <c r="FF78" i="85" s="1"/>
  <c r="FG78" i="85" s="1"/>
  <c r="FA78" i="85"/>
  <c r="EV78" i="85"/>
  <c r="EW78" i="85" s="1"/>
  <c r="ET78" i="85"/>
  <c r="EO78" i="85"/>
  <c r="ER78" i="85" s="1"/>
  <c r="ES78" i="85" s="1"/>
  <c r="EM78" i="85"/>
  <c r="EH78" i="85"/>
  <c r="EI78" i="85" s="1"/>
  <c r="EF78" i="85"/>
  <c r="EA78" i="85"/>
  <c r="DY78" i="85"/>
  <c r="DT78" i="85"/>
  <c r="DU78" i="85" s="1"/>
  <c r="DR78" i="85"/>
  <c r="HU77" i="85"/>
  <c r="HS77" i="85"/>
  <c r="HN77" i="85"/>
  <c r="HQ77" i="85" s="1"/>
  <c r="HL77" i="85"/>
  <c r="HG77" i="85"/>
  <c r="HJ77" i="85" s="1"/>
  <c r="HE77" i="85"/>
  <c r="HC77" i="85"/>
  <c r="GZ77" i="85"/>
  <c r="HA77" i="85" s="1"/>
  <c r="GX77" i="85"/>
  <c r="GS77" i="85"/>
  <c r="GQ77" i="85"/>
  <c r="GL77" i="85"/>
  <c r="GO77" i="85" s="1"/>
  <c r="GP77" i="85" s="1"/>
  <c r="GJ77" i="85"/>
  <c r="GE77" i="85"/>
  <c r="GH77" i="85" s="1"/>
  <c r="GI77" i="85" s="1"/>
  <c r="GC77" i="85"/>
  <c r="FX77" i="85"/>
  <c r="FY77" i="85" s="1"/>
  <c r="FV77" i="85"/>
  <c r="FQ77" i="85"/>
  <c r="FO77" i="85"/>
  <c r="FJ77" i="85"/>
  <c r="FM77" i="85" s="1"/>
  <c r="FH77" i="85"/>
  <c r="FC77" i="85"/>
  <c r="FF77" i="85" s="1"/>
  <c r="FA77" i="85"/>
  <c r="EV77" i="85"/>
  <c r="ET77" i="85"/>
  <c r="EO77" i="85"/>
  <c r="ER77" i="85" s="1"/>
  <c r="EM77" i="85"/>
  <c r="EH77" i="85"/>
  <c r="EK77" i="85" s="1"/>
  <c r="EL77" i="85" s="1"/>
  <c r="EF77" i="85"/>
  <c r="EA77" i="85"/>
  <c r="DY77" i="85"/>
  <c r="DT77" i="85"/>
  <c r="DU77" i="85" s="1"/>
  <c r="DR77" i="85"/>
  <c r="HU76" i="85"/>
  <c r="HS76" i="85"/>
  <c r="HN76" i="85"/>
  <c r="HQ76" i="85" s="1"/>
  <c r="HR76" i="85" s="1"/>
  <c r="HL76" i="85"/>
  <c r="HG76" i="85"/>
  <c r="HE76" i="85"/>
  <c r="GZ76" i="85"/>
  <c r="HA76" i="85" s="1"/>
  <c r="GX76" i="85"/>
  <c r="GS76" i="85"/>
  <c r="GQ76" i="85"/>
  <c r="GL76" i="85"/>
  <c r="GO76" i="85" s="1"/>
  <c r="GP76" i="85" s="1"/>
  <c r="GJ76" i="85"/>
  <c r="GE76" i="85"/>
  <c r="GH76" i="85" s="1"/>
  <c r="GI76" i="85" s="1"/>
  <c r="GC76" i="85"/>
  <c r="FX76" i="85"/>
  <c r="FY76" i="85" s="1"/>
  <c r="FV76" i="85"/>
  <c r="FQ76" i="85"/>
  <c r="FO76" i="85"/>
  <c r="FJ76" i="85"/>
  <c r="FM76" i="85" s="1"/>
  <c r="FH76" i="85"/>
  <c r="FC76" i="85"/>
  <c r="FF76" i="85" s="1"/>
  <c r="FG76" i="85" s="1"/>
  <c r="FA76" i="85"/>
  <c r="EY76" i="85"/>
  <c r="EZ76" i="85" s="1"/>
  <c r="EV76" i="85"/>
  <c r="EW76" i="85" s="1"/>
  <c r="ET76" i="85"/>
  <c r="EO76" i="85"/>
  <c r="ER76" i="85" s="1"/>
  <c r="EM76" i="85"/>
  <c r="EH76" i="85"/>
  <c r="EK76" i="85" s="1"/>
  <c r="EF76" i="85"/>
  <c r="EB76" i="85"/>
  <c r="EA76" i="85"/>
  <c r="ED76" i="85" s="1"/>
  <c r="EE76" i="85" s="1"/>
  <c r="DY76" i="85"/>
  <c r="DW76" i="85"/>
  <c r="DT76" i="85"/>
  <c r="DU76" i="85" s="1"/>
  <c r="DR76" i="85"/>
  <c r="HU74" i="85"/>
  <c r="HV74" i="85" s="1"/>
  <c r="HS74" i="85"/>
  <c r="HN74" i="85"/>
  <c r="HQ74" i="85" s="1"/>
  <c r="HL74" i="85"/>
  <c r="HH74" i="85"/>
  <c r="HG74" i="85"/>
  <c r="HJ74" i="85" s="1"/>
  <c r="HK74" i="85" s="1"/>
  <c r="HE74" i="85"/>
  <c r="GZ74" i="85"/>
  <c r="HC74" i="85" s="1"/>
  <c r="HD74" i="85" s="1"/>
  <c r="GX74" i="85"/>
  <c r="GS74" i="85"/>
  <c r="GQ74" i="85"/>
  <c r="GL74" i="85"/>
  <c r="GO74" i="85" s="1"/>
  <c r="GJ74" i="85"/>
  <c r="GE74" i="85"/>
  <c r="GF74" i="85" s="1"/>
  <c r="GC74" i="85"/>
  <c r="GA74" i="85"/>
  <c r="GB74" i="85" s="1"/>
  <c r="FX74" i="85"/>
  <c r="FY74" i="85" s="1"/>
  <c r="FV74" i="85"/>
  <c r="FQ74" i="85"/>
  <c r="FT74" i="85" s="1"/>
  <c r="FO74" i="85"/>
  <c r="FJ74" i="85"/>
  <c r="FM74" i="85" s="1"/>
  <c r="FH74" i="85"/>
  <c r="FC74" i="85"/>
  <c r="FF74" i="85" s="1"/>
  <c r="FG74" i="85" s="1"/>
  <c r="FA74" i="85"/>
  <c r="EV74" i="85"/>
  <c r="ET74" i="85"/>
  <c r="EP74" i="85"/>
  <c r="EO74" i="85"/>
  <c r="ER74" i="85" s="1"/>
  <c r="EM74" i="85"/>
  <c r="EH74" i="85"/>
  <c r="EK74" i="85" s="1"/>
  <c r="EF74" i="85"/>
  <c r="ED74" i="85"/>
  <c r="EE74" i="85" s="1"/>
  <c r="EB74" i="85"/>
  <c r="EA74" i="85"/>
  <c r="DY74" i="85"/>
  <c r="DT74" i="85"/>
  <c r="DW74" i="85" s="1"/>
  <c r="DX74" i="85" s="1"/>
  <c r="DR74" i="85"/>
  <c r="HV71" i="85"/>
  <c r="HW71" i="85" s="1"/>
  <c r="HU71" i="85"/>
  <c r="HN71" i="85"/>
  <c r="HQ71" i="85" s="1"/>
  <c r="HR71" i="85" s="1"/>
  <c r="HJ71" i="85"/>
  <c r="HK71" i="85" s="1"/>
  <c r="HH71" i="85"/>
  <c r="HI71" i="85" s="1"/>
  <c r="HG71" i="85"/>
  <c r="GZ71" i="85"/>
  <c r="GS71" i="85"/>
  <c r="GL71" i="85"/>
  <c r="GE71" i="85"/>
  <c r="GH71" i="85" s="1"/>
  <c r="GI71" i="85" s="1"/>
  <c r="FX71" i="85"/>
  <c r="FY71" i="85" s="1"/>
  <c r="FZ71" i="85" s="1"/>
  <c r="FQ71" i="85"/>
  <c r="FT71" i="85" s="1"/>
  <c r="FU71" i="85" s="1"/>
  <c r="FJ71" i="85"/>
  <c r="FM71" i="85" s="1"/>
  <c r="FN71" i="85" s="1"/>
  <c r="FC71" i="85"/>
  <c r="FF71" i="85" s="1"/>
  <c r="FG71" i="85" s="1"/>
  <c r="EV71" i="85"/>
  <c r="ER71" i="85"/>
  <c r="ES71" i="85" s="1"/>
  <c r="EP71" i="85"/>
  <c r="EQ71" i="85" s="1"/>
  <c r="EO71" i="85"/>
  <c r="EH71" i="85"/>
  <c r="EA71" i="85"/>
  <c r="DT71" i="85"/>
  <c r="DU71" i="85" s="1"/>
  <c r="DV71" i="85" s="1"/>
  <c r="HU70" i="85"/>
  <c r="HS70" i="85"/>
  <c r="HN70" i="85"/>
  <c r="HL70" i="85"/>
  <c r="HG70" i="85"/>
  <c r="HJ70" i="85" s="1"/>
  <c r="HK70" i="85" s="1"/>
  <c r="HE70" i="85"/>
  <c r="HC70" i="85"/>
  <c r="HD70" i="85" s="1"/>
  <c r="HA70" i="85"/>
  <c r="GZ70" i="85"/>
  <c r="GX70" i="85"/>
  <c r="GS70" i="85"/>
  <c r="GQ70" i="85"/>
  <c r="GL70" i="85"/>
  <c r="GJ70" i="85"/>
  <c r="GF70" i="85"/>
  <c r="GE70" i="85"/>
  <c r="GH70" i="85" s="1"/>
  <c r="GI70" i="85" s="1"/>
  <c r="GC70" i="85"/>
  <c r="FX70" i="85"/>
  <c r="FV70" i="85"/>
  <c r="FQ70" i="85"/>
  <c r="FT70" i="85" s="1"/>
  <c r="FO70" i="85"/>
  <c r="FJ70" i="85"/>
  <c r="FH70" i="85"/>
  <c r="FC70" i="85"/>
  <c r="FF70" i="85" s="1"/>
  <c r="FG70" i="85" s="1"/>
  <c r="FA70" i="85"/>
  <c r="EV70" i="85"/>
  <c r="EY70" i="85" s="1"/>
  <c r="EZ70" i="85" s="1"/>
  <c r="ET70" i="85"/>
  <c r="ER70" i="85"/>
  <c r="EP70" i="85"/>
  <c r="EO70" i="85"/>
  <c r="EM70" i="85"/>
  <c r="EH70" i="85"/>
  <c r="EF70" i="85"/>
  <c r="EA70" i="85"/>
  <c r="DY70" i="85"/>
  <c r="DU70" i="85"/>
  <c r="DT70" i="85"/>
  <c r="DW70" i="85" s="1"/>
  <c r="DX70" i="85" s="1"/>
  <c r="DR70" i="85"/>
  <c r="HU69" i="85"/>
  <c r="HS69" i="85"/>
  <c r="HN69" i="85"/>
  <c r="HL69" i="85"/>
  <c r="HG69" i="85"/>
  <c r="HJ69" i="85" s="1"/>
  <c r="HK69" i="85" s="1"/>
  <c r="HE69" i="85"/>
  <c r="HC69" i="85"/>
  <c r="HD69" i="85" s="1"/>
  <c r="HA69" i="85"/>
  <c r="GZ69" i="85"/>
  <c r="GX69" i="85"/>
  <c r="GS69" i="85"/>
  <c r="GQ69" i="85"/>
  <c r="GL69" i="85"/>
  <c r="GJ69" i="85"/>
  <c r="GF69" i="85"/>
  <c r="GE69" i="85"/>
  <c r="GH69" i="85" s="1"/>
  <c r="GI69" i="85" s="1"/>
  <c r="GC69" i="85"/>
  <c r="FX69" i="85"/>
  <c r="FV69" i="85"/>
  <c r="FQ69" i="85"/>
  <c r="FT69" i="85" s="1"/>
  <c r="FO69" i="85"/>
  <c r="FJ69" i="85"/>
  <c r="FH69" i="85"/>
  <c r="FF69" i="85"/>
  <c r="FG69" i="85" s="1"/>
  <c r="FD69" i="85"/>
  <c r="FC69" i="85"/>
  <c r="FA69" i="85"/>
  <c r="EV69" i="85"/>
  <c r="EY69" i="85" s="1"/>
  <c r="EZ69" i="85" s="1"/>
  <c r="ET69" i="85"/>
  <c r="ER69" i="85"/>
  <c r="EP69" i="85"/>
  <c r="EO69" i="85"/>
  <c r="EM69" i="85"/>
  <c r="EH69" i="85"/>
  <c r="EF69" i="85"/>
  <c r="EA69" i="85"/>
  <c r="DY69" i="85"/>
  <c r="DU69" i="85"/>
  <c r="DT69" i="85"/>
  <c r="DW69" i="85" s="1"/>
  <c r="DX69" i="85" s="1"/>
  <c r="DR69" i="85"/>
  <c r="HU68" i="85"/>
  <c r="HS68" i="85"/>
  <c r="HN68" i="85"/>
  <c r="HL68" i="85"/>
  <c r="HG68" i="85"/>
  <c r="HJ68" i="85" s="1"/>
  <c r="HK68" i="85" s="1"/>
  <c r="HE68" i="85"/>
  <c r="HC68" i="85"/>
  <c r="HD68" i="85" s="1"/>
  <c r="HA68" i="85"/>
  <c r="GZ68" i="85"/>
  <c r="GX68" i="85"/>
  <c r="GS68" i="85"/>
  <c r="GQ68" i="85"/>
  <c r="GL68" i="85"/>
  <c r="GJ68" i="85"/>
  <c r="GF68" i="85"/>
  <c r="GE68" i="85"/>
  <c r="GH68" i="85" s="1"/>
  <c r="GI68" i="85" s="1"/>
  <c r="GC68" i="85"/>
  <c r="FX68" i="85"/>
  <c r="FV68" i="85"/>
  <c r="FR68" i="85"/>
  <c r="FQ68" i="85"/>
  <c r="FT68" i="85" s="1"/>
  <c r="FO68" i="85"/>
  <c r="FJ68" i="85"/>
  <c r="FH68" i="85"/>
  <c r="FF68" i="85"/>
  <c r="FG68" i="85" s="1"/>
  <c r="FD68" i="85"/>
  <c r="FC68" i="85"/>
  <c r="FA68" i="85"/>
  <c r="EV68" i="85"/>
  <c r="EY68" i="85" s="1"/>
  <c r="EZ68" i="85" s="1"/>
  <c r="ET68" i="85"/>
  <c r="ER68" i="85"/>
  <c r="EP68" i="85"/>
  <c r="EO68" i="85"/>
  <c r="EM68" i="85"/>
  <c r="EH68" i="85"/>
  <c r="EF68" i="85"/>
  <c r="EA68" i="85"/>
  <c r="DY68" i="85"/>
  <c r="DU68" i="85"/>
  <c r="DT68" i="85"/>
  <c r="DW68" i="85" s="1"/>
  <c r="DX68" i="85" s="1"/>
  <c r="DR68" i="85"/>
  <c r="HU67" i="85"/>
  <c r="HS67" i="85"/>
  <c r="HN67" i="85"/>
  <c r="HL67" i="85"/>
  <c r="HG67" i="85"/>
  <c r="HJ67" i="85" s="1"/>
  <c r="HK67" i="85" s="1"/>
  <c r="HE67" i="85"/>
  <c r="HC67" i="85"/>
  <c r="HD67" i="85" s="1"/>
  <c r="HA67" i="85"/>
  <c r="GZ67" i="85"/>
  <c r="GX67" i="85"/>
  <c r="GS67" i="85"/>
  <c r="GQ67" i="85"/>
  <c r="GL67" i="85"/>
  <c r="GJ67" i="85"/>
  <c r="GE67" i="85"/>
  <c r="GH67" i="85" s="1"/>
  <c r="GI67" i="85" s="1"/>
  <c r="GC67" i="85"/>
  <c r="FX67" i="85"/>
  <c r="FV67" i="85"/>
  <c r="FQ67" i="85"/>
  <c r="FT67" i="85" s="1"/>
  <c r="FO67" i="85"/>
  <c r="FJ67" i="85"/>
  <c r="FH67" i="85"/>
  <c r="FF67" i="85"/>
  <c r="FG67" i="85" s="1"/>
  <c r="FD67" i="85"/>
  <c r="FC67" i="85"/>
  <c r="FA67" i="85"/>
  <c r="EV67" i="85"/>
  <c r="EY67" i="85" s="1"/>
  <c r="EZ67" i="85" s="1"/>
  <c r="ET67" i="85"/>
  <c r="ER67" i="85"/>
  <c r="EP67" i="85"/>
  <c r="EO67" i="85"/>
  <c r="EM67" i="85"/>
  <c r="EH67" i="85"/>
  <c r="EF67" i="85"/>
  <c r="EA67" i="85"/>
  <c r="DY67" i="85"/>
  <c r="DT67" i="85"/>
  <c r="DW67" i="85" s="1"/>
  <c r="DR67" i="85"/>
  <c r="HU64" i="85"/>
  <c r="HN64" i="85"/>
  <c r="HQ64" i="85" s="1"/>
  <c r="HR64" i="85" s="1"/>
  <c r="HG64" i="85"/>
  <c r="HJ64" i="85" s="1"/>
  <c r="HK64" i="85" s="1"/>
  <c r="GZ64" i="85"/>
  <c r="HC64" i="85" s="1"/>
  <c r="HD64" i="85" s="1"/>
  <c r="GS64" i="85"/>
  <c r="GL64" i="85"/>
  <c r="GM64" i="85" s="1"/>
  <c r="GN64" i="85" s="1"/>
  <c r="GE64" i="85"/>
  <c r="GF64" i="85" s="1"/>
  <c r="GG64" i="85" s="1"/>
  <c r="FX64" i="85"/>
  <c r="FQ64" i="85"/>
  <c r="FT64" i="85" s="1"/>
  <c r="FU64" i="85" s="1"/>
  <c r="FJ64" i="85"/>
  <c r="FM64" i="85" s="1"/>
  <c r="FN64" i="85" s="1"/>
  <c r="FC64" i="85"/>
  <c r="FF64" i="85" s="1"/>
  <c r="FG64" i="85" s="1"/>
  <c r="EV64" i="85"/>
  <c r="EO64" i="85"/>
  <c r="EH64" i="85"/>
  <c r="EI64" i="85" s="1"/>
  <c r="EJ64" i="85" s="1"/>
  <c r="EA64" i="85"/>
  <c r="ED64" i="85" s="1"/>
  <c r="EE64" i="85" s="1"/>
  <c r="DT64" i="85"/>
  <c r="HU63" i="85"/>
  <c r="HS63" i="85"/>
  <c r="HN63" i="85"/>
  <c r="HQ63" i="85" s="1"/>
  <c r="HR63" i="85" s="1"/>
  <c r="HL63" i="85"/>
  <c r="HH63" i="85"/>
  <c r="HG63" i="85"/>
  <c r="HJ63" i="85" s="1"/>
  <c r="HK63" i="85" s="1"/>
  <c r="HE63" i="85"/>
  <c r="GZ63" i="85"/>
  <c r="HC63" i="85" s="1"/>
  <c r="HD63" i="85" s="1"/>
  <c r="GX63" i="85"/>
  <c r="GS63" i="85"/>
  <c r="GQ63" i="85"/>
  <c r="GL63" i="85"/>
  <c r="GO63" i="85" s="1"/>
  <c r="GJ63" i="85"/>
  <c r="GE63" i="85"/>
  <c r="GC63" i="85"/>
  <c r="GA63" i="85"/>
  <c r="FX63" i="85"/>
  <c r="FY63" i="85" s="1"/>
  <c r="FV63" i="85"/>
  <c r="FQ63" i="85"/>
  <c r="FO63" i="85"/>
  <c r="FJ63" i="85"/>
  <c r="FM63" i="85" s="1"/>
  <c r="FH63" i="85"/>
  <c r="FF63" i="85"/>
  <c r="FD63" i="85"/>
  <c r="FC63" i="85"/>
  <c r="FA63" i="85"/>
  <c r="EY63" i="85"/>
  <c r="EZ63" i="85" s="1"/>
  <c r="EW63" i="85"/>
  <c r="EV63" i="85"/>
  <c r="ET63" i="85"/>
  <c r="ER63" i="85"/>
  <c r="EP63" i="85"/>
  <c r="EO63" i="85"/>
  <c r="EM63" i="85"/>
  <c r="EH63" i="85"/>
  <c r="EI63" i="85" s="1"/>
  <c r="EF63" i="85"/>
  <c r="EA63" i="85"/>
  <c r="ED63" i="85" s="1"/>
  <c r="DY63" i="85"/>
  <c r="DW63" i="85"/>
  <c r="DX63" i="85" s="1"/>
  <c r="DU63" i="85"/>
  <c r="DT63" i="85"/>
  <c r="DR63" i="85"/>
  <c r="HU62" i="85"/>
  <c r="HS62" i="85"/>
  <c r="HN62" i="85"/>
  <c r="HO62" i="85" s="1"/>
  <c r="HL62" i="85"/>
  <c r="HJ62" i="85"/>
  <c r="HH62" i="85"/>
  <c r="HG62" i="85"/>
  <c r="HE62" i="85"/>
  <c r="HD62" i="85"/>
  <c r="HC62" i="85"/>
  <c r="GZ62" i="85"/>
  <c r="HA62" i="85" s="1"/>
  <c r="GX62" i="85"/>
  <c r="GS62" i="85"/>
  <c r="GQ62" i="85"/>
  <c r="GL62" i="85"/>
  <c r="GO62" i="85" s="1"/>
  <c r="GJ62" i="85"/>
  <c r="GE62" i="85"/>
  <c r="GH62" i="85" s="1"/>
  <c r="GI62" i="85" s="1"/>
  <c r="GC62" i="85"/>
  <c r="GA62" i="85"/>
  <c r="GB62" i="85" s="1"/>
  <c r="FY62" i="85"/>
  <c r="FX62" i="85"/>
  <c r="FV62" i="85"/>
  <c r="FQ62" i="85"/>
  <c r="FT62" i="85" s="1"/>
  <c r="FO62" i="85"/>
  <c r="FJ62" i="85"/>
  <c r="FM62" i="85" s="1"/>
  <c r="FN62" i="85" s="1"/>
  <c r="FH62" i="85"/>
  <c r="FC62" i="85"/>
  <c r="FF62" i="85" s="1"/>
  <c r="FG62" i="85" s="1"/>
  <c r="FA62" i="85"/>
  <c r="EV62" i="85"/>
  <c r="EY62" i="85" s="1"/>
  <c r="EZ62" i="85" s="1"/>
  <c r="ET62" i="85"/>
  <c r="EO62" i="85"/>
  <c r="ER62" i="85" s="1"/>
  <c r="EM62" i="85"/>
  <c r="EH62" i="85"/>
  <c r="EF62" i="85"/>
  <c r="ED62" i="85"/>
  <c r="EA62" i="85"/>
  <c r="EB62" i="85" s="1"/>
  <c r="DY62" i="85"/>
  <c r="DT62" i="85"/>
  <c r="DR62" i="85"/>
  <c r="HU61" i="85"/>
  <c r="HS61" i="85"/>
  <c r="HO61" i="85"/>
  <c r="HN61" i="85"/>
  <c r="HQ61" i="85" s="1"/>
  <c r="HR61" i="85" s="1"/>
  <c r="HL61" i="85"/>
  <c r="HG61" i="85"/>
  <c r="HJ61" i="85" s="1"/>
  <c r="HK61" i="85" s="1"/>
  <c r="HE61" i="85"/>
  <c r="HC61" i="85"/>
  <c r="HD61" i="85" s="1"/>
  <c r="HA61" i="85"/>
  <c r="GZ61" i="85"/>
  <c r="GX61" i="85"/>
  <c r="GS61" i="85"/>
  <c r="GV61" i="85" s="1"/>
  <c r="GW61" i="85" s="1"/>
  <c r="GQ61" i="85"/>
  <c r="GL61" i="85"/>
  <c r="GO61" i="85" s="1"/>
  <c r="GJ61" i="85"/>
  <c r="GH61" i="85"/>
  <c r="GE61" i="85"/>
  <c r="GF61" i="85" s="1"/>
  <c r="GC61" i="85"/>
  <c r="FX61" i="85"/>
  <c r="FV61" i="85"/>
  <c r="FT61" i="85"/>
  <c r="FQ61" i="85"/>
  <c r="FR61" i="85" s="1"/>
  <c r="FO61" i="85"/>
  <c r="FJ61" i="85"/>
  <c r="FM61" i="85" s="1"/>
  <c r="FH61" i="85"/>
  <c r="FC61" i="85"/>
  <c r="FF61" i="85" s="1"/>
  <c r="FG61" i="85" s="1"/>
  <c r="FA61" i="85"/>
  <c r="EV61" i="85"/>
  <c r="EY61" i="85" s="1"/>
  <c r="ET61" i="85"/>
  <c r="ER61" i="85"/>
  <c r="EP61" i="85"/>
  <c r="EO61" i="85"/>
  <c r="EM61" i="85"/>
  <c r="EH61" i="85"/>
  <c r="EI61" i="85" s="1"/>
  <c r="EF61" i="85"/>
  <c r="ED61" i="85"/>
  <c r="EB61" i="85"/>
  <c r="EA61" i="85"/>
  <c r="DY61" i="85"/>
  <c r="DW61" i="85"/>
  <c r="DU61" i="85"/>
  <c r="DT61" i="85"/>
  <c r="DR61" i="85"/>
  <c r="HU59" i="85"/>
  <c r="HS59" i="85"/>
  <c r="HN59" i="85"/>
  <c r="HO59" i="85" s="1"/>
  <c r="HL59" i="85"/>
  <c r="HG59" i="85"/>
  <c r="HJ59" i="85" s="1"/>
  <c r="HK59" i="85" s="1"/>
  <c r="HE59" i="85"/>
  <c r="GZ59" i="85"/>
  <c r="GX59" i="85"/>
  <c r="GS59" i="85"/>
  <c r="GQ59" i="85"/>
  <c r="GL59" i="85"/>
  <c r="GO59" i="85" s="1"/>
  <c r="GJ59" i="85"/>
  <c r="GH59" i="85"/>
  <c r="GI59" i="85" s="1"/>
  <c r="GF59" i="85"/>
  <c r="GE59" i="85"/>
  <c r="GC59" i="85"/>
  <c r="FX59" i="85"/>
  <c r="GA59" i="85" s="1"/>
  <c r="GB59" i="85" s="1"/>
  <c r="FV59" i="85"/>
  <c r="FQ59" i="85"/>
  <c r="FT59" i="85" s="1"/>
  <c r="FO59" i="85"/>
  <c r="FJ59" i="85"/>
  <c r="FM59" i="85" s="1"/>
  <c r="FH59" i="85"/>
  <c r="FC59" i="85"/>
  <c r="FF59" i="85" s="1"/>
  <c r="FG59" i="85" s="1"/>
  <c r="FA59" i="85"/>
  <c r="EV59" i="85"/>
  <c r="EY59" i="85" s="1"/>
  <c r="EZ59" i="85" s="1"/>
  <c r="ET59" i="85"/>
  <c r="EO59" i="85"/>
  <c r="ER59" i="85" s="1"/>
  <c r="EM59" i="85"/>
  <c r="EH59" i="85"/>
  <c r="EI59" i="85" s="1"/>
  <c r="EF59" i="85"/>
  <c r="EA59" i="85"/>
  <c r="DY59" i="85"/>
  <c r="DT59" i="85"/>
  <c r="DW59" i="85" s="1"/>
  <c r="DX59" i="85" s="1"/>
  <c r="DR59" i="85"/>
  <c r="HU57" i="85"/>
  <c r="HS57" i="85"/>
  <c r="HN57" i="85"/>
  <c r="HQ57" i="85" s="1"/>
  <c r="HR57" i="85" s="1"/>
  <c r="HL57" i="85"/>
  <c r="HG57" i="85"/>
  <c r="HJ57" i="85" s="1"/>
  <c r="HK57" i="85" s="1"/>
  <c r="HE57" i="85"/>
  <c r="GZ57" i="85"/>
  <c r="HC57" i="85" s="1"/>
  <c r="HD57" i="85" s="1"/>
  <c r="GX57" i="85"/>
  <c r="GS57" i="85"/>
  <c r="GQ57" i="85"/>
  <c r="GL57" i="85"/>
  <c r="GO57" i="85" s="1"/>
  <c r="GJ57" i="85"/>
  <c r="GE57" i="85"/>
  <c r="GC57" i="85"/>
  <c r="FX57" i="85"/>
  <c r="FY57" i="85" s="1"/>
  <c r="FV57" i="85"/>
  <c r="FQ57" i="85"/>
  <c r="FO57" i="85"/>
  <c r="FK57" i="85"/>
  <c r="FJ57" i="85"/>
  <c r="FM57" i="85" s="1"/>
  <c r="FH57" i="85"/>
  <c r="FD57" i="85"/>
  <c r="FC57" i="85"/>
  <c r="FF57" i="85" s="1"/>
  <c r="FA57" i="85"/>
  <c r="EV57" i="85"/>
  <c r="EW57" i="85" s="1"/>
  <c r="ET57" i="85"/>
  <c r="ER57" i="85"/>
  <c r="EP57" i="85"/>
  <c r="EO57" i="85"/>
  <c r="EM57" i="85"/>
  <c r="EH57" i="85"/>
  <c r="EI57" i="85" s="1"/>
  <c r="EF57" i="85"/>
  <c r="EA57" i="85"/>
  <c r="ED57" i="85" s="1"/>
  <c r="DY57" i="85"/>
  <c r="DW57" i="85"/>
  <c r="DX57" i="85" s="1"/>
  <c r="DU57" i="85"/>
  <c r="DT57" i="85"/>
  <c r="DR57" i="85"/>
  <c r="HU56" i="85"/>
  <c r="HS56" i="85"/>
  <c r="HN56" i="85"/>
  <c r="HQ56" i="85" s="1"/>
  <c r="HL56" i="85"/>
  <c r="HK56" i="85"/>
  <c r="HJ56" i="85"/>
  <c r="HG56" i="85"/>
  <c r="HH56" i="85" s="1"/>
  <c r="HE56" i="85"/>
  <c r="GZ56" i="85"/>
  <c r="GX56" i="85"/>
  <c r="GS56" i="85"/>
  <c r="GQ56" i="85"/>
  <c r="GL56" i="85"/>
  <c r="GJ56" i="85"/>
  <c r="GE56" i="85"/>
  <c r="GC56" i="85"/>
  <c r="GA56" i="85"/>
  <c r="FX56" i="85"/>
  <c r="FY56" i="85" s="1"/>
  <c r="FV56" i="85"/>
  <c r="FQ56" i="85"/>
  <c r="FR56" i="85" s="1"/>
  <c r="FO56" i="85"/>
  <c r="FJ56" i="85"/>
  <c r="FM56" i="85" s="1"/>
  <c r="FN56" i="85" s="1"/>
  <c r="FH56" i="85"/>
  <c r="FC56" i="85"/>
  <c r="FF56" i="85" s="1"/>
  <c r="FG56" i="85" s="1"/>
  <c r="FA56" i="85"/>
  <c r="EY56" i="85"/>
  <c r="EV56" i="85"/>
  <c r="EW56" i="85" s="1"/>
  <c r="ET56" i="85"/>
  <c r="EO56" i="85"/>
  <c r="ER56" i="85" s="1"/>
  <c r="EM56" i="85"/>
  <c r="EH56" i="85"/>
  <c r="EI56" i="85" s="1"/>
  <c r="EF56" i="85"/>
  <c r="ED56" i="85"/>
  <c r="EB56" i="85"/>
  <c r="EA56" i="85"/>
  <c r="DY56" i="85"/>
  <c r="DT56" i="85"/>
  <c r="DW56" i="85" s="1"/>
  <c r="DX56" i="85" s="1"/>
  <c r="DR56" i="85"/>
  <c r="HU52" i="85"/>
  <c r="HS52" i="85"/>
  <c r="HN52" i="85"/>
  <c r="HL52" i="85"/>
  <c r="HG52" i="85"/>
  <c r="HJ52" i="85" s="1"/>
  <c r="HK52" i="85" s="1"/>
  <c r="HE52" i="85"/>
  <c r="HC52" i="85"/>
  <c r="HD52" i="85" s="1"/>
  <c r="HA52" i="85"/>
  <c r="GZ52" i="85"/>
  <c r="GX52" i="85"/>
  <c r="GS52" i="85"/>
  <c r="GQ52" i="85"/>
  <c r="GL52" i="85"/>
  <c r="GJ52" i="85"/>
  <c r="GE52" i="85"/>
  <c r="GF52" i="85" s="1"/>
  <c r="GC52" i="85"/>
  <c r="FX52" i="85"/>
  <c r="GA52" i="85" s="1"/>
  <c r="GB52" i="85" s="1"/>
  <c r="FV52" i="85"/>
  <c r="FQ52" i="85"/>
  <c r="FT52" i="85" s="1"/>
  <c r="FU52" i="85" s="1"/>
  <c r="FO52" i="85"/>
  <c r="FJ52" i="85"/>
  <c r="FM52" i="85" s="1"/>
  <c r="FN52" i="85" s="1"/>
  <c r="FH52" i="85"/>
  <c r="FC52" i="85"/>
  <c r="FA52" i="85"/>
  <c r="EV52" i="85"/>
  <c r="EY52" i="85" s="1"/>
  <c r="EZ52" i="85" s="1"/>
  <c r="ET52" i="85"/>
  <c r="EO52" i="85"/>
  <c r="ER52" i="85" s="1"/>
  <c r="EM52" i="85"/>
  <c r="EH52" i="85"/>
  <c r="EK52" i="85" s="1"/>
  <c r="EL52" i="85" s="1"/>
  <c r="EF52" i="85"/>
  <c r="EA52" i="85"/>
  <c r="EB52" i="85" s="1"/>
  <c r="DY52" i="85"/>
  <c r="DT52" i="85"/>
  <c r="DW52" i="85" s="1"/>
  <c r="DX52" i="85" s="1"/>
  <c r="DR52" i="85"/>
  <c r="HU51" i="85"/>
  <c r="HS51" i="85"/>
  <c r="HN51" i="85"/>
  <c r="HQ51" i="85" s="1"/>
  <c r="HR51" i="85" s="1"/>
  <c r="HL51" i="85"/>
  <c r="HG51" i="85"/>
  <c r="HE51" i="85"/>
  <c r="HA51" i="85"/>
  <c r="GZ51" i="85"/>
  <c r="HC51" i="85" s="1"/>
  <c r="GX51" i="85"/>
  <c r="GS51" i="85"/>
  <c r="GQ51" i="85"/>
  <c r="GO51" i="85"/>
  <c r="GP51" i="85" s="1"/>
  <c r="GM51" i="85"/>
  <c r="GL51" i="85"/>
  <c r="GJ51" i="85"/>
  <c r="GE51" i="85"/>
  <c r="GF51" i="85" s="1"/>
  <c r="GC51" i="85"/>
  <c r="FX51" i="85"/>
  <c r="FV51" i="85"/>
  <c r="FQ51" i="85"/>
  <c r="FT51" i="85" s="1"/>
  <c r="FU51" i="85" s="1"/>
  <c r="FO51" i="85"/>
  <c r="FJ51" i="85"/>
  <c r="FM51" i="85" s="1"/>
  <c r="FH51" i="85"/>
  <c r="FF51" i="85"/>
  <c r="FG51" i="85" s="1"/>
  <c r="FC51" i="85"/>
  <c r="FD51" i="85" s="1"/>
  <c r="FA51" i="85"/>
  <c r="EV51" i="85"/>
  <c r="EY51" i="85" s="1"/>
  <c r="ET51" i="85"/>
  <c r="EO51" i="85"/>
  <c r="ER51" i="85" s="1"/>
  <c r="ES51" i="85" s="1"/>
  <c r="EM51" i="85"/>
  <c r="EI51" i="85"/>
  <c r="EH51" i="85"/>
  <c r="EK51" i="85" s="1"/>
  <c r="EL51" i="85" s="1"/>
  <c r="EF51" i="85"/>
  <c r="EA51" i="85"/>
  <c r="EB51" i="85" s="1"/>
  <c r="DY51" i="85"/>
  <c r="DT51" i="85"/>
  <c r="DW51" i="85" s="1"/>
  <c r="DX51" i="85" s="1"/>
  <c r="DR51" i="85"/>
  <c r="HU50" i="85"/>
  <c r="HS50" i="85"/>
  <c r="HN50" i="85"/>
  <c r="HQ50" i="85" s="1"/>
  <c r="HL50" i="85"/>
  <c r="HG50" i="85"/>
  <c r="HH50" i="85" s="1"/>
  <c r="HE50" i="85"/>
  <c r="GZ50" i="85"/>
  <c r="HC50" i="85" s="1"/>
  <c r="GX50" i="85"/>
  <c r="GS50" i="85"/>
  <c r="GQ50" i="85"/>
  <c r="GL50" i="85"/>
  <c r="GM50" i="85" s="1"/>
  <c r="GJ50" i="85"/>
  <c r="GH50" i="85"/>
  <c r="GE50" i="85"/>
  <c r="GF50" i="85" s="1"/>
  <c r="GC50" i="85"/>
  <c r="FX50" i="85"/>
  <c r="GA50" i="85" s="1"/>
  <c r="GB50" i="85" s="1"/>
  <c r="FV50" i="85"/>
  <c r="FQ50" i="85"/>
  <c r="FT50" i="85" s="1"/>
  <c r="FO50" i="85"/>
  <c r="FJ50" i="85"/>
  <c r="FM50" i="85" s="1"/>
  <c r="FN50" i="85" s="1"/>
  <c r="FH50" i="85"/>
  <c r="FC50" i="85"/>
  <c r="FD50" i="85" s="1"/>
  <c r="FA50" i="85"/>
  <c r="EV50" i="85"/>
  <c r="EY50" i="85" s="1"/>
  <c r="EZ50" i="85" s="1"/>
  <c r="ET50" i="85"/>
  <c r="EO50" i="85"/>
  <c r="ER50" i="85" s="1"/>
  <c r="ES50" i="85" s="1"/>
  <c r="EM50" i="85"/>
  <c r="EH50" i="85"/>
  <c r="EK50" i="85" s="1"/>
  <c r="EL50" i="85" s="1"/>
  <c r="EF50" i="85"/>
  <c r="EA50" i="85"/>
  <c r="DY50" i="85"/>
  <c r="DT50" i="85"/>
  <c r="DW50" i="85" s="1"/>
  <c r="DX50" i="85" s="1"/>
  <c r="DR50" i="85"/>
  <c r="HU49" i="85"/>
  <c r="HX49" i="85" s="1"/>
  <c r="HS49" i="85"/>
  <c r="HN49" i="85"/>
  <c r="HQ49" i="85" s="1"/>
  <c r="HR49" i="85" s="1"/>
  <c r="HL49" i="85"/>
  <c r="HG49" i="85"/>
  <c r="HH49" i="85" s="1"/>
  <c r="HE49" i="85"/>
  <c r="HA49" i="85"/>
  <c r="GZ49" i="85"/>
  <c r="HC49" i="85" s="1"/>
  <c r="GX49" i="85"/>
  <c r="GS49" i="85"/>
  <c r="GQ49" i="85"/>
  <c r="GL49" i="85"/>
  <c r="GJ49" i="85"/>
  <c r="GH49" i="85"/>
  <c r="GI49" i="85" s="1"/>
  <c r="GE49" i="85"/>
  <c r="GF49" i="85" s="1"/>
  <c r="GC49" i="85"/>
  <c r="FX49" i="85"/>
  <c r="GA49" i="85" s="1"/>
  <c r="FV49" i="85"/>
  <c r="FQ49" i="85"/>
  <c r="FT49" i="85" s="1"/>
  <c r="FU49" i="85" s="1"/>
  <c r="FO49" i="85"/>
  <c r="FJ49" i="85"/>
  <c r="FM49" i="85" s="1"/>
  <c r="FN49" i="85" s="1"/>
  <c r="FH49" i="85"/>
  <c r="FC49" i="85"/>
  <c r="FA49" i="85"/>
  <c r="EV49" i="85"/>
  <c r="EY49" i="85" s="1"/>
  <c r="ET49" i="85"/>
  <c r="EO49" i="85"/>
  <c r="ER49" i="85" s="1"/>
  <c r="ES49" i="85" s="1"/>
  <c r="EM49" i="85"/>
  <c r="EK49" i="85"/>
  <c r="EH49" i="85"/>
  <c r="EI49" i="85" s="1"/>
  <c r="EF49" i="85"/>
  <c r="ED49" i="85"/>
  <c r="EE49" i="85" s="1"/>
  <c r="EA49" i="85"/>
  <c r="EB49" i="85" s="1"/>
  <c r="DY49" i="85"/>
  <c r="DT49" i="85"/>
  <c r="DW49" i="85" s="1"/>
  <c r="DR49" i="85"/>
  <c r="HU47" i="85"/>
  <c r="HX47" i="85" s="1"/>
  <c r="HY47" i="85" s="1"/>
  <c r="HS47" i="85"/>
  <c r="HN47" i="85"/>
  <c r="HO47" i="85" s="1"/>
  <c r="HL47" i="85"/>
  <c r="HG47" i="85"/>
  <c r="HE47" i="85"/>
  <c r="HA47" i="85"/>
  <c r="GZ47" i="85"/>
  <c r="HC47" i="85" s="1"/>
  <c r="HD47" i="85" s="1"/>
  <c r="GX47" i="85"/>
  <c r="GS47" i="85"/>
  <c r="GQ47" i="85"/>
  <c r="GL47" i="85"/>
  <c r="GM47" i="85" s="1"/>
  <c r="GJ47" i="85"/>
  <c r="GH47" i="85"/>
  <c r="GI47" i="85" s="1"/>
  <c r="GE47" i="85"/>
  <c r="GF47" i="85" s="1"/>
  <c r="GC47" i="85"/>
  <c r="FX47" i="85"/>
  <c r="FV47" i="85"/>
  <c r="FQ47" i="85"/>
  <c r="FT47" i="85" s="1"/>
  <c r="FU47" i="85" s="1"/>
  <c r="FO47" i="85"/>
  <c r="FJ47" i="85"/>
  <c r="FM47" i="85" s="1"/>
  <c r="FN47" i="85" s="1"/>
  <c r="FH47" i="85"/>
  <c r="FC47" i="85"/>
  <c r="FA47" i="85"/>
  <c r="EV47" i="85"/>
  <c r="EY47" i="85" s="1"/>
  <c r="EZ47" i="85" s="1"/>
  <c r="ET47" i="85"/>
  <c r="EO47" i="85"/>
  <c r="ER47" i="85" s="1"/>
  <c r="EM47" i="85"/>
  <c r="EH47" i="85"/>
  <c r="EK47" i="85" s="1"/>
  <c r="EL47" i="85" s="1"/>
  <c r="EF47" i="85"/>
  <c r="EA47" i="85"/>
  <c r="EB47" i="85" s="1"/>
  <c r="DY47" i="85"/>
  <c r="DT47" i="85"/>
  <c r="DW47" i="85" s="1"/>
  <c r="DX47" i="85" s="1"/>
  <c r="DR47" i="85"/>
  <c r="HU46" i="85"/>
  <c r="HS46" i="85"/>
  <c r="HN46" i="85"/>
  <c r="HQ46" i="85" s="1"/>
  <c r="HL46" i="85"/>
  <c r="HG46" i="85"/>
  <c r="HE46" i="85"/>
  <c r="HA46" i="85"/>
  <c r="GZ46" i="85"/>
  <c r="HC46" i="85" s="1"/>
  <c r="HD46" i="85" s="1"/>
  <c r="GX46" i="85"/>
  <c r="GS46" i="85"/>
  <c r="GQ46" i="85"/>
  <c r="GL46" i="85"/>
  <c r="GO46" i="85" s="1"/>
  <c r="GP46" i="85" s="1"/>
  <c r="GJ46" i="85"/>
  <c r="GE46" i="85"/>
  <c r="GF46" i="85" s="1"/>
  <c r="GC46" i="85"/>
  <c r="FX46" i="85"/>
  <c r="GA46" i="85" s="1"/>
  <c r="FV46" i="85"/>
  <c r="FQ46" i="85"/>
  <c r="FO46" i="85"/>
  <c r="FJ46" i="85"/>
  <c r="FK46" i="85" s="1"/>
  <c r="FH46" i="85"/>
  <c r="FC46" i="85"/>
  <c r="FA46" i="85"/>
  <c r="EV46" i="85"/>
  <c r="ET46" i="85"/>
  <c r="EO46" i="85"/>
  <c r="EM46" i="85"/>
  <c r="EH46" i="85"/>
  <c r="EK46" i="85" s="1"/>
  <c r="EL46" i="85" s="1"/>
  <c r="EF46" i="85"/>
  <c r="EA46" i="85"/>
  <c r="EB46" i="85" s="1"/>
  <c r="DY46" i="85"/>
  <c r="DT46" i="85"/>
  <c r="DR46" i="85"/>
  <c r="HU45" i="85"/>
  <c r="HS45" i="85"/>
  <c r="HN45" i="85"/>
  <c r="HQ45" i="85" s="1"/>
  <c r="HR45" i="85" s="1"/>
  <c r="HL45" i="85"/>
  <c r="HG45" i="85"/>
  <c r="HE45" i="85"/>
  <c r="HA45" i="85"/>
  <c r="GZ45" i="85"/>
  <c r="HC45" i="85" s="1"/>
  <c r="HD45" i="85" s="1"/>
  <c r="GX45" i="85"/>
  <c r="GS45" i="85"/>
  <c r="GQ45" i="85"/>
  <c r="GL45" i="85"/>
  <c r="GO45" i="85" s="1"/>
  <c r="GP45" i="85" s="1"/>
  <c r="GJ45" i="85"/>
  <c r="GE45" i="85"/>
  <c r="GF45" i="85" s="1"/>
  <c r="GC45" i="85"/>
  <c r="FX45" i="85"/>
  <c r="GA45" i="85" s="1"/>
  <c r="FV45" i="85"/>
  <c r="FQ45" i="85"/>
  <c r="FO45" i="85"/>
  <c r="FJ45" i="85"/>
  <c r="FK45" i="85" s="1"/>
  <c r="FH45" i="85"/>
  <c r="FC45" i="85"/>
  <c r="FD45" i="85" s="1"/>
  <c r="FA45" i="85"/>
  <c r="EV45" i="85"/>
  <c r="ET45" i="85"/>
  <c r="EO45" i="85"/>
  <c r="EM45" i="85"/>
  <c r="EH45" i="85"/>
  <c r="EI45" i="85" s="1"/>
  <c r="EF45" i="85"/>
  <c r="EA45" i="85"/>
  <c r="EB45" i="85" s="1"/>
  <c r="DY45" i="85"/>
  <c r="DT45" i="85"/>
  <c r="DW45" i="85" s="1"/>
  <c r="DR45" i="85"/>
  <c r="HU41" i="85"/>
  <c r="HS41" i="85"/>
  <c r="HN41" i="85"/>
  <c r="HO41" i="85" s="1"/>
  <c r="HL41" i="85"/>
  <c r="HG41" i="85"/>
  <c r="HH41" i="85" s="1"/>
  <c r="HE41" i="85"/>
  <c r="HA41" i="85"/>
  <c r="GZ41" i="85"/>
  <c r="HC41" i="85" s="1"/>
  <c r="HD41" i="85" s="1"/>
  <c r="GX41" i="85"/>
  <c r="GS41" i="85"/>
  <c r="GQ41" i="85"/>
  <c r="GL41" i="85"/>
  <c r="GO41" i="85" s="1"/>
  <c r="GP41" i="85" s="1"/>
  <c r="GJ41" i="85"/>
  <c r="GE41" i="85"/>
  <c r="GH41" i="85" s="1"/>
  <c r="GI41" i="85" s="1"/>
  <c r="GC41" i="85"/>
  <c r="FX41" i="85"/>
  <c r="FV41" i="85"/>
  <c r="FQ41" i="85"/>
  <c r="FO41" i="85"/>
  <c r="FJ41" i="85"/>
  <c r="FH41" i="85"/>
  <c r="FC41" i="85"/>
  <c r="FA41" i="85"/>
  <c r="EW41" i="85"/>
  <c r="EV41" i="85"/>
  <c r="EY41" i="85" s="1"/>
  <c r="ET41" i="85"/>
  <c r="EO41" i="85"/>
  <c r="EM41" i="85"/>
  <c r="EH41" i="85"/>
  <c r="EK41" i="85" s="1"/>
  <c r="EL41" i="85" s="1"/>
  <c r="EF41" i="85"/>
  <c r="EA41" i="85"/>
  <c r="ED41" i="85" s="1"/>
  <c r="DY41" i="85"/>
  <c r="DT41" i="85"/>
  <c r="DW41" i="85" s="1"/>
  <c r="DR41" i="85"/>
  <c r="HU40" i="85"/>
  <c r="HS40" i="85"/>
  <c r="HN40" i="85"/>
  <c r="HL40" i="85"/>
  <c r="HJ40" i="85"/>
  <c r="HK40" i="85" s="1"/>
  <c r="HH40" i="85"/>
  <c r="HG40" i="85"/>
  <c r="HE40" i="85"/>
  <c r="GZ40" i="85"/>
  <c r="GX40" i="85"/>
  <c r="GS40" i="85"/>
  <c r="GQ40" i="85"/>
  <c r="GL40" i="85"/>
  <c r="GJ40" i="85"/>
  <c r="GE40" i="85"/>
  <c r="GC40" i="85"/>
  <c r="FX40" i="85"/>
  <c r="FV40" i="85"/>
  <c r="FQ40" i="85"/>
  <c r="FO40" i="85"/>
  <c r="FJ40" i="85"/>
  <c r="FK40" i="85" s="1"/>
  <c r="FH40" i="85"/>
  <c r="FC40" i="85"/>
  <c r="FA40" i="85"/>
  <c r="EV40" i="85"/>
  <c r="ET40" i="85"/>
  <c r="EO40" i="85"/>
  <c r="EM40" i="85"/>
  <c r="EH40" i="85"/>
  <c r="EF40" i="85"/>
  <c r="EE40" i="85"/>
  <c r="EB40" i="85"/>
  <c r="EA40" i="85"/>
  <c r="ED40" i="85" s="1"/>
  <c r="DY40" i="85"/>
  <c r="DT40" i="85"/>
  <c r="DR40" i="85"/>
  <c r="HU39" i="85"/>
  <c r="HS39" i="85"/>
  <c r="HN39" i="85"/>
  <c r="HO39" i="85" s="1"/>
  <c r="HL39" i="85"/>
  <c r="HG39" i="85"/>
  <c r="HE39" i="85"/>
  <c r="GZ39" i="85"/>
  <c r="GX39" i="85"/>
  <c r="GS39" i="85"/>
  <c r="GQ39" i="85"/>
  <c r="GL39" i="85"/>
  <c r="GM39" i="85" s="1"/>
  <c r="GJ39" i="85"/>
  <c r="GE39" i="85"/>
  <c r="GC39" i="85"/>
  <c r="FX39" i="85"/>
  <c r="GA39" i="85" s="1"/>
  <c r="GB39" i="85" s="1"/>
  <c r="FV39" i="85"/>
  <c r="FQ39" i="85"/>
  <c r="FO39" i="85"/>
  <c r="FJ39" i="85"/>
  <c r="FH39" i="85"/>
  <c r="FC39" i="85"/>
  <c r="FA39" i="85"/>
  <c r="EV39" i="85"/>
  <c r="ET39" i="85"/>
  <c r="EO39" i="85"/>
  <c r="EM39" i="85"/>
  <c r="EH39" i="85"/>
  <c r="EI39" i="85" s="1"/>
  <c r="EF39" i="85"/>
  <c r="EA39" i="85"/>
  <c r="DY39" i="85"/>
  <c r="DW39" i="85"/>
  <c r="DX39" i="85" s="1"/>
  <c r="DU39" i="85"/>
  <c r="DT39" i="85"/>
  <c r="DR39" i="85"/>
  <c r="HU38" i="85"/>
  <c r="HS38" i="85"/>
  <c r="HN38" i="85"/>
  <c r="HO38" i="85" s="1"/>
  <c r="HL38" i="85"/>
  <c r="HG38" i="85"/>
  <c r="HJ38" i="85" s="1"/>
  <c r="HE38" i="85"/>
  <c r="GZ38" i="85"/>
  <c r="GX38" i="85"/>
  <c r="GS38" i="85"/>
  <c r="GQ38" i="85"/>
  <c r="GO38" i="85"/>
  <c r="GL38" i="85"/>
  <c r="GM38" i="85" s="1"/>
  <c r="GJ38" i="85"/>
  <c r="GE38" i="85"/>
  <c r="GC38" i="85"/>
  <c r="FX38" i="85"/>
  <c r="GA38" i="85" s="1"/>
  <c r="FV38" i="85"/>
  <c r="FQ38" i="85"/>
  <c r="FO38" i="85"/>
  <c r="FJ38" i="85"/>
  <c r="FK38" i="85" s="1"/>
  <c r="FH38" i="85"/>
  <c r="FC38" i="85"/>
  <c r="FA38" i="85"/>
  <c r="EV38" i="85"/>
  <c r="EY38" i="85" s="1"/>
  <c r="ET38" i="85"/>
  <c r="EP38" i="85"/>
  <c r="EO38" i="85"/>
  <c r="ER38" i="85" s="1"/>
  <c r="EM38" i="85"/>
  <c r="ES38" i="85" s="1"/>
  <c r="EH38" i="85"/>
  <c r="EI38" i="85" s="1"/>
  <c r="EF38" i="85"/>
  <c r="EA38" i="85"/>
  <c r="DY38" i="85"/>
  <c r="DW38" i="85"/>
  <c r="DX38" i="85" s="1"/>
  <c r="DT38" i="85"/>
  <c r="DU38" i="85" s="1"/>
  <c r="DR38" i="85"/>
  <c r="HU37" i="85"/>
  <c r="HX37" i="85" s="1"/>
  <c r="HS37" i="85"/>
  <c r="HN37" i="85"/>
  <c r="HO37" i="85" s="1"/>
  <c r="HL37" i="85"/>
  <c r="HG37" i="85"/>
  <c r="HJ37" i="85" s="1"/>
  <c r="HK37" i="85" s="1"/>
  <c r="HE37" i="85"/>
  <c r="GZ37" i="85"/>
  <c r="GX37" i="85"/>
  <c r="GS37" i="85"/>
  <c r="GQ37" i="85"/>
  <c r="GL37" i="85"/>
  <c r="GM37" i="85" s="1"/>
  <c r="GJ37" i="85"/>
  <c r="GE37" i="85"/>
  <c r="GC37" i="85"/>
  <c r="FX37" i="85"/>
  <c r="GA37" i="85" s="1"/>
  <c r="GB37" i="85" s="1"/>
  <c r="FV37" i="85"/>
  <c r="FQ37" i="85"/>
  <c r="FO37" i="85"/>
  <c r="FJ37" i="85"/>
  <c r="FH37" i="85"/>
  <c r="FC37" i="85"/>
  <c r="FA37" i="85"/>
  <c r="EV37" i="85"/>
  <c r="ET37" i="85"/>
  <c r="EP37" i="85"/>
  <c r="EO37" i="85"/>
  <c r="ER37" i="85" s="1"/>
  <c r="EM37" i="85"/>
  <c r="EH37" i="85"/>
  <c r="EI37" i="85" s="1"/>
  <c r="EF37" i="85"/>
  <c r="EA37" i="85"/>
  <c r="DY37" i="85"/>
  <c r="DT37" i="85"/>
  <c r="DW37" i="85" s="1"/>
  <c r="DX37" i="85" s="1"/>
  <c r="DR37" i="85"/>
  <c r="HU36" i="85"/>
  <c r="HS36" i="85"/>
  <c r="HN36" i="85"/>
  <c r="HL36" i="85"/>
  <c r="HG36" i="85"/>
  <c r="HE36" i="85"/>
  <c r="HC36" i="85"/>
  <c r="HA36" i="85"/>
  <c r="GZ36" i="85"/>
  <c r="GX36" i="85"/>
  <c r="HD36" i="85" s="1"/>
  <c r="GS36" i="85"/>
  <c r="GQ36" i="85"/>
  <c r="GL36" i="85"/>
  <c r="GJ36" i="85"/>
  <c r="GE36" i="85"/>
  <c r="GC36" i="85"/>
  <c r="GA36" i="85"/>
  <c r="GB36" i="85" s="1"/>
  <c r="FY36" i="85"/>
  <c r="FX36" i="85"/>
  <c r="FV36" i="85"/>
  <c r="FQ36" i="85"/>
  <c r="FT36" i="85" s="1"/>
  <c r="FU36" i="85" s="1"/>
  <c r="FO36" i="85"/>
  <c r="FJ36" i="85"/>
  <c r="FH36" i="85"/>
  <c r="FC36" i="85"/>
  <c r="FA36" i="85"/>
  <c r="EY36" i="85"/>
  <c r="EV36" i="85"/>
  <c r="EW36" i="85" s="1"/>
  <c r="ET36" i="85"/>
  <c r="ES36" i="85"/>
  <c r="EP36" i="85"/>
  <c r="EO36" i="85"/>
  <c r="ER36" i="85" s="1"/>
  <c r="EM36" i="85"/>
  <c r="EH36" i="85"/>
  <c r="EF36" i="85"/>
  <c r="EA36" i="85"/>
  <c r="DY36" i="85"/>
  <c r="DX36" i="85"/>
  <c r="DW36" i="85"/>
  <c r="DT36" i="85"/>
  <c r="DU36" i="85" s="1"/>
  <c r="DR36" i="85"/>
  <c r="HU35" i="85"/>
  <c r="HS35" i="85"/>
  <c r="HN35" i="85"/>
  <c r="HL35" i="85"/>
  <c r="HG35" i="85"/>
  <c r="HE35" i="85"/>
  <c r="GZ35" i="85"/>
  <c r="GX35" i="85"/>
  <c r="GS35" i="85"/>
  <c r="GV35" i="85" s="1"/>
  <c r="GW35" i="85" s="1"/>
  <c r="GQ35" i="85"/>
  <c r="GL35" i="85"/>
  <c r="GJ35" i="85"/>
  <c r="GE35" i="85"/>
  <c r="GC35" i="85"/>
  <c r="FX35" i="85"/>
  <c r="FY35" i="85" s="1"/>
  <c r="FV35" i="85"/>
  <c r="FR35" i="85"/>
  <c r="FQ35" i="85"/>
  <c r="FT35" i="85" s="1"/>
  <c r="FO35" i="85"/>
  <c r="FU35" i="85" s="1"/>
  <c r="FJ35" i="85"/>
  <c r="FH35" i="85"/>
  <c r="FC35" i="85"/>
  <c r="FD35" i="85" s="1"/>
  <c r="FA35" i="85"/>
  <c r="EV35" i="85"/>
  <c r="EW35" i="85" s="1"/>
  <c r="ET35" i="85"/>
  <c r="EO35" i="85"/>
  <c r="EM35" i="85"/>
  <c r="EH35" i="85"/>
  <c r="EF35" i="85"/>
  <c r="EA35" i="85"/>
  <c r="EB35" i="85" s="1"/>
  <c r="DY35" i="85"/>
  <c r="DU35" i="85"/>
  <c r="DT35" i="85"/>
  <c r="DW35" i="85" s="1"/>
  <c r="DX35" i="85" s="1"/>
  <c r="DR35" i="85"/>
  <c r="HU34" i="85"/>
  <c r="HS34" i="85"/>
  <c r="HN34" i="85"/>
  <c r="HL34" i="85"/>
  <c r="HG34" i="85"/>
  <c r="HE34" i="85"/>
  <c r="HA34" i="85"/>
  <c r="GZ34" i="85"/>
  <c r="HC34" i="85" s="1"/>
  <c r="HD34" i="85" s="1"/>
  <c r="GX34" i="85"/>
  <c r="GS34" i="85"/>
  <c r="GQ34" i="85"/>
  <c r="GL34" i="85"/>
  <c r="GJ34" i="85"/>
  <c r="GH34" i="85"/>
  <c r="GI34" i="85" s="1"/>
  <c r="GE34" i="85"/>
  <c r="GF34" i="85" s="1"/>
  <c r="GC34" i="85"/>
  <c r="FX34" i="85"/>
  <c r="GA34" i="85" s="1"/>
  <c r="GB34" i="85" s="1"/>
  <c r="FV34" i="85"/>
  <c r="FQ34" i="85"/>
  <c r="FT34" i="85" s="1"/>
  <c r="FO34" i="85"/>
  <c r="FJ34" i="85"/>
  <c r="FH34" i="85"/>
  <c r="FC34" i="85"/>
  <c r="FD34" i="85" s="1"/>
  <c r="FA34" i="85"/>
  <c r="EV34" i="85"/>
  <c r="EY34" i="85" s="1"/>
  <c r="EZ34" i="85" s="1"/>
  <c r="ET34" i="85"/>
  <c r="EO34" i="85"/>
  <c r="EM34" i="85"/>
  <c r="EH34" i="85"/>
  <c r="EF34" i="85"/>
  <c r="EA34" i="85"/>
  <c r="EB34" i="85" s="1"/>
  <c r="DY34" i="85"/>
  <c r="DT34" i="85"/>
  <c r="DR34" i="85"/>
  <c r="HU33" i="85"/>
  <c r="HS33" i="85"/>
  <c r="HN33" i="85"/>
  <c r="HL33" i="85"/>
  <c r="HG33" i="85"/>
  <c r="HE33" i="85"/>
  <c r="GZ33" i="85"/>
  <c r="HC33" i="85" s="1"/>
  <c r="HD33" i="85" s="1"/>
  <c r="GX33" i="85"/>
  <c r="GS33" i="85"/>
  <c r="GQ33" i="85"/>
  <c r="GL33" i="85"/>
  <c r="GJ33" i="85"/>
  <c r="GE33" i="85"/>
  <c r="GF33" i="85" s="1"/>
  <c r="GC33" i="85"/>
  <c r="GA33" i="85"/>
  <c r="GB33" i="85" s="1"/>
  <c r="FY33" i="85"/>
  <c r="FX33" i="85"/>
  <c r="FV33" i="85"/>
  <c r="FQ33" i="85"/>
  <c r="FT33" i="85" s="1"/>
  <c r="FO33" i="85"/>
  <c r="FJ33" i="85"/>
  <c r="FH33" i="85"/>
  <c r="FC33" i="85"/>
  <c r="FD33" i="85" s="1"/>
  <c r="FA33" i="85"/>
  <c r="EV33" i="85"/>
  <c r="EY33" i="85" s="1"/>
  <c r="EZ33" i="85" s="1"/>
  <c r="ET33" i="85"/>
  <c r="EO33" i="85"/>
  <c r="EM33" i="85"/>
  <c r="EH33" i="85"/>
  <c r="EF33" i="85"/>
  <c r="EA33" i="85"/>
  <c r="EB33" i="85" s="1"/>
  <c r="DY33" i="85"/>
  <c r="DW33" i="85"/>
  <c r="DU33" i="85"/>
  <c r="DT33" i="85"/>
  <c r="DR33" i="85"/>
  <c r="HU32" i="85"/>
  <c r="HS32" i="85"/>
  <c r="HN32" i="85"/>
  <c r="HL32" i="85"/>
  <c r="HJ32" i="85"/>
  <c r="HG32" i="85"/>
  <c r="HH32" i="85" s="1"/>
  <c r="HE32" i="85"/>
  <c r="HD32" i="85"/>
  <c r="HC32" i="85"/>
  <c r="GZ32" i="85"/>
  <c r="HA32" i="85" s="1"/>
  <c r="GX32" i="85"/>
  <c r="GS32" i="85"/>
  <c r="GQ32" i="85"/>
  <c r="GL32" i="85"/>
  <c r="GJ32" i="85"/>
  <c r="GE32" i="85"/>
  <c r="GF32" i="85" s="1"/>
  <c r="GC32" i="85"/>
  <c r="FX32" i="85"/>
  <c r="GA32" i="85" s="1"/>
  <c r="GB32" i="85" s="1"/>
  <c r="FV32" i="85"/>
  <c r="FQ32" i="85"/>
  <c r="FT32" i="85" s="1"/>
  <c r="FO32" i="85"/>
  <c r="FJ32" i="85"/>
  <c r="FH32" i="85"/>
  <c r="FC32" i="85"/>
  <c r="FD32" i="85" s="1"/>
  <c r="FA32" i="85"/>
  <c r="EV32" i="85"/>
  <c r="EW32" i="85" s="1"/>
  <c r="ET32" i="85"/>
  <c r="EO32" i="85"/>
  <c r="EM32" i="85"/>
  <c r="EH32" i="85"/>
  <c r="EF32" i="85"/>
  <c r="EA32" i="85"/>
  <c r="EB32" i="85" s="1"/>
  <c r="DY32" i="85"/>
  <c r="DU32" i="85"/>
  <c r="DT32" i="85"/>
  <c r="DW32" i="85" s="1"/>
  <c r="DX32" i="85" s="1"/>
  <c r="DR32" i="85"/>
  <c r="HU31" i="85"/>
  <c r="HS31" i="85"/>
  <c r="HN31" i="85"/>
  <c r="HL31" i="85"/>
  <c r="HJ31" i="85"/>
  <c r="HK31" i="85" s="1"/>
  <c r="HG31" i="85"/>
  <c r="HH31" i="85" s="1"/>
  <c r="HE31" i="85"/>
  <c r="HC31" i="85"/>
  <c r="HD31" i="85" s="1"/>
  <c r="HA31" i="85"/>
  <c r="GZ31" i="85"/>
  <c r="GX31" i="85"/>
  <c r="GS31" i="85"/>
  <c r="GQ31" i="85"/>
  <c r="GL31" i="85"/>
  <c r="GJ31" i="85"/>
  <c r="GH31" i="85"/>
  <c r="GI31" i="85" s="1"/>
  <c r="GE31" i="85"/>
  <c r="GF31" i="85" s="1"/>
  <c r="GC31" i="85"/>
  <c r="FX31" i="85"/>
  <c r="FV31" i="85"/>
  <c r="FQ31" i="85"/>
  <c r="FT31" i="85" s="1"/>
  <c r="FO31" i="85"/>
  <c r="FJ31" i="85"/>
  <c r="FH31" i="85"/>
  <c r="FC31" i="85"/>
  <c r="FD31" i="85" s="1"/>
  <c r="FA31" i="85"/>
  <c r="EY31" i="85"/>
  <c r="EZ31" i="85" s="1"/>
  <c r="EV31" i="85"/>
  <c r="EW31" i="85" s="1"/>
  <c r="ET31" i="85"/>
  <c r="EO31" i="85"/>
  <c r="EM31" i="85"/>
  <c r="EH31" i="85"/>
  <c r="EF31" i="85"/>
  <c r="EA31" i="85"/>
  <c r="EB31" i="85" s="1"/>
  <c r="DY31" i="85"/>
  <c r="DT31" i="85"/>
  <c r="DW31" i="85" s="1"/>
  <c r="DX31" i="85" s="1"/>
  <c r="DR31" i="85"/>
  <c r="HU30" i="85"/>
  <c r="HS30" i="85"/>
  <c r="HN30" i="85"/>
  <c r="HL30" i="85"/>
  <c r="HG30" i="85"/>
  <c r="HH30" i="85" s="1"/>
  <c r="HE30" i="85"/>
  <c r="HC30" i="85"/>
  <c r="HD30" i="85" s="1"/>
  <c r="HA30" i="85"/>
  <c r="GZ30" i="85"/>
  <c r="GX30" i="85"/>
  <c r="GS30" i="85"/>
  <c r="GQ30" i="85"/>
  <c r="GL30" i="85"/>
  <c r="GJ30" i="85"/>
  <c r="GH30" i="85"/>
  <c r="GI30" i="85" s="1"/>
  <c r="GE30" i="85"/>
  <c r="GF30" i="85" s="1"/>
  <c r="GC30" i="85"/>
  <c r="GA30" i="85"/>
  <c r="FY30" i="85"/>
  <c r="FX30" i="85"/>
  <c r="FV30" i="85"/>
  <c r="FQ30" i="85"/>
  <c r="FT30" i="85" s="1"/>
  <c r="FO30" i="85"/>
  <c r="FJ30" i="85"/>
  <c r="FH30" i="85"/>
  <c r="FC30" i="85"/>
  <c r="FD30" i="85" s="1"/>
  <c r="FA30" i="85"/>
  <c r="EY30" i="85"/>
  <c r="EZ30" i="85" s="1"/>
  <c r="EV30" i="85"/>
  <c r="EW30" i="85" s="1"/>
  <c r="ET30" i="85"/>
  <c r="EO30" i="85"/>
  <c r="EM30" i="85"/>
  <c r="EH30" i="85"/>
  <c r="EF30" i="85"/>
  <c r="EA30" i="85"/>
  <c r="EB30" i="85" s="1"/>
  <c r="DY30" i="85"/>
  <c r="DW30" i="85"/>
  <c r="DX30" i="85" s="1"/>
  <c r="DT30" i="85"/>
  <c r="DU30" i="85" s="1"/>
  <c r="DR30" i="85"/>
  <c r="HU29" i="85"/>
  <c r="HS29" i="85"/>
  <c r="HN29" i="85"/>
  <c r="HL29" i="85"/>
  <c r="HG29" i="85"/>
  <c r="HH29" i="85" s="1"/>
  <c r="HE29" i="85"/>
  <c r="GZ29" i="85"/>
  <c r="HC29" i="85" s="1"/>
  <c r="HD29" i="85" s="1"/>
  <c r="GX29" i="85"/>
  <c r="GS29" i="85"/>
  <c r="GQ29" i="85"/>
  <c r="GL29" i="85"/>
  <c r="GJ29" i="85"/>
  <c r="GH29" i="85"/>
  <c r="GI29" i="85" s="1"/>
  <c r="GE29" i="85"/>
  <c r="GF29" i="85" s="1"/>
  <c r="GC29" i="85"/>
  <c r="FX29" i="85"/>
  <c r="GA29" i="85" s="1"/>
  <c r="GB29" i="85" s="1"/>
  <c r="FV29" i="85"/>
  <c r="FQ29" i="85"/>
  <c r="FO29" i="85"/>
  <c r="FJ29" i="85"/>
  <c r="FH29" i="85"/>
  <c r="FC29" i="85"/>
  <c r="FD29" i="85" s="1"/>
  <c r="FA29" i="85"/>
  <c r="EV29" i="85"/>
  <c r="EY29" i="85" s="1"/>
  <c r="EZ29" i="85" s="1"/>
  <c r="ET29" i="85"/>
  <c r="EO29" i="85"/>
  <c r="EM29" i="85"/>
  <c r="EH29" i="85"/>
  <c r="EF29" i="85"/>
  <c r="EA29" i="85"/>
  <c r="EB29" i="85" s="1"/>
  <c r="DY29" i="85"/>
  <c r="DW29" i="85"/>
  <c r="DX29" i="85" s="1"/>
  <c r="DU29" i="85"/>
  <c r="DT29" i="85"/>
  <c r="DR29" i="85"/>
  <c r="HU28" i="85"/>
  <c r="HX28" i="85" s="1"/>
  <c r="HY28" i="85" s="1"/>
  <c r="HS28" i="85"/>
  <c r="HN28" i="85"/>
  <c r="HO28" i="85" s="1"/>
  <c r="HL28" i="85"/>
  <c r="HG28" i="85"/>
  <c r="HJ28" i="85" s="1"/>
  <c r="HE28" i="85"/>
  <c r="HC28" i="85"/>
  <c r="HA28" i="85"/>
  <c r="GZ28" i="85"/>
  <c r="GX28" i="85"/>
  <c r="HD28" i="85" s="1"/>
  <c r="GS28" i="85"/>
  <c r="GQ28" i="85"/>
  <c r="GL28" i="85"/>
  <c r="GM28" i="85" s="1"/>
  <c r="GJ28" i="85"/>
  <c r="GE28" i="85"/>
  <c r="GH28" i="85" s="1"/>
  <c r="GC28" i="85"/>
  <c r="FX28" i="85"/>
  <c r="GA28" i="85" s="1"/>
  <c r="GB28" i="85" s="1"/>
  <c r="FV28" i="85"/>
  <c r="FQ28" i="85"/>
  <c r="FT28" i="85" s="1"/>
  <c r="FU28" i="85" s="1"/>
  <c r="FO28" i="85"/>
  <c r="FJ28" i="85"/>
  <c r="FK28" i="85" s="1"/>
  <c r="FH28" i="85"/>
  <c r="FC28" i="85"/>
  <c r="FF28" i="85" s="1"/>
  <c r="FG28" i="85" s="1"/>
  <c r="FA28" i="85"/>
  <c r="EV28" i="85"/>
  <c r="ET28" i="85"/>
  <c r="EP28" i="85"/>
  <c r="EO28" i="85"/>
  <c r="ER28" i="85" s="1"/>
  <c r="EM28" i="85"/>
  <c r="ES28" i="85" s="1"/>
  <c r="EH28" i="85"/>
  <c r="EI28" i="85" s="1"/>
  <c r="EF28" i="85"/>
  <c r="EA28" i="85"/>
  <c r="ED28" i="85" s="1"/>
  <c r="EE28" i="85" s="1"/>
  <c r="DY28" i="85"/>
  <c r="DW28" i="85"/>
  <c r="DX28" i="85" s="1"/>
  <c r="DT28" i="85"/>
  <c r="DU28" i="85" s="1"/>
  <c r="DR28" i="85"/>
  <c r="HU27" i="85"/>
  <c r="HS27" i="85"/>
  <c r="HN27" i="85"/>
  <c r="HO27" i="85" s="1"/>
  <c r="HL27" i="85"/>
  <c r="HG27" i="85"/>
  <c r="HJ27" i="85" s="1"/>
  <c r="HK27" i="85" s="1"/>
  <c r="HE27" i="85"/>
  <c r="GZ27" i="85"/>
  <c r="GX27" i="85"/>
  <c r="GS27" i="85"/>
  <c r="GQ27" i="85"/>
  <c r="GL27" i="85"/>
  <c r="GM27" i="85" s="1"/>
  <c r="GJ27" i="85"/>
  <c r="GE27" i="85"/>
  <c r="GH27" i="85" s="1"/>
  <c r="GC27" i="85"/>
  <c r="GA27" i="85"/>
  <c r="GB27" i="85" s="1"/>
  <c r="FX27" i="85"/>
  <c r="FY27" i="85" s="1"/>
  <c r="FV27" i="85"/>
  <c r="FQ27" i="85"/>
  <c r="FT27" i="85" s="1"/>
  <c r="FO27" i="85"/>
  <c r="FJ27" i="85"/>
  <c r="FK27" i="85" s="1"/>
  <c r="FH27" i="85"/>
  <c r="FC27" i="85"/>
  <c r="FF27" i="85" s="1"/>
  <c r="FA27" i="85"/>
  <c r="EV27" i="85"/>
  <c r="EW27" i="85" s="1"/>
  <c r="ET27" i="85"/>
  <c r="EP27" i="85"/>
  <c r="EO27" i="85"/>
  <c r="ER27" i="85" s="1"/>
  <c r="EM27" i="85"/>
  <c r="EH27" i="85"/>
  <c r="EI27" i="85" s="1"/>
  <c r="EF27" i="85"/>
  <c r="EA27" i="85"/>
  <c r="ED27" i="85" s="1"/>
  <c r="DY27" i="85"/>
  <c r="DW27" i="85"/>
  <c r="DX27" i="85" s="1"/>
  <c r="DU27" i="85"/>
  <c r="DT27" i="85"/>
  <c r="DR27" i="85"/>
  <c r="HU26" i="85"/>
  <c r="HX26" i="85" s="1"/>
  <c r="HY26" i="85" s="1"/>
  <c r="HS26" i="85"/>
  <c r="HN26" i="85"/>
  <c r="HO26" i="85" s="1"/>
  <c r="HL26" i="85"/>
  <c r="HG26" i="85"/>
  <c r="HJ26" i="85" s="1"/>
  <c r="HK26" i="85" s="1"/>
  <c r="HE26" i="85"/>
  <c r="HC26" i="85"/>
  <c r="GZ26" i="85"/>
  <c r="HA26" i="85" s="1"/>
  <c r="GX26" i="85"/>
  <c r="HD26" i="85" s="1"/>
  <c r="GS26" i="85"/>
  <c r="GQ26" i="85"/>
  <c r="GL26" i="85"/>
  <c r="GM26" i="85" s="1"/>
  <c r="GJ26" i="85"/>
  <c r="GE26" i="85"/>
  <c r="GH26" i="85" s="1"/>
  <c r="GC26" i="85"/>
  <c r="FX26" i="85"/>
  <c r="GA26" i="85" s="1"/>
  <c r="GB26" i="85" s="1"/>
  <c r="FV26" i="85"/>
  <c r="FQ26" i="85"/>
  <c r="FT26" i="85" s="1"/>
  <c r="FU26" i="85" s="1"/>
  <c r="FO26" i="85"/>
  <c r="FJ26" i="85"/>
  <c r="FK26" i="85" s="1"/>
  <c r="FH26" i="85"/>
  <c r="FD26" i="85"/>
  <c r="FC26" i="85"/>
  <c r="FF26" i="85" s="1"/>
  <c r="FG26" i="85" s="1"/>
  <c r="FA26" i="85"/>
  <c r="EV26" i="85"/>
  <c r="EY26" i="85" s="1"/>
  <c r="ET26" i="85"/>
  <c r="EP26" i="85"/>
  <c r="EO26" i="85"/>
  <c r="ER26" i="85" s="1"/>
  <c r="EM26" i="85"/>
  <c r="EH26" i="85"/>
  <c r="EI26" i="85" s="1"/>
  <c r="EF26" i="85"/>
  <c r="EA26" i="85"/>
  <c r="ED26" i="85" s="1"/>
  <c r="DY26" i="85"/>
  <c r="DW26" i="85"/>
  <c r="DX26" i="85" s="1"/>
  <c r="DU26" i="85"/>
  <c r="DT26" i="85"/>
  <c r="DR26" i="85"/>
  <c r="HU25" i="85"/>
  <c r="HX25" i="85" s="1"/>
  <c r="HS25" i="85"/>
  <c r="HN25" i="85"/>
  <c r="HO25" i="85" s="1"/>
  <c r="HL25" i="85"/>
  <c r="HH25" i="85"/>
  <c r="HG25" i="85"/>
  <c r="HJ25" i="85" s="1"/>
  <c r="HK25" i="85" s="1"/>
  <c r="HE25" i="85"/>
  <c r="GZ25" i="85"/>
  <c r="HC25" i="85" s="1"/>
  <c r="GX25" i="85"/>
  <c r="GS25" i="85"/>
  <c r="GQ25" i="85"/>
  <c r="GL25" i="85"/>
  <c r="GM25" i="85" s="1"/>
  <c r="GJ25" i="85"/>
  <c r="GE25" i="85"/>
  <c r="GH25" i="85" s="1"/>
  <c r="GI25" i="85" s="1"/>
  <c r="GC25" i="85"/>
  <c r="FX25" i="85"/>
  <c r="GA25" i="85" s="1"/>
  <c r="GB25" i="85" s="1"/>
  <c r="FV25" i="85"/>
  <c r="FQ25" i="85"/>
  <c r="FT25" i="85" s="1"/>
  <c r="FU25" i="85" s="1"/>
  <c r="FO25" i="85"/>
  <c r="FJ25" i="85"/>
  <c r="FK25" i="85" s="1"/>
  <c r="FH25" i="85"/>
  <c r="FC25" i="85"/>
  <c r="FA25" i="85"/>
  <c r="EV25" i="85"/>
  <c r="EW25" i="85" s="1"/>
  <c r="ET25" i="85"/>
  <c r="EO25" i="85"/>
  <c r="ER25" i="85" s="1"/>
  <c r="EM25" i="85"/>
  <c r="EH25" i="85"/>
  <c r="EI25" i="85" s="1"/>
  <c r="EF25" i="85"/>
  <c r="EA25" i="85"/>
  <c r="ED25" i="85" s="1"/>
  <c r="DY25" i="85"/>
  <c r="DT25" i="85"/>
  <c r="DR25" i="85"/>
  <c r="HU22" i="85"/>
  <c r="HS22" i="85"/>
  <c r="HN22" i="85"/>
  <c r="HO22" i="85" s="1"/>
  <c r="HL22" i="85"/>
  <c r="HG22" i="85"/>
  <c r="HJ22" i="85" s="1"/>
  <c r="HE22" i="85"/>
  <c r="HC22" i="85"/>
  <c r="HD22" i="85" s="1"/>
  <c r="HA22" i="85"/>
  <c r="GZ22" i="85"/>
  <c r="GX22" i="85"/>
  <c r="GS22" i="85"/>
  <c r="GQ22" i="85"/>
  <c r="GL22" i="85"/>
  <c r="GO22" i="85" s="1"/>
  <c r="GP22" i="85" s="1"/>
  <c r="GJ22" i="85"/>
  <c r="GE22" i="85"/>
  <c r="GC22" i="85"/>
  <c r="FX22" i="85"/>
  <c r="FV22" i="85"/>
  <c r="FQ22" i="85"/>
  <c r="FT22" i="85" s="1"/>
  <c r="FU22" i="85" s="1"/>
  <c r="FO22" i="85"/>
  <c r="FJ22" i="85"/>
  <c r="FH22" i="85"/>
  <c r="FC22" i="85"/>
  <c r="FF22" i="85" s="1"/>
  <c r="FG22" i="85" s="1"/>
  <c r="FA22" i="85"/>
  <c r="EV22" i="85"/>
  <c r="ET22" i="85"/>
  <c r="EO22" i="85"/>
  <c r="ER22" i="85" s="1"/>
  <c r="ES22" i="85" s="1"/>
  <c r="EM22" i="85"/>
  <c r="EH22" i="85"/>
  <c r="EK22" i="85" s="1"/>
  <c r="EF22" i="85"/>
  <c r="EA22" i="85"/>
  <c r="DY22" i="85"/>
  <c r="DT22" i="85"/>
  <c r="DW22" i="85" s="1"/>
  <c r="DX22" i="85" s="1"/>
  <c r="DR22" i="85"/>
  <c r="HU21" i="85"/>
  <c r="HS21" i="85"/>
  <c r="HN21" i="85"/>
  <c r="HQ21" i="85" s="1"/>
  <c r="HL21" i="85"/>
  <c r="HJ21" i="85"/>
  <c r="HK21" i="85" s="1"/>
  <c r="HH21" i="85"/>
  <c r="HG21" i="85"/>
  <c r="HE21" i="85"/>
  <c r="GZ21" i="85"/>
  <c r="HC21" i="85" s="1"/>
  <c r="HD21" i="85" s="1"/>
  <c r="GX21" i="85"/>
  <c r="GS21" i="85"/>
  <c r="GQ21" i="85"/>
  <c r="GL21" i="85"/>
  <c r="GO21" i="85" s="1"/>
  <c r="GP21" i="85" s="1"/>
  <c r="GJ21" i="85"/>
  <c r="GF21" i="85"/>
  <c r="GE21" i="85"/>
  <c r="GH21" i="85" s="1"/>
  <c r="GI21" i="85" s="1"/>
  <c r="GC21" i="85"/>
  <c r="FX21" i="85"/>
  <c r="FV21" i="85"/>
  <c r="FQ21" i="85"/>
  <c r="FO21" i="85"/>
  <c r="FJ21" i="85"/>
  <c r="FM21" i="85" s="1"/>
  <c r="FH21" i="85"/>
  <c r="FC21" i="85"/>
  <c r="FF21" i="85" s="1"/>
  <c r="FG21" i="85" s="1"/>
  <c r="FA21" i="85"/>
  <c r="EV21" i="85"/>
  <c r="ET21" i="85"/>
  <c r="EO21" i="85"/>
  <c r="EM21" i="85"/>
  <c r="EH21" i="85"/>
  <c r="EK21" i="85" s="1"/>
  <c r="EF21" i="85"/>
  <c r="EE21" i="85"/>
  <c r="ED21" i="85"/>
  <c r="EA21" i="85"/>
  <c r="EB21" i="85" s="1"/>
  <c r="DY21" i="85"/>
  <c r="DT21" i="85"/>
  <c r="DR21" i="85"/>
  <c r="HU20" i="85"/>
  <c r="HS20" i="85"/>
  <c r="HN20" i="85"/>
  <c r="HQ20" i="85" s="1"/>
  <c r="HR20" i="85" s="1"/>
  <c r="HL20" i="85"/>
  <c r="HG20" i="85"/>
  <c r="HE20" i="85"/>
  <c r="GZ20" i="85"/>
  <c r="GX20" i="85"/>
  <c r="GS20" i="85"/>
  <c r="GQ20" i="85"/>
  <c r="GL20" i="85"/>
  <c r="GO20" i="85" s="1"/>
  <c r="GP20" i="85" s="1"/>
  <c r="GJ20" i="85"/>
  <c r="GI20" i="85"/>
  <c r="GH20" i="85"/>
  <c r="GF20" i="85"/>
  <c r="GE20" i="85"/>
  <c r="GC20" i="85"/>
  <c r="FX20" i="85"/>
  <c r="FV20" i="85"/>
  <c r="FQ20" i="85"/>
  <c r="FO20" i="85"/>
  <c r="FJ20" i="85"/>
  <c r="FM20" i="85" s="1"/>
  <c r="FN20" i="85" s="1"/>
  <c r="FH20" i="85"/>
  <c r="FC20" i="85"/>
  <c r="FD20" i="85" s="1"/>
  <c r="FA20" i="85"/>
  <c r="EV20" i="85"/>
  <c r="ET20" i="85"/>
  <c r="EO20" i="85"/>
  <c r="EM20" i="85"/>
  <c r="EH20" i="85"/>
  <c r="EK20" i="85" s="1"/>
  <c r="EL20" i="85" s="1"/>
  <c r="EF20" i="85"/>
  <c r="ED20" i="85"/>
  <c r="EE20" i="85" s="1"/>
  <c r="EB20" i="85"/>
  <c r="EA20" i="85"/>
  <c r="DY20" i="85"/>
  <c r="DT20" i="85"/>
  <c r="DR20" i="85"/>
  <c r="HU19" i="85"/>
  <c r="HS19" i="85"/>
  <c r="HN19" i="85"/>
  <c r="HO19" i="85" s="1"/>
  <c r="HL19" i="85"/>
  <c r="HG19" i="85"/>
  <c r="HH19" i="85" s="1"/>
  <c r="HE19" i="85"/>
  <c r="GZ19" i="85"/>
  <c r="GX19" i="85"/>
  <c r="GS19" i="85"/>
  <c r="GQ19" i="85"/>
  <c r="GL19" i="85"/>
  <c r="GM19" i="85" s="1"/>
  <c r="GJ19" i="85"/>
  <c r="GI19" i="85"/>
  <c r="GH19" i="85"/>
  <c r="GF19" i="85"/>
  <c r="GE19" i="85"/>
  <c r="GC19" i="85"/>
  <c r="FX19" i="85"/>
  <c r="FV19" i="85"/>
  <c r="FQ19" i="85"/>
  <c r="FO19" i="85"/>
  <c r="FJ19" i="85"/>
  <c r="FK19" i="85" s="1"/>
  <c r="FH19" i="85"/>
  <c r="FC19" i="85"/>
  <c r="FF19" i="85" s="1"/>
  <c r="FG19" i="85" s="1"/>
  <c r="FA19" i="85"/>
  <c r="EV19" i="85"/>
  <c r="ET19" i="85"/>
  <c r="EO19" i="85"/>
  <c r="EM19" i="85"/>
  <c r="EH19" i="85"/>
  <c r="EI19" i="85" s="1"/>
  <c r="EF19" i="85"/>
  <c r="ED19" i="85"/>
  <c r="EE19" i="85" s="1"/>
  <c r="EB19" i="85"/>
  <c r="EA19" i="85"/>
  <c r="DY19" i="85"/>
  <c r="DT19" i="85"/>
  <c r="DR19" i="85"/>
  <c r="HU18" i="85"/>
  <c r="HS18" i="85"/>
  <c r="HN18" i="85"/>
  <c r="HO18" i="85" s="1"/>
  <c r="HL18" i="85"/>
  <c r="HJ18" i="85"/>
  <c r="HK18" i="85" s="1"/>
  <c r="HH18" i="85"/>
  <c r="HG18" i="85"/>
  <c r="HE18" i="85"/>
  <c r="GZ18" i="85"/>
  <c r="GX18" i="85"/>
  <c r="GS18" i="85"/>
  <c r="GQ18" i="85"/>
  <c r="GO18" i="85"/>
  <c r="GP18" i="85" s="1"/>
  <c r="GL18" i="85"/>
  <c r="GM18" i="85" s="1"/>
  <c r="GJ18" i="85"/>
  <c r="GE18" i="85"/>
  <c r="GC18" i="85"/>
  <c r="FX18" i="85"/>
  <c r="FV18" i="85"/>
  <c r="FQ18" i="85"/>
  <c r="FO18" i="85"/>
  <c r="FJ18" i="85"/>
  <c r="FH18" i="85"/>
  <c r="FC18" i="85"/>
  <c r="FF18" i="85" s="1"/>
  <c r="FG18" i="85" s="1"/>
  <c r="FA18" i="85"/>
  <c r="EV18" i="85"/>
  <c r="ET18" i="85"/>
  <c r="EO18" i="85"/>
  <c r="EM18" i="85"/>
  <c r="EH18" i="85"/>
  <c r="EI18" i="85" s="1"/>
  <c r="EF18" i="85"/>
  <c r="ED18" i="85"/>
  <c r="EE18" i="85" s="1"/>
  <c r="EB18" i="85"/>
  <c r="EA18" i="85"/>
  <c r="DY18" i="85"/>
  <c r="DT18" i="85"/>
  <c r="DR18" i="85"/>
  <c r="HU17" i="85"/>
  <c r="HS17" i="85"/>
  <c r="HN17" i="85"/>
  <c r="HO17" i="85" s="1"/>
  <c r="HL17" i="85"/>
  <c r="HG17" i="85"/>
  <c r="HH17" i="85" s="1"/>
  <c r="HE17" i="85"/>
  <c r="GZ17" i="85"/>
  <c r="GX17" i="85"/>
  <c r="GS17" i="85"/>
  <c r="GQ17" i="85"/>
  <c r="GL17" i="85"/>
  <c r="GM17" i="85" s="1"/>
  <c r="GJ17" i="85"/>
  <c r="GI17" i="85"/>
  <c r="GH17" i="85"/>
  <c r="GE17" i="85"/>
  <c r="GF17" i="85" s="1"/>
  <c r="GC17" i="85"/>
  <c r="FX17" i="85"/>
  <c r="FV17" i="85"/>
  <c r="FQ17" i="85"/>
  <c r="FO17" i="85"/>
  <c r="FJ17" i="85"/>
  <c r="FK17" i="85" s="1"/>
  <c r="FH17" i="85"/>
  <c r="FC17" i="85"/>
  <c r="FF17" i="85" s="1"/>
  <c r="FG17" i="85" s="1"/>
  <c r="FA17" i="85"/>
  <c r="EV17" i="85"/>
  <c r="ET17" i="85"/>
  <c r="EO17" i="85"/>
  <c r="EM17" i="85"/>
  <c r="EH17" i="85"/>
  <c r="EI17" i="85" s="1"/>
  <c r="EF17" i="85"/>
  <c r="ED17" i="85"/>
  <c r="EE17" i="85" s="1"/>
  <c r="EB17" i="85"/>
  <c r="EA17" i="85"/>
  <c r="DY17" i="85"/>
  <c r="DT17" i="85"/>
  <c r="DR17" i="85"/>
  <c r="HU16" i="85"/>
  <c r="HS16" i="85"/>
  <c r="HN16" i="85"/>
  <c r="HO16" i="85" s="1"/>
  <c r="HL16" i="85"/>
  <c r="HG16" i="85"/>
  <c r="HJ16" i="85" s="1"/>
  <c r="HK16" i="85" s="1"/>
  <c r="HE16" i="85"/>
  <c r="GZ16" i="85"/>
  <c r="GX16" i="85"/>
  <c r="GS16" i="85"/>
  <c r="GQ16" i="85"/>
  <c r="GL16" i="85"/>
  <c r="GM16" i="85" s="1"/>
  <c r="GJ16" i="85"/>
  <c r="GE16" i="85"/>
  <c r="GC16" i="85"/>
  <c r="FX16" i="85"/>
  <c r="FV16" i="85"/>
  <c r="FQ16" i="85"/>
  <c r="FO16" i="85"/>
  <c r="FJ16" i="85"/>
  <c r="FH16" i="85"/>
  <c r="FC16" i="85"/>
  <c r="FF16" i="85" s="1"/>
  <c r="FG16" i="85" s="1"/>
  <c r="FA16" i="85"/>
  <c r="EV16" i="85"/>
  <c r="EW16" i="85" s="1"/>
  <c r="ET16" i="85"/>
  <c r="EP16" i="85"/>
  <c r="EO16" i="85"/>
  <c r="ER16" i="85" s="1"/>
  <c r="ES16" i="85" s="1"/>
  <c r="EM16" i="85"/>
  <c r="EH16" i="85"/>
  <c r="EI16" i="85" s="1"/>
  <c r="EF16" i="85"/>
  <c r="EE16" i="85"/>
  <c r="ED16" i="85"/>
  <c r="EB16" i="85"/>
  <c r="EA16" i="85"/>
  <c r="DY16" i="85"/>
  <c r="DW16" i="85"/>
  <c r="DX16" i="85" s="1"/>
  <c r="DT16" i="85"/>
  <c r="DU16" i="85" s="1"/>
  <c r="DR16" i="85"/>
  <c r="HU15" i="85"/>
  <c r="HS15" i="85"/>
  <c r="HN15" i="85"/>
  <c r="HO15" i="85" s="1"/>
  <c r="HL15" i="85"/>
  <c r="HG15" i="85"/>
  <c r="HE15" i="85"/>
  <c r="GZ15" i="85"/>
  <c r="HA15" i="85" s="1"/>
  <c r="GX15" i="85"/>
  <c r="GS15" i="85"/>
  <c r="GQ15" i="85"/>
  <c r="GL15" i="85"/>
  <c r="GM15" i="85" s="1"/>
  <c r="GJ15" i="85"/>
  <c r="GI15" i="85"/>
  <c r="GH15" i="85"/>
  <c r="GE15" i="85"/>
  <c r="GF15" i="85" s="1"/>
  <c r="GC15" i="85"/>
  <c r="FX15" i="85"/>
  <c r="FY15" i="85" s="1"/>
  <c r="FV15" i="85"/>
  <c r="FQ15" i="85"/>
  <c r="FT15" i="85" s="1"/>
  <c r="FU15" i="85" s="1"/>
  <c r="FO15" i="85"/>
  <c r="FJ15" i="85"/>
  <c r="FK15" i="85" s="1"/>
  <c r="FH15" i="85"/>
  <c r="FC15" i="85"/>
  <c r="FA15" i="85"/>
  <c r="EV15" i="85"/>
  <c r="EW15" i="85" s="1"/>
  <c r="ET15" i="85"/>
  <c r="EO15" i="85"/>
  <c r="ER15" i="85" s="1"/>
  <c r="ES15" i="85" s="1"/>
  <c r="EM15" i="85"/>
  <c r="EH15" i="85"/>
  <c r="EF15" i="85"/>
  <c r="EA15" i="85"/>
  <c r="ED15" i="85" s="1"/>
  <c r="EE15" i="85" s="1"/>
  <c r="DY15" i="85"/>
  <c r="DT15" i="85"/>
  <c r="DU15" i="85" s="1"/>
  <c r="DR15" i="85"/>
  <c r="HU14" i="85"/>
  <c r="HS14" i="85"/>
  <c r="HN14" i="85"/>
  <c r="HO14" i="85" s="1"/>
  <c r="HL14" i="85"/>
  <c r="HJ14" i="85"/>
  <c r="HK14" i="85" s="1"/>
  <c r="HG14" i="85"/>
  <c r="HH14" i="85" s="1"/>
  <c r="HE14" i="85"/>
  <c r="GZ14" i="85"/>
  <c r="HA14" i="85" s="1"/>
  <c r="GX14" i="85"/>
  <c r="GS14" i="85"/>
  <c r="GQ14" i="85"/>
  <c r="GL14" i="85"/>
  <c r="GM14" i="85" s="1"/>
  <c r="GJ14" i="85"/>
  <c r="GF14" i="85"/>
  <c r="GE14" i="85"/>
  <c r="GH14" i="85" s="1"/>
  <c r="GI14" i="85" s="1"/>
  <c r="GC14" i="85"/>
  <c r="FX14" i="85"/>
  <c r="FY14" i="85" s="1"/>
  <c r="FV14" i="85"/>
  <c r="FQ14" i="85"/>
  <c r="FT14" i="85" s="1"/>
  <c r="FU14" i="85" s="1"/>
  <c r="FO14" i="85"/>
  <c r="FM14" i="85"/>
  <c r="FN14" i="85" s="1"/>
  <c r="FJ14" i="85"/>
  <c r="FK14" i="85" s="1"/>
  <c r="FH14" i="85"/>
  <c r="FC14" i="85"/>
  <c r="FF14" i="85" s="1"/>
  <c r="FA14" i="85"/>
  <c r="EV14" i="85"/>
  <c r="EW14" i="85" s="1"/>
  <c r="ET14" i="85"/>
  <c r="EO14" i="85"/>
  <c r="ER14" i="85" s="1"/>
  <c r="EM14" i="85"/>
  <c r="EH14" i="85"/>
  <c r="EF14" i="85"/>
  <c r="EA14" i="85"/>
  <c r="ED14" i="85" s="1"/>
  <c r="EE14" i="85" s="1"/>
  <c r="DY14" i="85"/>
  <c r="DT14" i="85"/>
  <c r="DR14" i="85"/>
  <c r="HU13" i="85"/>
  <c r="HX13" i="85" s="1"/>
  <c r="HY13" i="85" s="1"/>
  <c r="HS13" i="85"/>
  <c r="HN13" i="85"/>
  <c r="HO13" i="85" s="1"/>
  <c r="HL13" i="85"/>
  <c r="HJ13" i="85"/>
  <c r="HK13" i="85" s="1"/>
  <c r="HH13" i="85"/>
  <c r="HG13" i="85"/>
  <c r="HE13" i="85"/>
  <c r="GZ13" i="85"/>
  <c r="HA13" i="85" s="1"/>
  <c r="GX13" i="85"/>
  <c r="GS13" i="85"/>
  <c r="GQ13" i="85"/>
  <c r="GL13" i="85"/>
  <c r="GM13" i="85" s="1"/>
  <c r="GJ13" i="85"/>
  <c r="GF13" i="85"/>
  <c r="GE13" i="85"/>
  <c r="GH13" i="85" s="1"/>
  <c r="GI13" i="85" s="1"/>
  <c r="GC13" i="85"/>
  <c r="FX13" i="85"/>
  <c r="FY13" i="85" s="1"/>
  <c r="FV13" i="85"/>
  <c r="FQ13" i="85"/>
  <c r="FT13" i="85" s="1"/>
  <c r="FO13" i="85"/>
  <c r="FJ13" i="85"/>
  <c r="FK13" i="85" s="1"/>
  <c r="FH13" i="85"/>
  <c r="FF13" i="85"/>
  <c r="FG13" i="85" s="1"/>
  <c r="FC13" i="85"/>
  <c r="FD13" i="85" s="1"/>
  <c r="FA13" i="85"/>
  <c r="EV13" i="85"/>
  <c r="EW13" i="85" s="1"/>
  <c r="ET13" i="85"/>
  <c r="EO13" i="85"/>
  <c r="ER13" i="85" s="1"/>
  <c r="EM13" i="85"/>
  <c r="EH13" i="85"/>
  <c r="EI13" i="85" s="1"/>
  <c r="EF13" i="85"/>
  <c r="ED13" i="85"/>
  <c r="EE13" i="85" s="1"/>
  <c r="EB13" i="85"/>
  <c r="EA13" i="85"/>
  <c r="DY13" i="85"/>
  <c r="DT13" i="85"/>
  <c r="DU13" i="85" s="1"/>
  <c r="DR13" i="85"/>
  <c r="HU8" i="85"/>
  <c r="HV8" i="85" s="1"/>
  <c r="HS8" i="85"/>
  <c r="HN8" i="85"/>
  <c r="HO8" i="85" s="1"/>
  <c r="HR8" i="85" s="1"/>
  <c r="HL8" i="85"/>
  <c r="HG8" i="85"/>
  <c r="HH8" i="85" s="1"/>
  <c r="HE8" i="85"/>
  <c r="GZ8" i="85"/>
  <c r="HA8" i="85" s="1"/>
  <c r="GX8" i="85"/>
  <c r="GS8" i="85"/>
  <c r="GT8" i="85" s="1"/>
  <c r="GQ8" i="85"/>
  <c r="GL8" i="85"/>
  <c r="GM8" i="85" s="1"/>
  <c r="GJ8" i="85"/>
  <c r="GE8" i="85"/>
  <c r="GF8" i="85" s="1"/>
  <c r="GC8" i="85"/>
  <c r="GI8" i="85" s="1"/>
  <c r="FX8" i="85"/>
  <c r="FY8" i="85" s="1"/>
  <c r="FV8" i="85"/>
  <c r="FQ8" i="85"/>
  <c r="FR8" i="85" s="1"/>
  <c r="FO8" i="85"/>
  <c r="FJ8" i="85"/>
  <c r="FK8" i="85" s="1"/>
  <c r="FH8" i="85"/>
  <c r="FC8" i="85"/>
  <c r="FD8" i="85" s="1"/>
  <c r="FA8" i="85"/>
  <c r="EV8" i="85"/>
  <c r="EW8" i="85" s="1"/>
  <c r="ET8" i="85"/>
  <c r="EO8" i="85"/>
  <c r="EP8" i="85" s="1"/>
  <c r="ES8" i="85" s="1"/>
  <c r="EM8" i="85"/>
  <c r="EH8" i="85"/>
  <c r="EI8" i="85" s="1"/>
  <c r="EF8" i="85"/>
  <c r="EA8" i="85"/>
  <c r="EB8" i="85" s="1"/>
  <c r="DY8" i="85"/>
  <c r="DT8" i="85"/>
  <c r="DU8" i="85" s="1"/>
  <c r="DR8" i="85"/>
  <c r="DX8" i="85" s="1"/>
  <c r="HS5" i="85"/>
  <c r="HL5" i="85"/>
  <c r="HE5" i="85"/>
  <c r="GX5" i="85"/>
  <c r="GQ5" i="85"/>
  <c r="GJ5" i="85"/>
  <c r="GC5" i="85"/>
  <c r="FV5" i="85"/>
  <c r="FO5" i="85"/>
  <c r="FH5" i="85"/>
  <c r="FA5" i="85"/>
  <c r="ET5" i="85"/>
  <c r="EM5" i="85"/>
  <c r="EF5" i="85"/>
  <c r="DY5" i="85"/>
  <c r="DR5" i="85"/>
  <c r="DK191" i="85"/>
  <c r="DK192" i="85" s="1"/>
  <c r="DD191" i="85"/>
  <c r="DD192" i="85" s="1"/>
  <c r="CW191" i="85"/>
  <c r="CW192" i="85" s="1"/>
  <c r="CP191" i="85"/>
  <c r="CP192" i="85" s="1"/>
  <c r="CI191" i="85"/>
  <c r="CI192" i="85" s="1"/>
  <c r="CB191" i="85"/>
  <c r="CB192" i="85" s="1"/>
  <c r="BU191" i="85"/>
  <c r="BU192" i="85" s="1"/>
  <c r="BN191" i="85"/>
  <c r="BN192" i="85" s="1"/>
  <c r="DL188" i="85"/>
  <c r="DM188" i="85" s="1"/>
  <c r="DE188" i="85"/>
  <c r="DF188" i="85" s="1"/>
  <c r="CX188" i="85"/>
  <c r="CQ188" i="85"/>
  <c r="CS19" i="85" s="1"/>
  <c r="CJ188" i="85"/>
  <c r="CK188" i="85" s="1"/>
  <c r="CC188" i="85"/>
  <c r="CE168" i="85" s="1"/>
  <c r="BV188" i="85"/>
  <c r="BW188" i="85" s="1"/>
  <c r="BO188" i="85"/>
  <c r="DM186" i="85"/>
  <c r="DF186" i="85"/>
  <c r="CY186" i="85"/>
  <c r="CR186" i="85"/>
  <c r="CK186" i="85"/>
  <c r="CD186" i="85"/>
  <c r="BW186" i="85"/>
  <c r="BP186" i="85"/>
  <c r="DL176" i="85"/>
  <c r="DM176" i="85" s="1"/>
  <c r="DE176" i="85"/>
  <c r="DF176" i="85" s="1"/>
  <c r="CX176" i="85"/>
  <c r="CY176" i="85" s="1"/>
  <c r="CQ176" i="85"/>
  <c r="CR176" i="85" s="1"/>
  <c r="CJ176" i="85"/>
  <c r="CK176" i="85" s="1"/>
  <c r="CC176" i="85"/>
  <c r="CD176" i="85" s="1"/>
  <c r="CG176" i="85" s="1"/>
  <c r="CH176" i="85" s="1"/>
  <c r="BV176" i="85"/>
  <c r="BW176" i="85" s="1"/>
  <c r="BZ176" i="85" s="1"/>
  <c r="CA176" i="85" s="1"/>
  <c r="BO176" i="85"/>
  <c r="BP176" i="85" s="1"/>
  <c r="BS176" i="85" s="1"/>
  <c r="BT176" i="85" s="1"/>
  <c r="DM171" i="85"/>
  <c r="DK171" i="85"/>
  <c r="DF171" i="85"/>
  <c r="DD171" i="85"/>
  <c r="CY171" i="85"/>
  <c r="CW171" i="85"/>
  <c r="CR171" i="85"/>
  <c r="CP171" i="85"/>
  <c r="CK171" i="85"/>
  <c r="CI171" i="85"/>
  <c r="CD171" i="85"/>
  <c r="CB171" i="85"/>
  <c r="BW171" i="85"/>
  <c r="BU171" i="85"/>
  <c r="BP171" i="85"/>
  <c r="BS171" i="85" s="1"/>
  <c r="BN171" i="85"/>
  <c r="DM170" i="85"/>
  <c r="DK170" i="85"/>
  <c r="DF170" i="85"/>
  <c r="DG170" i="85" s="1"/>
  <c r="DD170" i="85"/>
  <c r="CY170" i="85"/>
  <c r="CW170" i="85"/>
  <c r="CR170" i="85"/>
  <c r="CP170" i="85"/>
  <c r="CK170" i="85"/>
  <c r="CI170" i="85"/>
  <c r="CD170" i="85"/>
  <c r="CB170" i="85"/>
  <c r="BW170" i="85"/>
  <c r="BU170" i="85"/>
  <c r="BP170" i="85"/>
  <c r="BN170" i="85"/>
  <c r="DM169" i="85"/>
  <c r="DK169" i="85"/>
  <c r="DF169" i="85"/>
  <c r="DI169" i="85" s="1"/>
  <c r="DJ169" i="85" s="1"/>
  <c r="DD169" i="85"/>
  <c r="CY169" i="85"/>
  <c r="CW169" i="85"/>
  <c r="CR169" i="85"/>
  <c r="CP169" i="85"/>
  <c r="CK169" i="85"/>
  <c r="CI169" i="85"/>
  <c r="CD169" i="85"/>
  <c r="CE169" i="85" s="1"/>
  <c r="CB169" i="85"/>
  <c r="BZ169" i="85"/>
  <c r="BW169" i="85"/>
  <c r="BU169" i="85"/>
  <c r="BP169" i="85"/>
  <c r="BN169" i="85"/>
  <c r="DM168" i="85"/>
  <c r="DK168" i="85"/>
  <c r="DF168" i="85"/>
  <c r="DI168" i="85" s="1"/>
  <c r="DD168" i="85"/>
  <c r="CY168" i="85"/>
  <c r="CW168" i="85"/>
  <c r="CR168" i="85"/>
  <c r="CP168" i="85"/>
  <c r="CK168" i="85"/>
  <c r="CI168" i="85"/>
  <c r="CD168" i="85"/>
  <c r="CB168" i="85"/>
  <c r="BW168" i="85"/>
  <c r="BZ168" i="85" s="1"/>
  <c r="CA168" i="85" s="1"/>
  <c r="BU168" i="85"/>
  <c r="BP168" i="85"/>
  <c r="BQ168" i="85" s="1"/>
  <c r="BN168" i="85"/>
  <c r="DM167" i="85"/>
  <c r="DK167" i="85"/>
  <c r="DF167" i="85"/>
  <c r="DD167" i="85"/>
  <c r="CY167" i="85"/>
  <c r="CW167" i="85"/>
  <c r="CR167" i="85"/>
  <c r="CP167" i="85"/>
  <c r="CK167" i="85"/>
  <c r="CI167" i="85"/>
  <c r="CD167" i="85"/>
  <c r="CE167" i="85" s="1"/>
  <c r="CB167" i="85"/>
  <c r="BW167" i="85"/>
  <c r="BZ167" i="85" s="1"/>
  <c r="BU167" i="85"/>
  <c r="BP167" i="85"/>
  <c r="BQ167" i="85" s="1"/>
  <c r="BN167" i="85"/>
  <c r="DM165" i="85"/>
  <c r="DK165" i="85"/>
  <c r="DF165" i="85"/>
  <c r="DI165" i="85" s="1"/>
  <c r="DD165" i="85"/>
  <c r="CY165" i="85"/>
  <c r="CW165" i="85"/>
  <c r="CR165" i="85"/>
  <c r="CP165" i="85"/>
  <c r="CK165" i="85"/>
  <c r="CI165" i="85"/>
  <c r="CD165" i="85"/>
  <c r="CG165" i="85" s="1"/>
  <c r="CH165" i="85" s="1"/>
  <c r="CB165" i="85"/>
  <c r="BW165" i="85"/>
  <c r="BZ165" i="85" s="1"/>
  <c r="BU165" i="85"/>
  <c r="BP165" i="85"/>
  <c r="BQ165" i="85" s="1"/>
  <c r="BN165" i="85"/>
  <c r="DM164" i="85"/>
  <c r="DK164" i="85"/>
  <c r="DI164" i="85"/>
  <c r="DF164" i="85"/>
  <c r="DG164" i="85" s="1"/>
  <c r="DD164" i="85"/>
  <c r="CY164" i="85"/>
  <c r="CW164" i="85"/>
  <c r="CR164" i="85"/>
  <c r="CP164" i="85"/>
  <c r="CK164" i="85"/>
  <c r="CI164" i="85"/>
  <c r="CD164" i="85"/>
  <c r="CB164" i="85"/>
  <c r="BW164" i="85"/>
  <c r="BU164" i="85"/>
  <c r="BP164" i="85"/>
  <c r="BQ164" i="85" s="1"/>
  <c r="BN164" i="85"/>
  <c r="DM163" i="85"/>
  <c r="DK163" i="85"/>
  <c r="DF163" i="85"/>
  <c r="DI163" i="85" s="1"/>
  <c r="DJ163" i="85" s="1"/>
  <c r="DD163" i="85"/>
  <c r="CY163" i="85"/>
  <c r="CW163" i="85"/>
  <c r="CR163" i="85"/>
  <c r="CP163" i="85"/>
  <c r="CK163" i="85"/>
  <c r="CL163" i="85" s="1"/>
  <c r="CI163" i="85"/>
  <c r="CD163" i="85"/>
  <c r="CG163" i="85" s="1"/>
  <c r="CH163" i="85" s="1"/>
  <c r="CB163" i="85"/>
  <c r="BX163" i="85"/>
  <c r="BW163" i="85"/>
  <c r="BZ163" i="85" s="1"/>
  <c r="CA163" i="85" s="1"/>
  <c r="BU163" i="85"/>
  <c r="BP163" i="85"/>
  <c r="BN163" i="85"/>
  <c r="DM162" i="85"/>
  <c r="DK162" i="85"/>
  <c r="DF162" i="85"/>
  <c r="DI162" i="85" s="1"/>
  <c r="DD162" i="85"/>
  <c r="CY162" i="85"/>
  <c r="CW162" i="85"/>
  <c r="CR162" i="85"/>
  <c r="CP162" i="85"/>
  <c r="CK162" i="85"/>
  <c r="CI162" i="85"/>
  <c r="CD162" i="85"/>
  <c r="CG162" i="85" s="1"/>
  <c r="CH162" i="85" s="1"/>
  <c r="CB162" i="85"/>
  <c r="BW162" i="85"/>
  <c r="BU162" i="85"/>
  <c r="BP162" i="85"/>
  <c r="BN162" i="85"/>
  <c r="DM161" i="85"/>
  <c r="DK161" i="85"/>
  <c r="DG161" i="85"/>
  <c r="DF161" i="85"/>
  <c r="DI161" i="85" s="1"/>
  <c r="DD161" i="85"/>
  <c r="DB161" i="85"/>
  <c r="DC161" i="85" s="1"/>
  <c r="CY161" i="85"/>
  <c r="CW161" i="85"/>
  <c r="CR161" i="85"/>
  <c r="CP161" i="85"/>
  <c r="CK161" i="85"/>
  <c r="CL161" i="85" s="1"/>
  <c r="CI161" i="85"/>
  <c r="CG161" i="85"/>
  <c r="CH161" i="85" s="1"/>
  <c r="CD161" i="85"/>
  <c r="CB161" i="85"/>
  <c r="BW161" i="85"/>
  <c r="BX161" i="85" s="1"/>
  <c r="BU161" i="85"/>
  <c r="BP161" i="85"/>
  <c r="BN161" i="85"/>
  <c r="DM160" i="85"/>
  <c r="DK160" i="85"/>
  <c r="DF160" i="85"/>
  <c r="DI160" i="85" s="1"/>
  <c r="DD160" i="85"/>
  <c r="CY160" i="85"/>
  <c r="CW160" i="85"/>
  <c r="CR160" i="85"/>
  <c r="CP160" i="85"/>
  <c r="CK160" i="85"/>
  <c r="CI160" i="85"/>
  <c r="CD160" i="85"/>
  <c r="CG160" i="85" s="1"/>
  <c r="CH160" i="85" s="1"/>
  <c r="CB160" i="85"/>
  <c r="BW160" i="85"/>
  <c r="BU160" i="85"/>
  <c r="BP160" i="85"/>
  <c r="BS160" i="85" s="1"/>
  <c r="BN160" i="85"/>
  <c r="DM159" i="85"/>
  <c r="DK159" i="85"/>
  <c r="DF159" i="85"/>
  <c r="DG159" i="85" s="1"/>
  <c r="DD159" i="85"/>
  <c r="CY159" i="85"/>
  <c r="CW159" i="85"/>
  <c r="CR159" i="85"/>
  <c r="CP159" i="85"/>
  <c r="CK159" i="85"/>
  <c r="CL159" i="85" s="1"/>
  <c r="CI159" i="85"/>
  <c r="CD159" i="85"/>
  <c r="CG159" i="85" s="1"/>
  <c r="CB159" i="85"/>
  <c r="BX159" i="85"/>
  <c r="BW159" i="85"/>
  <c r="BZ159" i="85" s="1"/>
  <c r="CA159" i="85" s="1"/>
  <c r="BU159" i="85"/>
  <c r="BP159" i="85"/>
  <c r="BS159" i="85" s="1"/>
  <c r="BT159" i="85" s="1"/>
  <c r="BN159" i="85"/>
  <c r="DM158" i="85"/>
  <c r="DN158" i="85" s="1"/>
  <c r="DK158" i="85"/>
  <c r="DF158" i="85"/>
  <c r="DI158" i="85" s="1"/>
  <c r="DJ158" i="85" s="1"/>
  <c r="DD158" i="85"/>
  <c r="CY158" i="85"/>
  <c r="CW158" i="85"/>
  <c r="CR158" i="85"/>
  <c r="CP158" i="85"/>
  <c r="CK158" i="85"/>
  <c r="CL158" i="85" s="1"/>
  <c r="CI158" i="85"/>
  <c r="CD158" i="85"/>
  <c r="CE158" i="85" s="1"/>
  <c r="CB158" i="85"/>
  <c r="BW158" i="85"/>
  <c r="BU158" i="85"/>
  <c r="BP158" i="85"/>
  <c r="BN158" i="85"/>
  <c r="DM157" i="85"/>
  <c r="DK157" i="85"/>
  <c r="DF157" i="85"/>
  <c r="DD157" i="85"/>
  <c r="CY157" i="85"/>
  <c r="CW157" i="85"/>
  <c r="CR157" i="85"/>
  <c r="CP157" i="85"/>
  <c r="CK157" i="85"/>
  <c r="CL157" i="85" s="1"/>
  <c r="CI157" i="85"/>
  <c r="CD157" i="85"/>
  <c r="CG157" i="85" s="1"/>
  <c r="CB157" i="85"/>
  <c r="BW157" i="85"/>
  <c r="BZ157" i="85" s="1"/>
  <c r="BU157" i="85"/>
  <c r="BP157" i="85"/>
  <c r="BS157" i="85" s="1"/>
  <c r="BT157" i="85" s="1"/>
  <c r="BN157" i="85"/>
  <c r="DM156" i="85"/>
  <c r="DK156" i="85"/>
  <c r="DF156" i="85"/>
  <c r="DI156" i="85" s="1"/>
  <c r="DD156" i="85"/>
  <c r="CY156" i="85"/>
  <c r="CW156" i="85"/>
  <c r="CR156" i="85"/>
  <c r="CP156" i="85"/>
  <c r="CK156" i="85"/>
  <c r="CL156" i="85" s="1"/>
  <c r="CI156" i="85"/>
  <c r="CD156" i="85"/>
  <c r="CB156" i="85"/>
  <c r="BW156" i="85"/>
  <c r="BU156" i="85"/>
  <c r="BP156" i="85"/>
  <c r="BS156" i="85" s="1"/>
  <c r="BT156" i="85" s="1"/>
  <c r="BN156" i="85"/>
  <c r="DM155" i="85"/>
  <c r="DK155" i="85"/>
  <c r="DF155" i="85"/>
  <c r="DG155" i="85" s="1"/>
  <c r="DD155" i="85"/>
  <c r="CY155" i="85"/>
  <c r="CW155" i="85"/>
  <c r="CR155" i="85"/>
  <c r="CP155" i="85"/>
  <c r="CK155" i="85"/>
  <c r="CL155" i="85" s="1"/>
  <c r="CI155" i="85"/>
  <c r="CE155" i="85"/>
  <c r="CD155" i="85"/>
  <c r="CG155" i="85" s="1"/>
  <c r="CH155" i="85" s="1"/>
  <c r="CB155" i="85"/>
  <c r="BW155" i="85"/>
  <c r="BZ155" i="85" s="1"/>
  <c r="CA155" i="85" s="1"/>
  <c r="BU155" i="85"/>
  <c r="BP155" i="85"/>
  <c r="BS155" i="85" s="1"/>
  <c r="BN155" i="85"/>
  <c r="DM154" i="85"/>
  <c r="DK154" i="85"/>
  <c r="DF154" i="85"/>
  <c r="DG154" i="85" s="1"/>
  <c r="DD154" i="85"/>
  <c r="CY154" i="85"/>
  <c r="CW154" i="85"/>
  <c r="CR154" i="85"/>
  <c r="CP154" i="85"/>
  <c r="CK154" i="85"/>
  <c r="CL154" i="85" s="1"/>
  <c r="CI154" i="85"/>
  <c r="CD154" i="85"/>
  <c r="CG154" i="85" s="1"/>
  <c r="CH154" i="85" s="1"/>
  <c r="CB154" i="85"/>
  <c r="BW154" i="85"/>
  <c r="BU154" i="85"/>
  <c r="BP154" i="85"/>
  <c r="BN154" i="85"/>
  <c r="DM153" i="85"/>
  <c r="DK153" i="85"/>
  <c r="DF153" i="85"/>
  <c r="DI153" i="85" s="1"/>
  <c r="DJ153" i="85" s="1"/>
  <c r="DD153" i="85"/>
  <c r="CY153" i="85"/>
  <c r="CW153" i="85"/>
  <c r="CR153" i="85"/>
  <c r="CP153" i="85"/>
  <c r="CK153" i="85"/>
  <c r="CI153" i="85"/>
  <c r="CE153" i="85"/>
  <c r="CD153" i="85"/>
  <c r="CG153" i="85" s="1"/>
  <c r="CH153" i="85" s="1"/>
  <c r="CB153" i="85"/>
  <c r="BW153" i="85"/>
  <c r="BZ153" i="85" s="1"/>
  <c r="BU153" i="85"/>
  <c r="BP153" i="85"/>
  <c r="BS153" i="85" s="1"/>
  <c r="BN153" i="85"/>
  <c r="DM152" i="85"/>
  <c r="DK152" i="85"/>
  <c r="DF152" i="85"/>
  <c r="DG152" i="85" s="1"/>
  <c r="DD152" i="85"/>
  <c r="CY152" i="85"/>
  <c r="CW152" i="85"/>
  <c r="CR152" i="85"/>
  <c r="CP152" i="85"/>
  <c r="CK152" i="85"/>
  <c r="CL152" i="85" s="1"/>
  <c r="CI152" i="85"/>
  <c r="CD152" i="85"/>
  <c r="CG152" i="85" s="1"/>
  <c r="CB152" i="85"/>
  <c r="BW152" i="85"/>
  <c r="BZ152" i="85" s="1"/>
  <c r="CA152" i="85" s="1"/>
  <c r="BU152" i="85"/>
  <c r="BP152" i="85"/>
  <c r="BS152" i="85" s="1"/>
  <c r="BT152" i="85" s="1"/>
  <c r="BN152" i="85"/>
  <c r="DM151" i="85"/>
  <c r="DK151" i="85"/>
  <c r="DF151" i="85"/>
  <c r="DG151" i="85" s="1"/>
  <c r="DD151" i="85"/>
  <c r="CY151" i="85"/>
  <c r="DB151" i="85" s="1"/>
  <c r="DC151" i="85" s="1"/>
  <c r="CW151" i="85"/>
  <c r="CR151" i="85"/>
  <c r="CP151" i="85"/>
  <c r="CK151" i="85"/>
  <c r="CL151" i="85" s="1"/>
  <c r="CI151" i="85"/>
  <c r="CD151" i="85"/>
  <c r="CG151" i="85" s="1"/>
  <c r="CB151" i="85"/>
  <c r="BZ151" i="85"/>
  <c r="CA151" i="85" s="1"/>
  <c r="BW151" i="85"/>
  <c r="BX151" i="85" s="1"/>
  <c r="BU151" i="85"/>
  <c r="BP151" i="85"/>
  <c r="BS151" i="85" s="1"/>
  <c r="BT151" i="85" s="1"/>
  <c r="BN151" i="85"/>
  <c r="DM150" i="85"/>
  <c r="DK150" i="85"/>
  <c r="DF150" i="85"/>
  <c r="DG150" i="85" s="1"/>
  <c r="DD150" i="85"/>
  <c r="CY150" i="85"/>
  <c r="CW150" i="85"/>
  <c r="CR150" i="85"/>
  <c r="CP150" i="85"/>
  <c r="CK150" i="85"/>
  <c r="CL150" i="85" s="1"/>
  <c r="CI150" i="85"/>
  <c r="CD150" i="85"/>
  <c r="CG150" i="85" s="1"/>
  <c r="CB150" i="85"/>
  <c r="BW150" i="85"/>
  <c r="BX150" i="85" s="1"/>
  <c r="BU150" i="85"/>
  <c r="BQ150" i="85"/>
  <c r="BP150" i="85"/>
  <c r="BS150" i="85" s="1"/>
  <c r="BN150" i="85"/>
  <c r="DM149" i="85"/>
  <c r="DK149" i="85"/>
  <c r="DF149" i="85"/>
  <c r="DG149" i="85" s="1"/>
  <c r="DD149" i="85"/>
  <c r="CY149" i="85"/>
  <c r="CW149" i="85"/>
  <c r="CR149" i="85"/>
  <c r="CP149" i="85"/>
  <c r="CK149" i="85"/>
  <c r="CL149" i="85" s="1"/>
  <c r="CI149" i="85"/>
  <c r="CD149" i="85"/>
  <c r="CG149" i="85" s="1"/>
  <c r="CH149" i="85" s="1"/>
  <c r="CB149" i="85"/>
  <c r="BW149" i="85"/>
  <c r="BZ149" i="85" s="1"/>
  <c r="BU149" i="85"/>
  <c r="BP149" i="85"/>
  <c r="BS149" i="85" s="1"/>
  <c r="BT149" i="85" s="1"/>
  <c r="BN149" i="85"/>
  <c r="DM148" i="85"/>
  <c r="DK148" i="85"/>
  <c r="DF148" i="85"/>
  <c r="DG148" i="85" s="1"/>
  <c r="DD148" i="85"/>
  <c r="CY148" i="85"/>
  <c r="CW148" i="85"/>
  <c r="CR148" i="85"/>
  <c r="CP148" i="85"/>
  <c r="CK148" i="85"/>
  <c r="CL148" i="85" s="1"/>
  <c r="CI148" i="85"/>
  <c r="CD148" i="85"/>
  <c r="CG148" i="85" s="1"/>
  <c r="CB148" i="85"/>
  <c r="BW148" i="85"/>
  <c r="BZ148" i="85" s="1"/>
  <c r="CA148" i="85" s="1"/>
  <c r="BU148" i="85"/>
  <c r="BQ148" i="85"/>
  <c r="BP148" i="85"/>
  <c r="BS148" i="85" s="1"/>
  <c r="BN148" i="85"/>
  <c r="DM147" i="85"/>
  <c r="DK147" i="85"/>
  <c r="DF147" i="85"/>
  <c r="DG147" i="85" s="1"/>
  <c r="DD147" i="85"/>
  <c r="CY147" i="85"/>
  <c r="CW147" i="85"/>
  <c r="CR147" i="85"/>
  <c r="CU147" i="85" s="1"/>
  <c r="CP147" i="85"/>
  <c r="CK147" i="85"/>
  <c r="CL147" i="85" s="1"/>
  <c r="CI147" i="85"/>
  <c r="CD147" i="85"/>
  <c r="CG147" i="85" s="1"/>
  <c r="CB147" i="85"/>
  <c r="BW147" i="85"/>
  <c r="BZ147" i="85" s="1"/>
  <c r="BU147" i="85"/>
  <c r="BP147" i="85"/>
  <c r="BS147" i="85" s="1"/>
  <c r="BN147" i="85"/>
  <c r="DM146" i="85"/>
  <c r="DK146" i="85"/>
  <c r="DF146" i="85"/>
  <c r="DG146" i="85" s="1"/>
  <c r="DD146" i="85"/>
  <c r="CY146" i="85"/>
  <c r="CW146" i="85"/>
  <c r="CR146" i="85"/>
  <c r="CP146" i="85"/>
  <c r="CK146" i="85"/>
  <c r="CL146" i="85" s="1"/>
  <c r="CI146" i="85"/>
  <c r="CD146" i="85"/>
  <c r="CG146" i="85" s="1"/>
  <c r="CB146" i="85"/>
  <c r="BW146" i="85"/>
  <c r="BZ146" i="85" s="1"/>
  <c r="CA146" i="85" s="1"/>
  <c r="BU146" i="85"/>
  <c r="BP146" i="85"/>
  <c r="BQ146" i="85" s="1"/>
  <c r="BN146" i="85"/>
  <c r="DM145" i="85"/>
  <c r="DK145" i="85"/>
  <c r="DF145" i="85"/>
  <c r="DG145" i="85" s="1"/>
  <c r="DD145" i="85"/>
  <c r="CY145" i="85"/>
  <c r="CW145" i="85"/>
  <c r="CR145" i="85"/>
  <c r="CP145" i="85"/>
  <c r="CK145" i="85"/>
  <c r="CL145" i="85" s="1"/>
  <c r="CI145" i="85"/>
  <c r="CD145" i="85"/>
  <c r="CG145" i="85" s="1"/>
  <c r="CB145" i="85"/>
  <c r="BW145" i="85"/>
  <c r="BZ145" i="85" s="1"/>
  <c r="CA145" i="85" s="1"/>
  <c r="BU145" i="85"/>
  <c r="BP145" i="85"/>
  <c r="BS145" i="85" s="1"/>
  <c r="BT145" i="85" s="1"/>
  <c r="BN145" i="85"/>
  <c r="DM144" i="85"/>
  <c r="DK144" i="85"/>
  <c r="DF144" i="85"/>
  <c r="DG144" i="85" s="1"/>
  <c r="DD144" i="85"/>
  <c r="CY144" i="85"/>
  <c r="CW144" i="85"/>
  <c r="CR144" i="85"/>
  <c r="CP144" i="85"/>
  <c r="CK144" i="85"/>
  <c r="CL144" i="85" s="1"/>
  <c r="CI144" i="85"/>
  <c r="CD144" i="85"/>
  <c r="CG144" i="85" s="1"/>
  <c r="CB144" i="85"/>
  <c r="BX144" i="85"/>
  <c r="BW144" i="85"/>
  <c r="BZ144" i="85" s="1"/>
  <c r="CA144" i="85" s="1"/>
  <c r="BU144" i="85"/>
  <c r="BP144" i="85"/>
  <c r="BS144" i="85" s="1"/>
  <c r="BN144" i="85"/>
  <c r="DM143" i="85"/>
  <c r="DK143" i="85"/>
  <c r="DF143" i="85"/>
  <c r="DI143" i="85" s="1"/>
  <c r="DD143" i="85"/>
  <c r="CY143" i="85"/>
  <c r="CW143" i="85"/>
  <c r="CR143" i="85"/>
  <c r="CP143" i="85"/>
  <c r="CK143" i="85"/>
  <c r="CN143" i="85" s="1"/>
  <c r="CI143" i="85"/>
  <c r="CD143" i="85"/>
  <c r="CB143" i="85"/>
  <c r="BW143" i="85"/>
  <c r="BX143" i="85" s="1"/>
  <c r="BU143" i="85"/>
  <c r="BP143" i="85"/>
  <c r="BN143" i="85"/>
  <c r="DM142" i="85"/>
  <c r="DK142" i="85"/>
  <c r="DF142" i="85"/>
  <c r="DD142" i="85"/>
  <c r="CY142" i="85"/>
  <c r="CW142" i="85"/>
  <c r="CR142" i="85"/>
  <c r="CP142" i="85"/>
  <c r="CL142" i="85"/>
  <c r="CK142" i="85"/>
  <c r="CN142" i="85" s="1"/>
  <c r="CI142" i="85"/>
  <c r="CD142" i="85"/>
  <c r="CB142" i="85"/>
  <c r="BW142" i="85"/>
  <c r="BU142" i="85"/>
  <c r="BP142" i="85"/>
  <c r="BS142" i="85" s="1"/>
  <c r="BT142" i="85" s="1"/>
  <c r="BN142" i="85"/>
  <c r="DM141" i="85"/>
  <c r="DK141" i="85"/>
  <c r="DF141" i="85"/>
  <c r="DI141" i="85" s="1"/>
  <c r="DJ141" i="85" s="1"/>
  <c r="DD141" i="85"/>
  <c r="CY141" i="85"/>
  <c r="CW141" i="85"/>
  <c r="CR141" i="85"/>
  <c r="CP141" i="85"/>
  <c r="CL141" i="85"/>
  <c r="CK141" i="85"/>
  <c r="CN141" i="85" s="1"/>
  <c r="CI141" i="85"/>
  <c r="CD141" i="85"/>
  <c r="CG141" i="85" s="1"/>
  <c r="CB141" i="85"/>
  <c r="BW141" i="85"/>
  <c r="BX141" i="85" s="1"/>
  <c r="BU141" i="85"/>
  <c r="BP141" i="85"/>
  <c r="BN141" i="85"/>
  <c r="DM140" i="85"/>
  <c r="DN140" i="85" s="1"/>
  <c r="DK140" i="85"/>
  <c r="DF140" i="85"/>
  <c r="DG140" i="85" s="1"/>
  <c r="DD140" i="85"/>
  <c r="CY140" i="85"/>
  <c r="CW140" i="85"/>
  <c r="CS140" i="85"/>
  <c r="CR140" i="85"/>
  <c r="CP140" i="85"/>
  <c r="CK140" i="85"/>
  <c r="CN140" i="85" s="1"/>
  <c r="CO140" i="85" s="1"/>
  <c r="CI140" i="85"/>
  <c r="CD140" i="85"/>
  <c r="CG140" i="85" s="1"/>
  <c r="CB140" i="85"/>
  <c r="BW140" i="85"/>
  <c r="BU140" i="85"/>
  <c r="BP140" i="85"/>
  <c r="BS140" i="85" s="1"/>
  <c r="BN140" i="85"/>
  <c r="DM139" i="85"/>
  <c r="DK139" i="85"/>
  <c r="DF139" i="85"/>
  <c r="DI139" i="85" s="1"/>
  <c r="DD139" i="85"/>
  <c r="CY139" i="85"/>
  <c r="CW139" i="85"/>
  <c r="CR139" i="85"/>
  <c r="CP139" i="85"/>
  <c r="CN139" i="85"/>
  <c r="CO139" i="85" s="1"/>
  <c r="CL139" i="85"/>
  <c r="CK139" i="85"/>
  <c r="CI139" i="85"/>
  <c r="CD139" i="85"/>
  <c r="CG139" i="85" s="1"/>
  <c r="CB139" i="85"/>
  <c r="BW139" i="85"/>
  <c r="BU139" i="85"/>
  <c r="BP139" i="85"/>
  <c r="BQ139" i="85" s="1"/>
  <c r="BN139" i="85"/>
  <c r="DM138" i="85"/>
  <c r="DK138" i="85"/>
  <c r="DG138" i="85"/>
  <c r="DF138" i="85"/>
  <c r="DI138" i="85" s="1"/>
  <c r="DD138" i="85"/>
  <c r="CY138" i="85"/>
  <c r="CW138" i="85"/>
  <c r="CR138" i="85"/>
  <c r="CP138" i="85"/>
  <c r="CK138" i="85"/>
  <c r="CN138" i="85" s="1"/>
  <c r="CO138" i="85" s="1"/>
  <c r="CI138" i="85"/>
  <c r="CD138" i="85"/>
  <c r="CB138" i="85"/>
  <c r="BW138" i="85"/>
  <c r="BX138" i="85" s="1"/>
  <c r="BU138" i="85"/>
  <c r="BP138" i="85"/>
  <c r="BN138" i="85"/>
  <c r="DM137" i="85"/>
  <c r="DK137" i="85"/>
  <c r="DF137" i="85"/>
  <c r="DI137" i="85" s="1"/>
  <c r="DD137" i="85"/>
  <c r="CY137" i="85"/>
  <c r="CW137" i="85"/>
  <c r="CR137" i="85"/>
  <c r="CP137" i="85"/>
  <c r="CK137" i="85"/>
  <c r="CN137" i="85" s="1"/>
  <c r="CI137" i="85"/>
  <c r="CD137" i="85"/>
  <c r="CG137" i="85" s="1"/>
  <c r="CB137" i="85"/>
  <c r="BW137" i="85"/>
  <c r="BX137" i="85" s="1"/>
  <c r="BU137" i="85"/>
  <c r="BP137" i="85"/>
  <c r="BQ137" i="85" s="1"/>
  <c r="BN137" i="85"/>
  <c r="DM136" i="85"/>
  <c r="DK136" i="85"/>
  <c r="DF136" i="85"/>
  <c r="DI136" i="85" s="1"/>
  <c r="DD136" i="85"/>
  <c r="CY136" i="85"/>
  <c r="CW136" i="85"/>
  <c r="CR136" i="85"/>
  <c r="CP136" i="85"/>
  <c r="CK136" i="85"/>
  <c r="CN136" i="85" s="1"/>
  <c r="CO136" i="85" s="1"/>
  <c r="CI136" i="85"/>
  <c r="CD136" i="85"/>
  <c r="CB136" i="85"/>
  <c r="BW136" i="85"/>
  <c r="BX136" i="85" s="1"/>
  <c r="BU136" i="85"/>
  <c r="BP136" i="85"/>
  <c r="BS136" i="85" s="1"/>
  <c r="BT136" i="85" s="1"/>
  <c r="BN136" i="85"/>
  <c r="DM135" i="85"/>
  <c r="DK135" i="85"/>
  <c r="DF135" i="85"/>
  <c r="DI135" i="85" s="1"/>
  <c r="DD135" i="85"/>
  <c r="CY135" i="85"/>
  <c r="CW135" i="85"/>
  <c r="CR135" i="85"/>
  <c r="CS135" i="85" s="1"/>
  <c r="CP135" i="85"/>
  <c r="CK135" i="85"/>
  <c r="CI135" i="85"/>
  <c r="CD135" i="85"/>
  <c r="CG135" i="85" s="1"/>
  <c r="CB135" i="85"/>
  <c r="BW135" i="85"/>
  <c r="BX135" i="85" s="1"/>
  <c r="BU135" i="85"/>
  <c r="BP135" i="85"/>
  <c r="BS135" i="85" s="1"/>
  <c r="BT135" i="85" s="1"/>
  <c r="BN135" i="85"/>
  <c r="DM134" i="85"/>
  <c r="DK134" i="85"/>
  <c r="DF134" i="85"/>
  <c r="DI134" i="85" s="1"/>
  <c r="DD134" i="85"/>
  <c r="CY134" i="85"/>
  <c r="CW134" i="85"/>
  <c r="CU134" i="85"/>
  <c r="CV134" i="85" s="1"/>
  <c r="CR134" i="85"/>
  <c r="CP134" i="85"/>
  <c r="CK134" i="85"/>
  <c r="CN134" i="85" s="1"/>
  <c r="CI134" i="85"/>
  <c r="CD134" i="85"/>
  <c r="CB134" i="85"/>
  <c r="BW134" i="85"/>
  <c r="BX134" i="85" s="1"/>
  <c r="BU134" i="85"/>
  <c r="BQ134" i="85"/>
  <c r="BP134" i="85"/>
  <c r="BS134" i="85" s="1"/>
  <c r="BN134" i="85"/>
  <c r="DM133" i="85"/>
  <c r="DK133" i="85"/>
  <c r="DF133" i="85"/>
  <c r="DI133" i="85" s="1"/>
  <c r="DD133" i="85"/>
  <c r="CY133" i="85"/>
  <c r="CW133" i="85"/>
  <c r="CR133" i="85"/>
  <c r="CP133" i="85"/>
  <c r="CK133" i="85"/>
  <c r="CN133" i="85" s="1"/>
  <c r="CO133" i="85" s="1"/>
  <c r="CI133" i="85"/>
  <c r="CD133" i="85"/>
  <c r="CG133" i="85" s="1"/>
  <c r="CB133" i="85"/>
  <c r="BW133" i="85"/>
  <c r="BX133" i="85" s="1"/>
  <c r="BU133" i="85"/>
  <c r="BP133" i="85"/>
  <c r="BQ133" i="85" s="1"/>
  <c r="BN133" i="85"/>
  <c r="DM132" i="85"/>
  <c r="DK132" i="85"/>
  <c r="DF132" i="85"/>
  <c r="DI132" i="85" s="1"/>
  <c r="DD132" i="85"/>
  <c r="CY132" i="85"/>
  <c r="CW132" i="85"/>
  <c r="CR132" i="85"/>
  <c r="CP132" i="85"/>
  <c r="CK132" i="85"/>
  <c r="CL132" i="85" s="1"/>
  <c r="CI132" i="85"/>
  <c r="CD132" i="85"/>
  <c r="CB132" i="85"/>
  <c r="BW132" i="85"/>
  <c r="BX132" i="85" s="1"/>
  <c r="BU132" i="85"/>
  <c r="BP132" i="85"/>
  <c r="BS132" i="85" s="1"/>
  <c r="BT132" i="85" s="1"/>
  <c r="BN132" i="85"/>
  <c r="DM131" i="85"/>
  <c r="DK131" i="85"/>
  <c r="DF131" i="85"/>
  <c r="DI131" i="85" s="1"/>
  <c r="DD131" i="85"/>
  <c r="CY131" i="85"/>
  <c r="CW131" i="85"/>
  <c r="CR131" i="85"/>
  <c r="CP131" i="85"/>
  <c r="CL131" i="85"/>
  <c r="CK131" i="85"/>
  <c r="CN131" i="85" s="1"/>
  <c r="CI131" i="85"/>
  <c r="CE131" i="85"/>
  <c r="CD131" i="85"/>
  <c r="CG131" i="85" s="1"/>
  <c r="CB131" i="85"/>
  <c r="BW131" i="85"/>
  <c r="BU131" i="85"/>
  <c r="BP131" i="85"/>
  <c r="BS131" i="85" s="1"/>
  <c r="BT131" i="85" s="1"/>
  <c r="BN131" i="85"/>
  <c r="DM130" i="85"/>
  <c r="DK130" i="85"/>
  <c r="DF130" i="85"/>
  <c r="DI130" i="85" s="1"/>
  <c r="DJ130" i="85" s="1"/>
  <c r="DD130" i="85"/>
  <c r="CY130" i="85"/>
  <c r="CW130" i="85"/>
  <c r="CR130" i="85"/>
  <c r="CP130" i="85"/>
  <c r="CK130" i="85"/>
  <c r="CN130" i="85" s="1"/>
  <c r="CI130" i="85"/>
  <c r="CD130" i="85"/>
  <c r="CB130" i="85"/>
  <c r="BW130" i="85"/>
  <c r="BX130" i="85" s="1"/>
  <c r="BU130" i="85"/>
  <c r="BP130" i="85"/>
  <c r="BN130" i="85"/>
  <c r="DM129" i="85"/>
  <c r="DK129" i="85"/>
  <c r="DF129" i="85"/>
  <c r="DI129" i="85" s="1"/>
  <c r="DJ129" i="85" s="1"/>
  <c r="DD129" i="85"/>
  <c r="CY129" i="85"/>
  <c r="CW129" i="85"/>
  <c r="CR129" i="85"/>
  <c r="CP129" i="85"/>
  <c r="CN129" i="85"/>
  <c r="CK129" i="85"/>
  <c r="CL129" i="85" s="1"/>
  <c r="CI129" i="85"/>
  <c r="CD129" i="85"/>
  <c r="CG129" i="85" s="1"/>
  <c r="CB129" i="85"/>
  <c r="BW129" i="85"/>
  <c r="BX129" i="85" s="1"/>
  <c r="BU129" i="85"/>
  <c r="BP129" i="85"/>
  <c r="BN129" i="85"/>
  <c r="DM128" i="85"/>
  <c r="DK128" i="85"/>
  <c r="DF128" i="85"/>
  <c r="DD128" i="85"/>
  <c r="CY128" i="85"/>
  <c r="CW128" i="85"/>
  <c r="CU128" i="85"/>
  <c r="CV128" i="85" s="1"/>
  <c r="CS128" i="85"/>
  <c r="CR128" i="85"/>
  <c r="CP128" i="85"/>
  <c r="CK128" i="85"/>
  <c r="CN128" i="85" s="1"/>
  <c r="CI128" i="85"/>
  <c r="CD128" i="85"/>
  <c r="CG128" i="85" s="1"/>
  <c r="CH128" i="85" s="1"/>
  <c r="CB128" i="85"/>
  <c r="BW128" i="85"/>
  <c r="BX128" i="85" s="1"/>
  <c r="BU128" i="85"/>
  <c r="BP128" i="85"/>
  <c r="BN128" i="85"/>
  <c r="DM127" i="85"/>
  <c r="DK127" i="85"/>
  <c r="DF127" i="85"/>
  <c r="DD127" i="85"/>
  <c r="CY127" i="85"/>
  <c r="CZ127" i="85" s="1"/>
  <c r="CW127" i="85"/>
  <c r="CR127" i="85"/>
  <c r="CP127" i="85"/>
  <c r="CK127" i="85"/>
  <c r="CN127" i="85" s="1"/>
  <c r="CI127" i="85"/>
  <c r="CD127" i="85"/>
  <c r="CG127" i="85" s="1"/>
  <c r="CB127" i="85"/>
  <c r="BW127" i="85"/>
  <c r="BX127" i="85" s="1"/>
  <c r="BU127" i="85"/>
  <c r="BP127" i="85"/>
  <c r="BN127" i="85"/>
  <c r="DM126" i="85"/>
  <c r="DK126" i="85"/>
  <c r="DF126" i="85"/>
  <c r="DD126" i="85"/>
  <c r="CY126" i="85"/>
  <c r="DB126" i="85" s="1"/>
  <c r="CW126" i="85"/>
  <c r="CR126" i="85"/>
  <c r="CP126" i="85"/>
  <c r="CK126" i="85"/>
  <c r="CN126" i="85" s="1"/>
  <c r="CI126" i="85"/>
  <c r="CD126" i="85"/>
  <c r="CG126" i="85" s="1"/>
  <c r="CB126" i="85"/>
  <c r="BW126" i="85"/>
  <c r="BU126" i="85"/>
  <c r="BP126" i="85"/>
  <c r="BN126" i="85"/>
  <c r="DM125" i="85"/>
  <c r="DK125" i="85"/>
  <c r="DF125" i="85"/>
  <c r="DD125" i="85"/>
  <c r="CY125" i="85"/>
  <c r="CW125" i="85"/>
  <c r="CR125" i="85"/>
  <c r="CP125" i="85"/>
  <c r="CK125" i="85"/>
  <c r="CN125" i="85" s="1"/>
  <c r="CI125" i="85"/>
  <c r="CD125" i="85"/>
  <c r="CG125" i="85" s="1"/>
  <c r="CB125" i="85"/>
  <c r="BW125" i="85"/>
  <c r="BX125" i="85" s="1"/>
  <c r="BU125" i="85"/>
  <c r="BP125" i="85"/>
  <c r="BN125" i="85"/>
  <c r="DM124" i="85"/>
  <c r="DK124" i="85"/>
  <c r="DF124" i="85"/>
  <c r="DD124" i="85"/>
  <c r="CY124" i="85"/>
  <c r="CW124" i="85"/>
  <c r="CR124" i="85"/>
  <c r="CP124" i="85"/>
  <c r="CK124" i="85"/>
  <c r="CL124" i="85" s="1"/>
  <c r="CI124" i="85"/>
  <c r="CD124" i="85"/>
  <c r="CG124" i="85" s="1"/>
  <c r="CB124" i="85"/>
  <c r="BW124" i="85"/>
  <c r="BX124" i="85" s="1"/>
  <c r="BU124" i="85"/>
  <c r="BP124" i="85"/>
  <c r="BN124" i="85"/>
  <c r="DM123" i="85"/>
  <c r="DK123" i="85"/>
  <c r="DF123" i="85"/>
  <c r="DD123" i="85"/>
  <c r="CY123" i="85"/>
  <c r="CW123" i="85"/>
  <c r="CR123" i="85"/>
  <c r="CP123" i="85"/>
  <c r="CL123" i="85"/>
  <c r="CK123" i="85"/>
  <c r="CN123" i="85" s="1"/>
  <c r="CI123" i="85"/>
  <c r="CD123" i="85"/>
  <c r="CG123" i="85" s="1"/>
  <c r="CB123" i="85"/>
  <c r="BW123" i="85"/>
  <c r="BX123" i="85" s="1"/>
  <c r="BU123" i="85"/>
  <c r="BP123" i="85"/>
  <c r="BN123" i="85"/>
  <c r="DM122" i="85"/>
  <c r="DK122" i="85"/>
  <c r="DF122" i="85"/>
  <c r="DD122" i="85"/>
  <c r="CY122" i="85"/>
  <c r="CW122" i="85"/>
  <c r="CR122" i="85"/>
  <c r="CP122" i="85"/>
  <c r="CK122" i="85"/>
  <c r="CL122" i="85" s="1"/>
  <c r="CI122" i="85"/>
  <c r="CD122" i="85"/>
  <c r="CB122" i="85"/>
  <c r="BW122" i="85"/>
  <c r="BZ122" i="85" s="1"/>
  <c r="BU122" i="85"/>
  <c r="BP122" i="85"/>
  <c r="BS122" i="85" s="1"/>
  <c r="BT122" i="85" s="1"/>
  <c r="BN122" i="85"/>
  <c r="DM121" i="85"/>
  <c r="DK121" i="85"/>
  <c r="DF121" i="85"/>
  <c r="DI121" i="85" s="1"/>
  <c r="DD121" i="85"/>
  <c r="CY121" i="85"/>
  <c r="CW121" i="85"/>
  <c r="CR121" i="85"/>
  <c r="CP121" i="85"/>
  <c r="CK121" i="85"/>
  <c r="CL121" i="85" s="1"/>
  <c r="CI121" i="85"/>
  <c r="CD121" i="85"/>
  <c r="CB121" i="85"/>
  <c r="BW121" i="85"/>
  <c r="BZ121" i="85" s="1"/>
  <c r="BU121" i="85"/>
  <c r="BT121" i="85"/>
  <c r="BP121" i="85"/>
  <c r="BS121" i="85" s="1"/>
  <c r="BN121" i="85"/>
  <c r="DM120" i="85"/>
  <c r="DK120" i="85"/>
  <c r="DF120" i="85"/>
  <c r="DI120" i="85" s="1"/>
  <c r="DJ120" i="85" s="1"/>
  <c r="DD120" i="85"/>
  <c r="CY120" i="85"/>
  <c r="CW120" i="85"/>
  <c r="CR120" i="85"/>
  <c r="CP120" i="85"/>
  <c r="CK120" i="85"/>
  <c r="CL120" i="85" s="1"/>
  <c r="CI120" i="85"/>
  <c r="CD120" i="85"/>
  <c r="CB120" i="85"/>
  <c r="BW120" i="85"/>
  <c r="BU120" i="85"/>
  <c r="BP120" i="85"/>
  <c r="BS120" i="85" s="1"/>
  <c r="BT120" i="85" s="1"/>
  <c r="BN120" i="85"/>
  <c r="DM119" i="85"/>
  <c r="DK119" i="85"/>
  <c r="DF119" i="85"/>
  <c r="DG119" i="85" s="1"/>
  <c r="DD119" i="85"/>
  <c r="CY119" i="85"/>
  <c r="CW119" i="85"/>
  <c r="CR119" i="85"/>
  <c r="CP119" i="85"/>
  <c r="CK119" i="85"/>
  <c r="CL119" i="85" s="1"/>
  <c r="CI119" i="85"/>
  <c r="CD119" i="85"/>
  <c r="CG119" i="85" s="1"/>
  <c r="CB119" i="85"/>
  <c r="BW119" i="85"/>
  <c r="BZ119" i="85" s="1"/>
  <c r="BU119" i="85"/>
  <c r="BP119" i="85"/>
  <c r="BS119" i="85" s="1"/>
  <c r="BN119" i="85"/>
  <c r="DM118" i="85"/>
  <c r="DK118" i="85"/>
  <c r="DF118" i="85"/>
  <c r="DD118" i="85"/>
  <c r="CY118" i="85"/>
  <c r="CW118" i="85"/>
  <c r="CR118" i="85"/>
  <c r="CP118" i="85"/>
  <c r="CN118" i="85"/>
  <c r="CO118" i="85" s="1"/>
  <c r="CK118" i="85"/>
  <c r="CL118" i="85" s="1"/>
  <c r="CI118" i="85"/>
  <c r="CD118" i="85"/>
  <c r="CG118" i="85" s="1"/>
  <c r="CB118" i="85"/>
  <c r="BW118" i="85"/>
  <c r="BZ118" i="85" s="1"/>
  <c r="BU118" i="85"/>
  <c r="BP118" i="85"/>
  <c r="BS118" i="85" s="1"/>
  <c r="BN118" i="85"/>
  <c r="DM117" i="85"/>
  <c r="DN117" i="85" s="1"/>
  <c r="DK117" i="85"/>
  <c r="DF117" i="85"/>
  <c r="DI117" i="85" s="1"/>
  <c r="DD117" i="85"/>
  <c r="CY117" i="85"/>
  <c r="DB117" i="85" s="1"/>
  <c r="CW117" i="85"/>
  <c r="CR117" i="85"/>
  <c r="CP117" i="85"/>
  <c r="CK117" i="85"/>
  <c r="CL117" i="85" s="1"/>
  <c r="CI117" i="85"/>
  <c r="CD117" i="85"/>
  <c r="CE117" i="85" s="1"/>
  <c r="CB117" i="85"/>
  <c r="BW117" i="85"/>
  <c r="BZ117" i="85" s="1"/>
  <c r="BU117" i="85"/>
  <c r="BP117" i="85"/>
  <c r="BS117" i="85" s="1"/>
  <c r="BT117" i="85" s="1"/>
  <c r="BN117" i="85"/>
  <c r="DM116" i="85"/>
  <c r="DK116" i="85"/>
  <c r="DG116" i="85"/>
  <c r="DF116" i="85"/>
  <c r="DI116" i="85" s="1"/>
  <c r="DJ116" i="85" s="1"/>
  <c r="DD116" i="85"/>
  <c r="CY116" i="85"/>
  <c r="CW116" i="85"/>
  <c r="CR116" i="85"/>
  <c r="CP116" i="85"/>
  <c r="CK116" i="85"/>
  <c r="CL116" i="85" s="1"/>
  <c r="CI116" i="85"/>
  <c r="CD116" i="85"/>
  <c r="CB116" i="85"/>
  <c r="BW116" i="85"/>
  <c r="BZ116" i="85" s="1"/>
  <c r="CA116" i="85" s="1"/>
  <c r="BU116" i="85"/>
  <c r="BP116" i="85"/>
  <c r="BS116" i="85" s="1"/>
  <c r="BN116" i="85"/>
  <c r="DM115" i="85"/>
  <c r="DK115" i="85"/>
  <c r="DF115" i="85"/>
  <c r="DD115" i="85"/>
  <c r="CY115" i="85"/>
  <c r="CW115" i="85"/>
  <c r="CR115" i="85"/>
  <c r="CP115" i="85"/>
  <c r="CK115" i="85"/>
  <c r="CI115" i="85"/>
  <c r="CD115" i="85"/>
  <c r="CE115" i="85" s="1"/>
  <c r="CB115" i="85"/>
  <c r="BW115" i="85"/>
  <c r="BZ115" i="85" s="1"/>
  <c r="BU115" i="85"/>
  <c r="BP115" i="85"/>
  <c r="BS115" i="85" s="1"/>
  <c r="BN115" i="85"/>
  <c r="DM114" i="85"/>
  <c r="DK114" i="85"/>
  <c r="DF114" i="85"/>
  <c r="DI114" i="85" s="1"/>
  <c r="DD114" i="85"/>
  <c r="CY114" i="85"/>
  <c r="CW114" i="85"/>
  <c r="CR114" i="85"/>
  <c r="CP114" i="85"/>
  <c r="CK114" i="85"/>
  <c r="CL114" i="85" s="1"/>
  <c r="CI114" i="85"/>
  <c r="CE114" i="85"/>
  <c r="CD114" i="85"/>
  <c r="CG114" i="85" s="1"/>
  <c r="CH114" i="85" s="1"/>
  <c r="CB114" i="85"/>
  <c r="BW114" i="85"/>
  <c r="BU114" i="85"/>
  <c r="BP114" i="85"/>
  <c r="BS114" i="85" s="1"/>
  <c r="BT114" i="85" s="1"/>
  <c r="BN114" i="85"/>
  <c r="DM113" i="85"/>
  <c r="DK113" i="85"/>
  <c r="DI113" i="85"/>
  <c r="DF113" i="85"/>
  <c r="DG113" i="85" s="1"/>
  <c r="DD113" i="85"/>
  <c r="CY113" i="85"/>
  <c r="CW113" i="85"/>
  <c r="CR113" i="85"/>
  <c r="CP113" i="85"/>
  <c r="CK113" i="85"/>
  <c r="CL113" i="85" s="1"/>
  <c r="CI113" i="85"/>
  <c r="CD113" i="85"/>
  <c r="CB113" i="85"/>
  <c r="BW113" i="85"/>
  <c r="BZ113" i="85" s="1"/>
  <c r="CA113" i="85" s="1"/>
  <c r="BU113" i="85"/>
  <c r="BP113" i="85"/>
  <c r="BS113" i="85" s="1"/>
  <c r="BN113" i="85"/>
  <c r="DM112" i="85"/>
  <c r="DK112" i="85"/>
  <c r="DF112" i="85"/>
  <c r="DI112" i="85" s="1"/>
  <c r="DJ112" i="85" s="1"/>
  <c r="DD112" i="85"/>
  <c r="CY112" i="85"/>
  <c r="CW112" i="85"/>
  <c r="CR112" i="85"/>
  <c r="CP112" i="85"/>
  <c r="CK112" i="85"/>
  <c r="CI112" i="85"/>
  <c r="CD112" i="85"/>
  <c r="CG112" i="85" s="1"/>
  <c r="CH112" i="85" s="1"/>
  <c r="CB112" i="85"/>
  <c r="BW112" i="85"/>
  <c r="BX112" i="85" s="1"/>
  <c r="BU112" i="85"/>
  <c r="BP112" i="85"/>
  <c r="BS112" i="85" s="1"/>
  <c r="BT112" i="85" s="1"/>
  <c r="BN112" i="85"/>
  <c r="DM111" i="85"/>
  <c r="DK111" i="85"/>
  <c r="DG111" i="85"/>
  <c r="DF111" i="85"/>
  <c r="DI111" i="85" s="1"/>
  <c r="DJ111" i="85" s="1"/>
  <c r="DD111" i="85"/>
  <c r="CY111" i="85"/>
  <c r="CZ111" i="85" s="1"/>
  <c r="CW111" i="85"/>
  <c r="CR111" i="85"/>
  <c r="CP111" i="85"/>
  <c r="CK111" i="85"/>
  <c r="CL111" i="85" s="1"/>
  <c r="CI111" i="85"/>
  <c r="CD111" i="85"/>
  <c r="CB111" i="85"/>
  <c r="BW111" i="85"/>
  <c r="BX111" i="85" s="1"/>
  <c r="BU111" i="85"/>
  <c r="BP111" i="85"/>
  <c r="BS111" i="85" s="1"/>
  <c r="BT111" i="85" s="1"/>
  <c r="BN111" i="85"/>
  <c r="DM110" i="85"/>
  <c r="DK110" i="85"/>
  <c r="DI110" i="85"/>
  <c r="DJ110" i="85" s="1"/>
  <c r="DF110" i="85"/>
  <c r="DG110" i="85" s="1"/>
  <c r="DD110" i="85"/>
  <c r="CY110" i="85"/>
  <c r="CW110" i="85"/>
  <c r="CR110" i="85"/>
  <c r="CP110" i="85"/>
  <c r="CK110" i="85"/>
  <c r="CL110" i="85" s="1"/>
  <c r="CI110" i="85"/>
  <c r="CD110" i="85"/>
  <c r="CG110" i="85" s="1"/>
  <c r="CB110" i="85"/>
  <c r="BW110" i="85"/>
  <c r="BU110" i="85"/>
  <c r="BP110" i="85"/>
  <c r="BS110" i="85" s="1"/>
  <c r="BT110" i="85" s="1"/>
  <c r="BN110" i="85"/>
  <c r="DM109" i="85"/>
  <c r="DK109" i="85"/>
  <c r="DF109" i="85"/>
  <c r="DI109" i="85" s="1"/>
  <c r="DD109" i="85"/>
  <c r="CY109" i="85"/>
  <c r="CW109" i="85"/>
  <c r="CR109" i="85"/>
  <c r="CP109" i="85"/>
  <c r="CK109" i="85"/>
  <c r="CL109" i="85" s="1"/>
  <c r="CI109" i="85"/>
  <c r="CD109" i="85"/>
  <c r="CG109" i="85" s="1"/>
  <c r="CH109" i="85" s="1"/>
  <c r="CB109" i="85"/>
  <c r="BZ109" i="85"/>
  <c r="CA109" i="85" s="1"/>
  <c r="BW109" i="85"/>
  <c r="BX109" i="85" s="1"/>
  <c r="BU109" i="85"/>
  <c r="BP109" i="85"/>
  <c r="BS109" i="85" s="1"/>
  <c r="BT109" i="85" s="1"/>
  <c r="BN109" i="85"/>
  <c r="DM108" i="85"/>
  <c r="DK108" i="85"/>
  <c r="DG108" i="85"/>
  <c r="DF108" i="85"/>
  <c r="DI108" i="85" s="1"/>
  <c r="DJ108" i="85" s="1"/>
  <c r="DD108" i="85"/>
  <c r="CY108" i="85"/>
  <c r="CW108" i="85"/>
  <c r="CR108" i="85"/>
  <c r="CP108" i="85"/>
  <c r="CK108" i="85"/>
  <c r="CL108" i="85" s="1"/>
  <c r="CI108" i="85"/>
  <c r="CD108" i="85"/>
  <c r="CG108" i="85" s="1"/>
  <c r="CB108" i="85"/>
  <c r="BW108" i="85"/>
  <c r="BX108" i="85" s="1"/>
  <c r="BU108" i="85"/>
  <c r="BP108" i="85"/>
  <c r="BS108" i="85" s="1"/>
  <c r="BT108" i="85" s="1"/>
  <c r="BN108" i="85"/>
  <c r="DM105" i="85"/>
  <c r="DK105" i="85"/>
  <c r="DF105" i="85"/>
  <c r="DI105" i="85" s="1"/>
  <c r="DD105" i="85"/>
  <c r="CY105" i="85"/>
  <c r="DB105" i="85" s="1"/>
  <c r="CW105" i="85"/>
  <c r="CR105" i="85"/>
  <c r="CP105" i="85"/>
  <c r="CK105" i="85"/>
  <c r="CL105" i="85" s="1"/>
  <c r="CI105" i="85"/>
  <c r="CE105" i="85"/>
  <c r="CD105" i="85"/>
  <c r="CG105" i="85" s="1"/>
  <c r="CH105" i="85" s="1"/>
  <c r="CB105" i="85"/>
  <c r="BW105" i="85"/>
  <c r="BU105" i="85"/>
  <c r="BP105" i="85"/>
  <c r="BN105" i="85"/>
  <c r="DM103" i="85"/>
  <c r="DN103" i="85" s="1"/>
  <c r="DK103" i="85"/>
  <c r="DF103" i="85"/>
  <c r="DD103" i="85"/>
  <c r="CY103" i="85"/>
  <c r="CW103" i="85"/>
  <c r="CR103" i="85"/>
  <c r="CP103" i="85"/>
  <c r="CK103" i="85"/>
  <c r="CI103" i="85"/>
  <c r="CD103" i="85"/>
  <c r="CE103" i="85" s="1"/>
  <c r="CB103" i="85"/>
  <c r="BW103" i="85"/>
  <c r="BU103" i="85"/>
  <c r="BQ103" i="85"/>
  <c r="BP103" i="85"/>
  <c r="BS103" i="85" s="1"/>
  <c r="BN103" i="85"/>
  <c r="DM102" i="85"/>
  <c r="DK102" i="85"/>
  <c r="DF102" i="85"/>
  <c r="DI102" i="85" s="1"/>
  <c r="DJ102" i="85" s="1"/>
  <c r="DD102" i="85"/>
  <c r="CY102" i="85"/>
  <c r="CW102" i="85"/>
  <c r="CR102" i="85"/>
  <c r="CP102" i="85"/>
  <c r="CK102" i="85"/>
  <c r="CL102" i="85" s="1"/>
  <c r="CI102" i="85"/>
  <c r="CD102" i="85"/>
  <c r="CB102" i="85"/>
  <c r="BW102" i="85"/>
  <c r="BU102" i="85"/>
  <c r="BP102" i="85"/>
  <c r="BS102" i="85" s="1"/>
  <c r="BT102" i="85" s="1"/>
  <c r="BN102" i="85"/>
  <c r="DM101" i="85"/>
  <c r="DK101" i="85"/>
  <c r="DF101" i="85"/>
  <c r="DD101" i="85"/>
  <c r="CY101" i="85"/>
  <c r="CW101" i="85"/>
  <c r="CR101" i="85"/>
  <c r="CP101" i="85"/>
  <c r="CK101" i="85"/>
  <c r="CI101" i="85"/>
  <c r="CD101" i="85"/>
  <c r="CE101" i="85" s="1"/>
  <c r="CB101" i="85"/>
  <c r="BW101" i="85"/>
  <c r="BZ101" i="85" s="1"/>
  <c r="CA101" i="85" s="1"/>
  <c r="BU101" i="85"/>
  <c r="BP101" i="85"/>
  <c r="BN101" i="85"/>
  <c r="DM100" i="85"/>
  <c r="DK100" i="85"/>
  <c r="DF100" i="85"/>
  <c r="DI100" i="85" s="1"/>
  <c r="DD100" i="85"/>
  <c r="CY100" i="85"/>
  <c r="CW100" i="85"/>
  <c r="CR100" i="85"/>
  <c r="CP100" i="85"/>
  <c r="CK100" i="85"/>
  <c r="CL100" i="85" s="1"/>
  <c r="CI100" i="85"/>
  <c r="CD100" i="85"/>
  <c r="CG100" i="85" s="1"/>
  <c r="CB100" i="85"/>
  <c r="BW100" i="85"/>
  <c r="BU100" i="85"/>
  <c r="BP100" i="85"/>
  <c r="BS100" i="85" s="1"/>
  <c r="BT100" i="85" s="1"/>
  <c r="BN100" i="85"/>
  <c r="DM99" i="85"/>
  <c r="DK99" i="85"/>
  <c r="DF99" i="85"/>
  <c r="DD99" i="85"/>
  <c r="CY99" i="85"/>
  <c r="CW99" i="85"/>
  <c r="CR99" i="85"/>
  <c r="CP99" i="85"/>
  <c r="CK99" i="85"/>
  <c r="CI99" i="85"/>
  <c r="CD99" i="85"/>
  <c r="CE99" i="85" s="1"/>
  <c r="CB99" i="85"/>
  <c r="BW99" i="85"/>
  <c r="BU99" i="85"/>
  <c r="BP99" i="85"/>
  <c r="BS99" i="85" s="1"/>
  <c r="BT99" i="85" s="1"/>
  <c r="BN99" i="85"/>
  <c r="DM97" i="85"/>
  <c r="DK97" i="85"/>
  <c r="DF97" i="85"/>
  <c r="DI97" i="85" s="1"/>
  <c r="DJ97" i="85" s="1"/>
  <c r="DD97" i="85"/>
  <c r="CY97" i="85"/>
  <c r="CW97" i="85"/>
  <c r="CR97" i="85"/>
  <c r="CP97" i="85"/>
  <c r="CK97" i="85"/>
  <c r="CI97" i="85"/>
  <c r="CD97" i="85"/>
  <c r="CG97" i="85" s="1"/>
  <c r="CH97" i="85" s="1"/>
  <c r="CB97" i="85"/>
  <c r="BW97" i="85"/>
  <c r="BU97" i="85"/>
  <c r="BP97" i="85"/>
  <c r="BS97" i="85" s="1"/>
  <c r="BN97" i="85"/>
  <c r="DM95" i="85"/>
  <c r="DK95" i="85"/>
  <c r="DF95" i="85"/>
  <c r="DD95" i="85"/>
  <c r="CY95" i="85"/>
  <c r="CW95" i="85"/>
  <c r="CR95" i="85"/>
  <c r="CP95" i="85"/>
  <c r="CK95" i="85"/>
  <c r="CI95" i="85"/>
  <c r="CD95" i="85"/>
  <c r="CE95" i="85" s="1"/>
  <c r="CB95" i="85"/>
  <c r="BW95" i="85"/>
  <c r="BZ95" i="85" s="1"/>
  <c r="CA95" i="85" s="1"/>
  <c r="BU95" i="85"/>
  <c r="BP95" i="85"/>
  <c r="BN95" i="85"/>
  <c r="DM94" i="85"/>
  <c r="DK94" i="85"/>
  <c r="DF94" i="85"/>
  <c r="DI94" i="85" s="1"/>
  <c r="DJ94" i="85" s="1"/>
  <c r="DD94" i="85"/>
  <c r="CY94" i="85"/>
  <c r="CW94" i="85"/>
  <c r="CR94" i="85"/>
  <c r="CP94" i="85"/>
  <c r="CK94" i="85"/>
  <c r="CI94" i="85"/>
  <c r="CD94" i="85"/>
  <c r="CB94" i="85"/>
  <c r="BW94" i="85"/>
  <c r="BZ94" i="85" s="1"/>
  <c r="CA94" i="85" s="1"/>
  <c r="BU94" i="85"/>
  <c r="BP94" i="85"/>
  <c r="BS94" i="85" s="1"/>
  <c r="BT94" i="85" s="1"/>
  <c r="BN94" i="85"/>
  <c r="DM93" i="85"/>
  <c r="DK93" i="85"/>
  <c r="DG93" i="85"/>
  <c r="DF93" i="85"/>
  <c r="DI93" i="85" s="1"/>
  <c r="DJ93" i="85" s="1"/>
  <c r="DD93" i="85"/>
  <c r="CY93" i="85"/>
  <c r="CW93" i="85"/>
  <c r="CR93" i="85"/>
  <c r="CU93" i="85" s="1"/>
  <c r="CV93" i="85" s="1"/>
  <c r="CP93" i="85"/>
  <c r="CK93" i="85"/>
  <c r="CN93" i="85" s="1"/>
  <c r="CI93" i="85"/>
  <c r="CD93" i="85"/>
  <c r="CG93" i="85" s="1"/>
  <c r="CB93" i="85"/>
  <c r="BW93" i="85"/>
  <c r="BZ93" i="85" s="1"/>
  <c r="BU93" i="85"/>
  <c r="BP93" i="85"/>
  <c r="BS93" i="85" s="1"/>
  <c r="BT93" i="85" s="1"/>
  <c r="BN93" i="85"/>
  <c r="DM92" i="85"/>
  <c r="DK92" i="85"/>
  <c r="DG92" i="85"/>
  <c r="DF92" i="85"/>
  <c r="DI92" i="85" s="1"/>
  <c r="DD92" i="85"/>
  <c r="CY92" i="85"/>
  <c r="CZ92" i="85" s="1"/>
  <c r="CW92" i="85"/>
  <c r="CR92" i="85"/>
  <c r="CP92" i="85"/>
  <c r="CK92" i="85"/>
  <c r="CL92" i="85" s="1"/>
  <c r="CI92" i="85"/>
  <c r="CD92" i="85"/>
  <c r="CG92" i="85" s="1"/>
  <c r="CB92" i="85"/>
  <c r="BW92" i="85"/>
  <c r="BZ92" i="85" s="1"/>
  <c r="CA92" i="85" s="1"/>
  <c r="BU92" i="85"/>
  <c r="BP92" i="85"/>
  <c r="BN92" i="85"/>
  <c r="DM91" i="85"/>
  <c r="DK91" i="85"/>
  <c r="DG91" i="85"/>
  <c r="DF91" i="85"/>
  <c r="DI91" i="85" s="1"/>
  <c r="DJ91" i="85" s="1"/>
  <c r="DD91" i="85"/>
  <c r="CY91" i="85"/>
  <c r="CW91" i="85"/>
  <c r="CR91" i="85"/>
  <c r="CP91" i="85"/>
  <c r="CN91" i="85"/>
  <c r="CK91" i="85"/>
  <c r="CL91" i="85" s="1"/>
  <c r="CI91" i="85"/>
  <c r="CE91" i="85"/>
  <c r="CD91" i="85"/>
  <c r="CG91" i="85" s="1"/>
  <c r="CB91" i="85"/>
  <c r="BW91" i="85"/>
  <c r="BX91" i="85" s="1"/>
  <c r="BU91" i="85"/>
  <c r="BP91" i="85"/>
  <c r="BN91" i="85"/>
  <c r="DM90" i="85"/>
  <c r="DK90" i="85"/>
  <c r="DF90" i="85"/>
  <c r="DI90" i="85" s="1"/>
  <c r="DD90" i="85"/>
  <c r="CY90" i="85"/>
  <c r="CZ90" i="85" s="1"/>
  <c r="CW90" i="85"/>
  <c r="CR90" i="85"/>
  <c r="CP90" i="85"/>
  <c r="CK90" i="85"/>
  <c r="CN90" i="85" s="1"/>
  <c r="CI90" i="85"/>
  <c r="CD90" i="85"/>
  <c r="CE90" i="85" s="1"/>
  <c r="CB90" i="85"/>
  <c r="BW90" i="85"/>
  <c r="BZ90" i="85" s="1"/>
  <c r="BU90" i="85"/>
  <c r="BQ90" i="85"/>
  <c r="BP90" i="85"/>
  <c r="BS90" i="85" s="1"/>
  <c r="BT90" i="85" s="1"/>
  <c r="BN90" i="85"/>
  <c r="DM87" i="85"/>
  <c r="DK87" i="85"/>
  <c r="DF87" i="85"/>
  <c r="DD87" i="85"/>
  <c r="CY87" i="85"/>
  <c r="CW87" i="85"/>
  <c r="CR87" i="85"/>
  <c r="CP87" i="85"/>
  <c r="CK87" i="85"/>
  <c r="CI87" i="85"/>
  <c r="CD87" i="85"/>
  <c r="CG87" i="85" s="1"/>
  <c r="CB87" i="85"/>
  <c r="BW87" i="85"/>
  <c r="BU87" i="85"/>
  <c r="BP87" i="85"/>
  <c r="BS87" i="85" s="1"/>
  <c r="BN87" i="85"/>
  <c r="DM85" i="85"/>
  <c r="DK85" i="85"/>
  <c r="DG85" i="85"/>
  <c r="DF85" i="85"/>
  <c r="DI85" i="85" s="1"/>
  <c r="DJ85" i="85" s="1"/>
  <c r="DD85" i="85"/>
  <c r="CY85" i="85"/>
  <c r="CW85" i="85"/>
  <c r="CR85" i="85"/>
  <c r="CP85" i="85"/>
  <c r="CK85" i="85"/>
  <c r="CN85" i="85" s="1"/>
  <c r="CI85" i="85"/>
  <c r="CD85" i="85"/>
  <c r="CE85" i="85" s="1"/>
  <c r="CB85" i="85"/>
  <c r="BX85" i="85"/>
  <c r="BW85" i="85"/>
  <c r="BZ85" i="85" s="1"/>
  <c r="CA85" i="85" s="1"/>
  <c r="BU85" i="85"/>
  <c r="BP85" i="85"/>
  <c r="BN85" i="85"/>
  <c r="DM84" i="85"/>
  <c r="DK84" i="85"/>
  <c r="DI84" i="85"/>
  <c r="DJ84" i="85" s="1"/>
  <c r="DF84" i="85"/>
  <c r="DG84" i="85" s="1"/>
  <c r="DD84" i="85"/>
  <c r="CY84" i="85"/>
  <c r="CW84" i="85"/>
  <c r="CR84" i="85"/>
  <c r="CP84" i="85"/>
  <c r="CL84" i="85"/>
  <c r="CK84" i="85"/>
  <c r="CN84" i="85" s="1"/>
  <c r="CI84" i="85"/>
  <c r="CD84" i="85"/>
  <c r="CG84" i="85" s="1"/>
  <c r="CH84" i="85" s="1"/>
  <c r="CB84" i="85"/>
  <c r="BW84" i="85"/>
  <c r="BZ84" i="85" s="1"/>
  <c r="BU84" i="85"/>
  <c r="BP84" i="85"/>
  <c r="BN84" i="85"/>
  <c r="DM83" i="85"/>
  <c r="DK83" i="85"/>
  <c r="DF83" i="85"/>
  <c r="DI83" i="85" s="1"/>
  <c r="DD83" i="85"/>
  <c r="CY83" i="85"/>
  <c r="CW83" i="85"/>
  <c r="CR83" i="85"/>
  <c r="CP83" i="85"/>
  <c r="CK83" i="85"/>
  <c r="CN83" i="85" s="1"/>
  <c r="CI83" i="85"/>
  <c r="CD83" i="85"/>
  <c r="CG83" i="85" s="1"/>
  <c r="CB83" i="85"/>
  <c r="BW83" i="85"/>
  <c r="BZ83" i="85" s="1"/>
  <c r="CA83" i="85" s="1"/>
  <c r="BU83" i="85"/>
  <c r="BP83" i="85"/>
  <c r="BN83" i="85"/>
  <c r="DM82" i="85"/>
  <c r="DK82" i="85"/>
  <c r="DF82" i="85"/>
  <c r="DD82" i="85"/>
  <c r="CY82" i="85"/>
  <c r="CW82" i="85"/>
  <c r="CR82" i="85"/>
  <c r="CP82" i="85"/>
  <c r="CL82" i="85"/>
  <c r="CK82" i="85"/>
  <c r="CN82" i="85" s="1"/>
  <c r="CI82" i="85"/>
  <c r="CE82" i="85"/>
  <c r="CD82" i="85"/>
  <c r="CG82" i="85" s="1"/>
  <c r="CB82" i="85"/>
  <c r="BW82" i="85"/>
  <c r="BU82" i="85"/>
  <c r="BP82" i="85"/>
  <c r="BS82" i="85" s="1"/>
  <c r="BN82" i="85"/>
  <c r="DM81" i="85"/>
  <c r="DK81" i="85"/>
  <c r="DF81" i="85"/>
  <c r="DI81" i="85" s="1"/>
  <c r="DJ81" i="85" s="1"/>
  <c r="DD81" i="85"/>
  <c r="CY81" i="85"/>
  <c r="CZ81" i="85" s="1"/>
  <c r="CW81" i="85"/>
  <c r="CR81" i="85"/>
  <c r="CP81" i="85"/>
  <c r="CK81" i="85"/>
  <c r="CI81" i="85"/>
  <c r="CD81" i="85"/>
  <c r="CE81" i="85" s="1"/>
  <c r="CB81" i="85"/>
  <c r="BX81" i="85"/>
  <c r="BW81" i="85"/>
  <c r="BZ81" i="85" s="1"/>
  <c r="BU81" i="85"/>
  <c r="BP81" i="85"/>
  <c r="BN81" i="85"/>
  <c r="DM80" i="85"/>
  <c r="DK80" i="85"/>
  <c r="DF80" i="85"/>
  <c r="DG80" i="85" s="1"/>
  <c r="DD80" i="85"/>
  <c r="CZ80" i="85"/>
  <c r="CY80" i="85"/>
  <c r="CW80" i="85"/>
  <c r="CR80" i="85"/>
  <c r="CP80" i="85"/>
  <c r="CK80" i="85"/>
  <c r="CN80" i="85" s="1"/>
  <c r="CI80" i="85"/>
  <c r="CD80" i="85"/>
  <c r="CG80" i="85" s="1"/>
  <c r="CH80" i="85" s="1"/>
  <c r="CB80" i="85"/>
  <c r="BW80" i="85"/>
  <c r="BZ80" i="85" s="1"/>
  <c r="CA80" i="85" s="1"/>
  <c r="BU80" i="85"/>
  <c r="BP80" i="85"/>
  <c r="BN80" i="85"/>
  <c r="DM79" i="85"/>
  <c r="DK79" i="85"/>
  <c r="DF79" i="85"/>
  <c r="DI79" i="85" s="1"/>
  <c r="DJ79" i="85" s="1"/>
  <c r="DD79" i="85"/>
  <c r="CY79" i="85"/>
  <c r="CW79" i="85"/>
  <c r="CR79" i="85"/>
  <c r="CP79" i="85"/>
  <c r="CK79" i="85"/>
  <c r="CN79" i="85" s="1"/>
  <c r="CI79" i="85"/>
  <c r="CD79" i="85"/>
  <c r="CB79" i="85"/>
  <c r="BW79" i="85"/>
  <c r="BZ79" i="85" s="1"/>
  <c r="CA79" i="85" s="1"/>
  <c r="BU79" i="85"/>
  <c r="BP79" i="85"/>
  <c r="BS79" i="85" s="1"/>
  <c r="BN79" i="85"/>
  <c r="DM78" i="85"/>
  <c r="DK78" i="85"/>
  <c r="DF78" i="85"/>
  <c r="DD78" i="85"/>
  <c r="CY78" i="85"/>
  <c r="CW78" i="85"/>
  <c r="CR78" i="85"/>
  <c r="CP78" i="85"/>
  <c r="CK78" i="85"/>
  <c r="CN78" i="85" s="1"/>
  <c r="CI78" i="85"/>
  <c r="CD78" i="85"/>
  <c r="CG78" i="85" s="1"/>
  <c r="CH78" i="85" s="1"/>
  <c r="CB78" i="85"/>
  <c r="BW78" i="85"/>
  <c r="BU78" i="85"/>
  <c r="BP78" i="85"/>
  <c r="BN78" i="85"/>
  <c r="DM77" i="85"/>
  <c r="DK77" i="85"/>
  <c r="DI77" i="85"/>
  <c r="DF77" i="85"/>
  <c r="DG77" i="85" s="1"/>
  <c r="DD77" i="85"/>
  <c r="CY77" i="85"/>
  <c r="CW77" i="85"/>
  <c r="CR77" i="85"/>
  <c r="CP77" i="85"/>
  <c r="CK77" i="85"/>
  <c r="CL77" i="85" s="1"/>
  <c r="CI77" i="85"/>
  <c r="CD77" i="85"/>
  <c r="CG77" i="85" s="1"/>
  <c r="CH77" i="85" s="1"/>
  <c r="CB77" i="85"/>
  <c r="BW77" i="85"/>
  <c r="BX77" i="85" s="1"/>
  <c r="BU77" i="85"/>
  <c r="BP77" i="85"/>
  <c r="BN77" i="85"/>
  <c r="DM76" i="85"/>
  <c r="DK76" i="85"/>
  <c r="DG76" i="85"/>
  <c r="DF76" i="85"/>
  <c r="DI76" i="85" s="1"/>
  <c r="DJ76" i="85" s="1"/>
  <c r="DD76" i="85"/>
  <c r="CY76" i="85"/>
  <c r="CW76" i="85"/>
  <c r="CR76" i="85"/>
  <c r="CP76" i="85"/>
  <c r="CN76" i="85"/>
  <c r="CO76" i="85" s="1"/>
  <c r="CL76" i="85"/>
  <c r="CK76" i="85"/>
  <c r="CI76" i="85"/>
  <c r="CD76" i="85"/>
  <c r="CG76" i="85" s="1"/>
  <c r="CH76" i="85" s="1"/>
  <c r="CB76" i="85"/>
  <c r="BW76" i="85"/>
  <c r="BZ76" i="85" s="1"/>
  <c r="CA76" i="85" s="1"/>
  <c r="BU76" i="85"/>
  <c r="BP76" i="85"/>
  <c r="BN76" i="85"/>
  <c r="DM74" i="85"/>
  <c r="DP74" i="85" s="1"/>
  <c r="DK74" i="85"/>
  <c r="DI74" i="85"/>
  <c r="DJ74" i="85" s="1"/>
  <c r="DF74" i="85"/>
  <c r="DG74" i="85" s="1"/>
  <c r="DD74" i="85"/>
  <c r="CY74" i="85"/>
  <c r="CW74" i="85"/>
  <c r="CR74" i="85"/>
  <c r="CP74" i="85"/>
  <c r="CK74" i="85"/>
  <c r="CN74" i="85" s="1"/>
  <c r="CO74" i="85" s="1"/>
  <c r="CI74" i="85"/>
  <c r="CD74" i="85"/>
  <c r="CE74" i="85" s="1"/>
  <c r="CB74" i="85"/>
  <c r="BW74" i="85"/>
  <c r="BU74" i="85"/>
  <c r="BQ74" i="85"/>
  <c r="BP74" i="85"/>
  <c r="BS74" i="85" s="1"/>
  <c r="BN74" i="85"/>
  <c r="DM71" i="85"/>
  <c r="DF71" i="85"/>
  <c r="DI71" i="85" s="1"/>
  <c r="DJ71" i="85" s="1"/>
  <c r="CY71" i="85"/>
  <c r="CR71" i="85"/>
  <c r="CK71" i="85"/>
  <c r="CL71" i="85" s="1"/>
  <c r="CM71" i="85" s="1"/>
  <c r="CD71" i="85"/>
  <c r="BZ71" i="85"/>
  <c r="CA71" i="85" s="1"/>
  <c r="BX71" i="85"/>
  <c r="BY71" i="85" s="1"/>
  <c r="BW71" i="85"/>
  <c r="BP71" i="85"/>
  <c r="DM70" i="85"/>
  <c r="DK70" i="85"/>
  <c r="DF70" i="85"/>
  <c r="DI70" i="85" s="1"/>
  <c r="DD70" i="85"/>
  <c r="DB70" i="85"/>
  <c r="CY70" i="85"/>
  <c r="CW70" i="85"/>
  <c r="CR70" i="85"/>
  <c r="CP70" i="85"/>
  <c r="CK70" i="85"/>
  <c r="CI70" i="85"/>
  <c r="CD70" i="85"/>
  <c r="CG70" i="85" s="1"/>
  <c r="CB70" i="85"/>
  <c r="BW70" i="85"/>
  <c r="BU70" i="85"/>
  <c r="BP70" i="85"/>
  <c r="BS70" i="85" s="1"/>
  <c r="BN70" i="85"/>
  <c r="DM69" i="85"/>
  <c r="DK69" i="85"/>
  <c r="DF69" i="85"/>
  <c r="DI69" i="85" s="1"/>
  <c r="DD69" i="85"/>
  <c r="CY69" i="85"/>
  <c r="CW69" i="85"/>
  <c r="CR69" i="85"/>
  <c r="CP69" i="85"/>
  <c r="CK69" i="85"/>
  <c r="CN69" i="85" s="1"/>
  <c r="CI69" i="85"/>
  <c r="CD69" i="85"/>
  <c r="CE69" i="85" s="1"/>
  <c r="CB69" i="85"/>
  <c r="BW69" i="85"/>
  <c r="BU69" i="85"/>
  <c r="BP69" i="85"/>
  <c r="BS69" i="85" s="1"/>
  <c r="BN69" i="85"/>
  <c r="DM68" i="85"/>
  <c r="DK68" i="85"/>
  <c r="DF68" i="85"/>
  <c r="DD68" i="85"/>
  <c r="CY68" i="85"/>
  <c r="CW68" i="85"/>
  <c r="CR68" i="85"/>
  <c r="CP68" i="85"/>
  <c r="CN68" i="85"/>
  <c r="CO68" i="85" s="1"/>
  <c r="CK68" i="85"/>
  <c r="CL68" i="85" s="1"/>
  <c r="CI68" i="85"/>
  <c r="CD68" i="85"/>
  <c r="CG68" i="85" s="1"/>
  <c r="CH68" i="85" s="1"/>
  <c r="CB68" i="85"/>
  <c r="BW68" i="85"/>
  <c r="BU68" i="85"/>
  <c r="BP68" i="85"/>
  <c r="BS68" i="85" s="1"/>
  <c r="BN68" i="85"/>
  <c r="DM67" i="85"/>
  <c r="DN67" i="85" s="1"/>
  <c r="DK67" i="85"/>
  <c r="DF67" i="85"/>
  <c r="DD67" i="85"/>
  <c r="CY67" i="85"/>
  <c r="CZ67" i="85" s="1"/>
  <c r="CW67" i="85"/>
  <c r="CR67" i="85"/>
  <c r="CP67" i="85"/>
  <c r="CK67" i="85"/>
  <c r="CI67" i="85"/>
  <c r="CD67" i="85"/>
  <c r="CB67" i="85"/>
  <c r="BW67" i="85"/>
  <c r="BZ67" i="85" s="1"/>
  <c r="CA67" i="85" s="1"/>
  <c r="BU67" i="85"/>
  <c r="BP67" i="85"/>
  <c r="BS67" i="85" s="1"/>
  <c r="BN67" i="85"/>
  <c r="DM64" i="85"/>
  <c r="DP64" i="85" s="1"/>
  <c r="DQ64" i="85" s="1"/>
  <c r="DF64" i="85"/>
  <c r="DI64" i="85" s="1"/>
  <c r="DJ64" i="85" s="1"/>
  <c r="CY64" i="85"/>
  <c r="CR64" i="85"/>
  <c r="CK64" i="85"/>
  <c r="CD64" i="85"/>
  <c r="BW64" i="85"/>
  <c r="BZ64" i="85" s="1"/>
  <c r="CA64" i="85" s="1"/>
  <c r="BP64" i="85"/>
  <c r="BS64" i="85" s="1"/>
  <c r="BT64" i="85" s="1"/>
  <c r="DP63" i="85"/>
  <c r="DM63" i="85"/>
  <c r="DK63" i="85"/>
  <c r="DI63" i="85"/>
  <c r="DJ63" i="85" s="1"/>
  <c r="DF63" i="85"/>
  <c r="DG63" i="85" s="1"/>
  <c r="DD63" i="85"/>
  <c r="CY63" i="85"/>
  <c r="CW63" i="85"/>
  <c r="CR63" i="85"/>
  <c r="CP63" i="85"/>
  <c r="CK63" i="85"/>
  <c r="CL63" i="85" s="1"/>
  <c r="CI63" i="85"/>
  <c r="CD63" i="85"/>
  <c r="CG63" i="85" s="1"/>
  <c r="CH63" i="85" s="1"/>
  <c r="CB63" i="85"/>
  <c r="BZ63" i="85"/>
  <c r="BW63" i="85"/>
  <c r="BX63" i="85" s="1"/>
  <c r="BU63" i="85"/>
  <c r="BP63" i="85"/>
  <c r="BN63" i="85"/>
  <c r="DM62" i="85"/>
  <c r="DK62" i="85"/>
  <c r="DF62" i="85"/>
  <c r="DI62" i="85" s="1"/>
  <c r="DJ62" i="85" s="1"/>
  <c r="DD62" i="85"/>
  <c r="CY62" i="85"/>
  <c r="CW62" i="85"/>
  <c r="CR62" i="85"/>
  <c r="CP62" i="85"/>
  <c r="CK62" i="85"/>
  <c r="CN62" i="85" s="1"/>
  <c r="CI62" i="85"/>
  <c r="CD62" i="85"/>
  <c r="CB62" i="85"/>
  <c r="BW62" i="85"/>
  <c r="BX62" i="85" s="1"/>
  <c r="BU62" i="85"/>
  <c r="BP62" i="85"/>
  <c r="BN62" i="85"/>
  <c r="DM61" i="85"/>
  <c r="DK61" i="85"/>
  <c r="DI61" i="85"/>
  <c r="DJ61" i="85" s="1"/>
  <c r="DG61" i="85"/>
  <c r="DF61" i="85"/>
  <c r="DD61" i="85"/>
  <c r="CY61" i="85"/>
  <c r="CW61" i="85"/>
  <c r="CR61" i="85"/>
  <c r="CP61" i="85"/>
  <c r="CK61" i="85"/>
  <c r="CN61" i="85" s="1"/>
  <c r="CI61" i="85"/>
  <c r="CG61" i="85"/>
  <c r="CH61" i="85" s="1"/>
  <c r="CD61" i="85"/>
  <c r="CE61" i="85" s="1"/>
  <c r="CB61" i="85"/>
  <c r="BW61" i="85"/>
  <c r="BZ61" i="85" s="1"/>
  <c r="CA61" i="85" s="1"/>
  <c r="BU61" i="85"/>
  <c r="BQ61" i="85"/>
  <c r="BP61" i="85"/>
  <c r="BS61" i="85" s="1"/>
  <c r="BN61" i="85"/>
  <c r="DM59" i="85"/>
  <c r="DK59" i="85"/>
  <c r="DF59" i="85"/>
  <c r="DD59" i="85"/>
  <c r="CY59" i="85"/>
  <c r="CZ59" i="85" s="1"/>
  <c r="CW59" i="85"/>
  <c r="CR59" i="85"/>
  <c r="CP59" i="85"/>
  <c r="CK59" i="85"/>
  <c r="CI59" i="85"/>
  <c r="CD59" i="85"/>
  <c r="CG59" i="85" s="1"/>
  <c r="CH59" i="85" s="1"/>
  <c r="CB59" i="85"/>
  <c r="BW59" i="85"/>
  <c r="BU59" i="85"/>
  <c r="BQ59" i="85"/>
  <c r="BP59" i="85"/>
  <c r="BS59" i="85" s="1"/>
  <c r="BN59" i="85"/>
  <c r="DM57" i="85"/>
  <c r="DP57" i="85" s="1"/>
  <c r="DQ57" i="85" s="1"/>
  <c r="DK57" i="85"/>
  <c r="DF57" i="85"/>
  <c r="DI57" i="85" s="1"/>
  <c r="DD57" i="85"/>
  <c r="CY57" i="85"/>
  <c r="CW57" i="85"/>
  <c r="CR57" i="85"/>
  <c r="CP57" i="85"/>
  <c r="CK57" i="85"/>
  <c r="CN57" i="85" s="1"/>
  <c r="CI57" i="85"/>
  <c r="CD57" i="85"/>
  <c r="CE57" i="85" s="1"/>
  <c r="CB57" i="85"/>
  <c r="BW57" i="85"/>
  <c r="BU57" i="85"/>
  <c r="BP57" i="85"/>
  <c r="BS57" i="85" s="1"/>
  <c r="BN57" i="85"/>
  <c r="DM56" i="85"/>
  <c r="DK56" i="85"/>
  <c r="DF56" i="85"/>
  <c r="DD56" i="85"/>
  <c r="CY56" i="85"/>
  <c r="CW56" i="85"/>
  <c r="CR56" i="85"/>
  <c r="CP56" i="85"/>
  <c r="CN56" i="85"/>
  <c r="CO56" i="85" s="1"/>
  <c r="CK56" i="85"/>
  <c r="CL56" i="85" s="1"/>
  <c r="CI56" i="85"/>
  <c r="CD56" i="85"/>
  <c r="CG56" i="85" s="1"/>
  <c r="CH56" i="85" s="1"/>
  <c r="CB56" i="85"/>
  <c r="BW56" i="85"/>
  <c r="BU56" i="85"/>
  <c r="BP56" i="85"/>
  <c r="BQ56" i="85" s="1"/>
  <c r="BN56" i="85"/>
  <c r="DM52" i="85"/>
  <c r="DK52" i="85"/>
  <c r="DF52" i="85"/>
  <c r="DI52" i="85" s="1"/>
  <c r="DD52" i="85"/>
  <c r="CY52" i="85"/>
  <c r="DB52" i="85" s="1"/>
  <c r="DC52" i="85" s="1"/>
  <c r="CW52" i="85"/>
  <c r="CR52" i="85"/>
  <c r="CP52" i="85"/>
  <c r="CK52" i="85"/>
  <c r="CI52" i="85"/>
  <c r="CE52" i="85"/>
  <c r="CD52" i="85"/>
  <c r="CG52" i="85" s="1"/>
  <c r="CB52" i="85"/>
  <c r="BW52" i="85"/>
  <c r="BZ52" i="85" s="1"/>
  <c r="BU52" i="85"/>
  <c r="BS52" i="85"/>
  <c r="BP52" i="85"/>
  <c r="BQ52" i="85" s="1"/>
  <c r="BN52" i="85"/>
  <c r="DM51" i="85"/>
  <c r="DK51" i="85"/>
  <c r="DF51" i="85"/>
  <c r="DG51" i="85" s="1"/>
  <c r="DD51" i="85"/>
  <c r="CY51" i="85"/>
  <c r="CW51" i="85"/>
  <c r="CR51" i="85"/>
  <c r="CP51" i="85"/>
  <c r="CL51" i="85"/>
  <c r="CK51" i="85"/>
  <c r="CN51" i="85" s="1"/>
  <c r="CI51" i="85"/>
  <c r="CD51" i="85"/>
  <c r="CB51" i="85"/>
  <c r="BW51" i="85"/>
  <c r="BU51" i="85"/>
  <c r="BP51" i="85"/>
  <c r="BQ51" i="85" s="1"/>
  <c r="BN51" i="85"/>
  <c r="DM50" i="85"/>
  <c r="DK50" i="85"/>
  <c r="DF50" i="85"/>
  <c r="DG50" i="85" s="1"/>
  <c r="DD50" i="85"/>
  <c r="CY50" i="85"/>
  <c r="CW50" i="85"/>
  <c r="CR50" i="85"/>
  <c r="CP50" i="85"/>
  <c r="CL50" i="85"/>
  <c r="CK50" i="85"/>
  <c r="CN50" i="85" s="1"/>
  <c r="CI50" i="85"/>
  <c r="CD50" i="85"/>
  <c r="CE50" i="85" s="1"/>
  <c r="CB50" i="85"/>
  <c r="BW50" i="85"/>
  <c r="BU50" i="85"/>
  <c r="BP50" i="85"/>
  <c r="BS50" i="85" s="1"/>
  <c r="BN50" i="85"/>
  <c r="DM49" i="85"/>
  <c r="DK49" i="85"/>
  <c r="DF49" i="85"/>
  <c r="DG49" i="85" s="1"/>
  <c r="DD49" i="85"/>
  <c r="CY49" i="85"/>
  <c r="CW49" i="85"/>
  <c r="CR49" i="85"/>
  <c r="CU49" i="85" s="1"/>
  <c r="CP49" i="85"/>
  <c r="CK49" i="85"/>
  <c r="CI49" i="85"/>
  <c r="CD49" i="85"/>
  <c r="CB49" i="85"/>
  <c r="BZ49" i="85"/>
  <c r="BW49" i="85"/>
  <c r="BX49" i="85" s="1"/>
  <c r="BU49" i="85"/>
  <c r="BP49" i="85"/>
  <c r="BS49" i="85" s="1"/>
  <c r="BN49" i="85"/>
  <c r="DM47" i="85"/>
  <c r="DN47" i="85" s="1"/>
  <c r="DK47" i="85"/>
  <c r="DF47" i="85"/>
  <c r="DD47" i="85"/>
  <c r="CY47" i="85"/>
  <c r="DB47" i="85" s="1"/>
  <c r="CW47" i="85"/>
  <c r="CR47" i="85"/>
  <c r="CP47" i="85"/>
  <c r="CK47" i="85"/>
  <c r="CL47" i="85" s="1"/>
  <c r="CI47" i="85"/>
  <c r="CD47" i="85"/>
  <c r="CB47" i="85"/>
  <c r="BW47" i="85"/>
  <c r="BU47" i="85"/>
  <c r="BP47" i="85"/>
  <c r="BQ47" i="85" s="1"/>
  <c r="BN47" i="85"/>
  <c r="DM46" i="85"/>
  <c r="DN46" i="85" s="1"/>
  <c r="DK46" i="85"/>
  <c r="DF46" i="85"/>
  <c r="DG46" i="85" s="1"/>
  <c r="DD46" i="85"/>
  <c r="CY46" i="85"/>
  <c r="CW46" i="85"/>
  <c r="CR46" i="85"/>
  <c r="CP46" i="85"/>
  <c r="CN46" i="85"/>
  <c r="CO46" i="85" s="1"/>
  <c r="CK46" i="85"/>
  <c r="CL46" i="85" s="1"/>
  <c r="CI46" i="85"/>
  <c r="CD46" i="85"/>
  <c r="CG46" i="85" s="1"/>
  <c r="CB46" i="85"/>
  <c r="BW46" i="85"/>
  <c r="BZ46" i="85" s="1"/>
  <c r="BU46" i="85"/>
  <c r="BP46" i="85"/>
  <c r="BQ46" i="85" s="1"/>
  <c r="BN46" i="85"/>
  <c r="DM45" i="85"/>
  <c r="DK45" i="85"/>
  <c r="DF45" i="85"/>
  <c r="DI45" i="85" s="1"/>
  <c r="DD45" i="85"/>
  <c r="CY45" i="85"/>
  <c r="CW45" i="85"/>
  <c r="CR45" i="85"/>
  <c r="CP45" i="85"/>
  <c r="CK45" i="85"/>
  <c r="CL45" i="85" s="1"/>
  <c r="CI45" i="85"/>
  <c r="CD45" i="85"/>
  <c r="CG45" i="85" s="1"/>
  <c r="CB45" i="85"/>
  <c r="BW45" i="85"/>
  <c r="BX45" i="85" s="1"/>
  <c r="BU45" i="85"/>
  <c r="BP45" i="85"/>
  <c r="BN45" i="85"/>
  <c r="DM41" i="85"/>
  <c r="DK41" i="85"/>
  <c r="DF41" i="85"/>
  <c r="DD41" i="85"/>
  <c r="CY41" i="85"/>
  <c r="CW41" i="85"/>
  <c r="CR41" i="85"/>
  <c r="CS41" i="85" s="1"/>
  <c r="CP41" i="85"/>
  <c r="CK41" i="85"/>
  <c r="CL41" i="85" s="1"/>
  <c r="CI41" i="85"/>
  <c r="CD41" i="85"/>
  <c r="CE41" i="85" s="1"/>
  <c r="CB41" i="85"/>
  <c r="BZ41" i="85"/>
  <c r="BW41" i="85"/>
  <c r="BX41" i="85" s="1"/>
  <c r="BU41" i="85"/>
  <c r="BQ41" i="85"/>
  <c r="BP41" i="85"/>
  <c r="BS41" i="85" s="1"/>
  <c r="BT41" i="85" s="1"/>
  <c r="BN41" i="85"/>
  <c r="DM40" i="85"/>
  <c r="DK40" i="85"/>
  <c r="DF40" i="85"/>
  <c r="DG40" i="85" s="1"/>
  <c r="DD40" i="85"/>
  <c r="CY40" i="85"/>
  <c r="CZ40" i="85" s="1"/>
  <c r="CW40" i="85"/>
  <c r="CR40" i="85"/>
  <c r="CP40" i="85"/>
  <c r="CK40" i="85"/>
  <c r="CL40" i="85" s="1"/>
  <c r="CI40" i="85"/>
  <c r="CD40" i="85"/>
  <c r="CE40" i="85" s="1"/>
  <c r="CB40" i="85"/>
  <c r="BW40" i="85"/>
  <c r="BX40" i="85" s="1"/>
  <c r="BU40" i="85"/>
  <c r="BP40" i="85"/>
  <c r="BN40" i="85"/>
  <c r="DM39" i="85"/>
  <c r="DK39" i="85"/>
  <c r="DF39" i="85"/>
  <c r="DG39" i="85" s="1"/>
  <c r="DD39" i="85"/>
  <c r="CY39" i="85"/>
  <c r="CW39" i="85"/>
  <c r="CR39" i="85"/>
  <c r="CP39" i="85"/>
  <c r="CK39" i="85"/>
  <c r="CI39" i="85"/>
  <c r="CD39" i="85"/>
  <c r="CG39" i="85" s="1"/>
  <c r="CB39" i="85"/>
  <c r="BW39" i="85"/>
  <c r="BX39" i="85" s="1"/>
  <c r="BU39" i="85"/>
  <c r="BP39" i="85"/>
  <c r="BS39" i="85" s="1"/>
  <c r="BN39" i="85"/>
  <c r="DM38" i="85"/>
  <c r="DK38" i="85"/>
  <c r="DF38" i="85"/>
  <c r="DD38" i="85"/>
  <c r="CY38" i="85"/>
  <c r="CW38" i="85"/>
  <c r="CR38" i="85"/>
  <c r="CP38" i="85"/>
  <c r="CK38" i="85"/>
  <c r="CL38" i="85" s="1"/>
  <c r="CI38" i="85"/>
  <c r="CD38" i="85"/>
  <c r="CB38" i="85"/>
  <c r="BX38" i="85"/>
  <c r="BW38" i="85"/>
  <c r="BZ38" i="85" s="1"/>
  <c r="BU38" i="85"/>
  <c r="BP38" i="85"/>
  <c r="BN38" i="85"/>
  <c r="DM37" i="85"/>
  <c r="DK37" i="85"/>
  <c r="DF37" i="85"/>
  <c r="DG37" i="85" s="1"/>
  <c r="DD37" i="85"/>
  <c r="CY37" i="85"/>
  <c r="DB37" i="85" s="1"/>
  <c r="CW37" i="85"/>
  <c r="CR37" i="85"/>
  <c r="CU37" i="85" s="1"/>
  <c r="CP37" i="85"/>
  <c r="CK37" i="85"/>
  <c r="CL37" i="85" s="1"/>
  <c r="CI37" i="85"/>
  <c r="CD37" i="85"/>
  <c r="CE37" i="85" s="1"/>
  <c r="CB37" i="85"/>
  <c r="BW37" i="85"/>
  <c r="BZ37" i="85" s="1"/>
  <c r="BU37" i="85"/>
  <c r="BP37" i="85"/>
  <c r="BN37" i="85"/>
  <c r="DM36" i="85"/>
  <c r="DK36" i="85"/>
  <c r="DF36" i="85"/>
  <c r="DD36" i="85"/>
  <c r="CY36" i="85"/>
  <c r="CW36" i="85"/>
  <c r="CR36" i="85"/>
  <c r="CP36" i="85"/>
  <c r="CK36" i="85"/>
  <c r="CI36" i="85"/>
  <c r="CD36" i="85"/>
  <c r="CG36" i="85" s="1"/>
  <c r="CB36" i="85"/>
  <c r="BW36" i="85"/>
  <c r="BX36" i="85" s="1"/>
  <c r="BU36" i="85"/>
  <c r="BP36" i="85"/>
  <c r="BS36" i="85" s="1"/>
  <c r="BN36" i="85"/>
  <c r="DM35" i="85"/>
  <c r="DK35" i="85"/>
  <c r="DF35" i="85"/>
  <c r="DG35" i="85" s="1"/>
  <c r="DD35" i="85"/>
  <c r="CY35" i="85"/>
  <c r="CZ35" i="85" s="1"/>
  <c r="CW35" i="85"/>
  <c r="CR35" i="85"/>
  <c r="CP35" i="85"/>
  <c r="CN35" i="85"/>
  <c r="CO35" i="85" s="1"/>
  <c r="CK35" i="85"/>
  <c r="CL35" i="85" s="1"/>
  <c r="CI35" i="85"/>
  <c r="CD35" i="85"/>
  <c r="CG35" i="85" s="1"/>
  <c r="CB35" i="85"/>
  <c r="BW35" i="85"/>
  <c r="BX35" i="85" s="1"/>
  <c r="BU35" i="85"/>
  <c r="BP35" i="85"/>
  <c r="BS35" i="85" s="1"/>
  <c r="BN35" i="85"/>
  <c r="DM34" i="85"/>
  <c r="DK34" i="85"/>
  <c r="DF34" i="85"/>
  <c r="DD34" i="85"/>
  <c r="CY34" i="85"/>
  <c r="DB34" i="85" s="1"/>
  <c r="DC34" i="85" s="1"/>
  <c r="CW34" i="85"/>
  <c r="CR34" i="85"/>
  <c r="CP34" i="85"/>
  <c r="CK34" i="85"/>
  <c r="CI34" i="85"/>
  <c r="CG34" i="85"/>
  <c r="CD34" i="85"/>
  <c r="CE34" i="85" s="1"/>
  <c r="CB34" i="85"/>
  <c r="BW34" i="85"/>
  <c r="BU34" i="85"/>
  <c r="BP34" i="85"/>
  <c r="BS34" i="85" s="1"/>
  <c r="BT34" i="85" s="1"/>
  <c r="BN34" i="85"/>
  <c r="DM33" i="85"/>
  <c r="DN33" i="85" s="1"/>
  <c r="DK33" i="85"/>
  <c r="DF33" i="85"/>
  <c r="DD33" i="85"/>
  <c r="CY33" i="85"/>
  <c r="CW33" i="85"/>
  <c r="CR33" i="85"/>
  <c r="CP33" i="85"/>
  <c r="CK33" i="85"/>
  <c r="CI33" i="85"/>
  <c r="CD33" i="85"/>
  <c r="CE33" i="85" s="1"/>
  <c r="CB33" i="85"/>
  <c r="BW33" i="85"/>
  <c r="BZ33" i="85" s="1"/>
  <c r="CA33" i="85" s="1"/>
  <c r="BU33" i="85"/>
  <c r="BP33" i="85"/>
  <c r="BQ33" i="85" s="1"/>
  <c r="BN33" i="85"/>
  <c r="DM32" i="85"/>
  <c r="DK32" i="85"/>
  <c r="DF32" i="85"/>
  <c r="DD32" i="85"/>
  <c r="CY32" i="85"/>
  <c r="CZ32" i="85" s="1"/>
  <c r="CW32" i="85"/>
  <c r="CR32" i="85"/>
  <c r="CP32" i="85"/>
  <c r="CK32" i="85"/>
  <c r="CI32" i="85"/>
  <c r="CD32" i="85"/>
  <c r="CB32" i="85"/>
  <c r="BZ32" i="85"/>
  <c r="BW32" i="85"/>
  <c r="BX32" i="85" s="1"/>
  <c r="BU32" i="85"/>
  <c r="BP32" i="85"/>
  <c r="BQ32" i="85" s="1"/>
  <c r="BN32" i="85"/>
  <c r="DM31" i="85"/>
  <c r="DK31" i="85"/>
  <c r="DF31" i="85"/>
  <c r="DD31" i="85"/>
  <c r="CY31" i="85"/>
  <c r="CW31" i="85"/>
  <c r="CR31" i="85"/>
  <c r="CP31" i="85"/>
  <c r="CK31" i="85"/>
  <c r="CI31" i="85"/>
  <c r="CD31" i="85"/>
  <c r="CB31" i="85"/>
  <c r="BX31" i="85"/>
  <c r="BW31" i="85"/>
  <c r="BZ31" i="85" s="1"/>
  <c r="BU31" i="85"/>
  <c r="BP31" i="85"/>
  <c r="BQ31" i="85" s="1"/>
  <c r="BN31" i="85"/>
  <c r="DM30" i="85"/>
  <c r="DK30" i="85"/>
  <c r="DF30" i="85"/>
  <c r="DD30" i="85"/>
  <c r="CY30" i="85"/>
  <c r="CW30" i="85"/>
  <c r="CR30" i="85"/>
  <c r="CP30" i="85"/>
  <c r="CK30" i="85"/>
  <c r="CI30" i="85"/>
  <c r="CD30" i="85"/>
  <c r="CB30" i="85"/>
  <c r="BW30" i="85"/>
  <c r="BX30" i="85" s="1"/>
  <c r="BU30" i="85"/>
  <c r="BP30" i="85"/>
  <c r="BN30" i="85"/>
  <c r="DM29" i="85"/>
  <c r="DK29" i="85"/>
  <c r="DF29" i="85"/>
  <c r="DD29" i="85"/>
  <c r="CY29" i="85"/>
  <c r="CW29" i="85"/>
  <c r="CR29" i="85"/>
  <c r="CU29" i="85" s="1"/>
  <c r="CP29" i="85"/>
  <c r="CK29" i="85"/>
  <c r="CI29" i="85"/>
  <c r="CD29" i="85"/>
  <c r="CG29" i="85" s="1"/>
  <c r="CB29" i="85"/>
  <c r="BZ29" i="85"/>
  <c r="CA29" i="85" s="1"/>
  <c r="BW29" i="85"/>
  <c r="BX29" i="85" s="1"/>
  <c r="BU29" i="85"/>
  <c r="BP29" i="85"/>
  <c r="BQ29" i="85" s="1"/>
  <c r="BN29" i="85"/>
  <c r="DM28" i="85"/>
  <c r="DK28" i="85"/>
  <c r="DF28" i="85"/>
  <c r="DD28" i="85"/>
  <c r="CY28" i="85"/>
  <c r="DB28" i="85" s="1"/>
  <c r="DC28" i="85" s="1"/>
  <c r="CW28" i="85"/>
  <c r="CR28" i="85"/>
  <c r="CP28" i="85"/>
  <c r="CK28" i="85"/>
  <c r="CI28" i="85"/>
  <c r="CD28" i="85"/>
  <c r="CG28" i="85" s="1"/>
  <c r="CB28" i="85"/>
  <c r="BW28" i="85"/>
  <c r="BU28" i="85"/>
  <c r="BP28" i="85"/>
  <c r="BS28" i="85" s="1"/>
  <c r="BT28" i="85" s="1"/>
  <c r="BN28" i="85"/>
  <c r="DM27" i="85"/>
  <c r="DK27" i="85"/>
  <c r="DF27" i="85"/>
  <c r="DD27" i="85"/>
  <c r="CY27" i="85"/>
  <c r="CZ27" i="85" s="1"/>
  <c r="CW27" i="85"/>
  <c r="CR27" i="85"/>
  <c r="CP27" i="85"/>
  <c r="CK27" i="85"/>
  <c r="CI27" i="85"/>
  <c r="CD27" i="85"/>
  <c r="CG27" i="85" s="1"/>
  <c r="CB27" i="85"/>
  <c r="BZ27" i="85"/>
  <c r="BW27" i="85"/>
  <c r="BX27" i="85" s="1"/>
  <c r="BU27" i="85"/>
  <c r="BP27" i="85"/>
  <c r="BS27" i="85" s="1"/>
  <c r="BT27" i="85" s="1"/>
  <c r="BN27" i="85"/>
  <c r="DM26" i="85"/>
  <c r="DK26" i="85"/>
  <c r="DF26" i="85"/>
  <c r="DD26" i="85"/>
  <c r="CY26" i="85"/>
  <c r="CW26" i="85"/>
  <c r="CR26" i="85"/>
  <c r="CP26" i="85"/>
  <c r="CK26" i="85"/>
  <c r="CI26" i="85"/>
  <c r="CD26" i="85"/>
  <c r="CG26" i="85" s="1"/>
  <c r="CH26" i="85" s="1"/>
  <c r="CB26" i="85"/>
  <c r="BZ26" i="85"/>
  <c r="BW26" i="85"/>
  <c r="BX26" i="85" s="1"/>
  <c r="BU26" i="85"/>
  <c r="BP26" i="85"/>
  <c r="BN26" i="85"/>
  <c r="DM25" i="85"/>
  <c r="DK25" i="85"/>
  <c r="DF25" i="85"/>
  <c r="DD25" i="85"/>
  <c r="CY25" i="85"/>
  <c r="CW25" i="85"/>
  <c r="CR25" i="85"/>
  <c r="CU25" i="85" s="1"/>
  <c r="CV25" i="85" s="1"/>
  <c r="CP25" i="85"/>
  <c r="CK25" i="85"/>
  <c r="CI25" i="85"/>
  <c r="CD25" i="85"/>
  <c r="CG25" i="85" s="1"/>
  <c r="CB25" i="85"/>
  <c r="BX25" i="85"/>
  <c r="BW25" i="85"/>
  <c r="BZ25" i="85" s="1"/>
  <c r="BU25" i="85"/>
  <c r="BP25" i="85"/>
  <c r="BQ25" i="85" s="1"/>
  <c r="BN25" i="85"/>
  <c r="DM22" i="85"/>
  <c r="DK22" i="85"/>
  <c r="DF22" i="85"/>
  <c r="DD22" i="85"/>
  <c r="CY22" i="85"/>
  <c r="DB22" i="85" s="1"/>
  <c r="DC22" i="85" s="1"/>
  <c r="CW22" i="85"/>
  <c r="CR22" i="85"/>
  <c r="CP22" i="85"/>
  <c r="CK22" i="85"/>
  <c r="CI22" i="85"/>
  <c r="CD22" i="85"/>
  <c r="CG22" i="85" s="1"/>
  <c r="CB22" i="85"/>
  <c r="BW22" i="85"/>
  <c r="BU22" i="85"/>
  <c r="BS22" i="85"/>
  <c r="BP22" i="85"/>
  <c r="BQ22" i="85" s="1"/>
  <c r="BN22" i="85"/>
  <c r="DM21" i="85"/>
  <c r="DK21" i="85"/>
  <c r="DF21" i="85"/>
  <c r="DD21" i="85"/>
  <c r="CY21" i="85"/>
  <c r="CZ21" i="85" s="1"/>
  <c r="CW21" i="85"/>
  <c r="CR21" i="85"/>
  <c r="CP21" i="85"/>
  <c r="CK21" i="85"/>
  <c r="CI21" i="85"/>
  <c r="CD21" i="85"/>
  <c r="CG21" i="85" s="1"/>
  <c r="CB21" i="85"/>
  <c r="BW21" i="85"/>
  <c r="BX21" i="85" s="1"/>
  <c r="BU21" i="85"/>
  <c r="BQ21" i="85"/>
  <c r="BP21" i="85"/>
  <c r="BS21" i="85" s="1"/>
  <c r="BT21" i="85" s="1"/>
  <c r="BN21" i="85"/>
  <c r="DM20" i="85"/>
  <c r="DN20" i="85" s="1"/>
  <c r="DK20" i="85"/>
  <c r="DF20" i="85"/>
  <c r="DD20" i="85"/>
  <c r="CY20" i="85"/>
  <c r="CW20" i="85"/>
  <c r="CR20" i="85"/>
  <c r="CP20" i="85"/>
  <c r="CK20" i="85"/>
  <c r="CI20" i="85"/>
  <c r="CE20" i="85"/>
  <c r="CD20" i="85"/>
  <c r="CG20" i="85" s="1"/>
  <c r="CB20" i="85"/>
  <c r="BW20" i="85"/>
  <c r="BX20" i="85" s="1"/>
  <c r="BU20" i="85"/>
  <c r="BP20" i="85"/>
  <c r="BN20" i="85"/>
  <c r="DM19" i="85"/>
  <c r="DK19" i="85"/>
  <c r="DF19" i="85"/>
  <c r="DD19" i="85"/>
  <c r="CY19" i="85"/>
  <c r="CW19" i="85"/>
  <c r="CR19" i="85"/>
  <c r="CP19" i="85"/>
  <c r="CK19" i="85"/>
  <c r="CN19" i="85" s="1"/>
  <c r="CI19" i="85"/>
  <c r="CD19" i="85"/>
  <c r="CB19" i="85"/>
  <c r="BW19" i="85"/>
  <c r="BX19" i="85" s="1"/>
  <c r="BU19" i="85"/>
  <c r="BP19" i="85"/>
  <c r="BN19" i="85"/>
  <c r="DM18" i="85"/>
  <c r="DK18" i="85"/>
  <c r="DF18" i="85"/>
  <c r="DD18" i="85"/>
  <c r="CY18" i="85"/>
  <c r="CZ18" i="85" s="1"/>
  <c r="CW18" i="85"/>
  <c r="CR18" i="85"/>
  <c r="CP18" i="85"/>
  <c r="CK18" i="85"/>
  <c r="CN18" i="85" s="1"/>
  <c r="CI18" i="85"/>
  <c r="CD18" i="85"/>
  <c r="CG18" i="85" s="1"/>
  <c r="CB18" i="85"/>
  <c r="BZ18" i="85"/>
  <c r="BW18" i="85"/>
  <c r="BX18" i="85" s="1"/>
  <c r="BU18" i="85"/>
  <c r="BP18" i="85"/>
  <c r="BN18" i="85"/>
  <c r="DM17" i="85"/>
  <c r="DK17" i="85"/>
  <c r="DF17" i="85"/>
  <c r="DI17" i="85" s="1"/>
  <c r="DJ17" i="85" s="1"/>
  <c r="DD17" i="85"/>
  <c r="CY17" i="85"/>
  <c r="DB17" i="85" s="1"/>
  <c r="CW17" i="85"/>
  <c r="CR17" i="85"/>
  <c r="CP17" i="85"/>
  <c r="CK17" i="85"/>
  <c r="CN17" i="85" s="1"/>
  <c r="CI17" i="85"/>
  <c r="CD17" i="85"/>
  <c r="CG17" i="85" s="1"/>
  <c r="CB17" i="85"/>
  <c r="BX17" i="85"/>
  <c r="BW17" i="85"/>
  <c r="BZ17" i="85" s="1"/>
  <c r="CA17" i="85" s="1"/>
  <c r="BU17" i="85"/>
  <c r="BP17" i="85"/>
  <c r="BN17" i="85"/>
  <c r="DM16" i="85"/>
  <c r="DK16" i="85"/>
  <c r="DF16" i="85"/>
  <c r="DG16" i="85" s="1"/>
  <c r="DD16" i="85"/>
  <c r="CY16" i="85"/>
  <c r="CW16" i="85"/>
  <c r="CR16" i="85"/>
  <c r="CP16" i="85"/>
  <c r="CK16" i="85"/>
  <c r="CN16" i="85" s="1"/>
  <c r="CI16" i="85"/>
  <c r="CD16" i="85"/>
  <c r="CE16" i="85" s="1"/>
  <c r="CB16" i="85"/>
  <c r="BW16" i="85"/>
  <c r="BZ16" i="85" s="1"/>
  <c r="BU16" i="85"/>
  <c r="BP16" i="85"/>
  <c r="BS16" i="85" s="1"/>
  <c r="BN16" i="85"/>
  <c r="DM15" i="85"/>
  <c r="DK15" i="85"/>
  <c r="DF15" i="85"/>
  <c r="DI15" i="85" s="1"/>
  <c r="DJ15" i="85" s="1"/>
  <c r="DD15" i="85"/>
  <c r="CY15" i="85"/>
  <c r="CW15" i="85"/>
  <c r="CR15" i="85"/>
  <c r="CP15" i="85"/>
  <c r="CK15" i="85"/>
  <c r="CN15" i="85" s="1"/>
  <c r="CI15" i="85"/>
  <c r="CG15" i="85"/>
  <c r="CD15" i="85"/>
  <c r="CE15" i="85" s="1"/>
  <c r="CB15" i="85"/>
  <c r="BW15" i="85"/>
  <c r="BX15" i="85" s="1"/>
  <c r="BU15" i="85"/>
  <c r="BP15" i="85"/>
  <c r="BS15" i="85" s="1"/>
  <c r="BN15" i="85"/>
  <c r="DM14" i="85"/>
  <c r="DK14" i="85"/>
  <c r="DF14" i="85"/>
  <c r="DG14" i="85" s="1"/>
  <c r="DD14" i="85"/>
  <c r="CZ14" i="85"/>
  <c r="CY14" i="85"/>
  <c r="DB14" i="85" s="1"/>
  <c r="CW14" i="85"/>
  <c r="CR14" i="85"/>
  <c r="CP14" i="85"/>
  <c r="CK14" i="85"/>
  <c r="CN14" i="85" s="1"/>
  <c r="CI14" i="85"/>
  <c r="CD14" i="85"/>
  <c r="CG14" i="85" s="1"/>
  <c r="CB14" i="85"/>
  <c r="BW14" i="85"/>
  <c r="BZ14" i="85" s="1"/>
  <c r="BU14" i="85"/>
  <c r="BP14" i="85"/>
  <c r="BS14" i="85" s="1"/>
  <c r="BN14" i="85"/>
  <c r="DM13" i="85"/>
  <c r="DK13" i="85"/>
  <c r="DF13" i="85"/>
  <c r="DI13" i="85" s="1"/>
  <c r="DD13" i="85"/>
  <c r="CY13" i="85"/>
  <c r="CW13" i="85"/>
  <c r="CR13" i="85"/>
  <c r="CP13" i="85"/>
  <c r="CK13" i="85"/>
  <c r="CN13" i="85" s="1"/>
  <c r="CO13" i="85" s="1"/>
  <c r="CI13" i="85"/>
  <c r="CE13" i="85"/>
  <c r="CD13" i="85"/>
  <c r="CG13" i="85" s="1"/>
  <c r="CB13" i="85"/>
  <c r="BW13" i="85"/>
  <c r="BZ13" i="85" s="1"/>
  <c r="CA13" i="85" s="1"/>
  <c r="BU13" i="85"/>
  <c r="BP13" i="85"/>
  <c r="BS13" i="85" s="1"/>
  <c r="BT13" i="85" s="1"/>
  <c r="BN13" i="85"/>
  <c r="DM8" i="85"/>
  <c r="DN8" i="85" s="1"/>
  <c r="DQ8" i="85" s="1"/>
  <c r="DK8" i="85"/>
  <c r="DF8" i="85"/>
  <c r="DG8" i="85" s="1"/>
  <c r="DD8" i="85"/>
  <c r="CY8" i="85"/>
  <c r="CZ8" i="85" s="1"/>
  <c r="CW8" i="85"/>
  <c r="CR8" i="85"/>
  <c r="CS8" i="85" s="1"/>
  <c r="CV8" i="85" s="1"/>
  <c r="CP8" i="85"/>
  <c r="CK8" i="85"/>
  <c r="CL8" i="85" s="1"/>
  <c r="CO8" i="85" s="1"/>
  <c r="CI8" i="85"/>
  <c r="CD8" i="85"/>
  <c r="CE8" i="85" s="1"/>
  <c r="CB8" i="85"/>
  <c r="BW8" i="85"/>
  <c r="BX8" i="85" s="1"/>
  <c r="BU8" i="85"/>
  <c r="BP8" i="85"/>
  <c r="BQ8" i="85" s="1"/>
  <c r="BN8" i="85"/>
  <c r="DK5" i="85"/>
  <c r="DD5" i="85"/>
  <c r="CW5" i="85"/>
  <c r="CP5" i="85"/>
  <c r="CI5" i="85"/>
  <c r="CB5" i="85"/>
  <c r="BU5" i="85"/>
  <c r="BN5" i="85"/>
  <c r="BG191" i="85"/>
  <c r="BG192" i="85" s="1"/>
  <c r="AZ191" i="85"/>
  <c r="AZ192" i="85" s="1"/>
  <c r="AS191" i="85"/>
  <c r="AS192" i="85" s="1"/>
  <c r="AL191" i="85"/>
  <c r="AL192" i="85" s="1"/>
  <c r="BH188" i="85"/>
  <c r="BA188" i="85"/>
  <c r="AT188" i="85"/>
  <c r="AM188" i="85"/>
  <c r="AO163" i="85" s="1"/>
  <c r="BI186" i="85"/>
  <c r="BB186" i="85"/>
  <c r="AU186" i="85"/>
  <c r="AN186" i="85"/>
  <c r="BH176" i="85"/>
  <c r="BI176" i="85" s="1"/>
  <c r="BA176" i="85"/>
  <c r="BB176" i="85" s="1"/>
  <c r="AT176" i="85"/>
  <c r="AU176" i="85" s="1"/>
  <c r="AX176" i="85" s="1"/>
  <c r="AY176" i="85" s="1"/>
  <c r="AM176" i="85"/>
  <c r="AN176" i="85" s="1"/>
  <c r="BI171" i="85"/>
  <c r="BL171" i="85" s="1"/>
  <c r="BG171" i="85"/>
  <c r="BB171" i="85"/>
  <c r="AZ171" i="85"/>
  <c r="AU171" i="85"/>
  <c r="AS171" i="85"/>
  <c r="AN171" i="85"/>
  <c r="AL171" i="85"/>
  <c r="BI170" i="85"/>
  <c r="BG170" i="85"/>
  <c r="BB170" i="85"/>
  <c r="AZ170" i="85"/>
  <c r="AU170" i="85"/>
  <c r="AS170" i="85"/>
  <c r="AN170" i="85"/>
  <c r="AL170" i="85"/>
  <c r="BI169" i="85"/>
  <c r="BL169" i="85" s="1"/>
  <c r="BG169" i="85"/>
  <c r="BB169" i="85"/>
  <c r="AZ169" i="85"/>
  <c r="AU169" i="85"/>
  <c r="AS169" i="85"/>
  <c r="AN169" i="85"/>
  <c r="AL169" i="85"/>
  <c r="BI168" i="85"/>
  <c r="BG168" i="85"/>
  <c r="BB168" i="85"/>
  <c r="AZ168" i="85"/>
  <c r="AU168" i="85"/>
  <c r="AS168" i="85"/>
  <c r="AN168" i="85"/>
  <c r="AO168" i="85" s="1"/>
  <c r="AL168" i="85"/>
  <c r="BI167" i="85"/>
  <c r="BG167" i="85"/>
  <c r="BB167" i="85"/>
  <c r="AZ167" i="85"/>
  <c r="AU167" i="85"/>
  <c r="AS167" i="85"/>
  <c r="AN167" i="85"/>
  <c r="AQ167" i="85" s="1"/>
  <c r="AR167" i="85" s="1"/>
  <c r="AL167" i="85"/>
  <c r="BI165" i="85"/>
  <c r="BG165" i="85"/>
  <c r="BB165" i="85"/>
  <c r="AZ165" i="85"/>
  <c r="AU165" i="85"/>
  <c r="AX165" i="85" s="1"/>
  <c r="AY165" i="85" s="1"/>
  <c r="AS165" i="85"/>
  <c r="AN165" i="85"/>
  <c r="AL165" i="85"/>
  <c r="BI164" i="85"/>
  <c r="BL164" i="85" s="1"/>
  <c r="BM164" i="85" s="1"/>
  <c r="BG164" i="85"/>
  <c r="BB164" i="85"/>
  <c r="BE164" i="85" s="1"/>
  <c r="BF164" i="85" s="1"/>
  <c r="AZ164" i="85"/>
  <c r="AU164" i="85"/>
  <c r="AS164" i="85"/>
  <c r="AN164" i="85"/>
  <c r="AL164" i="85"/>
  <c r="BI163" i="85"/>
  <c r="BG163" i="85"/>
  <c r="BB163" i="85"/>
  <c r="AZ163" i="85"/>
  <c r="AU163" i="85"/>
  <c r="AS163" i="85"/>
  <c r="AN163" i="85"/>
  <c r="AL163" i="85"/>
  <c r="BI162" i="85"/>
  <c r="BG162" i="85"/>
  <c r="BB162" i="85"/>
  <c r="AZ162" i="85"/>
  <c r="AV162" i="85"/>
  <c r="AU162" i="85"/>
  <c r="AS162" i="85"/>
  <c r="AN162" i="85"/>
  <c r="AL162" i="85"/>
  <c r="BI161" i="85"/>
  <c r="BG161" i="85"/>
  <c r="BB161" i="85"/>
  <c r="AZ161" i="85"/>
  <c r="AU161" i="85"/>
  <c r="AS161" i="85"/>
  <c r="AN161" i="85"/>
  <c r="AL161" i="85"/>
  <c r="BI160" i="85"/>
  <c r="BG160" i="85"/>
  <c r="BB160" i="85"/>
  <c r="AZ160" i="85"/>
  <c r="AU160" i="85"/>
  <c r="AS160" i="85"/>
  <c r="AN160" i="85"/>
  <c r="AO160" i="85" s="1"/>
  <c r="AL160" i="85"/>
  <c r="BI159" i="85"/>
  <c r="BG159" i="85"/>
  <c r="BB159" i="85"/>
  <c r="AZ159" i="85"/>
  <c r="AU159" i="85"/>
  <c r="AV159" i="85" s="1"/>
  <c r="AS159" i="85"/>
  <c r="AN159" i="85"/>
  <c r="AL159" i="85"/>
  <c r="BI158" i="85"/>
  <c r="BL158" i="85" s="1"/>
  <c r="BG158" i="85"/>
  <c r="BB158" i="85"/>
  <c r="AZ158" i="85"/>
  <c r="AU158" i="85"/>
  <c r="AS158" i="85"/>
  <c r="AN158" i="85"/>
  <c r="AQ158" i="85" s="1"/>
  <c r="AL158" i="85"/>
  <c r="BI157" i="85"/>
  <c r="BG157" i="85"/>
  <c r="BB157" i="85"/>
  <c r="AZ157" i="85"/>
  <c r="AU157" i="85"/>
  <c r="AX157" i="85" s="1"/>
  <c r="AY157" i="85" s="1"/>
  <c r="AS157" i="85"/>
  <c r="AN157" i="85"/>
  <c r="AL157" i="85"/>
  <c r="BI156" i="85"/>
  <c r="BG156" i="85"/>
  <c r="BB156" i="85"/>
  <c r="AZ156" i="85"/>
  <c r="AU156" i="85"/>
  <c r="AS156" i="85"/>
  <c r="AN156" i="85"/>
  <c r="AL156" i="85"/>
  <c r="BI155" i="85"/>
  <c r="BG155" i="85"/>
  <c r="BB155" i="85"/>
  <c r="AZ155" i="85"/>
  <c r="AU155" i="85"/>
  <c r="AS155" i="85"/>
  <c r="AO155" i="85"/>
  <c r="AN155" i="85"/>
  <c r="AL155" i="85"/>
  <c r="BI154" i="85"/>
  <c r="BG154" i="85"/>
  <c r="BB154" i="85"/>
  <c r="AZ154" i="85"/>
  <c r="AU154" i="85"/>
  <c r="AX154" i="85" s="1"/>
  <c r="AS154" i="85"/>
  <c r="AN154" i="85"/>
  <c r="AL154" i="85"/>
  <c r="BI153" i="85"/>
  <c r="BL153" i="85" s="1"/>
  <c r="BG153" i="85"/>
  <c r="BB153" i="85"/>
  <c r="AZ153" i="85"/>
  <c r="AU153" i="85"/>
  <c r="AV153" i="85" s="1"/>
  <c r="AS153" i="85"/>
  <c r="AN153" i="85"/>
  <c r="AQ153" i="85" s="1"/>
  <c r="AL153" i="85"/>
  <c r="BI152" i="85"/>
  <c r="BL152" i="85" s="1"/>
  <c r="BG152" i="85"/>
  <c r="BB152" i="85"/>
  <c r="AZ152" i="85"/>
  <c r="AU152" i="85"/>
  <c r="AS152" i="85"/>
  <c r="AQ152" i="85"/>
  <c r="AR152" i="85" s="1"/>
  <c r="AN152" i="85"/>
  <c r="AO152" i="85" s="1"/>
  <c r="AL152" i="85"/>
  <c r="BI151" i="85"/>
  <c r="BL151" i="85" s="1"/>
  <c r="BG151" i="85"/>
  <c r="BB151" i="85"/>
  <c r="AZ151" i="85"/>
  <c r="AU151" i="85"/>
  <c r="AV151" i="85" s="1"/>
  <c r="AS151" i="85"/>
  <c r="AN151" i="85"/>
  <c r="AL151" i="85"/>
  <c r="BI150" i="85"/>
  <c r="BL150" i="85" s="1"/>
  <c r="BG150" i="85"/>
  <c r="BB150" i="85"/>
  <c r="AZ150" i="85"/>
  <c r="AU150" i="85"/>
  <c r="AS150" i="85"/>
  <c r="AQ150" i="85"/>
  <c r="AO150" i="85"/>
  <c r="AN150" i="85"/>
  <c r="AL150" i="85"/>
  <c r="BI149" i="85"/>
  <c r="BL149" i="85" s="1"/>
  <c r="BG149" i="85"/>
  <c r="BB149" i="85"/>
  <c r="AZ149" i="85"/>
  <c r="AV149" i="85"/>
  <c r="AU149" i="85"/>
  <c r="AX149" i="85" s="1"/>
  <c r="AY149" i="85" s="1"/>
  <c r="AS149" i="85"/>
  <c r="AN149" i="85"/>
  <c r="AL149" i="85"/>
  <c r="BI148" i="85"/>
  <c r="BL148" i="85" s="1"/>
  <c r="BG148" i="85"/>
  <c r="BB148" i="85"/>
  <c r="AZ148" i="85"/>
  <c r="AU148" i="85"/>
  <c r="AS148" i="85"/>
  <c r="AN148" i="85"/>
  <c r="AL148" i="85"/>
  <c r="BI147" i="85"/>
  <c r="BL147" i="85" s="1"/>
  <c r="BG147" i="85"/>
  <c r="BB147" i="85"/>
  <c r="AZ147" i="85"/>
  <c r="AU147" i="85"/>
  <c r="AS147" i="85"/>
  <c r="AN147" i="85"/>
  <c r="AL147" i="85"/>
  <c r="BI146" i="85"/>
  <c r="BL146" i="85" s="1"/>
  <c r="BG146" i="85"/>
  <c r="BB146" i="85"/>
  <c r="AZ146" i="85"/>
  <c r="AU146" i="85"/>
  <c r="AX146" i="85" s="1"/>
  <c r="AS146" i="85"/>
  <c r="AN146" i="85"/>
  <c r="AO146" i="85" s="1"/>
  <c r="AL146" i="85"/>
  <c r="BI145" i="85"/>
  <c r="BL145" i="85" s="1"/>
  <c r="BG145" i="85"/>
  <c r="BB145" i="85"/>
  <c r="AZ145" i="85"/>
  <c r="AU145" i="85"/>
  <c r="AV145" i="85" s="1"/>
  <c r="AS145" i="85"/>
  <c r="AN145" i="85"/>
  <c r="AQ145" i="85" s="1"/>
  <c r="AL145" i="85"/>
  <c r="BI144" i="85"/>
  <c r="BL144" i="85" s="1"/>
  <c r="BG144" i="85"/>
  <c r="BB144" i="85"/>
  <c r="AZ144" i="85"/>
  <c r="AU144" i="85"/>
  <c r="AS144" i="85"/>
  <c r="AQ144" i="85"/>
  <c r="AR144" i="85" s="1"/>
  <c r="AN144" i="85"/>
  <c r="AO144" i="85" s="1"/>
  <c r="AL144" i="85"/>
  <c r="BI143" i="85"/>
  <c r="BL143" i="85" s="1"/>
  <c r="BG143" i="85"/>
  <c r="BB143" i="85"/>
  <c r="AZ143" i="85"/>
  <c r="AX143" i="85"/>
  <c r="AY143" i="85" s="1"/>
  <c r="AU143" i="85"/>
  <c r="AV143" i="85" s="1"/>
  <c r="AS143" i="85"/>
  <c r="AN143" i="85"/>
  <c r="AL143" i="85"/>
  <c r="BJ142" i="85"/>
  <c r="BI142" i="85"/>
  <c r="BG142" i="85"/>
  <c r="BB142" i="85"/>
  <c r="AZ142" i="85"/>
  <c r="AU142" i="85"/>
  <c r="AS142" i="85"/>
  <c r="AN142" i="85"/>
  <c r="AQ142" i="85" s="1"/>
  <c r="AL142" i="85"/>
  <c r="BI141" i="85"/>
  <c r="BG141" i="85"/>
  <c r="BB141" i="85"/>
  <c r="AZ141" i="85"/>
  <c r="AU141" i="85"/>
  <c r="AX141" i="85" s="1"/>
  <c r="AS141" i="85"/>
  <c r="AN141" i="85"/>
  <c r="AL141" i="85"/>
  <c r="BI140" i="85"/>
  <c r="BL140" i="85" s="1"/>
  <c r="BG140" i="85"/>
  <c r="BB140" i="85"/>
  <c r="AZ140" i="85"/>
  <c r="AV140" i="85"/>
  <c r="AU140" i="85"/>
  <c r="AS140" i="85"/>
  <c r="AN140" i="85"/>
  <c r="AL140" i="85"/>
  <c r="BI139" i="85"/>
  <c r="BL139" i="85" s="1"/>
  <c r="BG139" i="85"/>
  <c r="BB139" i="85"/>
  <c r="AZ139" i="85"/>
  <c r="AU139" i="85"/>
  <c r="AS139" i="85"/>
  <c r="AN139" i="85"/>
  <c r="AL139" i="85"/>
  <c r="BI138" i="85"/>
  <c r="BG138" i="85"/>
  <c r="BB138" i="85"/>
  <c r="AZ138" i="85"/>
  <c r="AU138" i="85"/>
  <c r="AS138" i="85"/>
  <c r="AN138" i="85"/>
  <c r="AL138" i="85"/>
  <c r="BI137" i="85"/>
  <c r="BL137" i="85" s="1"/>
  <c r="BM137" i="85" s="1"/>
  <c r="BG137" i="85"/>
  <c r="BB137" i="85"/>
  <c r="AZ137" i="85"/>
  <c r="AU137" i="85"/>
  <c r="AS137" i="85"/>
  <c r="AN137" i="85"/>
  <c r="AL137" i="85"/>
  <c r="BI136" i="85"/>
  <c r="BL136" i="85" s="1"/>
  <c r="BG136" i="85"/>
  <c r="BB136" i="85"/>
  <c r="AZ136" i="85"/>
  <c r="AU136" i="85"/>
  <c r="AS136" i="85"/>
  <c r="AN136" i="85"/>
  <c r="AQ136" i="85" s="1"/>
  <c r="AL136" i="85"/>
  <c r="BI135" i="85"/>
  <c r="BG135" i="85"/>
  <c r="BB135" i="85"/>
  <c r="AZ135" i="85"/>
  <c r="AU135" i="85"/>
  <c r="AS135" i="85"/>
  <c r="AQ135" i="85"/>
  <c r="AR135" i="85" s="1"/>
  <c r="AO135" i="85"/>
  <c r="AN135" i="85"/>
  <c r="AL135" i="85"/>
  <c r="BI134" i="85"/>
  <c r="BG134" i="85"/>
  <c r="BB134" i="85"/>
  <c r="AZ134" i="85"/>
  <c r="AX134" i="85"/>
  <c r="AY134" i="85" s="1"/>
  <c r="AU134" i="85"/>
  <c r="AS134" i="85"/>
  <c r="AN134" i="85"/>
  <c r="AL134" i="85"/>
  <c r="BI133" i="85"/>
  <c r="BL133" i="85" s="1"/>
  <c r="BM133" i="85" s="1"/>
  <c r="BG133" i="85"/>
  <c r="BB133" i="85"/>
  <c r="AZ133" i="85"/>
  <c r="AU133" i="85"/>
  <c r="AS133" i="85"/>
  <c r="AN133" i="85"/>
  <c r="AQ133" i="85" s="1"/>
  <c r="AR133" i="85" s="1"/>
  <c r="AL133" i="85"/>
  <c r="BI132" i="85"/>
  <c r="BG132" i="85"/>
  <c r="BB132" i="85"/>
  <c r="AZ132" i="85"/>
  <c r="AU132" i="85"/>
  <c r="AS132" i="85"/>
  <c r="AO132" i="85"/>
  <c r="AN132" i="85"/>
  <c r="AL132" i="85"/>
  <c r="BI131" i="85"/>
  <c r="BL131" i="85" s="1"/>
  <c r="BG131" i="85"/>
  <c r="BB131" i="85"/>
  <c r="AZ131" i="85"/>
  <c r="AU131" i="85"/>
  <c r="AS131" i="85"/>
  <c r="AN131" i="85"/>
  <c r="AQ131" i="85" s="1"/>
  <c r="AL131" i="85"/>
  <c r="BI130" i="85"/>
  <c r="BG130" i="85"/>
  <c r="BB130" i="85"/>
  <c r="AZ130" i="85"/>
  <c r="AU130" i="85"/>
  <c r="AS130" i="85"/>
  <c r="AN130" i="85"/>
  <c r="AL130" i="85"/>
  <c r="BI129" i="85"/>
  <c r="BL129" i="85" s="1"/>
  <c r="BG129" i="85"/>
  <c r="BB129" i="85"/>
  <c r="AZ129" i="85"/>
  <c r="AU129" i="85"/>
  <c r="AS129" i="85"/>
  <c r="AN129" i="85"/>
  <c r="AL129" i="85"/>
  <c r="BI128" i="85"/>
  <c r="BJ128" i="85" s="1"/>
  <c r="BG128" i="85"/>
  <c r="BB128" i="85"/>
  <c r="AZ128" i="85"/>
  <c r="AU128" i="85"/>
  <c r="AS128" i="85"/>
  <c r="AN128" i="85"/>
  <c r="AO128" i="85" s="1"/>
  <c r="AL128" i="85"/>
  <c r="BJ127" i="85"/>
  <c r="BI127" i="85"/>
  <c r="BL127" i="85" s="1"/>
  <c r="BG127" i="85"/>
  <c r="BB127" i="85"/>
  <c r="AZ127" i="85"/>
  <c r="AU127" i="85"/>
  <c r="AS127" i="85"/>
  <c r="AN127" i="85"/>
  <c r="AL127" i="85"/>
  <c r="BI126" i="85"/>
  <c r="BG126" i="85"/>
  <c r="BB126" i="85"/>
  <c r="AZ126" i="85"/>
  <c r="AU126" i="85"/>
  <c r="AS126" i="85"/>
  <c r="AN126" i="85"/>
  <c r="AL126" i="85"/>
  <c r="BI125" i="85"/>
  <c r="BG125" i="85"/>
  <c r="BB125" i="85"/>
  <c r="AZ125" i="85"/>
  <c r="AU125" i="85"/>
  <c r="AS125" i="85"/>
  <c r="AN125" i="85"/>
  <c r="AL125" i="85"/>
  <c r="BI124" i="85"/>
  <c r="BG124" i="85"/>
  <c r="BB124" i="85"/>
  <c r="AZ124" i="85"/>
  <c r="AU124" i="85"/>
  <c r="AS124" i="85"/>
  <c r="AN124" i="85"/>
  <c r="AL124" i="85"/>
  <c r="BI123" i="85"/>
  <c r="BL123" i="85" s="1"/>
  <c r="BG123" i="85"/>
  <c r="BB123" i="85"/>
  <c r="AZ123" i="85"/>
  <c r="AU123" i="85"/>
  <c r="AS123" i="85"/>
  <c r="AN123" i="85"/>
  <c r="AL123" i="85"/>
  <c r="BI122" i="85"/>
  <c r="BG122" i="85"/>
  <c r="BB122" i="85"/>
  <c r="AZ122" i="85"/>
  <c r="AU122" i="85"/>
  <c r="AS122" i="85"/>
  <c r="AN122" i="85"/>
  <c r="AL122" i="85"/>
  <c r="BI121" i="85"/>
  <c r="BL121" i="85" s="1"/>
  <c r="BM121" i="85" s="1"/>
  <c r="BG121" i="85"/>
  <c r="BB121" i="85"/>
  <c r="AZ121" i="85"/>
  <c r="AU121" i="85"/>
  <c r="AS121" i="85"/>
  <c r="AN121" i="85"/>
  <c r="AQ121" i="85" s="1"/>
  <c r="AL121" i="85"/>
  <c r="BI120" i="85"/>
  <c r="BG120" i="85"/>
  <c r="BB120" i="85"/>
  <c r="AZ120" i="85"/>
  <c r="AU120" i="85"/>
  <c r="AS120" i="85"/>
  <c r="AN120" i="85"/>
  <c r="AO120" i="85" s="1"/>
  <c r="AL120" i="85"/>
  <c r="BI119" i="85"/>
  <c r="BL119" i="85" s="1"/>
  <c r="BG119" i="85"/>
  <c r="BB119" i="85"/>
  <c r="AZ119" i="85"/>
  <c r="AU119" i="85"/>
  <c r="AS119" i="85"/>
  <c r="AN119" i="85"/>
  <c r="AQ119" i="85" s="1"/>
  <c r="AL119" i="85"/>
  <c r="BI118" i="85"/>
  <c r="BG118" i="85"/>
  <c r="BB118" i="85"/>
  <c r="AZ118" i="85"/>
  <c r="AU118" i="85"/>
  <c r="AS118" i="85"/>
  <c r="AN118" i="85"/>
  <c r="AQ118" i="85" s="1"/>
  <c r="AL118" i="85"/>
  <c r="BI117" i="85"/>
  <c r="BG117" i="85"/>
  <c r="BB117" i="85"/>
  <c r="AZ117" i="85"/>
  <c r="AU117" i="85"/>
  <c r="AS117" i="85"/>
  <c r="AQ117" i="85"/>
  <c r="AN117" i="85"/>
  <c r="AO117" i="85" s="1"/>
  <c r="AL117" i="85"/>
  <c r="BI116" i="85"/>
  <c r="BL116" i="85" s="1"/>
  <c r="BG116" i="85"/>
  <c r="BB116" i="85"/>
  <c r="AZ116" i="85"/>
  <c r="AU116" i="85"/>
  <c r="AS116" i="85"/>
  <c r="AN116" i="85"/>
  <c r="AL116" i="85"/>
  <c r="BI115" i="85"/>
  <c r="BL115" i="85" s="1"/>
  <c r="BG115" i="85"/>
  <c r="BB115" i="85"/>
  <c r="AZ115" i="85"/>
  <c r="AU115" i="85"/>
  <c r="AS115" i="85"/>
  <c r="AN115" i="85"/>
  <c r="AL115" i="85"/>
  <c r="BI114" i="85"/>
  <c r="BG114" i="85"/>
  <c r="BB114" i="85"/>
  <c r="AZ114" i="85"/>
  <c r="AU114" i="85"/>
  <c r="AS114" i="85"/>
  <c r="AN114" i="85"/>
  <c r="AL114" i="85"/>
  <c r="BI113" i="85"/>
  <c r="BG113" i="85"/>
  <c r="BB113" i="85"/>
  <c r="AZ113" i="85"/>
  <c r="AU113" i="85"/>
  <c r="AS113" i="85"/>
  <c r="AN113" i="85"/>
  <c r="AL113" i="85"/>
  <c r="BI112" i="85"/>
  <c r="BG112" i="85"/>
  <c r="BB112" i="85"/>
  <c r="AZ112" i="85"/>
  <c r="AU112" i="85"/>
  <c r="AS112" i="85"/>
  <c r="AN112" i="85"/>
  <c r="AQ112" i="85" s="1"/>
  <c r="AR112" i="85" s="1"/>
  <c r="AL112" i="85"/>
  <c r="BI111" i="85"/>
  <c r="BJ111" i="85" s="1"/>
  <c r="BG111" i="85"/>
  <c r="BB111" i="85"/>
  <c r="AZ111" i="85"/>
  <c r="AU111" i="85"/>
  <c r="AS111" i="85"/>
  <c r="AO111" i="85"/>
  <c r="AN111" i="85"/>
  <c r="AQ111" i="85" s="1"/>
  <c r="AR111" i="85" s="1"/>
  <c r="AL111" i="85"/>
  <c r="BI110" i="85"/>
  <c r="BG110" i="85"/>
  <c r="BB110" i="85"/>
  <c r="AZ110" i="85"/>
  <c r="AU110" i="85"/>
  <c r="AV110" i="85" s="1"/>
  <c r="AS110" i="85"/>
  <c r="AN110" i="85"/>
  <c r="AL110" i="85"/>
  <c r="BI109" i="85"/>
  <c r="BG109" i="85"/>
  <c r="BB109" i="85"/>
  <c r="AZ109" i="85"/>
  <c r="AU109" i="85"/>
  <c r="AV109" i="85" s="1"/>
  <c r="AS109" i="85"/>
  <c r="AN109" i="85"/>
  <c r="AL109" i="85"/>
  <c r="BI108" i="85"/>
  <c r="BL108" i="85" s="1"/>
  <c r="BG108" i="85"/>
  <c r="BB108" i="85"/>
  <c r="AZ108" i="85"/>
  <c r="AU108" i="85"/>
  <c r="AV108" i="85" s="1"/>
  <c r="AS108" i="85"/>
  <c r="AN108" i="85"/>
  <c r="AQ108" i="85" s="1"/>
  <c r="AL108" i="85"/>
  <c r="BI105" i="85"/>
  <c r="BJ105" i="85" s="1"/>
  <c r="BG105" i="85"/>
  <c r="BB105" i="85"/>
  <c r="AZ105" i="85"/>
  <c r="AU105" i="85"/>
  <c r="AV105" i="85" s="1"/>
  <c r="AS105" i="85"/>
  <c r="AN105" i="85"/>
  <c r="AL105" i="85"/>
  <c r="BI103" i="85"/>
  <c r="BG103" i="85"/>
  <c r="BB103" i="85"/>
  <c r="AZ103" i="85"/>
  <c r="AU103" i="85"/>
  <c r="AS103" i="85"/>
  <c r="AN103" i="85"/>
  <c r="AL103" i="85"/>
  <c r="BI102" i="85"/>
  <c r="BL102" i="85" s="1"/>
  <c r="BG102" i="85"/>
  <c r="BB102" i="85"/>
  <c r="AZ102" i="85"/>
  <c r="AU102" i="85"/>
  <c r="AV102" i="85" s="1"/>
  <c r="AS102" i="85"/>
  <c r="AN102" i="85"/>
  <c r="AL102" i="85"/>
  <c r="BI101" i="85"/>
  <c r="BG101" i="85"/>
  <c r="BB101" i="85"/>
  <c r="AZ101" i="85"/>
  <c r="AU101" i="85"/>
  <c r="AX101" i="85" s="1"/>
  <c r="AS101" i="85"/>
  <c r="AN101" i="85"/>
  <c r="AL101" i="85"/>
  <c r="BI100" i="85"/>
  <c r="BG100" i="85"/>
  <c r="BB100" i="85"/>
  <c r="AZ100" i="85"/>
  <c r="AU100" i="85"/>
  <c r="AS100" i="85"/>
  <c r="AN100" i="85"/>
  <c r="AL100" i="85"/>
  <c r="BI99" i="85"/>
  <c r="BJ99" i="85" s="1"/>
  <c r="BG99" i="85"/>
  <c r="BB99" i="85"/>
  <c r="AZ99" i="85"/>
  <c r="AU99" i="85"/>
  <c r="AS99" i="85"/>
  <c r="AN99" i="85"/>
  <c r="AL99" i="85"/>
  <c r="BI97" i="85"/>
  <c r="BG97" i="85"/>
  <c r="BB97" i="85"/>
  <c r="AZ97" i="85"/>
  <c r="AU97" i="85"/>
  <c r="AX97" i="85" s="1"/>
  <c r="AS97" i="85"/>
  <c r="AN97" i="85"/>
  <c r="AL97" i="85"/>
  <c r="BI95" i="85"/>
  <c r="BL95" i="85" s="1"/>
  <c r="BG95" i="85"/>
  <c r="BB95" i="85"/>
  <c r="AZ95" i="85"/>
  <c r="AU95" i="85"/>
  <c r="AX95" i="85" s="1"/>
  <c r="AS95" i="85"/>
  <c r="AN95" i="85"/>
  <c r="AL95" i="85"/>
  <c r="BI94" i="85"/>
  <c r="BJ94" i="85" s="1"/>
  <c r="BG94" i="85"/>
  <c r="BB94" i="85"/>
  <c r="AZ94" i="85"/>
  <c r="AU94" i="85"/>
  <c r="AX94" i="85" s="1"/>
  <c r="AS94" i="85"/>
  <c r="AN94" i="85"/>
  <c r="AL94" i="85"/>
  <c r="BI93" i="85"/>
  <c r="BL93" i="85" s="1"/>
  <c r="BG93" i="85"/>
  <c r="BB93" i="85"/>
  <c r="AZ93" i="85"/>
  <c r="AU93" i="85"/>
  <c r="AS93" i="85"/>
  <c r="AN93" i="85"/>
  <c r="AL93" i="85"/>
  <c r="BI92" i="85"/>
  <c r="BG92" i="85"/>
  <c r="BB92" i="85"/>
  <c r="AZ92" i="85"/>
  <c r="AU92" i="85"/>
  <c r="AS92" i="85"/>
  <c r="AN92" i="85"/>
  <c r="AL92" i="85"/>
  <c r="BI91" i="85"/>
  <c r="BJ91" i="85" s="1"/>
  <c r="BG91" i="85"/>
  <c r="BB91" i="85"/>
  <c r="AZ91" i="85"/>
  <c r="AU91" i="85"/>
  <c r="AS91" i="85"/>
  <c r="AN91" i="85"/>
  <c r="AL91" i="85"/>
  <c r="BI90" i="85"/>
  <c r="BL90" i="85" s="1"/>
  <c r="BG90" i="85"/>
  <c r="BB90" i="85"/>
  <c r="AZ90" i="85"/>
  <c r="AU90" i="85"/>
  <c r="AS90" i="85"/>
  <c r="AN90" i="85"/>
  <c r="AL90" i="85"/>
  <c r="BI87" i="85"/>
  <c r="BG87" i="85"/>
  <c r="BB87" i="85"/>
  <c r="AZ87" i="85"/>
  <c r="AU87" i="85"/>
  <c r="AS87" i="85"/>
  <c r="AN87" i="85"/>
  <c r="AL87" i="85"/>
  <c r="BI85" i="85"/>
  <c r="BJ85" i="85" s="1"/>
  <c r="BG85" i="85"/>
  <c r="BB85" i="85"/>
  <c r="AZ85" i="85"/>
  <c r="AU85" i="85"/>
  <c r="AS85" i="85"/>
  <c r="AN85" i="85"/>
  <c r="AL85" i="85"/>
  <c r="BI84" i="85"/>
  <c r="BJ84" i="85" s="1"/>
  <c r="BG84" i="85"/>
  <c r="BB84" i="85"/>
  <c r="AZ84" i="85"/>
  <c r="AU84" i="85"/>
  <c r="AS84" i="85"/>
  <c r="AN84" i="85"/>
  <c r="AL84" i="85"/>
  <c r="BI83" i="85"/>
  <c r="BL83" i="85" s="1"/>
  <c r="BG83" i="85"/>
  <c r="BB83" i="85"/>
  <c r="AZ83" i="85"/>
  <c r="AU83" i="85"/>
  <c r="AS83" i="85"/>
  <c r="AN83" i="85"/>
  <c r="AL83" i="85"/>
  <c r="BI82" i="85"/>
  <c r="BG82" i="85"/>
  <c r="BB82" i="85"/>
  <c r="AZ82" i="85"/>
  <c r="AU82" i="85"/>
  <c r="AS82" i="85"/>
  <c r="AN82" i="85"/>
  <c r="AL82" i="85"/>
  <c r="BI81" i="85"/>
  <c r="BJ81" i="85" s="1"/>
  <c r="BG81" i="85"/>
  <c r="BB81" i="85"/>
  <c r="AZ81" i="85"/>
  <c r="AU81" i="85"/>
  <c r="AS81" i="85"/>
  <c r="AN81" i="85"/>
  <c r="AL81" i="85"/>
  <c r="BI80" i="85"/>
  <c r="BJ80" i="85" s="1"/>
  <c r="BG80" i="85"/>
  <c r="BB80" i="85"/>
  <c r="AZ80" i="85"/>
  <c r="AU80" i="85"/>
  <c r="AS80" i="85"/>
  <c r="AN80" i="85"/>
  <c r="AL80" i="85"/>
  <c r="BL79" i="85"/>
  <c r="BM79" i="85" s="1"/>
  <c r="BI79" i="85"/>
  <c r="BG79" i="85"/>
  <c r="BB79" i="85"/>
  <c r="AZ79" i="85"/>
  <c r="AU79" i="85"/>
  <c r="AS79" i="85"/>
  <c r="AN79" i="85"/>
  <c r="AL79" i="85"/>
  <c r="BI78" i="85"/>
  <c r="BG78" i="85"/>
  <c r="BB78" i="85"/>
  <c r="AZ78" i="85"/>
  <c r="AU78" i="85"/>
  <c r="AS78" i="85"/>
  <c r="AN78" i="85"/>
  <c r="AL78" i="85"/>
  <c r="BI77" i="85"/>
  <c r="BJ77" i="85" s="1"/>
  <c r="BG77" i="85"/>
  <c r="BB77" i="85"/>
  <c r="AZ77" i="85"/>
  <c r="AU77" i="85"/>
  <c r="AX77" i="85" s="1"/>
  <c r="AS77" i="85"/>
  <c r="AN77" i="85"/>
  <c r="AL77" i="85"/>
  <c r="BI76" i="85"/>
  <c r="BJ76" i="85" s="1"/>
  <c r="BG76" i="85"/>
  <c r="BB76" i="85"/>
  <c r="AZ76" i="85"/>
  <c r="AU76" i="85"/>
  <c r="AX76" i="85" s="1"/>
  <c r="AS76" i="85"/>
  <c r="AN76" i="85"/>
  <c r="AL76" i="85"/>
  <c r="BI74" i="85"/>
  <c r="BG74" i="85"/>
  <c r="BB74" i="85"/>
  <c r="AZ74" i="85"/>
  <c r="AU74" i="85"/>
  <c r="AS74" i="85"/>
  <c r="AN74" i="85"/>
  <c r="AL74" i="85"/>
  <c r="BI71" i="85"/>
  <c r="BJ71" i="85" s="1"/>
  <c r="BK71" i="85" s="1"/>
  <c r="BB71" i="85"/>
  <c r="AU71" i="85"/>
  <c r="AN71" i="85"/>
  <c r="BI70" i="85"/>
  <c r="BG70" i="85"/>
  <c r="BB70" i="85"/>
  <c r="AZ70" i="85"/>
  <c r="AU70" i="85"/>
  <c r="AS70" i="85"/>
  <c r="AQ70" i="85"/>
  <c r="AN70" i="85"/>
  <c r="AO70" i="85" s="1"/>
  <c r="AL70" i="85"/>
  <c r="BI69" i="85"/>
  <c r="BL69" i="85" s="1"/>
  <c r="BG69" i="85"/>
  <c r="BB69" i="85"/>
  <c r="AZ69" i="85"/>
  <c r="AU69" i="85"/>
  <c r="AV69" i="85" s="1"/>
  <c r="AS69" i="85"/>
  <c r="AN69" i="85"/>
  <c r="AL69" i="85"/>
  <c r="BI68" i="85"/>
  <c r="BL68" i="85" s="1"/>
  <c r="BG68" i="85"/>
  <c r="BB68" i="85"/>
  <c r="AZ68" i="85"/>
  <c r="AU68" i="85"/>
  <c r="AS68" i="85"/>
  <c r="AN68" i="85"/>
  <c r="AL68" i="85"/>
  <c r="BI67" i="85"/>
  <c r="BJ67" i="85" s="1"/>
  <c r="BG67" i="85"/>
  <c r="BB67" i="85"/>
  <c r="AZ67" i="85"/>
  <c r="AX67" i="85"/>
  <c r="AY67" i="85" s="1"/>
  <c r="AU67" i="85"/>
  <c r="AS67" i="85"/>
  <c r="AN67" i="85"/>
  <c r="AL67" i="85"/>
  <c r="BI64" i="85"/>
  <c r="BB64" i="85"/>
  <c r="AU64" i="85"/>
  <c r="AX64" i="85" s="1"/>
  <c r="AY64" i="85" s="1"/>
  <c r="AN64" i="85"/>
  <c r="BI63" i="85"/>
  <c r="BG63" i="85"/>
  <c r="BB63" i="85"/>
  <c r="AZ63" i="85"/>
  <c r="AU63" i="85"/>
  <c r="AS63" i="85"/>
  <c r="AN63" i="85"/>
  <c r="AL63" i="85"/>
  <c r="BI62" i="85"/>
  <c r="BJ62" i="85" s="1"/>
  <c r="BG62" i="85"/>
  <c r="BB62" i="85"/>
  <c r="AZ62" i="85"/>
  <c r="AU62" i="85"/>
  <c r="AS62" i="85"/>
  <c r="AN62" i="85"/>
  <c r="AQ62" i="85" s="1"/>
  <c r="AR62" i="85" s="1"/>
  <c r="AL62" i="85"/>
  <c r="BI61" i="85"/>
  <c r="BJ61" i="85" s="1"/>
  <c r="BG61" i="85"/>
  <c r="BB61" i="85"/>
  <c r="AZ61" i="85"/>
  <c r="AU61" i="85"/>
  <c r="AV61" i="85" s="1"/>
  <c r="AS61" i="85"/>
  <c r="AN61" i="85"/>
  <c r="AL61" i="85"/>
  <c r="BI59" i="85"/>
  <c r="BJ59" i="85" s="1"/>
  <c r="BG59" i="85"/>
  <c r="BB59" i="85"/>
  <c r="BE59" i="85" s="1"/>
  <c r="AZ59" i="85"/>
  <c r="AU59" i="85"/>
  <c r="AS59" i="85"/>
  <c r="AN59" i="85"/>
  <c r="AQ59" i="85" s="1"/>
  <c r="AL59" i="85"/>
  <c r="BI57" i="85"/>
  <c r="BJ57" i="85" s="1"/>
  <c r="BG57" i="85"/>
  <c r="BB57" i="85"/>
  <c r="AZ57" i="85"/>
  <c r="AU57" i="85"/>
  <c r="AV57" i="85" s="1"/>
  <c r="AS57" i="85"/>
  <c r="AN57" i="85"/>
  <c r="AL57" i="85"/>
  <c r="BI56" i="85"/>
  <c r="BJ56" i="85" s="1"/>
  <c r="BG56" i="85"/>
  <c r="BB56" i="85"/>
  <c r="AZ56" i="85"/>
  <c r="AU56" i="85"/>
  <c r="AV56" i="85" s="1"/>
  <c r="AS56" i="85"/>
  <c r="AN56" i="85"/>
  <c r="AL56" i="85"/>
  <c r="BI52" i="85"/>
  <c r="BG52" i="85"/>
  <c r="BB52" i="85"/>
  <c r="AZ52" i="85"/>
  <c r="AU52" i="85"/>
  <c r="AS52" i="85"/>
  <c r="AN52" i="85"/>
  <c r="AL52" i="85"/>
  <c r="BI51" i="85"/>
  <c r="BJ51" i="85" s="1"/>
  <c r="BG51" i="85"/>
  <c r="BB51" i="85"/>
  <c r="AZ51" i="85"/>
  <c r="AX51" i="85"/>
  <c r="AU51" i="85"/>
  <c r="AV51" i="85" s="1"/>
  <c r="AS51" i="85"/>
  <c r="AN51" i="85"/>
  <c r="AL51" i="85"/>
  <c r="BI50" i="85"/>
  <c r="BG50" i="85"/>
  <c r="BB50" i="85"/>
  <c r="AZ50" i="85"/>
  <c r="AU50" i="85"/>
  <c r="AS50" i="85"/>
  <c r="AN50" i="85"/>
  <c r="AQ50" i="85" s="1"/>
  <c r="AL50" i="85"/>
  <c r="BI49" i="85"/>
  <c r="BJ49" i="85" s="1"/>
  <c r="BG49" i="85"/>
  <c r="BB49" i="85"/>
  <c r="BE49" i="85" s="1"/>
  <c r="BF49" i="85" s="1"/>
  <c r="AZ49" i="85"/>
  <c r="AU49" i="85"/>
  <c r="AS49" i="85"/>
  <c r="AN49" i="85"/>
  <c r="AQ49" i="85" s="1"/>
  <c r="AL49" i="85"/>
  <c r="AR49" i="85" s="1"/>
  <c r="BI47" i="85"/>
  <c r="BG47" i="85"/>
  <c r="BB47" i="85"/>
  <c r="AZ47" i="85"/>
  <c r="AU47" i="85"/>
  <c r="AS47" i="85"/>
  <c r="AN47" i="85"/>
  <c r="AQ47" i="85" s="1"/>
  <c r="AL47" i="85"/>
  <c r="BI46" i="85"/>
  <c r="BG46" i="85"/>
  <c r="BB46" i="85"/>
  <c r="BC46" i="85" s="1"/>
  <c r="AZ46" i="85"/>
  <c r="AU46" i="85"/>
  <c r="AV46" i="85" s="1"/>
  <c r="AS46" i="85"/>
  <c r="AN46" i="85"/>
  <c r="AL46" i="85"/>
  <c r="BI45" i="85"/>
  <c r="BJ45" i="85" s="1"/>
  <c r="BG45" i="85"/>
  <c r="BB45" i="85"/>
  <c r="BE45" i="85" s="1"/>
  <c r="AZ45" i="85"/>
  <c r="AU45" i="85"/>
  <c r="AX45" i="85" s="1"/>
  <c r="AS45" i="85"/>
  <c r="AN45" i="85"/>
  <c r="AL45" i="85"/>
  <c r="BI41" i="85"/>
  <c r="BJ41" i="85" s="1"/>
  <c r="BG41" i="85"/>
  <c r="BB41" i="85"/>
  <c r="AZ41" i="85"/>
  <c r="AU41" i="85"/>
  <c r="AX41" i="85" s="1"/>
  <c r="AS41" i="85"/>
  <c r="AN41" i="85"/>
  <c r="AL41" i="85"/>
  <c r="BI40" i="85"/>
  <c r="BG40" i="85"/>
  <c r="BB40" i="85"/>
  <c r="AZ40" i="85"/>
  <c r="AU40" i="85"/>
  <c r="AV40" i="85" s="1"/>
  <c r="AS40" i="85"/>
  <c r="AO40" i="85"/>
  <c r="AN40" i="85"/>
  <c r="AL40" i="85"/>
  <c r="BI39" i="85"/>
  <c r="BG39" i="85"/>
  <c r="BB39" i="85"/>
  <c r="AZ39" i="85"/>
  <c r="AV39" i="85"/>
  <c r="AU39" i="85"/>
  <c r="AS39" i="85"/>
  <c r="AN39" i="85"/>
  <c r="AL39" i="85"/>
  <c r="BI38" i="85"/>
  <c r="BG38" i="85"/>
  <c r="BB38" i="85"/>
  <c r="AZ38" i="85"/>
  <c r="AU38" i="85"/>
  <c r="AS38" i="85"/>
  <c r="AN38" i="85"/>
  <c r="AL38" i="85"/>
  <c r="BI37" i="85"/>
  <c r="BG37" i="85"/>
  <c r="BB37" i="85"/>
  <c r="AZ37" i="85"/>
  <c r="AU37" i="85"/>
  <c r="AS37" i="85"/>
  <c r="AN37" i="85"/>
  <c r="AL37" i="85"/>
  <c r="BI36" i="85"/>
  <c r="BG36" i="85"/>
  <c r="BB36" i="85"/>
  <c r="AZ36" i="85"/>
  <c r="AU36" i="85"/>
  <c r="AS36" i="85"/>
  <c r="AN36" i="85"/>
  <c r="AQ36" i="85" s="1"/>
  <c r="AL36" i="85"/>
  <c r="BI35" i="85"/>
  <c r="BG35" i="85"/>
  <c r="BB35" i="85"/>
  <c r="AZ35" i="85"/>
  <c r="AU35" i="85"/>
  <c r="AX35" i="85" s="1"/>
  <c r="AS35" i="85"/>
  <c r="AN35" i="85"/>
  <c r="AQ35" i="85" s="1"/>
  <c r="AL35" i="85"/>
  <c r="BI34" i="85"/>
  <c r="BG34" i="85"/>
  <c r="BB34" i="85"/>
  <c r="AZ34" i="85"/>
  <c r="AU34" i="85"/>
  <c r="AX34" i="85" s="1"/>
  <c r="AS34" i="85"/>
  <c r="AO34" i="85"/>
  <c r="AN34" i="85"/>
  <c r="AL34" i="85"/>
  <c r="BI33" i="85"/>
  <c r="BG33" i="85"/>
  <c r="BB33" i="85"/>
  <c r="AZ33" i="85"/>
  <c r="AU33" i="85"/>
  <c r="AX33" i="85" s="1"/>
  <c r="AY33" i="85" s="1"/>
  <c r="AS33" i="85"/>
  <c r="AN33" i="85"/>
  <c r="AQ33" i="85" s="1"/>
  <c r="AL33" i="85"/>
  <c r="BI32" i="85"/>
  <c r="BG32" i="85"/>
  <c r="BB32" i="85"/>
  <c r="AZ32" i="85"/>
  <c r="AU32" i="85"/>
  <c r="AX32" i="85" s="1"/>
  <c r="AY32" i="85" s="1"/>
  <c r="AS32" i="85"/>
  <c r="AN32" i="85"/>
  <c r="AQ32" i="85" s="1"/>
  <c r="AL32" i="85"/>
  <c r="BI31" i="85"/>
  <c r="BG31" i="85"/>
  <c r="BB31" i="85"/>
  <c r="AZ31" i="85"/>
  <c r="AU31" i="85"/>
  <c r="AV31" i="85" s="1"/>
  <c r="AS31" i="85"/>
  <c r="AN31" i="85"/>
  <c r="AL31" i="85"/>
  <c r="BI30" i="85"/>
  <c r="BG30" i="85"/>
  <c r="BB30" i="85"/>
  <c r="AZ30" i="85"/>
  <c r="AU30" i="85"/>
  <c r="AS30" i="85"/>
  <c r="AN30" i="85"/>
  <c r="AL30" i="85"/>
  <c r="BI29" i="85"/>
  <c r="BG29" i="85"/>
  <c r="BB29" i="85"/>
  <c r="AZ29" i="85"/>
  <c r="AU29" i="85"/>
  <c r="AV29" i="85" s="1"/>
  <c r="AS29" i="85"/>
  <c r="AN29" i="85"/>
  <c r="AL29" i="85"/>
  <c r="BI28" i="85"/>
  <c r="BG28" i="85"/>
  <c r="BB28" i="85"/>
  <c r="AZ28" i="85"/>
  <c r="AU28" i="85"/>
  <c r="AX28" i="85" s="1"/>
  <c r="AS28" i="85"/>
  <c r="AN28" i="85"/>
  <c r="AL28" i="85"/>
  <c r="BI27" i="85"/>
  <c r="BG27" i="85"/>
  <c r="BB27" i="85"/>
  <c r="AZ27" i="85"/>
  <c r="AU27" i="85"/>
  <c r="AX27" i="85" s="1"/>
  <c r="AS27" i="85"/>
  <c r="AN27" i="85"/>
  <c r="AL27" i="85"/>
  <c r="BI26" i="85"/>
  <c r="BG26" i="85"/>
  <c r="BB26" i="85"/>
  <c r="AZ26" i="85"/>
  <c r="AU26" i="85"/>
  <c r="AX26" i="85" s="1"/>
  <c r="AS26" i="85"/>
  <c r="AN26" i="85"/>
  <c r="AL26" i="85"/>
  <c r="BI25" i="85"/>
  <c r="BG25" i="85"/>
  <c r="BB25" i="85"/>
  <c r="AZ25" i="85"/>
  <c r="AU25" i="85"/>
  <c r="AV25" i="85" s="1"/>
  <c r="AS25" i="85"/>
  <c r="AN25" i="85"/>
  <c r="AL25" i="85"/>
  <c r="BI22" i="85"/>
  <c r="BG22" i="85"/>
  <c r="BB22" i="85"/>
  <c r="AZ22" i="85"/>
  <c r="AU22" i="85"/>
  <c r="AX22" i="85" s="1"/>
  <c r="AS22" i="85"/>
  <c r="AN22" i="85"/>
  <c r="AQ22" i="85" s="1"/>
  <c r="AL22" i="85"/>
  <c r="BI21" i="85"/>
  <c r="BG21" i="85"/>
  <c r="BB21" i="85"/>
  <c r="AZ21" i="85"/>
  <c r="AU21" i="85"/>
  <c r="AS21" i="85"/>
  <c r="AN21" i="85"/>
  <c r="AQ21" i="85" s="1"/>
  <c r="AL21" i="85"/>
  <c r="BI20" i="85"/>
  <c r="BG20" i="85"/>
  <c r="BB20" i="85"/>
  <c r="AZ20" i="85"/>
  <c r="AU20" i="85"/>
  <c r="AS20" i="85"/>
  <c r="AN20" i="85"/>
  <c r="AQ20" i="85" s="1"/>
  <c r="AL20" i="85"/>
  <c r="BI19" i="85"/>
  <c r="BG19" i="85"/>
  <c r="BB19" i="85"/>
  <c r="AZ19" i="85"/>
  <c r="AU19" i="85"/>
  <c r="AS19" i="85"/>
  <c r="AN19" i="85"/>
  <c r="AQ19" i="85" s="1"/>
  <c r="AL19" i="85"/>
  <c r="BI18" i="85"/>
  <c r="BG18" i="85"/>
  <c r="BB18" i="85"/>
  <c r="AZ18" i="85"/>
  <c r="AU18" i="85"/>
  <c r="AX18" i="85" s="1"/>
  <c r="AS18" i="85"/>
  <c r="AN18" i="85"/>
  <c r="AQ18" i="85" s="1"/>
  <c r="AL18" i="85"/>
  <c r="BI17" i="85"/>
  <c r="BG17" i="85"/>
  <c r="BB17" i="85"/>
  <c r="AZ17" i="85"/>
  <c r="AU17" i="85"/>
  <c r="AV17" i="85" s="1"/>
  <c r="AS17" i="85"/>
  <c r="AN17" i="85"/>
  <c r="AQ17" i="85" s="1"/>
  <c r="AL17" i="85"/>
  <c r="BI16" i="85"/>
  <c r="BG16" i="85"/>
  <c r="BB16" i="85"/>
  <c r="AZ16" i="85"/>
  <c r="AU16" i="85"/>
  <c r="AV16" i="85" s="1"/>
  <c r="AS16" i="85"/>
  <c r="AN16" i="85"/>
  <c r="AQ16" i="85" s="1"/>
  <c r="AL16" i="85"/>
  <c r="BI15" i="85"/>
  <c r="BG15" i="85"/>
  <c r="BB15" i="85"/>
  <c r="AZ15" i="85"/>
  <c r="AU15" i="85"/>
  <c r="AX15" i="85" s="1"/>
  <c r="AS15" i="85"/>
  <c r="AN15" i="85"/>
  <c r="AQ15" i="85" s="1"/>
  <c r="AL15" i="85"/>
  <c r="BI14" i="85"/>
  <c r="BG14" i="85"/>
  <c r="BB14" i="85"/>
  <c r="AZ14" i="85"/>
  <c r="AU14" i="85"/>
  <c r="AX14" i="85" s="1"/>
  <c r="AS14" i="85"/>
  <c r="AN14" i="85"/>
  <c r="AQ14" i="85" s="1"/>
  <c r="AL14" i="85"/>
  <c r="BI13" i="85"/>
  <c r="BG13" i="85"/>
  <c r="BB13" i="85"/>
  <c r="AZ13" i="85"/>
  <c r="AU13" i="85"/>
  <c r="AX13" i="85" s="1"/>
  <c r="AS13" i="85"/>
  <c r="AN13" i="85"/>
  <c r="AQ13" i="85" s="1"/>
  <c r="AL13" i="85"/>
  <c r="BI8" i="85"/>
  <c r="BJ8" i="85" s="1"/>
  <c r="BG8" i="85"/>
  <c r="BB8" i="85"/>
  <c r="BC8" i="85" s="1"/>
  <c r="AZ8" i="85"/>
  <c r="AU8" i="85"/>
  <c r="AV8" i="85" s="1"/>
  <c r="AS8" i="85"/>
  <c r="AN8" i="85"/>
  <c r="AO8" i="85" s="1"/>
  <c r="AL8" i="85"/>
  <c r="BG5" i="85"/>
  <c r="AZ5" i="85"/>
  <c r="AS5" i="85"/>
  <c r="AL5" i="85"/>
  <c r="AE191" i="85"/>
  <c r="AE192" i="85" s="1"/>
  <c r="X191" i="85"/>
  <c r="X192" i="85" s="1"/>
  <c r="AF188" i="85"/>
  <c r="AG188" i="85" s="1"/>
  <c r="Y188" i="85"/>
  <c r="Z188" i="85" s="1"/>
  <c r="AG186" i="85"/>
  <c r="Z186" i="85"/>
  <c r="AF176" i="85"/>
  <c r="AG176" i="85" s="1"/>
  <c r="Y176" i="85"/>
  <c r="Z176" i="85" s="1"/>
  <c r="AG171" i="85"/>
  <c r="AE171" i="85"/>
  <c r="Z171" i="85"/>
  <c r="X171" i="85"/>
  <c r="AG170" i="85"/>
  <c r="AE170" i="85"/>
  <c r="Z170" i="85"/>
  <c r="X170" i="85"/>
  <c r="AG169" i="85"/>
  <c r="AE169" i="85"/>
  <c r="Z169" i="85"/>
  <c r="X169" i="85"/>
  <c r="AG168" i="85"/>
  <c r="AE168" i="85"/>
  <c r="Z168" i="85"/>
  <c r="X168" i="85"/>
  <c r="AG167" i="85"/>
  <c r="AE167" i="85"/>
  <c r="Z167" i="85"/>
  <c r="X167" i="85"/>
  <c r="AG165" i="85"/>
  <c r="AE165" i="85"/>
  <c r="Z165" i="85"/>
  <c r="X165" i="85"/>
  <c r="AG164" i="85"/>
  <c r="AE164" i="85"/>
  <c r="Z164" i="85"/>
  <c r="X164" i="85"/>
  <c r="AG163" i="85"/>
  <c r="AE163" i="85"/>
  <c r="Z163" i="85"/>
  <c r="X163" i="85"/>
  <c r="AG162" i="85"/>
  <c r="AE162" i="85"/>
  <c r="Z162" i="85"/>
  <c r="X162" i="85"/>
  <c r="AG161" i="85"/>
  <c r="AE161" i="85"/>
  <c r="Z161" i="85"/>
  <c r="X161" i="85"/>
  <c r="AG160" i="85"/>
  <c r="AE160" i="85"/>
  <c r="Z160" i="85"/>
  <c r="X160" i="85"/>
  <c r="AG159" i="85"/>
  <c r="AE159" i="85"/>
  <c r="Z159" i="85"/>
  <c r="X159" i="85"/>
  <c r="AG158" i="85"/>
  <c r="AE158" i="85"/>
  <c r="Z158" i="85"/>
  <c r="X158" i="85"/>
  <c r="AG157" i="85"/>
  <c r="AE157" i="85"/>
  <c r="Z157" i="85"/>
  <c r="X157" i="85"/>
  <c r="AG156" i="85"/>
  <c r="AE156" i="85"/>
  <c r="Z156" i="85"/>
  <c r="X156" i="85"/>
  <c r="AG155" i="85"/>
  <c r="AJ155" i="85" s="1"/>
  <c r="AE155" i="85"/>
  <c r="Z155" i="85"/>
  <c r="X155" i="85"/>
  <c r="AG154" i="85"/>
  <c r="AE154" i="85"/>
  <c r="Z154" i="85"/>
  <c r="X154" i="85"/>
  <c r="AG153" i="85"/>
  <c r="AJ153" i="85" s="1"/>
  <c r="AE153" i="85"/>
  <c r="Z153" i="85"/>
  <c r="X153" i="85"/>
  <c r="AG152" i="85"/>
  <c r="AE152" i="85"/>
  <c r="Z152" i="85"/>
  <c r="X152" i="85"/>
  <c r="AG151" i="85"/>
  <c r="AJ151" i="85" s="1"/>
  <c r="AE151" i="85"/>
  <c r="Z151" i="85"/>
  <c r="X151" i="85"/>
  <c r="AG150" i="85"/>
  <c r="AE150" i="85"/>
  <c r="Z150" i="85"/>
  <c r="X150" i="85"/>
  <c r="AG149" i="85"/>
  <c r="AJ149" i="85" s="1"/>
  <c r="AE149" i="85"/>
  <c r="Z149" i="85"/>
  <c r="X149" i="85"/>
  <c r="AG148" i="85"/>
  <c r="AE148" i="85"/>
  <c r="Z148" i="85"/>
  <c r="X148" i="85"/>
  <c r="AG147" i="85"/>
  <c r="AJ147" i="85" s="1"/>
  <c r="AE147" i="85"/>
  <c r="Z147" i="85"/>
  <c r="X147" i="85"/>
  <c r="AG146" i="85"/>
  <c r="AE146" i="85"/>
  <c r="Z146" i="85"/>
  <c r="X146" i="85"/>
  <c r="AG145" i="85"/>
  <c r="AJ145" i="85" s="1"/>
  <c r="AE145" i="85"/>
  <c r="Z145" i="85"/>
  <c r="X145" i="85"/>
  <c r="AG144" i="85"/>
  <c r="AE144" i="85"/>
  <c r="Z144" i="85"/>
  <c r="X144" i="85"/>
  <c r="AG143" i="85"/>
  <c r="AJ143" i="85" s="1"/>
  <c r="AE143" i="85"/>
  <c r="Z143" i="85"/>
  <c r="X143" i="85"/>
  <c r="AG142" i="85"/>
  <c r="AE142" i="85"/>
  <c r="Z142" i="85"/>
  <c r="X142" i="85"/>
  <c r="AG141" i="85"/>
  <c r="AJ141" i="85" s="1"/>
  <c r="AE141" i="85"/>
  <c r="Z141" i="85"/>
  <c r="X141" i="85"/>
  <c r="AG140" i="85"/>
  <c r="AE140" i="85"/>
  <c r="Z140" i="85"/>
  <c r="X140" i="85"/>
  <c r="AG139" i="85"/>
  <c r="AJ139" i="85" s="1"/>
  <c r="AE139" i="85"/>
  <c r="Z139" i="85"/>
  <c r="X139" i="85"/>
  <c r="AG138" i="85"/>
  <c r="AE138" i="85"/>
  <c r="Z138" i="85"/>
  <c r="X138" i="85"/>
  <c r="AG137" i="85"/>
  <c r="AJ137" i="85" s="1"/>
  <c r="AE137" i="85"/>
  <c r="Z137" i="85"/>
  <c r="X137" i="85"/>
  <c r="AG136" i="85"/>
  <c r="AE136" i="85"/>
  <c r="Z136" i="85"/>
  <c r="X136" i="85"/>
  <c r="AG135" i="85"/>
  <c r="AJ135" i="85" s="1"/>
  <c r="AE135" i="85"/>
  <c r="Z135" i="85"/>
  <c r="X135" i="85"/>
  <c r="AG134" i="85"/>
  <c r="AE134" i="85"/>
  <c r="Z134" i="85"/>
  <c r="X134" i="85"/>
  <c r="AG133" i="85"/>
  <c r="AJ133" i="85" s="1"/>
  <c r="AE133" i="85"/>
  <c r="Z133" i="85"/>
  <c r="X133" i="85"/>
  <c r="AG132" i="85"/>
  <c r="AE132" i="85"/>
  <c r="Z132" i="85"/>
  <c r="X132" i="85"/>
  <c r="AG131" i="85"/>
  <c r="AJ131" i="85" s="1"/>
  <c r="AE131" i="85"/>
  <c r="Z131" i="85"/>
  <c r="X131" i="85"/>
  <c r="AG130" i="85"/>
  <c r="AE130" i="85"/>
  <c r="Z130" i="85"/>
  <c r="X130" i="85"/>
  <c r="AG129" i="85"/>
  <c r="AJ129" i="85" s="1"/>
  <c r="AE129" i="85"/>
  <c r="Z129" i="85"/>
  <c r="X129" i="85"/>
  <c r="AG128" i="85"/>
  <c r="AE128" i="85"/>
  <c r="Z128" i="85"/>
  <c r="X128" i="85"/>
  <c r="AG127" i="85"/>
  <c r="AJ127" i="85" s="1"/>
  <c r="AE127" i="85"/>
  <c r="Z127" i="85"/>
  <c r="X127" i="85"/>
  <c r="AG126" i="85"/>
  <c r="AE126" i="85"/>
  <c r="Z126" i="85"/>
  <c r="X126" i="85"/>
  <c r="AG125" i="85"/>
  <c r="AJ125" i="85" s="1"/>
  <c r="AE125" i="85"/>
  <c r="Z125" i="85"/>
  <c r="X125" i="85"/>
  <c r="AG124" i="85"/>
  <c r="AE124" i="85"/>
  <c r="Z124" i="85"/>
  <c r="X124" i="85"/>
  <c r="AG123" i="85"/>
  <c r="AJ123" i="85" s="1"/>
  <c r="AK123" i="85" s="1"/>
  <c r="AE123" i="85"/>
  <c r="Z123" i="85"/>
  <c r="X123" i="85"/>
  <c r="AG122" i="85"/>
  <c r="AE122" i="85"/>
  <c r="Z122" i="85"/>
  <c r="X122" i="85"/>
  <c r="AG121" i="85"/>
  <c r="AJ121" i="85" s="1"/>
  <c r="AE121" i="85"/>
  <c r="Z121" i="85"/>
  <c r="X121" i="85"/>
  <c r="AG120" i="85"/>
  <c r="AE120" i="85"/>
  <c r="Z120" i="85"/>
  <c r="X120" i="85"/>
  <c r="AG119" i="85"/>
  <c r="AJ119" i="85" s="1"/>
  <c r="AE119" i="85"/>
  <c r="Z119" i="85"/>
  <c r="X119" i="85"/>
  <c r="AG118" i="85"/>
  <c r="AE118" i="85"/>
  <c r="Z118" i="85"/>
  <c r="X118" i="85"/>
  <c r="AG117" i="85"/>
  <c r="AJ117" i="85" s="1"/>
  <c r="AE117" i="85"/>
  <c r="Z117" i="85"/>
  <c r="X117" i="85"/>
  <c r="AG116" i="85"/>
  <c r="AE116" i="85"/>
  <c r="Z116" i="85"/>
  <c r="X116" i="85"/>
  <c r="AG115" i="85"/>
  <c r="AJ115" i="85" s="1"/>
  <c r="AE115" i="85"/>
  <c r="Z115" i="85"/>
  <c r="X115" i="85"/>
  <c r="AG114" i="85"/>
  <c r="AE114" i="85"/>
  <c r="Z114" i="85"/>
  <c r="X114" i="85"/>
  <c r="AG113" i="85"/>
  <c r="AE113" i="85"/>
  <c r="Z113" i="85"/>
  <c r="X113" i="85"/>
  <c r="AG112" i="85"/>
  <c r="AE112" i="85"/>
  <c r="Z112" i="85"/>
  <c r="X112" i="85"/>
  <c r="AG111" i="85"/>
  <c r="AE111" i="85"/>
  <c r="Z111" i="85"/>
  <c r="X111" i="85"/>
  <c r="AG110" i="85"/>
  <c r="AE110" i="85"/>
  <c r="Z110" i="85"/>
  <c r="X110" i="85"/>
  <c r="AG109" i="85"/>
  <c r="AE109" i="85"/>
  <c r="Z109" i="85"/>
  <c r="X109" i="85"/>
  <c r="AG108" i="85"/>
  <c r="AE108" i="85"/>
  <c r="Z108" i="85"/>
  <c r="X108" i="85"/>
  <c r="AG105" i="85"/>
  <c r="AE105" i="85"/>
  <c r="Z105" i="85"/>
  <c r="X105" i="85"/>
  <c r="AG103" i="85"/>
  <c r="AE103" i="85"/>
  <c r="Z103" i="85"/>
  <c r="X103" i="85"/>
  <c r="AG102" i="85"/>
  <c r="AE102" i="85"/>
  <c r="Z102" i="85"/>
  <c r="X102" i="85"/>
  <c r="AG101" i="85"/>
  <c r="AE101" i="85"/>
  <c r="Z101" i="85"/>
  <c r="X101" i="85"/>
  <c r="AG100" i="85"/>
  <c r="AE100" i="85"/>
  <c r="Z100" i="85"/>
  <c r="X100" i="85"/>
  <c r="AG99" i="85"/>
  <c r="AE99" i="85"/>
  <c r="Z99" i="85"/>
  <c r="X99" i="85"/>
  <c r="AG97" i="85"/>
  <c r="AE97" i="85"/>
  <c r="Z97" i="85"/>
  <c r="X97" i="85"/>
  <c r="AG95" i="85"/>
  <c r="AE95" i="85"/>
  <c r="Z95" i="85"/>
  <c r="X95" i="85"/>
  <c r="AG94" i="85"/>
  <c r="AE94" i="85"/>
  <c r="Z94" i="85"/>
  <c r="X94" i="85"/>
  <c r="AG93" i="85"/>
  <c r="AE93" i="85"/>
  <c r="Z93" i="85"/>
  <c r="X93" i="85"/>
  <c r="AG92" i="85"/>
  <c r="AE92" i="85"/>
  <c r="Z92" i="85"/>
  <c r="X92" i="85"/>
  <c r="AG91" i="85"/>
  <c r="AE91" i="85"/>
  <c r="Z91" i="85"/>
  <c r="X91" i="85"/>
  <c r="AG90" i="85"/>
  <c r="AE90" i="85"/>
  <c r="Z90" i="85"/>
  <c r="X90" i="85"/>
  <c r="AG87" i="85"/>
  <c r="AE87" i="85"/>
  <c r="Z87" i="85"/>
  <c r="X87" i="85"/>
  <c r="AG85" i="85"/>
  <c r="AE85" i="85"/>
  <c r="Z85" i="85"/>
  <c r="X85" i="85"/>
  <c r="AG84" i="85"/>
  <c r="AE84" i="85"/>
  <c r="Z84" i="85"/>
  <c r="X84" i="85"/>
  <c r="AG83" i="85"/>
  <c r="AE83" i="85"/>
  <c r="Z83" i="85"/>
  <c r="X83" i="85"/>
  <c r="AG82" i="85"/>
  <c r="AE82" i="85"/>
  <c r="Z82" i="85"/>
  <c r="X82" i="85"/>
  <c r="AG81" i="85"/>
  <c r="AE81" i="85"/>
  <c r="Z81" i="85"/>
  <c r="X81" i="85"/>
  <c r="AG80" i="85"/>
  <c r="AE80" i="85"/>
  <c r="Z80" i="85"/>
  <c r="X80" i="85"/>
  <c r="AG79" i="85"/>
  <c r="AE79" i="85"/>
  <c r="Z79" i="85"/>
  <c r="X79" i="85"/>
  <c r="AG78" i="85"/>
  <c r="AH78" i="85" s="1"/>
  <c r="AE78" i="85"/>
  <c r="Z78" i="85"/>
  <c r="X78" i="85"/>
  <c r="AG77" i="85"/>
  <c r="AH77" i="85" s="1"/>
  <c r="AE77" i="85"/>
  <c r="Z77" i="85"/>
  <c r="X77" i="85"/>
  <c r="AG76" i="85"/>
  <c r="AH76" i="85" s="1"/>
  <c r="AE76" i="85"/>
  <c r="Z76" i="85"/>
  <c r="AC76" i="85" s="1"/>
  <c r="X76" i="85"/>
  <c r="AG74" i="85"/>
  <c r="AE74" i="85"/>
  <c r="Z74" i="85"/>
  <c r="X74" i="85"/>
  <c r="AG71" i="85"/>
  <c r="AH71" i="85" s="1"/>
  <c r="AI71" i="85" s="1"/>
  <c r="Z71" i="85"/>
  <c r="AG70" i="85"/>
  <c r="AH70" i="85" s="1"/>
  <c r="AE70" i="85"/>
  <c r="Z70" i="85"/>
  <c r="X70" i="85"/>
  <c r="AG69" i="85"/>
  <c r="AE69" i="85"/>
  <c r="Z69" i="85"/>
  <c r="X69" i="85"/>
  <c r="AG68" i="85"/>
  <c r="AH68" i="85" s="1"/>
  <c r="AE68" i="85"/>
  <c r="Z68" i="85"/>
  <c r="X68" i="85"/>
  <c r="AG67" i="85"/>
  <c r="AE67" i="85"/>
  <c r="Z67" i="85"/>
  <c r="X67" i="85"/>
  <c r="AG64" i="85"/>
  <c r="AH64" i="85" s="1"/>
  <c r="AI64" i="85" s="1"/>
  <c r="Z64" i="85"/>
  <c r="AC64" i="85" s="1"/>
  <c r="AD64" i="85" s="1"/>
  <c r="AG63" i="85"/>
  <c r="AE63" i="85"/>
  <c r="Z63" i="85"/>
  <c r="X63" i="85"/>
  <c r="AG62" i="85"/>
  <c r="AH62" i="85" s="1"/>
  <c r="AE62" i="85"/>
  <c r="Z62" i="85"/>
  <c r="X62" i="85"/>
  <c r="AG61" i="85"/>
  <c r="AE61" i="85"/>
  <c r="Z61" i="85"/>
  <c r="X61" i="85"/>
  <c r="AG59" i="85"/>
  <c r="AH59" i="85" s="1"/>
  <c r="AE59" i="85"/>
  <c r="Z59" i="85"/>
  <c r="X59" i="85"/>
  <c r="AG57" i="85"/>
  <c r="AH57" i="85" s="1"/>
  <c r="AE57" i="85"/>
  <c r="Z57" i="85"/>
  <c r="X57" i="85"/>
  <c r="AG56" i="85"/>
  <c r="AH56" i="85" s="1"/>
  <c r="AE56" i="85"/>
  <c r="Z56" i="85"/>
  <c r="X56" i="85"/>
  <c r="AG52" i="85"/>
  <c r="AH52" i="85" s="1"/>
  <c r="AE52" i="85"/>
  <c r="Z52" i="85"/>
  <c r="X52" i="85"/>
  <c r="AG51" i="85"/>
  <c r="AH51" i="85" s="1"/>
  <c r="AE51" i="85"/>
  <c r="Z51" i="85"/>
  <c r="X51" i="85"/>
  <c r="AJ50" i="85"/>
  <c r="AG50" i="85"/>
  <c r="AH50" i="85" s="1"/>
  <c r="AE50" i="85"/>
  <c r="Z50" i="85"/>
  <c r="X50" i="85"/>
  <c r="AG49" i="85"/>
  <c r="AE49" i="85"/>
  <c r="Z49" i="85"/>
  <c r="X49" i="85"/>
  <c r="AG47" i="85"/>
  <c r="AH47" i="85" s="1"/>
  <c r="AE47" i="85"/>
  <c r="Z47" i="85"/>
  <c r="X47" i="85"/>
  <c r="AG46" i="85"/>
  <c r="AE46" i="85"/>
  <c r="Z46" i="85"/>
  <c r="X46" i="85"/>
  <c r="AG45" i="85"/>
  <c r="AH45" i="85" s="1"/>
  <c r="AE45" i="85"/>
  <c r="Z45" i="85"/>
  <c r="X45" i="85"/>
  <c r="AG41" i="85"/>
  <c r="AE41" i="85"/>
  <c r="Z41" i="85"/>
  <c r="X41" i="85"/>
  <c r="AG40" i="85"/>
  <c r="AH40" i="85" s="1"/>
  <c r="AE40" i="85"/>
  <c r="Z40" i="85"/>
  <c r="X40" i="85"/>
  <c r="AG39" i="85"/>
  <c r="AH39" i="85" s="1"/>
  <c r="AE39" i="85"/>
  <c r="Z39" i="85"/>
  <c r="AC39" i="85" s="1"/>
  <c r="X39" i="85"/>
  <c r="AG38" i="85"/>
  <c r="AH38" i="85" s="1"/>
  <c r="AE38" i="85"/>
  <c r="Z38" i="85"/>
  <c r="X38" i="85"/>
  <c r="AG37" i="85"/>
  <c r="AH37" i="85" s="1"/>
  <c r="AE37" i="85"/>
  <c r="Z37" i="85"/>
  <c r="X37" i="85"/>
  <c r="AG36" i="85"/>
  <c r="AH36" i="85" s="1"/>
  <c r="AE36" i="85"/>
  <c r="Z36" i="85"/>
  <c r="X36" i="85"/>
  <c r="AG35" i="85"/>
  <c r="AH35" i="85" s="1"/>
  <c r="AE35" i="85"/>
  <c r="Z35" i="85"/>
  <c r="X35" i="85"/>
  <c r="AG34" i="85"/>
  <c r="AH34" i="85" s="1"/>
  <c r="AE34" i="85"/>
  <c r="Z34" i="85"/>
  <c r="X34" i="85"/>
  <c r="AG33" i="85"/>
  <c r="AH33" i="85" s="1"/>
  <c r="AE33" i="85"/>
  <c r="Z33" i="85"/>
  <c r="X33" i="85"/>
  <c r="AG32" i="85"/>
  <c r="AH32" i="85" s="1"/>
  <c r="AE32" i="85"/>
  <c r="Z32" i="85"/>
  <c r="X32" i="85"/>
  <c r="AG31" i="85"/>
  <c r="AH31" i="85" s="1"/>
  <c r="AE31" i="85"/>
  <c r="Z31" i="85"/>
  <c r="X31" i="85"/>
  <c r="AG30" i="85"/>
  <c r="AH30" i="85" s="1"/>
  <c r="AE30" i="85"/>
  <c r="Z30" i="85"/>
  <c r="X30" i="85"/>
  <c r="AG29" i="85"/>
  <c r="AH29" i="85" s="1"/>
  <c r="AE29" i="85"/>
  <c r="Z29" i="85"/>
  <c r="AC29" i="85" s="1"/>
  <c r="X29" i="85"/>
  <c r="AG28" i="85"/>
  <c r="AE28" i="85"/>
  <c r="Z28" i="85"/>
  <c r="X28" i="85"/>
  <c r="AG27" i="85"/>
  <c r="AH27" i="85" s="1"/>
  <c r="AE27" i="85"/>
  <c r="Z27" i="85"/>
  <c r="X27" i="85"/>
  <c r="AG26" i="85"/>
  <c r="AE26" i="85"/>
  <c r="Z26" i="85"/>
  <c r="X26" i="85"/>
  <c r="AG25" i="85"/>
  <c r="AH25" i="85" s="1"/>
  <c r="AE25" i="85"/>
  <c r="Z25" i="85"/>
  <c r="X25" i="85"/>
  <c r="AG22" i="85"/>
  <c r="AE22" i="85"/>
  <c r="Z22" i="85"/>
  <c r="X22" i="85"/>
  <c r="AG21" i="85"/>
  <c r="AH21" i="85" s="1"/>
  <c r="AE21" i="85"/>
  <c r="Z21" i="85"/>
  <c r="AC21" i="85" s="1"/>
  <c r="X21" i="85"/>
  <c r="AG20" i="85"/>
  <c r="AJ20" i="85" s="1"/>
  <c r="AK20" i="85" s="1"/>
  <c r="AE20" i="85"/>
  <c r="Z20" i="85"/>
  <c r="X20" i="85"/>
  <c r="AG19" i="85"/>
  <c r="AH19" i="85" s="1"/>
  <c r="AE19" i="85"/>
  <c r="Z19" i="85"/>
  <c r="X19" i="85"/>
  <c r="AG18" i="85"/>
  <c r="AE18" i="85"/>
  <c r="Z18" i="85"/>
  <c r="X18" i="85"/>
  <c r="AG17" i="85"/>
  <c r="AH17" i="85" s="1"/>
  <c r="AE17" i="85"/>
  <c r="Z17" i="85"/>
  <c r="X17" i="85"/>
  <c r="AG16" i="85"/>
  <c r="AE16" i="85"/>
  <c r="Z16" i="85"/>
  <c r="X16" i="85"/>
  <c r="AG15" i="85"/>
  <c r="AH15" i="85" s="1"/>
  <c r="AE15" i="85"/>
  <c r="Z15" i="85"/>
  <c r="X15" i="85"/>
  <c r="AG14" i="85"/>
  <c r="AH14" i="85" s="1"/>
  <c r="AE14" i="85"/>
  <c r="Z14" i="85"/>
  <c r="X14" i="85"/>
  <c r="AG13" i="85"/>
  <c r="AE13" i="85"/>
  <c r="Z13" i="85"/>
  <c r="X13" i="85"/>
  <c r="AG8" i="85"/>
  <c r="AH8" i="85" s="1"/>
  <c r="AE8" i="85"/>
  <c r="Z8" i="85"/>
  <c r="AA8" i="85" s="1"/>
  <c r="X8" i="85"/>
  <c r="AE5" i="85"/>
  <c r="X5" i="85"/>
  <c r="Q191" i="85"/>
  <c r="Q192" i="85" s="1"/>
  <c r="R188" i="85"/>
  <c r="S186" i="85"/>
  <c r="R176" i="85"/>
  <c r="S176" i="85" s="1"/>
  <c r="S171" i="85"/>
  <c r="Q171" i="85"/>
  <c r="S170" i="85"/>
  <c r="Q170" i="85"/>
  <c r="S169" i="85"/>
  <c r="Q169" i="85"/>
  <c r="S168" i="85"/>
  <c r="Q168" i="85"/>
  <c r="S167" i="85"/>
  <c r="Q167" i="85"/>
  <c r="S165" i="85"/>
  <c r="Q165" i="85"/>
  <c r="S164" i="85"/>
  <c r="Q164" i="85"/>
  <c r="S163" i="85"/>
  <c r="Q163" i="85"/>
  <c r="S162" i="85"/>
  <c r="Q162" i="85"/>
  <c r="S161" i="85"/>
  <c r="Q161" i="85"/>
  <c r="S160" i="85"/>
  <c r="Q160" i="85"/>
  <c r="S159" i="85"/>
  <c r="Q159" i="85"/>
  <c r="S158" i="85"/>
  <c r="Q158" i="85"/>
  <c r="S157" i="85"/>
  <c r="Q157" i="85"/>
  <c r="S156" i="85"/>
  <c r="Q156" i="85"/>
  <c r="S155" i="85"/>
  <c r="Q155" i="85"/>
  <c r="S154" i="85"/>
  <c r="Q154" i="85"/>
  <c r="S153" i="85"/>
  <c r="Q153" i="85"/>
  <c r="S152" i="85"/>
  <c r="Q152" i="85"/>
  <c r="S151" i="85"/>
  <c r="Q151" i="85"/>
  <c r="S150" i="85"/>
  <c r="Q150" i="85"/>
  <c r="S149" i="85"/>
  <c r="Q149" i="85"/>
  <c r="S148" i="85"/>
  <c r="Q148" i="85"/>
  <c r="S147" i="85"/>
  <c r="Q147" i="85"/>
  <c r="S146" i="85"/>
  <c r="Q146" i="85"/>
  <c r="S145" i="85"/>
  <c r="Q145" i="85"/>
  <c r="S144" i="85"/>
  <c r="Q144" i="85"/>
  <c r="S143" i="85"/>
  <c r="Q143" i="85"/>
  <c r="S142" i="85"/>
  <c r="Q142" i="85"/>
  <c r="S141" i="85"/>
  <c r="Q141" i="85"/>
  <c r="S140" i="85"/>
  <c r="Q140" i="85"/>
  <c r="S139" i="85"/>
  <c r="Q139" i="85"/>
  <c r="S138" i="85"/>
  <c r="Q138" i="85"/>
  <c r="S137" i="85"/>
  <c r="Q137" i="85"/>
  <c r="S136" i="85"/>
  <c r="Q136" i="85"/>
  <c r="S135" i="85"/>
  <c r="Q135" i="85"/>
  <c r="S134" i="85"/>
  <c r="Q134" i="85"/>
  <c r="S133" i="85"/>
  <c r="Q133" i="85"/>
  <c r="S132" i="85"/>
  <c r="Q132" i="85"/>
  <c r="S131" i="85"/>
  <c r="Q131" i="85"/>
  <c r="S130" i="85"/>
  <c r="Q130" i="85"/>
  <c r="S129" i="85"/>
  <c r="Q129" i="85"/>
  <c r="S128" i="85"/>
  <c r="Q128" i="85"/>
  <c r="S127" i="85"/>
  <c r="Q127" i="85"/>
  <c r="S126" i="85"/>
  <c r="Q126" i="85"/>
  <c r="S125" i="85"/>
  <c r="Q125" i="85"/>
  <c r="S124" i="85"/>
  <c r="Q124" i="85"/>
  <c r="S123" i="85"/>
  <c r="Q123" i="85"/>
  <c r="S122" i="85"/>
  <c r="Q122" i="85"/>
  <c r="S121" i="85"/>
  <c r="Q121" i="85"/>
  <c r="S120" i="85"/>
  <c r="Q120" i="85"/>
  <c r="S119" i="85"/>
  <c r="Q119" i="85"/>
  <c r="S118" i="85"/>
  <c r="Q118" i="85"/>
  <c r="S117" i="85"/>
  <c r="Q117" i="85"/>
  <c r="S116" i="85"/>
  <c r="Q116" i="85"/>
  <c r="S115" i="85"/>
  <c r="Q115" i="85"/>
  <c r="S114" i="85"/>
  <c r="Q114" i="85"/>
  <c r="S113" i="85"/>
  <c r="Q113" i="85"/>
  <c r="S112" i="85"/>
  <c r="Q112" i="85"/>
  <c r="S111" i="85"/>
  <c r="Q111" i="85"/>
  <c r="S110" i="85"/>
  <c r="Q110" i="85"/>
  <c r="S109" i="85"/>
  <c r="Q109" i="85"/>
  <c r="S108" i="85"/>
  <c r="Q108" i="85"/>
  <c r="S105" i="85"/>
  <c r="Q105" i="85"/>
  <c r="S103" i="85"/>
  <c r="Q103" i="85"/>
  <c r="S102" i="85"/>
  <c r="Q102" i="85"/>
  <c r="S101" i="85"/>
  <c r="Q101" i="85"/>
  <c r="S100" i="85"/>
  <c r="Q100" i="85"/>
  <c r="S99" i="85"/>
  <c r="Q99" i="85"/>
  <c r="S97" i="85"/>
  <c r="Q97" i="85"/>
  <c r="S95" i="85"/>
  <c r="Q95" i="85"/>
  <c r="S94" i="85"/>
  <c r="Q94" i="85"/>
  <c r="S93" i="85"/>
  <c r="Q93" i="85"/>
  <c r="S92" i="85"/>
  <c r="Q92" i="85"/>
  <c r="S91" i="85"/>
  <c r="Q91" i="85"/>
  <c r="S90" i="85"/>
  <c r="Q90" i="85"/>
  <c r="S87" i="85"/>
  <c r="Q87" i="85"/>
  <c r="S85" i="85"/>
  <c r="Q85" i="85"/>
  <c r="S84" i="85"/>
  <c r="Q84" i="85"/>
  <c r="S83" i="85"/>
  <c r="Q83" i="85"/>
  <c r="S82" i="85"/>
  <c r="Q82" i="85"/>
  <c r="S81" i="85"/>
  <c r="Q81" i="85"/>
  <c r="S80" i="85"/>
  <c r="Q80" i="85"/>
  <c r="S79" i="85"/>
  <c r="Q79" i="85"/>
  <c r="S78" i="85"/>
  <c r="Q78" i="85"/>
  <c r="S77" i="85"/>
  <c r="Q77" i="85"/>
  <c r="S76" i="85"/>
  <c r="Q76" i="85"/>
  <c r="S74" i="85"/>
  <c r="Q74" i="85"/>
  <c r="S71" i="85"/>
  <c r="S70" i="85"/>
  <c r="Q70" i="85"/>
  <c r="S69" i="85"/>
  <c r="Q69" i="85"/>
  <c r="S68" i="85"/>
  <c r="V68" i="85" s="1"/>
  <c r="Q68" i="85"/>
  <c r="S67" i="85"/>
  <c r="Q67" i="85"/>
  <c r="S64" i="85"/>
  <c r="S63" i="85"/>
  <c r="Q63" i="85"/>
  <c r="S62" i="85"/>
  <c r="Q62" i="85"/>
  <c r="S61" i="85"/>
  <c r="Q61" i="85"/>
  <c r="S59" i="85"/>
  <c r="Q59" i="85"/>
  <c r="S57" i="85"/>
  <c r="Q57" i="85"/>
  <c r="S56" i="85"/>
  <c r="Q56" i="85"/>
  <c r="S52" i="85"/>
  <c r="Q52" i="85"/>
  <c r="S51" i="85"/>
  <c r="Q51" i="85"/>
  <c r="S50" i="85"/>
  <c r="Q50" i="85"/>
  <c r="S49" i="85"/>
  <c r="Q49" i="85"/>
  <c r="S47" i="85"/>
  <c r="Q47" i="85"/>
  <c r="S46" i="85"/>
  <c r="Q46" i="85"/>
  <c r="S45" i="85"/>
  <c r="Q45" i="85"/>
  <c r="S41" i="85"/>
  <c r="Q41" i="85"/>
  <c r="S40" i="85"/>
  <c r="Q40" i="85"/>
  <c r="S39" i="85"/>
  <c r="Q39" i="85"/>
  <c r="S38" i="85"/>
  <c r="Q38" i="85"/>
  <c r="S37" i="85"/>
  <c r="Q37" i="85"/>
  <c r="S36" i="85"/>
  <c r="Q36" i="85"/>
  <c r="S35" i="85"/>
  <c r="Q35" i="85"/>
  <c r="S34" i="85"/>
  <c r="Q34" i="85"/>
  <c r="S33" i="85"/>
  <c r="Q33" i="85"/>
  <c r="S32" i="85"/>
  <c r="Q32" i="85"/>
  <c r="S31" i="85"/>
  <c r="Q31" i="85"/>
  <c r="S30" i="85"/>
  <c r="Q30" i="85"/>
  <c r="S29" i="85"/>
  <c r="Q29" i="85"/>
  <c r="S28" i="85"/>
  <c r="Q28" i="85"/>
  <c r="S27" i="85"/>
  <c r="Q27" i="85"/>
  <c r="S26" i="85"/>
  <c r="Q26" i="85"/>
  <c r="S25" i="85"/>
  <c r="Q25" i="85"/>
  <c r="S22" i="85"/>
  <c r="Q22" i="85"/>
  <c r="S21" i="85"/>
  <c r="Q21" i="85"/>
  <c r="S20" i="85"/>
  <c r="Q20" i="85"/>
  <c r="S19" i="85"/>
  <c r="Q19" i="85"/>
  <c r="S18" i="85"/>
  <c r="Q18" i="85"/>
  <c r="S17" i="85"/>
  <c r="Q17" i="85"/>
  <c r="S16" i="85"/>
  <c r="Q16" i="85"/>
  <c r="S15" i="85"/>
  <c r="Q15" i="85"/>
  <c r="S14" i="85"/>
  <c r="Q14" i="85"/>
  <c r="S13" i="85"/>
  <c r="Q13" i="85"/>
  <c r="S8" i="85"/>
  <c r="T8" i="85" s="1"/>
  <c r="Q8" i="85"/>
  <c r="Q5" i="85"/>
  <c r="J5" i="85"/>
  <c r="J191" i="85"/>
  <c r="J192" i="85" s="1"/>
  <c r="GA35" i="85" l="1"/>
  <c r="GB35" i="85" s="1"/>
  <c r="GA57" i="85"/>
  <c r="GB57" i="85" s="1"/>
  <c r="GA80" i="85"/>
  <c r="GA82" i="85"/>
  <c r="FY102" i="85"/>
  <c r="FY137" i="85"/>
  <c r="FY142" i="85"/>
  <c r="GA158" i="85"/>
  <c r="GB158" i="85" s="1"/>
  <c r="FY34" i="85"/>
  <c r="GB95" i="85"/>
  <c r="FY164" i="85"/>
  <c r="FY29" i="85"/>
  <c r="FY39" i="85"/>
  <c r="FY50" i="85"/>
  <c r="FY95" i="85"/>
  <c r="FY116" i="85"/>
  <c r="FY139" i="85"/>
  <c r="FY26" i="85"/>
  <c r="FY37" i="85"/>
  <c r="GA83" i="85"/>
  <c r="FY100" i="85"/>
  <c r="FY126" i="85"/>
  <c r="FY28" i="85"/>
  <c r="FY101" i="85"/>
  <c r="FY134" i="85"/>
  <c r="FY138" i="85"/>
  <c r="FY145" i="85"/>
  <c r="GA157" i="85"/>
  <c r="FY170" i="85"/>
  <c r="GB8" i="85"/>
  <c r="FU99" i="85"/>
  <c r="FR13" i="85"/>
  <c r="FR31" i="85"/>
  <c r="FR59" i="85"/>
  <c r="FR64" i="85"/>
  <c r="FS64" i="85" s="1"/>
  <c r="FT83" i="85"/>
  <c r="FU83" i="85" s="1"/>
  <c r="FT85" i="85"/>
  <c r="FU85" i="85" s="1"/>
  <c r="FR128" i="85"/>
  <c r="FT149" i="85"/>
  <c r="FU149" i="85" s="1"/>
  <c r="FT159" i="85"/>
  <c r="FU159" i="85" s="1"/>
  <c r="FR30" i="85"/>
  <c r="FT92" i="85"/>
  <c r="FR121" i="85"/>
  <c r="FR126" i="85"/>
  <c r="FT135" i="85"/>
  <c r="FU135" i="85" s="1"/>
  <c r="FT142" i="85"/>
  <c r="FU142" i="85" s="1"/>
  <c r="FU105" i="85"/>
  <c r="FR122" i="85"/>
  <c r="FT139" i="85"/>
  <c r="FT146" i="85"/>
  <c r="FU146" i="85" s="1"/>
  <c r="FR160" i="85"/>
  <c r="FT164" i="85"/>
  <c r="FT165" i="85"/>
  <c r="FU165" i="85" s="1"/>
  <c r="FU32" i="85"/>
  <c r="FR70" i="85"/>
  <c r="FT84" i="85"/>
  <c r="FU84" i="85" s="1"/>
  <c r="FT87" i="85"/>
  <c r="FU87" i="85" s="1"/>
  <c r="FT91" i="85"/>
  <c r="FU91" i="85" s="1"/>
  <c r="FU100" i="85"/>
  <c r="FR123" i="85"/>
  <c r="FR34" i="85"/>
  <c r="FT56" i="85"/>
  <c r="FU56" i="85" s="1"/>
  <c r="FR69" i="85"/>
  <c r="FT115" i="85"/>
  <c r="FR119" i="85"/>
  <c r="FU31" i="85"/>
  <c r="FU101" i="85"/>
  <c r="FR120" i="85"/>
  <c r="FR124" i="85"/>
  <c r="FR125" i="85"/>
  <c r="FT148" i="85"/>
  <c r="FU148" i="85" s="1"/>
  <c r="FT163" i="85"/>
  <c r="FU163" i="85" s="1"/>
  <c r="FM81" i="85"/>
  <c r="FM45" i="85"/>
  <c r="FN45" i="85" s="1"/>
  <c r="FK63" i="85"/>
  <c r="FM111" i="85"/>
  <c r="FN111" i="85" s="1"/>
  <c r="FM13" i="85"/>
  <c r="FK62" i="85"/>
  <c r="FN79" i="85"/>
  <c r="FK90" i="85"/>
  <c r="FM95" i="85"/>
  <c r="FN95" i="85" s="1"/>
  <c r="FM38" i="85"/>
  <c r="FN38" i="85" s="1"/>
  <c r="FK49" i="85"/>
  <c r="FK61" i="85"/>
  <c r="FK84" i="85"/>
  <c r="FK135" i="85"/>
  <c r="FM137" i="85"/>
  <c r="FN137" i="85" s="1"/>
  <c r="FK138" i="85"/>
  <c r="FK143" i="85"/>
  <c r="FM19" i="85"/>
  <c r="FN19" i="85" s="1"/>
  <c r="FM40" i="85"/>
  <c r="FN40" i="85" s="1"/>
  <c r="FM46" i="85"/>
  <c r="FN46" i="85" s="1"/>
  <c r="FK51" i="85"/>
  <c r="FK79" i="85"/>
  <c r="FM94" i="85"/>
  <c r="FN94" i="85" s="1"/>
  <c r="FM108" i="85"/>
  <c r="FN108" i="85" s="1"/>
  <c r="FK87" i="85"/>
  <c r="FM115" i="85"/>
  <c r="FK130" i="85"/>
  <c r="FM141" i="85"/>
  <c r="FN141" i="85" s="1"/>
  <c r="FM160" i="85"/>
  <c r="FN160" i="85" s="1"/>
  <c r="FD70" i="85"/>
  <c r="FD79" i="85"/>
  <c r="FD121" i="85"/>
  <c r="FD27" i="85"/>
  <c r="FD61" i="85"/>
  <c r="FD90" i="85"/>
  <c r="FF93" i="85"/>
  <c r="FG93" i="85" s="1"/>
  <c r="FF125" i="85"/>
  <c r="FG125" i="85" s="1"/>
  <c r="FD135" i="85"/>
  <c r="FF155" i="85"/>
  <c r="FG155" i="85" s="1"/>
  <c r="FD167" i="85"/>
  <c r="FD19" i="85"/>
  <c r="FF20" i="85"/>
  <c r="FG20" i="85" s="1"/>
  <c r="FD81" i="85"/>
  <c r="FD87" i="85"/>
  <c r="FF95" i="85"/>
  <c r="FG95" i="85" s="1"/>
  <c r="FF114" i="85"/>
  <c r="FG114" i="85" s="1"/>
  <c r="FF137" i="85"/>
  <c r="FG137" i="85" s="1"/>
  <c r="FD164" i="85"/>
  <c r="FD165" i="85"/>
  <c r="FD14" i="85"/>
  <c r="FF45" i="85"/>
  <c r="FG45" i="85" s="1"/>
  <c r="FF120" i="85"/>
  <c r="FG120" i="85" s="1"/>
  <c r="FD123" i="85"/>
  <c r="FF156" i="85"/>
  <c r="FG156" i="85" s="1"/>
  <c r="FD169" i="85"/>
  <c r="FD77" i="85"/>
  <c r="FF118" i="85"/>
  <c r="FG118" i="85" s="1"/>
  <c r="FD160" i="85"/>
  <c r="FD59" i="85"/>
  <c r="FD74" i="85"/>
  <c r="FD113" i="85"/>
  <c r="FD129" i="85"/>
  <c r="FD161" i="85"/>
  <c r="FD168" i="85"/>
  <c r="EW26" i="85"/>
  <c r="EY27" i="85"/>
  <c r="EZ27" i="85" s="1"/>
  <c r="EY32" i="85"/>
  <c r="EZ32" i="85" s="1"/>
  <c r="EW34" i="85"/>
  <c r="EY35" i="85"/>
  <c r="EW148" i="85"/>
  <c r="EY25" i="85"/>
  <c r="EZ25" i="85" s="1"/>
  <c r="EY57" i="85"/>
  <c r="EZ57" i="85" s="1"/>
  <c r="EW61" i="85"/>
  <c r="EW123" i="85"/>
  <c r="EW135" i="85"/>
  <c r="EW149" i="85"/>
  <c r="EW136" i="85"/>
  <c r="EW38" i="85"/>
  <c r="EW147" i="85"/>
  <c r="EW152" i="85"/>
  <c r="EY93" i="85"/>
  <c r="EZ93" i="85" s="1"/>
  <c r="EW121" i="85"/>
  <c r="EZ143" i="85"/>
  <c r="EW145" i="85"/>
  <c r="EK26" i="85"/>
  <c r="EI52" i="85"/>
  <c r="EK79" i="85"/>
  <c r="EI137" i="85"/>
  <c r="EK139" i="85"/>
  <c r="EL139" i="85" s="1"/>
  <c r="EK16" i="85"/>
  <c r="EL16" i="85" s="1"/>
  <c r="EI47" i="85"/>
  <c r="EI77" i="85"/>
  <c r="EK101" i="85"/>
  <c r="EL101" i="85" s="1"/>
  <c r="EK108" i="85"/>
  <c r="EL108" i="85" s="1"/>
  <c r="EK113" i="85"/>
  <c r="EI140" i="85"/>
  <c r="EK169" i="85"/>
  <c r="EL169" i="85" s="1"/>
  <c r="EK25" i="85"/>
  <c r="EL25" i="85" s="1"/>
  <c r="EI87" i="85"/>
  <c r="EL85" i="85"/>
  <c r="EK99" i="85"/>
  <c r="EL99" i="85" s="1"/>
  <c r="EI171" i="85"/>
  <c r="EI46" i="85"/>
  <c r="EI81" i="85"/>
  <c r="EI82" i="85"/>
  <c r="EI93" i="85"/>
  <c r="EK97" i="85"/>
  <c r="EL97" i="85" s="1"/>
  <c r="EK102" i="85"/>
  <c r="EL102" i="85" s="1"/>
  <c r="EK167" i="85"/>
  <c r="EL167" i="85" s="1"/>
  <c r="EK13" i="85"/>
  <c r="EK17" i="85"/>
  <c r="EL17" i="85" s="1"/>
  <c r="EK57" i="85"/>
  <c r="EL57" i="85" s="1"/>
  <c r="EK63" i="85"/>
  <c r="EL63" i="85" s="1"/>
  <c r="EK78" i="85"/>
  <c r="EL78" i="85" s="1"/>
  <c r="EL79" i="85"/>
  <c r="EI84" i="85"/>
  <c r="EI85" i="85"/>
  <c r="EK117" i="85"/>
  <c r="EL117" i="85" s="1"/>
  <c r="EK28" i="85"/>
  <c r="EL28" i="85" s="1"/>
  <c r="EK38" i="85"/>
  <c r="EK100" i="85"/>
  <c r="EL100" i="85" s="1"/>
  <c r="EK45" i="85"/>
  <c r="EL45" i="85" s="1"/>
  <c r="EI92" i="85"/>
  <c r="EL113" i="85"/>
  <c r="EK114" i="85"/>
  <c r="EK116" i="85"/>
  <c r="EL116" i="85" s="1"/>
  <c r="DN21" i="85"/>
  <c r="DN34" i="85"/>
  <c r="DP47" i="85"/>
  <c r="DQ47" i="85" s="1"/>
  <c r="DP59" i="85"/>
  <c r="DQ59" i="85" s="1"/>
  <c r="DP67" i="85"/>
  <c r="DQ67" i="85" s="1"/>
  <c r="DP82" i="85"/>
  <c r="DN118" i="85"/>
  <c r="DN119" i="85"/>
  <c r="DN120" i="85"/>
  <c r="DP131" i="85"/>
  <c r="DP132" i="85"/>
  <c r="DN133" i="85"/>
  <c r="DP141" i="85"/>
  <c r="DQ141" i="85" s="1"/>
  <c r="DN35" i="85"/>
  <c r="DN37" i="85"/>
  <c r="DP68" i="85"/>
  <c r="DQ68" i="85" s="1"/>
  <c r="DN91" i="85"/>
  <c r="DN121" i="85"/>
  <c r="DP122" i="85"/>
  <c r="DQ122" i="85" s="1"/>
  <c r="DN142" i="85"/>
  <c r="DP143" i="85"/>
  <c r="DQ143" i="85" s="1"/>
  <c r="DP170" i="85"/>
  <c r="DN176" i="85"/>
  <c r="DP13" i="85"/>
  <c r="DN25" i="85"/>
  <c r="DN39" i="85"/>
  <c r="DP50" i="85"/>
  <c r="DQ50" i="85" s="1"/>
  <c r="DN68" i="85"/>
  <c r="DP69" i="85"/>
  <c r="DP91" i="85"/>
  <c r="DP123" i="85"/>
  <c r="DQ123" i="85" s="1"/>
  <c r="DN124" i="85"/>
  <c r="DP134" i="85"/>
  <c r="DP135" i="85"/>
  <c r="DP136" i="85"/>
  <c r="DP144" i="85"/>
  <c r="DP145" i="85"/>
  <c r="DP146" i="85"/>
  <c r="DP147" i="85"/>
  <c r="DP14" i="85"/>
  <c r="DN26" i="85"/>
  <c r="DP39" i="85"/>
  <c r="DQ39" i="85" s="1"/>
  <c r="DN40" i="85"/>
  <c r="DP51" i="85"/>
  <c r="DP77" i="85"/>
  <c r="DP79" i="85"/>
  <c r="DP124" i="85"/>
  <c r="DQ124" i="85" s="1"/>
  <c r="DN125" i="85"/>
  <c r="DP126" i="85"/>
  <c r="DQ126" i="85" s="1"/>
  <c r="DP127" i="85"/>
  <c r="DQ127" i="85" s="1"/>
  <c r="DN136" i="85"/>
  <c r="DN137" i="85"/>
  <c r="DP148" i="85"/>
  <c r="DQ148" i="85" s="1"/>
  <c r="DP149" i="85"/>
  <c r="DQ149" i="85" s="1"/>
  <c r="DP15" i="85"/>
  <c r="DP16" i="85"/>
  <c r="DN27" i="85"/>
  <c r="DP61" i="85"/>
  <c r="DQ61" i="85" s="1"/>
  <c r="DP80" i="85"/>
  <c r="DP85" i="85"/>
  <c r="DP93" i="85"/>
  <c r="DN94" i="85"/>
  <c r="DP138" i="85"/>
  <c r="DP150" i="85"/>
  <c r="DQ150" i="85" s="1"/>
  <c r="DP17" i="85"/>
  <c r="DN29" i="85"/>
  <c r="DN41" i="85"/>
  <c r="DN52" i="85"/>
  <c r="DP71" i="85"/>
  <c r="DQ71" i="85" s="1"/>
  <c r="DN81" i="85"/>
  <c r="DN85" i="85"/>
  <c r="DP87" i="85"/>
  <c r="DP94" i="85"/>
  <c r="DQ94" i="85" s="1"/>
  <c r="DN97" i="85"/>
  <c r="DN99" i="85"/>
  <c r="DN100" i="85"/>
  <c r="DN113" i="85"/>
  <c r="DP128" i="85"/>
  <c r="DQ128" i="85" s="1"/>
  <c r="DP151" i="85"/>
  <c r="DN152" i="85"/>
  <c r="DN164" i="85"/>
  <c r="DN165" i="85"/>
  <c r="DN167" i="85"/>
  <c r="DN171" i="85"/>
  <c r="DP18" i="85"/>
  <c r="DP19" i="85"/>
  <c r="DP41" i="85"/>
  <c r="DQ41" i="85" s="1"/>
  <c r="DP52" i="85"/>
  <c r="DN63" i="85"/>
  <c r="DP81" i="85"/>
  <c r="DP90" i="85"/>
  <c r="DP100" i="85"/>
  <c r="DN101" i="85"/>
  <c r="DN102" i="85"/>
  <c r="DN114" i="85"/>
  <c r="DN115" i="85"/>
  <c r="DP129" i="85"/>
  <c r="DP130" i="85"/>
  <c r="DN154" i="85"/>
  <c r="DN64" i="85"/>
  <c r="DO64" i="85" s="1"/>
  <c r="DN51" i="85"/>
  <c r="DN79" i="85"/>
  <c r="DP103" i="85"/>
  <c r="DP114" i="85"/>
  <c r="DQ114" i="85" s="1"/>
  <c r="DN135" i="85"/>
  <c r="DN59" i="85"/>
  <c r="DN71" i="85"/>
  <c r="DO71" i="85" s="1"/>
  <c r="DN74" i="85"/>
  <c r="DP125" i="85"/>
  <c r="DQ125" i="85" s="1"/>
  <c r="DP34" i="85"/>
  <c r="DQ34" i="85" s="1"/>
  <c r="DP46" i="85"/>
  <c r="DN138" i="85"/>
  <c r="DP26" i="85"/>
  <c r="DN90" i="85"/>
  <c r="DP97" i="85"/>
  <c r="DQ97" i="85" s="1"/>
  <c r="DN132" i="85"/>
  <c r="DI171" i="85"/>
  <c r="DJ171" i="85" s="1"/>
  <c r="DG57" i="85"/>
  <c r="DG69" i="85"/>
  <c r="DG143" i="85"/>
  <c r="DG45" i="85"/>
  <c r="DG70" i="85"/>
  <c r="DG131" i="85"/>
  <c r="DI146" i="85"/>
  <c r="DI159" i="85"/>
  <c r="DJ159" i="85" s="1"/>
  <c r="DI147" i="85"/>
  <c r="DJ147" i="85" s="1"/>
  <c r="DG160" i="85"/>
  <c r="DI37" i="85"/>
  <c r="DG171" i="85"/>
  <c r="DG109" i="85"/>
  <c r="DG71" i="85"/>
  <c r="DH71" i="85" s="1"/>
  <c r="DG120" i="85"/>
  <c r="DI49" i="85"/>
  <c r="DJ49" i="85" s="1"/>
  <c r="DG83" i="85"/>
  <c r="DG136" i="85"/>
  <c r="DG162" i="85"/>
  <c r="CZ17" i="85"/>
  <c r="DB27" i="85"/>
  <c r="DC27" i="85" s="1"/>
  <c r="DB18" i="85"/>
  <c r="CZ52" i="85"/>
  <c r="BX169" i="85"/>
  <c r="BZ171" i="85"/>
  <c r="BZ21" i="85"/>
  <c r="BZ40" i="85"/>
  <c r="BX64" i="85"/>
  <c r="BY64" i="85" s="1"/>
  <c r="BZ112" i="85"/>
  <c r="CA112" i="85" s="1"/>
  <c r="BZ141" i="85"/>
  <c r="BX165" i="85"/>
  <c r="BX147" i="85"/>
  <c r="BX16" i="85"/>
  <c r="BX79" i="85"/>
  <c r="BX83" i="85"/>
  <c r="BX93" i="85"/>
  <c r="BX122" i="85"/>
  <c r="BZ161" i="85"/>
  <c r="BZ30" i="85"/>
  <c r="CA46" i="85"/>
  <c r="BZ15" i="85"/>
  <c r="BX92" i="85"/>
  <c r="BX14" i="85"/>
  <c r="BZ39" i="85"/>
  <c r="CA39" i="85" s="1"/>
  <c r="BX46" i="85"/>
  <c r="BZ125" i="85"/>
  <c r="BX145" i="85"/>
  <c r="BL71" i="85"/>
  <c r="BM71" i="85" s="1"/>
  <c r="BJ136" i="85"/>
  <c r="BL57" i="85"/>
  <c r="BM57" i="85" s="1"/>
  <c r="BL128" i="85"/>
  <c r="BM128" i="85" s="1"/>
  <c r="CU26" i="85"/>
  <c r="CU45" i="85"/>
  <c r="CS20" i="85"/>
  <c r="CU116" i="85"/>
  <c r="CV116" i="85" s="1"/>
  <c r="CS137" i="85"/>
  <c r="CS26" i="85"/>
  <c r="CU84" i="85"/>
  <c r="CV84" i="85" s="1"/>
  <c r="CS94" i="85"/>
  <c r="CS124" i="85"/>
  <c r="CU85" i="85"/>
  <c r="CU132" i="85"/>
  <c r="CV132" i="85" s="1"/>
  <c r="CU152" i="85"/>
  <c r="CU16" i="85"/>
  <c r="CS21" i="85"/>
  <c r="CU47" i="85"/>
  <c r="CU92" i="85"/>
  <c r="CV92" i="85" s="1"/>
  <c r="CS99" i="85"/>
  <c r="CU100" i="85"/>
  <c r="CU118" i="85"/>
  <c r="CU162" i="85"/>
  <c r="CU40" i="85"/>
  <c r="CV40" i="85" s="1"/>
  <c r="CU126" i="85"/>
  <c r="CV126" i="85" s="1"/>
  <c r="CS134" i="85"/>
  <c r="CU145" i="85"/>
  <c r="CV145" i="85" s="1"/>
  <c r="CV100" i="85"/>
  <c r="CS116" i="85"/>
  <c r="CS40" i="85"/>
  <c r="CG170" i="85"/>
  <c r="CH170" i="85" s="1"/>
  <c r="CH13" i="85"/>
  <c r="CG41" i="85"/>
  <c r="CH41" i="85" s="1"/>
  <c r="CE76" i="85"/>
  <c r="CE80" i="85"/>
  <c r="CG95" i="85"/>
  <c r="CH95" i="85" s="1"/>
  <c r="CE127" i="85"/>
  <c r="CE139" i="85"/>
  <c r="CG69" i="85"/>
  <c r="CE87" i="85"/>
  <c r="CG115" i="85"/>
  <c r="CH115" i="85" s="1"/>
  <c r="CE70" i="85"/>
  <c r="CG74" i="85"/>
  <c r="CH74" i="85" s="1"/>
  <c r="CG90" i="85"/>
  <c r="CH90" i="85" s="1"/>
  <c r="CG40" i="85"/>
  <c r="CH40" i="85" s="1"/>
  <c r="CG57" i="85"/>
  <c r="CH57" i="85" s="1"/>
  <c r="CG81" i="85"/>
  <c r="CH81" i="85" s="1"/>
  <c r="CE78" i="85"/>
  <c r="CE141" i="85"/>
  <c r="CG158" i="85"/>
  <c r="CH158" i="85" s="1"/>
  <c r="CE68" i="85"/>
  <c r="CE125" i="85"/>
  <c r="CL170" i="85"/>
  <c r="CN170" i="85"/>
  <c r="CN121" i="85"/>
  <c r="CO121" i="85" s="1"/>
  <c r="CL79" i="85"/>
  <c r="CN122" i="85"/>
  <c r="CO122" i="85" s="1"/>
  <c r="CN161" i="85"/>
  <c r="CO161" i="85" s="1"/>
  <c r="CN47" i="85"/>
  <c r="CO47" i="85" s="1"/>
  <c r="CL62" i="85"/>
  <c r="CN132" i="85"/>
  <c r="CO132" i="85" s="1"/>
  <c r="CN124" i="85"/>
  <c r="CN41" i="85"/>
  <c r="CN63" i="85"/>
  <c r="CO63" i="85" s="1"/>
  <c r="CN71" i="85"/>
  <c r="CO71" i="85" s="1"/>
  <c r="CN108" i="85"/>
  <c r="CO108" i="85" s="1"/>
  <c r="CN113" i="85"/>
  <c r="CN148" i="85"/>
  <c r="CN77" i="85"/>
  <c r="CO77" i="85" s="1"/>
  <c r="CN149" i="85"/>
  <c r="AV22" i="85"/>
  <c r="AX151" i="85"/>
  <c r="AY151" i="85" s="1"/>
  <c r="AV146" i="85"/>
  <c r="AX159" i="85"/>
  <c r="AY159" i="85" s="1"/>
  <c r="AV141" i="85"/>
  <c r="AC16" i="85"/>
  <c r="AA26" i="85"/>
  <c r="AC47" i="85"/>
  <c r="AA14" i="85"/>
  <c r="AA61" i="85"/>
  <c r="AC115" i="85"/>
  <c r="AA117" i="85"/>
  <c r="AA119" i="85"/>
  <c r="AA121" i="85"/>
  <c r="AA123" i="85"/>
  <c r="AA125" i="85"/>
  <c r="AA149" i="85"/>
  <c r="AA151" i="85"/>
  <c r="AA153" i="85"/>
  <c r="BQ169" i="85"/>
  <c r="BS47" i="85"/>
  <c r="BQ50" i="85"/>
  <c r="BQ94" i="85"/>
  <c r="BS139" i="85"/>
  <c r="BT139" i="85" s="1"/>
  <c r="BQ35" i="85"/>
  <c r="BQ122" i="85"/>
  <c r="BQ131" i="85"/>
  <c r="BQ27" i="85"/>
  <c r="BQ108" i="85"/>
  <c r="BQ144" i="85"/>
  <c r="BQ49" i="85"/>
  <c r="BQ57" i="85"/>
  <c r="BQ79" i="85"/>
  <c r="BQ113" i="85"/>
  <c r="BS137" i="85"/>
  <c r="BT137" i="85" s="1"/>
  <c r="BQ28" i="85"/>
  <c r="BQ34" i="85"/>
  <c r="HX15" i="85"/>
  <c r="HY15" i="85" s="1"/>
  <c r="HX27" i="85"/>
  <c r="HV80" i="85"/>
  <c r="HX85" i="85"/>
  <c r="HX92" i="85"/>
  <c r="HX97" i="85"/>
  <c r="HV111" i="85"/>
  <c r="HX112" i="85"/>
  <c r="HY112" i="85" s="1"/>
  <c r="HV116" i="85"/>
  <c r="HX158" i="85"/>
  <c r="HX169" i="85"/>
  <c r="HX32" i="85"/>
  <c r="HY32" i="85" s="1"/>
  <c r="HX50" i="85"/>
  <c r="HY50" i="85" s="1"/>
  <c r="HX63" i="85"/>
  <c r="HY63" i="85" s="1"/>
  <c r="HX71" i="85"/>
  <c r="HY71" i="85" s="1"/>
  <c r="HX90" i="85"/>
  <c r="HY90" i="85" s="1"/>
  <c r="HX91" i="85"/>
  <c r="HX99" i="85"/>
  <c r="HX108" i="85"/>
  <c r="HX123" i="85"/>
  <c r="HY123" i="85" s="1"/>
  <c r="HX126" i="85"/>
  <c r="HX129" i="85"/>
  <c r="HY129" i="85" s="1"/>
  <c r="HV146" i="85"/>
  <c r="HX148" i="85"/>
  <c r="HX156" i="85"/>
  <c r="HY156" i="85" s="1"/>
  <c r="HV159" i="85"/>
  <c r="HX162" i="85"/>
  <c r="HY162" i="85" s="1"/>
  <c r="HX168" i="85"/>
  <c r="HX51" i="85"/>
  <c r="HY51" i="85" s="1"/>
  <c r="HX110" i="85"/>
  <c r="HV140" i="85"/>
  <c r="HX159" i="85"/>
  <c r="HY159" i="85" s="1"/>
  <c r="HV167" i="85"/>
  <c r="HX22" i="85"/>
  <c r="HY22" i="85" s="1"/>
  <c r="HV82" i="85"/>
  <c r="HX102" i="85"/>
  <c r="HY102" i="85" s="1"/>
  <c r="HX113" i="85"/>
  <c r="HY113" i="85" s="1"/>
  <c r="HV138" i="85"/>
  <c r="HV144" i="85"/>
  <c r="HX157" i="85"/>
  <c r="HY157" i="85" s="1"/>
  <c r="HV165" i="85"/>
  <c r="HX14" i="85"/>
  <c r="HY14" i="85" s="1"/>
  <c r="HX29" i="85"/>
  <c r="HX31" i="85"/>
  <c r="HY31" i="85" s="1"/>
  <c r="HX34" i="85"/>
  <c r="HY34" i="85" s="1"/>
  <c r="HV76" i="85"/>
  <c r="HX82" i="85"/>
  <c r="HY82" i="85" s="1"/>
  <c r="HX100" i="85"/>
  <c r="HY100" i="85" s="1"/>
  <c r="HX103" i="85"/>
  <c r="HX118" i="85"/>
  <c r="HX128" i="85"/>
  <c r="HY128" i="85" s="1"/>
  <c r="HV135" i="85"/>
  <c r="HV142" i="85"/>
  <c r="HV149" i="85"/>
  <c r="HX161" i="85"/>
  <c r="HY161" i="85" s="1"/>
  <c r="HX30" i="85"/>
  <c r="HY30" i="85" s="1"/>
  <c r="HX33" i="85"/>
  <c r="HY33" i="85" s="1"/>
  <c r="HV56" i="85"/>
  <c r="HX59" i="85"/>
  <c r="HY59" i="85" s="1"/>
  <c r="HX61" i="85"/>
  <c r="HY61" i="85" s="1"/>
  <c r="HX62" i="85"/>
  <c r="HX87" i="85"/>
  <c r="HY87" i="85" s="1"/>
  <c r="HX105" i="85"/>
  <c r="HX111" i="85"/>
  <c r="HX124" i="85"/>
  <c r="HV136" i="85"/>
  <c r="HV137" i="85"/>
  <c r="HX142" i="85"/>
  <c r="HY142" i="85" s="1"/>
  <c r="HV147" i="85"/>
  <c r="HV163" i="85"/>
  <c r="HV164" i="85"/>
  <c r="HX76" i="85"/>
  <c r="HY76" i="85" s="1"/>
  <c r="HV126" i="85"/>
  <c r="HV63" i="85"/>
  <c r="HX74" i="85"/>
  <c r="HV110" i="85"/>
  <c r="HV157" i="85"/>
  <c r="HV162" i="85"/>
  <c r="HV59" i="85"/>
  <c r="HV37" i="85"/>
  <c r="HX80" i="85"/>
  <c r="HY97" i="85"/>
  <c r="HV120" i="85"/>
  <c r="HV122" i="85"/>
  <c r="HX147" i="85"/>
  <c r="HY147" i="85" s="1"/>
  <c r="HY29" i="85"/>
  <c r="HV62" i="85"/>
  <c r="HV92" i="85"/>
  <c r="HY101" i="85"/>
  <c r="HV128" i="85"/>
  <c r="HX141" i="85"/>
  <c r="HV161" i="85"/>
  <c r="HV14" i="85"/>
  <c r="HV113" i="85"/>
  <c r="HX138" i="85"/>
  <c r="HY138" i="85" s="1"/>
  <c r="HX140" i="85"/>
  <c r="HY140" i="85" s="1"/>
  <c r="HX145" i="85"/>
  <c r="HY145" i="85" s="1"/>
  <c r="HY99" i="85"/>
  <c r="HV123" i="85"/>
  <c r="HV125" i="85"/>
  <c r="HX137" i="85"/>
  <c r="HY137" i="85" s="1"/>
  <c r="HV112" i="85"/>
  <c r="HY116" i="85"/>
  <c r="HX164" i="85"/>
  <c r="HQ90" i="85"/>
  <c r="HR90" i="85" s="1"/>
  <c r="HQ47" i="85"/>
  <c r="HR47" i="85" s="1"/>
  <c r="HQ18" i="85"/>
  <c r="HR18" i="85" s="1"/>
  <c r="HQ62" i="85"/>
  <c r="HR62" i="85" s="1"/>
  <c r="HO80" i="85"/>
  <c r="HQ112" i="85"/>
  <c r="HR112" i="85" s="1"/>
  <c r="HO137" i="85"/>
  <c r="HQ37" i="85"/>
  <c r="HR37" i="85" s="1"/>
  <c r="HQ103" i="85"/>
  <c r="HR103" i="85" s="1"/>
  <c r="HQ59" i="85"/>
  <c r="HR59" i="85" s="1"/>
  <c r="HQ15" i="85"/>
  <c r="HR15" i="85" s="1"/>
  <c r="HO49" i="85"/>
  <c r="HO92" i="85"/>
  <c r="HQ102" i="85"/>
  <c r="HR102" i="85" s="1"/>
  <c r="HR80" i="85"/>
  <c r="HO139" i="85"/>
  <c r="HO140" i="85"/>
  <c r="HO91" i="85"/>
  <c r="HQ108" i="85"/>
  <c r="HR108" i="85" s="1"/>
  <c r="HO135" i="85"/>
  <c r="HQ17" i="85"/>
  <c r="HR17" i="85" s="1"/>
  <c r="HQ19" i="85"/>
  <c r="HR19" i="85" s="1"/>
  <c r="HO50" i="85"/>
  <c r="HO76" i="85"/>
  <c r="HQ83" i="85"/>
  <c r="HR83" i="85" s="1"/>
  <c r="HO84" i="85"/>
  <c r="HO85" i="85"/>
  <c r="HQ109" i="85"/>
  <c r="HR109" i="85" s="1"/>
  <c r="HO81" i="85"/>
  <c r="HO82" i="85"/>
  <c r="HQ105" i="85"/>
  <c r="HR105" i="85" s="1"/>
  <c r="HQ110" i="85"/>
  <c r="HR110" i="85" s="1"/>
  <c r="HQ16" i="85"/>
  <c r="HR16" i="85" s="1"/>
  <c r="HQ39" i="85"/>
  <c r="HR39" i="85" s="1"/>
  <c r="HQ41" i="85"/>
  <c r="HR41" i="85" s="1"/>
  <c r="HO79" i="85"/>
  <c r="HQ138" i="85"/>
  <c r="HQ158" i="85"/>
  <c r="HR158" i="85" s="1"/>
  <c r="HH164" i="85"/>
  <c r="HJ165" i="85"/>
  <c r="HJ167" i="85"/>
  <c r="HH82" i="85"/>
  <c r="HH83" i="85"/>
  <c r="HH90" i="85"/>
  <c r="HH16" i="85"/>
  <c r="HJ17" i="85"/>
  <c r="HK17" i="85" s="1"/>
  <c r="HJ50" i="85"/>
  <c r="HK50" i="85" s="1"/>
  <c r="HH59" i="85"/>
  <c r="HH84" i="85"/>
  <c r="HH92" i="85"/>
  <c r="HJ105" i="85"/>
  <c r="HJ117" i="85"/>
  <c r="HH122" i="85"/>
  <c r="HH128" i="85"/>
  <c r="HJ129" i="85"/>
  <c r="HK129" i="85" s="1"/>
  <c r="HH136" i="85"/>
  <c r="HJ153" i="85"/>
  <c r="HK153" i="85" s="1"/>
  <c r="HK158" i="85"/>
  <c r="HH28" i="85"/>
  <c r="HJ41" i="85"/>
  <c r="HK41" i="85" s="1"/>
  <c r="HH85" i="85"/>
  <c r="HH91" i="85"/>
  <c r="HJ170" i="85"/>
  <c r="HH26" i="85"/>
  <c r="HJ19" i="85"/>
  <c r="HK19" i="85" s="1"/>
  <c r="HH57" i="85"/>
  <c r="HJ102" i="85"/>
  <c r="HK102" i="85" s="1"/>
  <c r="HH116" i="85"/>
  <c r="HJ118" i="85"/>
  <c r="HK118" i="85" s="1"/>
  <c r="HH124" i="85"/>
  <c r="HH126" i="85"/>
  <c r="HJ152" i="85"/>
  <c r="HK152" i="85" s="1"/>
  <c r="HH125" i="85"/>
  <c r="HJ154" i="85"/>
  <c r="HK154" i="85" s="1"/>
  <c r="HH77" i="85"/>
  <c r="HH80" i="85"/>
  <c r="HJ97" i="85"/>
  <c r="HK97" i="85" s="1"/>
  <c r="HH135" i="85"/>
  <c r="HH168" i="85"/>
  <c r="GV32" i="85"/>
  <c r="GW32" i="85" s="1"/>
  <c r="GV34" i="85"/>
  <c r="GV36" i="85"/>
  <c r="GV102" i="85"/>
  <c r="GW102" i="85" s="1"/>
  <c r="GV110" i="85"/>
  <c r="GW110" i="85" s="1"/>
  <c r="GV118" i="85"/>
  <c r="GT120" i="85"/>
  <c r="GV122" i="85"/>
  <c r="GV127" i="85"/>
  <c r="GT137" i="85"/>
  <c r="GV141" i="85"/>
  <c r="GV159" i="85"/>
  <c r="GW159" i="85" s="1"/>
  <c r="GT171" i="85"/>
  <c r="GT32" i="85"/>
  <c r="GT34" i="85"/>
  <c r="GV50" i="85"/>
  <c r="GV63" i="85"/>
  <c r="GW63" i="85" s="1"/>
  <c r="GT64" i="85"/>
  <c r="GU64" i="85" s="1"/>
  <c r="GT122" i="85"/>
  <c r="GV125" i="85"/>
  <c r="GT127" i="85"/>
  <c r="GT135" i="85"/>
  <c r="GV137" i="85"/>
  <c r="GT143" i="85"/>
  <c r="GV47" i="85"/>
  <c r="GT63" i="85"/>
  <c r="GV64" i="85"/>
  <c r="GW64" i="85" s="1"/>
  <c r="GV67" i="85"/>
  <c r="GV77" i="85"/>
  <c r="GW77" i="85" s="1"/>
  <c r="GV97" i="85"/>
  <c r="GW97" i="85" s="1"/>
  <c r="GV100" i="85"/>
  <c r="GW100" i="85" s="1"/>
  <c r="GT114" i="85"/>
  <c r="GV115" i="85"/>
  <c r="GV121" i="85"/>
  <c r="GT125" i="85"/>
  <c r="GT138" i="85"/>
  <c r="GV162" i="85"/>
  <c r="GV13" i="85"/>
  <c r="GW13" i="85" s="1"/>
  <c r="GV26" i="85"/>
  <c r="GV31" i="85"/>
  <c r="GT59" i="85"/>
  <c r="GV68" i="85"/>
  <c r="GV76" i="85"/>
  <c r="GW76" i="85" s="1"/>
  <c r="GW108" i="85"/>
  <c r="GT115" i="85"/>
  <c r="GV119" i="85"/>
  <c r="GV124" i="85"/>
  <c r="GW124" i="85" s="1"/>
  <c r="GT150" i="85"/>
  <c r="GV158" i="85"/>
  <c r="GW158" i="85" s="1"/>
  <c r="GT170" i="85"/>
  <c r="GV27" i="85"/>
  <c r="GW27" i="85" s="1"/>
  <c r="GV49" i="85"/>
  <c r="GW49" i="85" s="1"/>
  <c r="GV51" i="85"/>
  <c r="GT57" i="85"/>
  <c r="GV59" i="85"/>
  <c r="GV69" i="85"/>
  <c r="GV103" i="85"/>
  <c r="GW103" i="85" s="1"/>
  <c r="GV108" i="85"/>
  <c r="GV129" i="85"/>
  <c r="GW129" i="85" s="1"/>
  <c r="GT158" i="85"/>
  <c r="GT161" i="85"/>
  <c r="GV170" i="85"/>
  <c r="GV22" i="85"/>
  <c r="GW22" i="85" s="1"/>
  <c r="GT27" i="85"/>
  <c r="GV28" i="85"/>
  <c r="GV30" i="85"/>
  <c r="GV37" i="85"/>
  <c r="GW37" i="85" s="1"/>
  <c r="GV57" i="85"/>
  <c r="GW57" i="85" s="1"/>
  <c r="GV70" i="85"/>
  <c r="GT71" i="85"/>
  <c r="GU71" i="85" s="1"/>
  <c r="GV74" i="85"/>
  <c r="GV78" i="85"/>
  <c r="GV101" i="85"/>
  <c r="GW101" i="85" s="1"/>
  <c r="GV111" i="85"/>
  <c r="GV123" i="85"/>
  <c r="GT129" i="85"/>
  <c r="GT136" i="85"/>
  <c r="GT139" i="85"/>
  <c r="GV169" i="85"/>
  <c r="GW169" i="85" s="1"/>
  <c r="GV15" i="85"/>
  <c r="GT28" i="85"/>
  <c r="GV29" i="85"/>
  <c r="GV38" i="85"/>
  <c r="GW38" i="85" s="1"/>
  <c r="GV52" i="85"/>
  <c r="GV56" i="85"/>
  <c r="GV71" i="85"/>
  <c r="GW71" i="85" s="1"/>
  <c r="GV105" i="85"/>
  <c r="GV112" i="85"/>
  <c r="GW112" i="85" s="1"/>
  <c r="GT123" i="85"/>
  <c r="GV126" i="85"/>
  <c r="GW126" i="85" s="1"/>
  <c r="GV136" i="85"/>
  <c r="GW136" i="85" s="1"/>
  <c r="GV139" i="85"/>
  <c r="GW139" i="85" s="1"/>
  <c r="GT163" i="85"/>
  <c r="GT164" i="85"/>
  <c r="GV168" i="85"/>
  <c r="GW168" i="85" s="1"/>
  <c r="GT26" i="85"/>
  <c r="GT36" i="85"/>
  <c r="GT38" i="85"/>
  <c r="GT141" i="85"/>
  <c r="GT31" i="85"/>
  <c r="GT76" i="85"/>
  <c r="GT157" i="85"/>
  <c r="GT124" i="85"/>
  <c r="GV135" i="85"/>
  <c r="GV171" i="85"/>
  <c r="GW171" i="85" s="1"/>
  <c r="GW29" i="85"/>
  <c r="GV161" i="85"/>
  <c r="GW161" i="85" s="1"/>
  <c r="GV114" i="85"/>
  <c r="GW114" i="85" s="1"/>
  <c r="GT126" i="85"/>
  <c r="GV150" i="85"/>
  <c r="GW150" i="85" s="1"/>
  <c r="GT159" i="85"/>
  <c r="GV160" i="85"/>
  <c r="GW160" i="85" s="1"/>
  <c r="GT37" i="85"/>
  <c r="GT111" i="85"/>
  <c r="GT119" i="85"/>
  <c r="GT121" i="85"/>
  <c r="GO37" i="85"/>
  <c r="GM41" i="85"/>
  <c r="GM78" i="85"/>
  <c r="GO117" i="85"/>
  <c r="GP117" i="85" s="1"/>
  <c r="GM137" i="85"/>
  <c r="GO165" i="85"/>
  <c r="GM168" i="85"/>
  <c r="GM171" i="85"/>
  <c r="GO15" i="85"/>
  <c r="GP15" i="85" s="1"/>
  <c r="GM84" i="85"/>
  <c r="GM76" i="85"/>
  <c r="GO100" i="85"/>
  <c r="GO102" i="85"/>
  <c r="GP102" i="85" s="1"/>
  <c r="GO114" i="85"/>
  <c r="GP114" i="85" s="1"/>
  <c r="GM139" i="85"/>
  <c r="GM170" i="85"/>
  <c r="GO176" i="85"/>
  <c r="GP176" i="85" s="1"/>
  <c r="GM169" i="85"/>
  <c r="GO25" i="85"/>
  <c r="GP25" i="85" s="1"/>
  <c r="GP100" i="85"/>
  <c r="GO13" i="85"/>
  <c r="GO27" i="85"/>
  <c r="GP27" i="85" s="1"/>
  <c r="GO47" i="85"/>
  <c r="GP47" i="85" s="1"/>
  <c r="GO50" i="85"/>
  <c r="GP50" i="85" s="1"/>
  <c r="GP99" i="85"/>
  <c r="GP101" i="85"/>
  <c r="GO109" i="85"/>
  <c r="GP109" i="85" s="1"/>
  <c r="GM138" i="85"/>
  <c r="GM140" i="85"/>
  <c r="GO159" i="85"/>
  <c r="GP159" i="85" s="1"/>
  <c r="GM82" i="85"/>
  <c r="GM92" i="85"/>
  <c r="GM136" i="85"/>
  <c r="GO16" i="85"/>
  <c r="GP16" i="85" s="1"/>
  <c r="GO99" i="85"/>
  <c r="GO101" i="85"/>
  <c r="GO110" i="85"/>
  <c r="GP110" i="85" s="1"/>
  <c r="IE69" i="85"/>
  <c r="IF69" i="85" s="1"/>
  <c r="IC69" i="85"/>
  <c r="AD115" i="85"/>
  <c r="V18" i="85"/>
  <c r="V32" i="85"/>
  <c r="V36" i="85"/>
  <c r="W36" i="85" s="1"/>
  <c r="V61" i="85"/>
  <c r="W61" i="85" s="1"/>
  <c r="V151" i="85"/>
  <c r="AD47" i="85"/>
  <c r="AJ76" i="85"/>
  <c r="AY26" i="85"/>
  <c r="AY28" i="85"/>
  <c r="AV52" i="85"/>
  <c r="AX52" i="85"/>
  <c r="AY52" i="85" s="1"/>
  <c r="AV64" i="85"/>
  <c r="AW64" i="85" s="1"/>
  <c r="BM115" i="85"/>
  <c r="AQ128" i="85"/>
  <c r="AR128" i="85" s="1"/>
  <c r="BJ129" i="85"/>
  <c r="AO142" i="85"/>
  <c r="AX147" i="85"/>
  <c r="AY147" i="85" s="1"/>
  <c r="AV147" i="85"/>
  <c r="AV154" i="85"/>
  <c r="AV161" i="85"/>
  <c r="AX162" i="85"/>
  <c r="AQ164" i="85"/>
  <c r="AO164" i="85"/>
  <c r="DQ13" i="85"/>
  <c r="CE14" i="85"/>
  <c r="CE17" i="85"/>
  <c r="CV47" i="85"/>
  <c r="DB57" i="85"/>
  <c r="DC57" i="85" s="1"/>
  <c r="CZ57" i="85"/>
  <c r="BX76" i="85"/>
  <c r="CZ83" i="85"/>
  <c r="DP92" i="85"/>
  <c r="DQ92" i="85" s="1"/>
  <c r="DN92" i="85"/>
  <c r="BS105" i="85"/>
  <c r="BT105" i="85" s="1"/>
  <c r="BQ105" i="85"/>
  <c r="CU113" i="85"/>
  <c r="CV113" i="85" s="1"/>
  <c r="CS113" i="85"/>
  <c r="BX116" i="85"/>
  <c r="CG143" i="85"/>
  <c r="CH143" i="85" s="1"/>
  <c r="CE143" i="85"/>
  <c r="CU150" i="85"/>
  <c r="CS150" i="85"/>
  <c r="CE160" i="85"/>
  <c r="DJ160" i="85"/>
  <c r="FF15" i="85"/>
  <c r="FG15" i="85" s="1"/>
  <c r="FD15" i="85"/>
  <c r="FM22" i="85"/>
  <c r="FK22" i="85"/>
  <c r="AJ40" i="85"/>
  <c r="AK40" i="85" s="1"/>
  <c r="AV33" i="85"/>
  <c r="BJ46" i="85"/>
  <c r="BL46" i="85"/>
  <c r="AX105" i="85"/>
  <c r="AO112" i="85"/>
  <c r="AV157" i="85"/>
  <c r="AO158" i="85"/>
  <c r="AX163" i="85"/>
  <c r="AY163" i="85" s="1"/>
  <c r="AV163" i="85"/>
  <c r="BX13" i="85"/>
  <c r="CS16" i="85"/>
  <c r="CZ22" i="85"/>
  <c r="CA25" i="85"/>
  <c r="CV37" i="85"/>
  <c r="CH39" i="85"/>
  <c r="BS45" i="85"/>
  <c r="BT45" i="85" s="1"/>
  <c r="BQ45" i="85"/>
  <c r="CO61" i="85"/>
  <c r="BZ74" i="85"/>
  <c r="BX74" i="85"/>
  <c r="CS84" i="85"/>
  <c r="DG102" i="85"/>
  <c r="DG112" i="85"/>
  <c r="CN135" i="85"/>
  <c r="CO135" i="85" s="1"/>
  <c r="CL135" i="85"/>
  <c r="DB144" i="85"/>
  <c r="DC144" i="85" s="1"/>
  <c r="BS146" i="85"/>
  <c r="BT146" i="85" s="1"/>
  <c r="DI149" i="85"/>
  <c r="DJ149" i="85" s="1"/>
  <c r="BZ150" i="85"/>
  <c r="CA150" i="85" s="1"/>
  <c r="BQ153" i="85"/>
  <c r="CS148" i="85"/>
  <c r="CU144" i="85"/>
  <c r="CU135" i="85"/>
  <c r="CV135" i="85" s="1"/>
  <c r="CS125" i="85"/>
  <c r="CS109" i="85"/>
  <c r="CS105" i="85"/>
  <c r="CS80" i="85"/>
  <c r="CS67" i="85"/>
  <c r="CS49" i="85"/>
  <c r="CS45" i="85"/>
  <c r="CU20" i="85"/>
  <c r="CU146" i="85"/>
  <c r="CV146" i="85" s="1"/>
  <c r="CS68" i="85"/>
  <c r="CU64" i="85"/>
  <c r="CV64" i="85" s="1"/>
  <c r="CS146" i="85"/>
  <c r="CU142" i="85"/>
  <c r="CV142" i="85" s="1"/>
  <c r="CS138" i="85"/>
  <c r="CS119" i="85"/>
  <c r="CS47" i="85"/>
  <c r="CS37" i="85"/>
  <c r="CS25" i="85"/>
  <c r="CS18" i="85"/>
  <c r="CU127" i="85"/>
  <c r="CV127" i="85" s="1"/>
  <c r="CU125" i="85"/>
  <c r="CV125" i="85" s="1"/>
  <c r="CS114" i="85"/>
  <c r="CU41" i="85"/>
  <c r="CV41" i="85" s="1"/>
  <c r="CS29" i="85"/>
  <c r="DP84" i="85"/>
  <c r="DN84" i="85"/>
  <c r="BZ103" i="85"/>
  <c r="CA103" i="85" s="1"/>
  <c r="BX103" i="85"/>
  <c r="AX36" i="85"/>
  <c r="AY36" i="85" s="1"/>
  <c r="AV36" i="85"/>
  <c r="DJ8" i="85"/>
  <c r="DB19" i="85"/>
  <c r="CZ19" i="85"/>
  <c r="DB31" i="85"/>
  <c r="DC31" i="85" s="1"/>
  <c r="CZ31" i="85"/>
  <c r="DN38" i="85"/>
  <c r="DP38" i="85"/>
  <c r="DQ38" i="85" s="1"/>
  <c r="CZ41" i="85"/>
  <c r="DB41" i="85"/>
  <c r="CL49" i="85"/>
  <c r="CN49" i="85"/>
  <c r="BX68" i="85"/>
  <c r="BZ68" i="85"/>
  <c r="CA68" i="85" s="1"/>
  <c r="DB79" i="85"/>
  <c r="DC79" i="85" s="1"/>
  <c r="CZ79" i="85"/>
  <c r="BX82" i="85"/>
  <c r="BZ82" i="85"/>
  <c r="CA82" i="85" s="1"/>
  <c r="DI87" i="85"/>
  <c r="DJ87" i="85" s="1"/>
  <c r="DG87" i="85"/>
  <c r="CE94" i="85"/>
  <c r="CG94" i="85"/>
  <c r="CH94" i="85" s="1"/>
  <c r="CL112" i="85"/>
  <c r="CN112" i="85"/>
  <c r="CO112" i="85" s="1"/>
  <c r="BS163" i="85"/>
  <c r="BT163" i="85" s="1"/>
  <c r="BQ163" i="85"/>
  <c r="CZ169" i="85"/>
  <c r="DB129" i="85"/>
  <c r="CZ102" i="85"/>
  <c r="DB91" i="85"/>
  <c r="DC91" i="85" s="1"/>
  <c r="DB38" i="85"/>
  <c r="DC38" i="85" s="1"/>
  <c r="CZ28" i="85"/>
  <c r="DB21" i="85"/>
  <c r="DC21" i="85" s="1"/>
  <c r="DB92" i="85"/>
  <c r="DC92" i="85" s="1"/>
  <c r="DB83" i="85"/>
  <c r="DC83" i="85" s="1"/>
  <c r="CZ157" i="85"/>
  <c r="CZ143" i="85"/>
  <c r="DB124" i="85"/>
  <c r="DC124" i="85" s="1"/>
  <c r="DB29" i="85"/>
  <c r="DC29" i="85" s="1"/>
  <c r="DB165" i="85"/>
  <c r="DC165" i="85" s="1"/>
  <c r="DB123" i="85"/>
  <c r="CZ119" i="85"/>
  <c r="DB90" i="85"/>
  <c r="DC90" i="85" s="1"/>
  <c r="CZ87" i="85"/>
  <c r="DB81" i="85"/>
  <c r="DC81" i="85" s="1"/>
  <c r="CZ47" i="85"/>
  <c r="DB40" i="85"/>
  <c r="CZ37" i="85"/>
  <c r="DB35" i="85"/>
  <c r="DB32" i="85"/>
  <c r="DC32" i="85" s="1"/>
  <c r="DB30" i="85"/>
  <c r="DB25" i="85"/>
  <c r="DC25" i="85" s="1"/>
  <c r="FK18" i="85"/>
  <c r="FM18" i="85"/>
  <c r="FN18" i="85" s="1"/>
  <c r="HX68" i="85"/>
  <c r="HV68" i="85"/>
  <c r="GA69" i="85"/>
  <c r="GB69" i="85" s="1"/>
  <c r="FY69" i="85"/>
  <c r="AQ129" i="85"/>
  <c r="AR129" i="85" s="1"/>
  <c r="AO129" i="85"/>
  <c r="W8" i="85"/>
  <c r="AV13" i="85"/>
  <c r="AO119" i="85"/>
  <c r="BL126" i="85"/>
  <c r="BJ126" i="85"/>
  <c r="AO133" i="85"/>
  <c r="BJ133" i="85"/>
  <c r="AO136" i="85"/>
  <c r="AO145" i="85"/>
  <c r="AV165" i="85"/>
  <c r="AO167" i="85"/>
  <c r="AN188" i="85"/>
  <c r="AQ162" i="85"/>
  <c r="AR162" i="85" s="1"/>
  <c r="AO157" i="85"/>
  <c r="AQ154" i="85"/>
  <c r="AR154" i="85" s="1"/>
  <c r="AO149" i="85"/>
  <c r="AQ146" i="85"/>
  <c r="AR146" i="85" s="1"/>
  <c r="AO131" i="85"/>
  <c r="AO56" i="85"/>
  <c r="AO159" i="85"/>
  <c r="AO151" i="85"/>
  <c r="DG15" i="85"/>
  <c r="CG19" i="85"/>
  <c r="CH19" i="85" s="1"/>
  <c r="CE19" i="85"/>
  <c r="BZ36" i="85"/>
  <c r="CA36" i="85" s="1"/>
  <c r="DB36" i="85"/>
  <c r="DC36" i="85" s="1"/>
  <c r="CZ36" i="85"/>
  <c r="CL78" i="85"/>
  <c r="DN78" i="85"/>
  <c r="DP78" i="85"/>
  <c r="CE84" i="85"/>
  <c r="DN93" i="85"/>
  <c r="DB111" i="85"/>
  <c r="DC111" i="85" s="1"/>
  <c r="BQ112" i="85"/>
  <c r="DB114" i="85"/>
  <c r="DC114" i="85" s="1"/>
  <c r="CZ114" i="85"/>
  <c r="BX118" i="85"/>
  <c r="CE121" i="85"/>
  <c r="CG121" i="85"/>
  <c r="DN126" i="85"/>
  <c r="BQ135" i="85"/>
  <c r="CH144" i="85"/>
  <c r="CZ148" i="85"/>
  <c r="BQ149" i="85"/>
  <c r="DG158" i="85"/>
  <c r="DI176" i="85"/>
  <c r="DJ176" i="85" s="1"/>
  <c r="DG176" i="85"/>
  <c r="EK19" i="85"/>
  <c r="EL19" i="85" s="1"/>
  <c r="FT29" i="85"/>
  <c r="FU29" i="85" s="1"/>
  <c r="FR29" i="85"/>
  <c r="AQ37" i="85"/>
  <c r="AO37" i="85"/>
  <c r="AX155" i="85"/>
  <c r="AY155" i="85" s="1"/>
  <c r="AV155" i="85"/>
  <c r="BX110" i="85"/>
  <c r="BZ110" i="85"/>
  <c r="CA110" i="85" s="1"/>
  <c r="AK129" i="85"/>
  <c r="AK133" i="85"/>
  <c r="AK137" i="85"/>
  <c r="AK139" i="85"/>
  <c r="AK143" i="85"/>
  <c r="AK145" i="85"/>
  <c r="AY14" i="85"/>
  <c r="AY15" i="85"/>
  <c r="AO49" i="85"/>
  <c r="AR50" i="85"/>
  <c r="AQ120" i="85"/>
  <c r="AR121" i="85"/>
  <c r="AX144" i="85"/>
  <c r="AY144" i="85" s="1"/>
  <c r="AV144" i="85"/>
  <c r="AO153" i="85"/>
  <c r="AO154" i="85"/>
  <c r="AQ160" i="85"/>
  <c r="AR160" i="85" s="1"/>
  <c r="AQ161" i="85"/>
  <c r="AQ168" i="85"/>
  <c r="AQ169" i="85"/>
  <c r="AR169" i="85" s="1"/>
  <c r="AQ170" i="85"/>
  <c r="AO171" i="85"/>
  <c r="AU188" i="85"/>
  <c r="AX39" i="85"/>
  <c r="AY39" i="85" s="1"/>
  <c r="AX161" i="85"/>
  <c r="AY161" i="85" s="1"/>
  <c r="AX153" i="85"/>
  <c r="AY153" i="85" s="1"/>
  <c r="AX145" i="85"/>
  <c r="AY145" i="85" s="1"/>
  <c r="AV21" i="85"/>
  <c r="BT15" i="85"/>
  <c r="CO15" i="85"/>
  <c r="BX33" i="85"/>
  <c r="DB33" i="85"/>
  <c r="DC33" i="85" s="1"/>
  <c r="CZ33" i="85"/>
  <c r="CL67" i="85"/>
  <c r="CN67" i="85"/>
  <c r="DP83" i="85"/>
  <c r="DQ83" i="85" s="1"/>
  <c r="DN83" i="85"/>
  <c r="CN87" i="85"/>
  <c r="CL87" i="85"/>
  <c r="DJ90" i="85"/>
  <c r="BZ91" i="85"/>
  <c r="CA91" i="85" s="1"/>
  <c r="CG111" i="85"/>
  <c r="CH111" i="85" s="1"/>
  <c r="CE111" i="85"/>
  <c r="CG117" i="85"/>
  <c r="CH117" i="85" s="1"/>
  <c r="DP120" i="85"/>
  <c r="DQ120" i="85" s="1"/>
  <c r="CZ125" i="85"/>
  <c r="CS126" i="85"/>
  <c r="DQ131" i="85"/>
  <c r="CU136" i="85"/>
  <c r="CV136" i="85" s="1"/>
  <c r="CS136" i="85"/>
  <c r="DP139" i="85"/>
  <c r="DQ139" i="85" s="1"/>
  <c r="DN139" i="85"/>
  <c r="CZ141" i="85"/>
  <c r="BZ142" i="85"/>
  <c r="CA142" i="85" s="1"/>
  <c r="BX142" i="85"/>
  <c r="CS143" i="85"/>
  <c r="CS147" i="85"/>
  <c r="DB148" i="85"/>
  <c r="DC148" i="85" s="1"/>
  <c r="BS161" i="85"/>
  <c r="BQ161" i="85"/>
  <c r="FK39" i="85"/>
  <c r="FM39" i="85"/>
  <c r="FN39" i="85" s="1"/>
  <c r="CU74" i="85"/>
  <c r="CV74" i="85" s="1"/>
  <c r="CS74" i="85"/>
  <c r="BS138" i="85"/>
  <c r="BT138" i="85" s="1"/>
  <c r="BQ138" i="85"/>
  <c r="AX16" i="85"/>
  <c r="AY16" i="85" s="1"/>
  <c r="AV19" i="85"/>
  <c r="AX19" i="85"/>
  <c r="AY19" i="85" s="1"/>
  <c r="AX46" i="85"/>
  <c r="AY76" i="85"/>
  <c r="AY77" i="85"/>
  <c r="AX78" i="85"/>
  <c r="AY78" i="85" s="1"/>
  <c r="AV78" i="85"/>
  <c r="AO147" i="85"/>
  <c r="AQ148" i="85"/>
  <c r="AO148" i="85"/>
  <c r="AX152" i="85"/>
  <c r="AV152" i="85"/>
  <c r="AO161" i="85"/>
  <c r="AO162" i="85"/>
  <c r="CH14" i="85"/>
  <c r="DI50" i="85"/>
  <c r="DJ50" i="85" s="1"/>
  <c r="CE51" i="85"/>
  <c r="CG51" i="85"/>
  <c r="CH51" i="85" s="1"/>
  <c r="CN59" i="85"/>
  <c r="CL59" i="85"/>
  <c r="CN70" i="85"/>
  <c r="CO70" i="85" s="1"/>
  <c r="CL70" i="85"/>
  <c r="BX131" i="85"/>
  <c r="BZ131" i="85"/>
  <c r="CZ135" i="85"/>
  <c r="CS156" i="85"/>
  <c r="BS158" i="85"/>
  <c r="BQ158" i="85"/>
  <c r="CZ163" i="85"/>
  <c r="BZ170" i="85"/>
  <c r="CA170" i="85" s="1"/>
  <c r="BX170" i="85"/>
  <c r="DW25" i="85"/>
  <c r="DX25" i="85" s="1"/>
  <c r="DU25" i="85"/>
  <c r="BZ47" i="85"/>
  <c r="CA47" i="85" s="1"/>
  <c r="BX47" i="85"/>
  <c r="ED118" i="85"/>
  <c r="EE118" i="85" s="1"/>
  <c r="EB118" i="85"/>
  <c r="AQ156" i="85"/>
  <c r="AO156" i="85"/>
  <c r="AX160" i="85"/>
  <c r="AV160" i="85"/>
  <c r="BS40" i="85"/>
  <c r="BT40" i="85" s="1"/>
  <c r="BQ40" i="85"/>
  <c r="CN64" i="85"/>
  <c r="CO64" i="85" s="1"/>
  <c r="CL64" i="85"/>
  <c r="CM64" i="85" s="1"/>
  <c r="CU110" i="85"/>
  <c r="CV110" i="85" s="1"/>
  <c r="CS110" i="85"/>
  <c r="CG120" i="85"/>
  <c r="CH120" i="85" s="1"/>
  <c r="CE120" i="85"/>
  <c r="CU139" i="85"/>
  <c r="CV139" i="85" s="1"/>
  <c r="CS139" i="85"/>
  <c r="CL168" i="85"/>
  <c r="CN168" i="85"/>
  <c r="HH34" i="85"/>
  <c r="HJ34" i="85"/>
  <c r="HK34" i="85" s="1"/>
  <c r="CS33" i="85"/>
  <c r="CS36" i="85"/>
  <c r="CO50" i="85"/>
  <c r="CS51" i="85"/>
  <c r="DB59" i="85"/>
  <c r="DC59" i="85" s="1"/>
  <c r="CU62" i="85"/>
  <c r="CV62" i="85" s="1"/>
  <c r="DB67" i="85"/>
  <c r="DC67" i="85" s="1"/>
  <c r="CZ70" i="85"/>
  <c r="DB80" i="85"/>
  <c r="DC80" i="85" s="1"/>
  <c r="DQ93" i="85"/>
  <c r="CU94" i="85"/>
  <c r="CV94" i="85" s="1"/>
  <c r="CZ95" i="85"/>
  <c r="DB97" i="85"/>
  <c r="DC97" i="85" s="1"/>
  <c r="CU99" i="85"/>
  <c r="CV99" i="85" s="1"/>
  <c r="DB115" i="85"/>
  <c r="DC115" i="85" s="1"/>
  <c r="CU120" i="85"/>
  <c r="CV120" i="85" s="1"/>
  <c r="CU121" i="85"/>
  <c r="CU124" i="85"/>
  <c r="CV124" i="85" s="1"/>
  <c r="CZ130" i="85"/>
  <c r="CE135" i="85"/>
  <c r="CL136" i="85"/>
  <c r="CU137" i="85"/>
  <c r="CV137" i="85" s="1"/>
  <c r="DP137" i="85"/>
  <c r="DQ137" i="85" s="1"/>
  <c r="DJ139" i="85"/>
  <c r="CU140" i="85"/>
  <c r="CV140" i="85" s="1"/>
  <c r="BQ142" i="85"/>
  <c r="CO142" i="85"/>
  <c r="BZ143" i="85"/>
  <c r="CU143" i="85"/>
  <c r="CV143" i="85" s="1"/>
  <c r="CA147" i="85"/>
  <c r="CN150" i="85"/>
  <c r="CO150" i="85" s="1"/>
  <c r="DI150" i="85"/>
  <c r="DJ150" i="85" s="1"/>
  <c r="DG153" i="85"/>
  <c r="BQ156" i="85"/>
  <c r="CN159" i="85"/>
  <c r="CO159" i="85" s="1"/>
  <c r="DJ168" i="85"/>
  <c r="DU14" i="85"/>
  <c r="DW14" i="85"/>
  <c r="DX14" i="85" s="1"/>
  <c r="FR15" i="85"/>
  <c r="FK16" i="85"/>
  <c r="FM16" i="85"/>
  <c r="FN16" i="85" s="1"/>
  <c r="FD17" i="85"/>
  <c r="HH33" i="85"/>
  <c r="HJ33" i="85"/>
  <c r="HK33" i="85" s="1"/>
  <c r="HX57" i="85"/>
  <c r="HY57" i="85" s="1"/>
  <c r="HV57" i="85"/>
  <c r="GA67" i="85"/>
  <c r="GB67" i="85" s="1"/>
  <c r="FY67" i="85"/>
  <c r="HX67" i="85"/>
  <c r="HV67" i="85"/>
  <c r="GA68" i="85"/>
  <c r="GB68" i="85" s="1"/>
  <c r="FY68" i="85"/>
  <c r="EY74" i="85"/>
  <c r="EZ74" i="85" s="1"/>
  <c r="EW74" i="85"/>
  <c r="GA47" i="85"/>
  <c r="GB47" i="85" s="1"/>
  <c r="FY47" i="85"/>
  <c r="FT63" i="85"/>
  <c r="FU63" i="85" s="1"/>
  <c r="FR63" i="85"/>
  <c r="HX64" i="85"/>
  <c r="HY64" i="85" s="1"/>
  <c r="HV64" i="85"/>
  <c r="HW64" i="85" s="1"/>
  <c r="AV47" i="85"/>
  <c r="AV111" i="85"/>
  <c r="AQ115" i="85"/>
  <c r="BM116" i="85"/>
  <c r="AQ123" i="85"/>
  <c r="AR123" i="85" s="1"/>
  <c r="AQ124" i="85"/>
  <c r="AX135" i="85"/>
  <c r="AY135" i="85" s="1"/>
  <c r="BM139" i="85"/>
  <c r="BM140" i="85"/>
  <c r="AQ151" i="85"/>
  <c r="BL156" i="85"/>
  <c r="AQ159" i="85"/>
  <c r="AX167" i="85"/>
  <c r="AY167" i="85" s="1"/>
  <c r="BT8" i="85"/>
  <c r="BT14" i="85"/>
  <c r="CU18" i="85"/>
  <c r="CZ29" i="85"/>
  <c r="CS38" i="85"/>
  <c r="CA41" i="85"/>
  <c r="CU56" i="85"/>
  <c r="CV56" i="85" s="1"/>
  <c r="BT57" i="85"/>
  <c r="BT59" i="85"/>
  <c r="DJ70" i="85"/>
  <c r="CA81" i="85"/>
  <c r="BT87" i="85"/>
  <c r="CA90" i="85"/>
  <c r="CU91" i="85"/>
  <c r="CV91" i="85" s="1"/>
  <c r="CH93" i="85"/>
  <c r="DB93" i="85"/>
  <c r="DC93" i="85" s="1"/>
  <c r="DB94" i="85"/>
  <c r="CZ99" i="85"/>
  <c r="CZ103" i="85"/>
  <c r="DJ105" i="85"/>
  <c r="CU108" i="85"/>
  <c r="CV108" i="85" s="1"/>
  <c r="DJ109" i="85"/>
  <c r="CU119" i="85"/>
  <c r="CV119" i="85" s="1"/>
  <c r="CA122" i="85"/>
  <c r="CU122" i="85"/>
  <c r="CV122" i="85" s="1"/>
  <c r="DQ129" i="85"/>
  <c r="CO130" i="85"/>
  <c r="CS131" i="85"/>
  <c r="CZ137" i="85"/>
  <c r="CU138" i="85"/>
  <c r="CV138" i="85" s="1"/>
  <c r="DQ138" i="85"/>
  <c r="CS142" i="85"/>
  <c r="DB143" i="85"/>
  <c r="DC143" i="85" s="1"/>
  <c r="BT144" i="85"/>
  <c r="DB145" i="85"/>
  <c r="DC145" i="85" s="1"/>
  <c r="CA157" i="85"/>
  <c r="DB157" i="85"/>
  <c r="GV14" i="85"/>
  <c r="GW14" i="85" s="1"/>
  <c r="GT14" i="85"/>
  <c r="FD21" i="85"/>
  <c r="GM22" i="85"/>
  <c r="GI27" i="85"/>
  <c r="HC27" i="85"/>
  <c r="HD27" i="85" s="1"/>
  <c r="HA27" i="85"/>
  <c r="EW29" i="85"/>
  <c r="GA31" i="85"/>
  <c r="GB31" i="85" s="1"/>
  <c r="FY31" i="85"/>
  <c r="HC38" i="85"/>
  <c r="HA38" i="85"/>
  <c r="ER39" i="85"/>
  <c r="ES39" i="85" s="1"/>
  <c r="EP39" i="85"/>
  <c r="GM46" i="85"/>
  <c r="ER64" i="85"/>
  <c r="ES64" i="85" s="1"/>
  <c r="EP64" i="85"/>
  <c r="EQ64" i="85" s="1"/>
  <c r="FY114" i="85"/>
  <c r="GA114" i="85"/>
  <c r="GB114" i="85" s="1"/>
  <c r="AV20" i="85"/>
  <c r="AX21" i="85"/>
  <c r="AX49" i="85"/>
  <c r="AY49" i="85" s="1"/>
  <c r="AX50" i="85"/>
  <c r="AQ52" i="85"/>
  <c r="AR52" i="85" s="1"/>
  <c r="AR56" i="85"/>
  <c r="BF59" i="85"/>
  <c r="AV70" i="85"/>
  <c r="AX80" i="85"/>
  <c r="AX81" i="85"/>
  <c r="AO115" i="85"/>
  <c r="AQ116" i="85"/>
  <c r="AR116" i="85" s="1"/>
  <c r="BJ116" i="85"/>
  <c r="AO124" i="85"/>
  <c r="AQ125" i="85"/>
  <c r="AR125" i="85" s="1"/>
  <c r="AO130" i="85"/>
  <c r="AR131" i="85"/>
  <c r="AQ134" i="85"/>
  <c r="AQ137" i="85"/>
  <c r="AQ139" i="85"/>
  <c r="AX150" i="85"/>
  <c r="AY150" i="85" s="1"/>
  <c r="AX158" i="85"/>
  <c r="AX169" i="85"/>
  <c r="AY169" i="85" s="1"/>
  <c r="AX170" i="85"/>
  <c r="AV171" i="85"/>
  <c r="BL113" i="85"/>
  <c r="CZ13" i="85"/>
  <c r="CA15" i="85"/>
  <c r="DB16" i="85"/>
  <c r="DC16" i="85" s="1"/>
  <c r="CA18" i="85"/>
  <c r="CU30" i="85"/>
  <c r="CV30" i="85" s="1"/>
  <c r="CS32" i="85"/>
  <c r="CU35" i="85"/>
  <c r="CV35" i="85" s="1"/>
  <c r="DJ37" i="85"/>
  <c r="CU61" i="85"/>
  <c r="CV61" i="85" s="1"/>
  <c r="CU63" i="85"/>
  <c r="CV63" i="85" s="1"/>
  <c r="CS64" i="85"/>
  <c r="CT64" i="85" s="1"/>
  <c r="CU68" i="85"/>
  <c r="CH69" i="85"/>
  <c r="CU78" i="85"/>
  <c r="DI80" i="85"/>
  <c r="DJ80" i="85" s="1"/>
  <c r="CU81" i="85"/>
  <c r="CU82" i="85"/>
  <c r="CV82" i="85" s="1"/>
  <c r="DN82" i="85"/>
  <c r="CH83" i="85"/>
  <c r="DB84" i="85"/>
  <c r="DC84" i="85" s="1"/>
  <c r="CG85" i="85"/>
  <c r="CH85" i="85" s="1"/>
  <c r="BX90" i="85"/>
  <c r="CU90" i="85"/>
  <c r="CV90" i="85" s="1"/>
  <c r="CH91" i="85"/>
  <c r="CH92" i="85"/>
  <c r="CE93" i="85"/>
  <c r="CG99" i="85"/>
  <c r="CH99" i="85" s="1"/>
  <c r="DB100" i="85"/>
  <c r="DC100" i="85" s="1"/>
  <c r="CU102" i="85"/>
  <c r="CV102" i="85" s="1"/>
  <c r="CN105" i="85"/>
  <c r="CO105" i="85" s="1"/>
  <c r="CN109" i="85"/>
  <c r="CO109" i="85" s="1"/>
  <c r="DB118" i="85"/>
  <c r="DC118" i="85" s="1"/>
  <c r="CU129" i="85"/>
  <c r="CV129" i="85" s="1"/>
  <c r="CL130" i="85"/>
  <c r="CU131" i="85"/>
  <c r="CV131" i="85" s="1"/>
  <c r="DN131" i="85"/>
  <c r="BS133" i="85"/>
  <c r="BT133" i="85" s="1"/>
  <c r="CU133" i="85"/>
  <c r="CV133" i="85" s="1"/>
  <c r="DP133" i="85"/>
  <c r="DQ133" i="85" s="1"/>
  <c r="DG135" i="85"/>
  <c r="CU141" i="85"/>
  <c r="CV141" i="85" s="1"/>
  <c r="DB147" i="85"/>
  <c r="DC147" i="85" s="1"/>
  <c r="CO148" i="85"/>
  <c r="CU149" i="85"/>
  <c r="EI14" i="85"/>
  <c r="EK14" i="85"/>
  <c r="EL14" i="85" s="1"/>
  <c r="FG14" i="85"/>
  <c r="EI15" i="85"/>
  <c r="EK15" i="85"/>
  <c r="EL15" i="85" s="1"/>
  <c r="GV25" i="85"/>
  <c r="GW25" i="85" s="1"/>
  <c r="GT25" i="85"/>
  <c r="GV33" i="85"/>
  <c r="GW33" i="85" s="1"/>
  <c r="GT33" i="85"/>
  <c r="HX35" i="85"/>
  <c r="HY35" i="85" s="1"/>
  <c r="HV35" i="85"/>
  <c r="EZ36" i="85"/>
  <c r="GV113" i="85"/>
  <c r="GW113" i="85" s="1"/>
  <c r="GT113" i="85"/>
  <c r="AQ25" i="85"/>
  <c r="AQ26" i="85"/>
  <c r="AQ27" i="85"/>
  <c r="AQ28" i="85"/>
  <c r="AQ29" i="85"/>
  <c r="AQ30" i="85"/>
  <c r="AR30" i="85" s="1"/>
  <c r="AQ31" i="85"/>
  <c r="AV37" i="85"/>
  <c r="AV38" i="85"/>
  <c r="AQ40" i="85"/>
  <c r="BL41" i="85"/>
  <c r="BM41" i="85" s="1"/>
  <c r="AQ56" i="85"/>
  <c r="BL56" i="85"/>
  <c r="AQ67" i="85"/>
  <c r="AR67" i="85" s="1"/>
  <c r="AX84" i="85"/>
  <c r="AX85" i="85"/>
  <c r="AX87" i="85"/>
  <c r="AY87" i="85" s="1"/>
  <c r="AX90" i="85"/>
  <c r="AY90" i="85" s="1"/>
  <c r="BL99" i="85"/>
  <c r="BM99" i="85" s="1"/>
  <c r="AV112" i="85"/>
  <c r="AV113" i="85"/>
  <c r="AV114" i="85"/>
  <c r="AO116" i="85"/>
  <c r="AQ130" i="85"/>
  <c r="AR130" i="85" s="1"/>
  <c r="BM131" i="85"/>
  <c r="AO134" i="85"/>
  <c r="AQ140" i="85"/>
  <c r="BJ140" i="85"/>
  <c r="AQ149" i="85"/>
  <c r="AV150" i="85"/>
  <c r="BL154" i="85"/>
  <c r="AQ157" i="85"/>
  <c r="AV158" i="85"/>
  <c r="BL162" i="85"/>
  <c r="BI188" i="85"/>
  <c r="DB13" i="85"/>
  <c r="DC13" i="85" s="1"/>
  <c r="DI14" i="85"/>
  <c r="DJ14" i="85" s="1"/>
  <c r="DG17" i="85"/>
  <c r="BZ20" i="85"/>
  <c r="CA20" i="85" s="1"/>
  <c r="DP20" i="85"/>
  <c r="CS30" i="85"/>
  <c r="BZ35" i="85"/>
  <c r="CA35" i="85" s="1"/>
  <c r="DC35" i="85"/>
  <c r="DP35" i="85"/>
  <c r="DQ35" i="85" s="1"/>
  <c r="CZ38" i="85"/>
  <c r="DI39" i="85"/>
  <c r="DJ39" i="85" s="1"/>
  <c r="DC40" i="85"/>
  <c r="DP40" i="85"/>
  <c r="CO51" i="85"/>
  <c r="DI51" i="85"/>
  <c r="DJ51" i="85" s="1"/>
  <c r="DN61" i="85"/>
  <c r="DG62" i="85"/>
  <c r="CU67" i="85"/>
  <c r="CV67" i="85" s="1"/>
  <c r="DB74" i="85"/>
  <c r="DC74" i="85" s="1"/>
  <c r="DQ74" i="85"/>
  <c r="DJ77" i="85"/>
  <c r="CU80" i="85"/>
  <c r="DQ80" i="85"/>
  <c r="CU87" i="85"/>
  <c r="CV87" i="85" s="1"/>
  <c r="CZ91" i="85"/>
  <c r="CU95" i="85"/>
  <c r="CV95" i="85" s="1"/>
  <c r="CZ101" i="85"/>
  <c r="DB108" i="85"/>
  <c r="DB110" i="85"/>
  <c r="DC110" i="85" s="1"/>
  <c r="CU112" i="85"/>
  <c r="DB113" i="85"/>
  <c r="DC113" i="85" s="1"/>
  <c r="CU115" i="85"/>
  <c r="CV115" i="85" s="1"/>
  <c r="DP115" i="85"/>
  <c r="DQ115" i="85" s="1"/>
  <c r="DB116" i="85"/>
  <c r="BQ117" i="85"/>
  <c r="CN117" i="85"/>
  <c r="CO117" i="85" s="1"/>
  <c r="CE118" i="85"/>
  <c r="BX119" i="85"/>
  <c r="BQ121" i="85"/>
  <c r="CU123" i="85"/>
  <c r="CV123" i="85" s="1"/>
  <c r="DN123" i="85"/>
  <c r="CL127" i="85"/>
  <c r="CS133" i="85"/>
  <c r="CO134" i="85"/>
  <c r="DJ134" i="85"/>
  <c r="BZ135" i="85"/>
  <c r="BT140" i="85"/>
  <c r="CL140" i="85"/>
  <c r="CS141" i="85"/>
  <c r="DN141" i="85"/>
  <c r="DQ144" i="85"/>
  <c r="BX146" i="85"/>
  <c r="BT148" i="85"/>
  <c r="DI148" i="85"/>
  <c r="CA149" i="85"/>
  <c r="CS149" i="85"/>
  <c r="CH150" i="85"/>
  <c r="DB150" i="85"/>
  <c r="DC150" i="85" s="1"/>
  <c r="BQ151" i="85"/>
  <c r="DI152" i="85"/>
  <c r="DB153" i="85"/>
  <c r="DC153" i="85" s="1"/>
  <c r="DJ156" i="85"/>
  <c r="CH157" i="85"/>
  <c r="DP158" i="85"/>
  <c r="DQ158" i="85" s="1"/>
  <c r="CH159" i="85"/>
  <c r="CS164" i="85"/>
  <c r="DJ165" i="85"/>
  <c r="DI170" i="85"/>
  <c r="DJ170" i="85" s="1"/>
  <c r="BX171" i="85"/>
  <c r="BX176" i="85"/>
  <c r="EY22" i="85"/>
  <c r="EZ22" i="85" s="1"/>
  <c r="EW22" i="85"/>
  <c r="FY25" i="85"/>
  <c r="GB30" i="85"/>
  <c r="FY32" i="85"/>
  <c r="GM45" i="85"/>
  <c r="EW79" i="85"/>
  <c r="EY79" i="85"/>
  <c r="EZ79" i="85" s="1"/>
  <c r="GM79" i="85"/>
  <c r="GO79" i="85"/>
  <c r="GP79" i="85" s="1"/>
  <c r="GH91" i="85"/>
  <c r="GI91" i="85" s="1"/>
  <c r="GF91" i="85"/>
  <c r="EY101" i="85"/>
  <c r="EZ101" i="85" s="1"/>
  <c r="EW101" i="85"/>
  <c r="HX109" i="85"/>
  <c r="HY109" i="85" s="1"/>
  <c r="HV109" i="85"/>
  <c r="FT110" i="85"/>
  <c r="FU110" i="85" s="1"/>
  <c r="FR110" i="85"/>
  <c r="AQ68" i="85"/>
  <c r="AR68" i="85" s="1"/>
  <c r="AX91" i="85"/>
  <c r="AY91" i="85" s="1"/>
  <c r="AX92" i="85"/>
  <c r="AQ127" i="85"/>
  <c r="AR127" i="85" s="1"/>
  <c r="AX137" i="85"/>
  <c r="AX139" i="85"/>
  <c r="AY139" i="85" s="1"/>
  <c r="AX148" i="85"/>
  <c r="AX156" i="85"/>
  <c r="AY156" i="85" s="1"/>
  <c r="AX164" i="85"/>
  <c r="AQ165" i="85"/>
  <c r="AR165" i="85" s="1"/>
  <c r="CZ15" i="85"/>
  <c r="CU17" i="85"/>
  <c r="CV17" i="85" s="1"/>
  <c r="CS27" i="85"/>
  <c r="CS34" i="85"/>
  <c r="CS39" i="85"/>
  <c r="CA40" i="85"/>
  <c r="DB46" i="85"/>
  <c r="DQ51" i="85"/>
  <c r="CU57" i="85"/>
  <c r="CV57" i="85" s="1"/>
  <c r="DB63" i="85"/>
  <c r="DC63" i="85" s="1"/>
  <c r="DB64" i="85"/>
  <c r="DC64" i="85" s="1"/>
  <c r="CS71" i="85"/>
  <c r="CT71" i="85" s="1"/>
  <c r="DB78" i="85"/>
  <c r="DC78" i="85" s="1"/>
  <c r="DB82" i="85"/>
  <c r="DC82" i="85" s="1"/>
  <c r="DG94" i="85"/>
  <c r="BX95" i="85"/>
  <c r="BT97" i="85"/>
  <c r="CU97" i="85"/>
  <c r="CV97" i="85" s="1"/>
  <c r="CE100" i="85"/>
  <c r="DJ100" i="85"/>
  <c r="DB102" i="85"/>
  <c r="CU105" i="85"/>
  <c r="CV105" i="85" s="1"/>
  <c r="CE108" i="85"/>
  <c r="CU109" i="85"/>
  <c r="CV109" i="85" s="1"/>
  <c r="CH110" i="85"/>
  <c r="BQ111" i="85"/>
  <c r="CZ113" i="85"/>
  <c r="DG114" i="85"/>
  <c r="CA115" i="85"/>
  <c r="CS115" i="85"/>
  <c r="CU130" i="85"/>
  <c r="CV130" i="85" s="1"/>
  <c r="DG132" i="85"/>
  <c r="BT134" i="85"/>
  <c r="DQ135" i="85"/>
  <c r="BQ140" i="85"/>
  <c r="CH141" i="85"/>
  <c r="CL143" i="85"/>
  <c r="DJ143" i="85"/>
  <c r="CS144" i="85"/>
  <c r="BT147" i="85"/>
  <c r="CN147" i="85"/>
  <c r="CU148" i="85"/>
  <c r="BT150" i="85"/>
  <c r="CA161" i="85"/>
  <c r="CO170" i="85"/>
  <c r="GH16" i="85"/>
  <c r="GI16" i="85" s="1"/>
  <c r="GF16" i="85"/>
  <c r="GA22" i="85"/>
  <c r="GB22" i="85" s="1"/>
  <c r="FY22" i="85"/>
  <c r="FF25" i="85"/>
  <c r="FG25" i="85" s="1"/>
  <c r="FD25" i="85"/>
  <c r="HC35" i="85"/>
  <c r="HD35" i="85" s="1"/>
  <c r="HA35" i="85"/>
  <c r="EI40" i="85"/>
  <c r="EK40" i="85"/>
  <c r="EL40" i="85" s="1"/>
  <c r="DW62" i="85"/>
  <c r="DX62" i="85" s="1"/>
  <c r="DU62" i="85"/>
  <c r="HJ81" i="85"/>
  <c r="HK81" i="85" s="1"/>
  <c r="HH81" i="85"/>
  <c r="FM82" i="85"/>
  <c r="FN82" i="85" s="1"/>
  <c r="FK82" i="85"/>
  <c r="AX30" i="85"/>
  <c r="AX31" i="85"/>
  <c r="AQ34" i="85"/>
  <c r="AY41" i="85"/>
  <c r="AQ45" i="85"/>
  <c r="AQ57" i="85"/>
  <c r="AR57" i="85" s="1"/>
  <c r="AO64" i="85"/>
  <c r="AP64" i="85" s="1"/>
  <c r="AV67" i="85"/>
  <c r="AO68" i="85"/>
  <c r="AQ69" i="85"/>
  <c r="AR69" i="85" s="1"/>
  <c r="BJ69" i="85"/>
  <c r="AV92" i="85"/>
  <c r="AX93" i="85"/>
  <c r="AQ102" i="85"/>
  <c r="AO105" i="85"/>
  <c r="BM119" i="85"/>
  <c r="AO127" i="85"/>
  <c r="AQ132" i="85"/>
  <c r="AV134" i="85"/>
  <c r="AV139" i="85"/>
  <c r="AX140" i="85"/>
  <c r="AY140" i="85" s="1"/>
  <c r="AQ141" i="85"/>
  <c r="AQ147" i="85"/>
  <c r="AV148" i="85"/>
  <c r="AQ155" i="85"/>
  <c r="AV156" i="85"/>
  <c r="BL160" i="85"/>
  <c r="AQ163" i="85"/>
  <c r="AV164" i="85"/>
  <c r="DJ13" i="85"/>
  <c r="CU14" i="85"/>
  <c r="CV14" i="85" s="1"/>
  <c r="DB15" i="85"/>
  <c r="DC15" i="85" s="1"/>
  <c r="DI16" i="85"/>
  <c r="DJ16" i="85" s="1"/>
  <c r="CE18" i="85"/>
  <c r="CU19" i="85"/>
  <c r="CV19" i="85" s="1"/>
  <c r="BT22" i="85"/>
  <c r="CZ25" i="85"/>
  <c r="CZ30" i="85"/>
  <c r="BS33" i="85"/>
  <c r="CU34" i="85"/>
  <c r="CV34" i="85" s="1"/>
  <c r="BT35" i="85"/>
  <c r="CH35" i="85"/>
  <c r="CG37" i="85"/>
  <c r="CH37" i="85" s="1"/>
  <c r="DP37" i="85"/>
  <c r="DQ37" i="85" s="1"/>
  <c r="CU39" i="85"/>
  <c r="CV39" i="85" s="1"/>
  <c r="CN40" i="85"/>
  <c r="BZ45" i="85"/>
  <c r="CH46" i="85"/>
  <c r="CZ46" i="85"/>
  <c r="BT50" i="85"/>
  <c r="CG50" i="85"/>
  <c r="DB50" i="85"/>
  <c r="DC50" i="85" s="1"/>
  <c r="BX52" i="85"/>
  <c r="CS57" i="85"/>
  <c r="CE63" i="85"/>
  <c r="DB68" i="85"/>
  <c r="DC68" i="85" s="1"/>
  <c r="CL69" i="85"/>
  <c r="CH70" i="85"/>
  <c r="CU71" i="85"/>
  <c r="CV71" i="85" s="1"/>
  <c r="CU77" i="85"/>
  <c r="CV77" i="85" s="1"/>
  <c r="DN80" i="85"/>
  <c r="CZ82" i="85"/>
  <c r="CL83" i="85"/>
  <c r="DJ83" i="85"/>
  <c r="CA84" i="85"/>
  <c r="CH87" i="85"/>
  <c r="DB87" i="85"/>
  <c r="DC87" i="85" s="1"/>
  <c r="CN92" i="85"/>
  <c r="DJ92" i="85"/>
  <c r="CL93" i="85"/>
  <c r="CU111" i="85"/>
  <c r="CZ112" i="85"/>
  <c r="CU114" i="85"/>
  <c r="CV114" i="85" s="1"/>
  <c r="CU117" i="85"/>
  <c r="CV117" i="85" s="1"/>
  <c r="DB119" i="85"/>
  <c r="DC119" i="85" s="1"/>
  <c r="CS127" i="85"/>
  <c r="CZ133" i="85"/>
  <c r="DB141" i="85"/>
  <c r="DC141" i="85" s="1"/>
  <c r="DB142" i="85"/>
  <c r="DC142" i="85" s="1"/>
  <c r="DB146" i="85"/>
  <c r="DC146" i="85" s="1"/>
  <c r="DB149" i="85"/>
  <c r="DC149" i="85" s="1"/>
  <c r="CU151" i="85"/>
  <c r="CU160" i="85"/>
  <c r="CV160" i="85" s="1"/>
  <c r="DN160" i="85"/>
  <c r="DP160" i="85"/>
  <c r="DQ160" i="85" s="1"/>
  <c r="HJ15" i="85"/>
  <c r="HK15" i="85" s="1"/>
  <c r="HH15" i="85"/>
  <c r="GH18" i="85"/>
  <c r="GI18" i="85" s="1"/>
  <c r="GF18" i="85"/>
  <c r="HJ20" i="85"/>
  <c r="HK20" i="85" s="1"/>
  <c r="HH20" i="85"/>
  <c r="ED22" i="85"/>
  <c r="EE22" i="85" s="1"/>
  <c r="EB22" i="85"/>
  <c r="EY28" i="85"/>
  <c r="EZ28" i="85" s="1"/>
  <c r="EW28" i="85"/>
  <c r="HA29" i="85"/>
  <c r="DW34" i="85"/>
  <c r="DX34" i="85" s="1"/>
  <c r="DU34" i="85"/>
  <c r="GM40" i="85"/>
  <c r="GO40" i="85"/>
  <c r="GP40" i="85" s="1"/>
  <c r="FR76" i="85"/>
  <c r="FT76" i="85"/>
  <c r="GP13" i="85"/>
  <c r="ES26" i="85"/>
  <c r="GW34" i="85"/>
  <c r="HX38" i="85"/>
  <c r="HV38" i="85"/>
  <c r="DW46" i="85"/>
  <c r="DX46" i="85" s="1"/>
  <c r="DU46" i="85"/>
  <c r="GA51" i="85"/>
  <c r="GB51" i="85" s="1"/>
  <c r="FY51" i="85"/>
  <c r="GM52" i="85"/>
  <c r="GO52" i="85"/>
  <c r="GP52" i="85" s="1"/>
  <c r="EI62" i="85"/>
  <c r="EK62" i="85"/>
  <c r="EL62" i="85" s="1"/>
  <c r="ED70" i="85"/>
  <c r="EE70" i="85" s="1"/>
  <c r="EB70" i="85"/>
  <c r="GF103" i="85"/>
  <c r="GH103" i="85"/>
  <c r="GI103" i="85" s="1"/>
  <c r="HO111" i="85"/>
  <c r="HQ111" i="85"/>
  <c r="HR111" i="85" s="1"/>
  <c r="DJ161" i="85"/>
  <c r="CL165" i="85"/>
  <c r="ES13" i="85"/>
  <c r="FN13" i="85"/>
  <c r="EL21" i="85"/>
  <c r="HK22" i="85"/>
  <c r="ES25" i="85"/>
  <c r="EZ26" i="85"/>
  <c r="GI26" i="85"/>
  <c r="EE27" i="85"/>
  <c r="GI28" i="85"/>
  <c r="GW31" i="85"/>
  <c r="FU34" i="85"/>
  <c r="FK37" i="85"/>
  <c r="FM37" i="85"/>
  <c r="FN37" i="85" s="1"/>
  <c r="HC37" i="85"/>
  <c r="HD37" i="85" s="1"/>
  <c r="HA37" i="85"/>
  <c r="GP38" i="85"/>
  <c r="HK38" i="85"/>
  <c r="HJ39" i="85"/>
  <c r="HK39" i="85" s="1"/>
  <c r="HH39" i="85"/>
  <c r="EE41" i="85"/>
  <c r="GA41" i="85"/>
  <c r="FY41" i="85"/>
  <c r="EZ49" i="85"/>
  <c r="GO49" i="85"/>
  <c r="GP49" i="85" s="1"/>
  <c r="GM49" i="85"/>
  <c r="GH57" i="85"/>
  <c r="GI57" i="85" s="1"/>
  <c r="GF57" i="85"/>
  <c r="HX69" i="85"/>
  <c r="HV69" i="85"/>
  <c r="GA70" i="85"/>
  <c r="GB70" i="85" s="1"/>
  <c r="FY70" i="85"/>
  <c r="FF80" i="85"/>
  <c r="FG80" i="85" s="1"/>
  <c r="FD80" i="85"/>
  <c r="HC99" i="85"/>
  <c r="HD99" i="85" s="1"/>
  <c r="HA99" i="85"/>
  <c r="HX114" i="85"/>
  <c r="HY114" i="85" s="1"/>
  <c r="HV114" i="85"/>
  <c r="HX121" i="85"/>
  <c r="HY121" i="85" s="1"/>
  <c r="HV121" i="85"/>
  <c r="GO17" i="85"/>
  <c r="GP17" i="85" s="1"/>
  <c r="GO19" i="85"/>
  <c r="GP19" i="85" s="1"/>
  <c r="HR21" i="85"/>
  <c r="HH22" i="85"/>
  <c r="EP25" i="85"/>
  <c r="HD25" i="85"/>
  <c r="EE26" i="85"/>
  <c r="FU27" i="85"/>
  <c r="HY27" i="85"/>
  <c r="GW30" i="85"/>
  <c r="HK32" i="85"/>
  <c r="FU33" i="85"/>
  <c r="ES37" i="85"/>
  <c r="FT38" i="85"/>
  <c r="FU38" i="85" s="1"/>
  <c r="FR38" i="85"/>
  <c r="FD46" i="85"/>
  <c r="FF46" i="85"/>
  <c r="FG46" i="85" s="1"/>
  <c r="HR46" i="85"/>
  <c r="FD47" i="85"/>
  <c r="FF47" i="85"/>
  <c r="FG47" i="85" s="1"/>
  <c r="EB50" i="85"/>
  <c r="ED50" i="85"/>
  <c r="EE50" i="85" s="1"/>
  <c r="FN51" i="85"/>
  <c r="HC56" i="85"/>
  <c r="HD56" i="85" s="1"/>
  <c r="HA56" i="85"/>
  <c r="EP59" i="85"/>
  <c r="HC59" i="85"/>
  <c r="HD59" i="85" s="1"/>
  <c r="HA59" i="85"/>
  <c r="DX61" i="85"/>
  <c r="HX70" i="85"/>
  <c r="HV70" i="85"/>
  <c r="GT74" i="85"/>
  <c r="ED78" i="85"/>
  <c r="EE78" i="85" s="1"/>
  <c r="EB78" i="85"/>
  <c r="EY78" i="85"/>
  <c r="EZ78" i="85" s="1"/>
  <c r="DU87" i="85"/>
  <c r="DW87" i="85"/>
  <c r="DX87" i="85" s="1"/>
  <c r="GO90" i="85"/>
  <c r="GP90" i="85" s="1"/>
  <c r="GM90" i="85"/>
  <c r="DJ162" i="85"/>
  <c r="CN163" i="85"/>
  <c r="CO163" i="85" s="1"/>
  <c r="DG163" i="85"/>
  <c r="CA165" i="85"/>
  <c r="DP165" i="85"/>
  <c r="DX33" i="85"/>
  <c r="EZ35" i="85"/>
  <c r="FT37" i="85"/>
  <c r="FU37" i="85" s="1"/>
  <c r="FR37" i="85"/>
  <c r="FF38" i="85"/>
  <c r="FG38" i="85" s="1"/>
  <c r="FD38" i="85"/>
  <c r="FT39" i="85"/>
  <c r="FU39" i="85" s="1"/>
  <c r="FR39" i="85"/>
  <c r="EY40" i="85"/>
  <c r="EW40" i="85"/>
  <c r="HQ40" i="85"/>
  <c r="HR40" i="85" s="1"/>
  <c r="HO40" i="85"/>
  <c r="FD49" i="85"/>
  <c r="FF49" i="85"/>
  <c r="FG49" i="85" s="1"/>
  <c r="HH51" i="85"/>
  <c r="HJ51" i="85"/>
  <c r="HK51" i="85" s="1"/>
  <c r="EW62" i="85"/>
  <c r="EK80" i="85"/>
  <c r="EI80" i="85"/>
  <c r="DJ164" i="85"/>
  <c r="CN176" i="85"/>
  <c r="CO176" i="85" s="1"/>
  <c r="HQ13" i="85"/>
  <c r="HR13" i="85" s="1"/>
  <c r="EB14" i="85"/>
  <c r="ES14" i="85"/>
  <c r="HC14" i="85"/>
  <c r="HD14" i="85" s="1"/>
  <c r="HQ14" i="85"/>
  <c r="HR14" i="85" s="1"/>
  <c r="EB15" i="85"/>
  <c r="GW15" i="85"/>
  <c r="FD16" i="85"/>
  <c r="EK18" i="85"/>
  <c r="EL18" i="85" s="1"/>
  <c r="FD18" i="85"/>
  <c r="FN21" i="85"/>
  <c r="FR22" i="85"/>
  <c r="EE25" i="85"/>
  <c r="HA25" i="85"/>
  <c r="HY25" i="85"/>
  <c r="GO26" i="85"/>
  <c r="GP26" i="85" s="1"/>
  <c r="EK27" i="85"/>
  <c r="EL27" i="85" s="1"/>
  <c r="GO28" i="85"/>
  <c r="GP28" i="85" s="1"/>
  <c r="GT30" i="85"/>
  <c r="HJ30" i="85"/>
  <c r="HK30" i="85" s="1"/>
  <c r="DU31" i="85"/>
  <c r="EW33" i="85"/>
  <c r="FR33" i="85"/>
  <c r="GH33" i="85"/>
  <c r="GI33" i="85" s="1"/>
  <c r="HA33" i="85"/>
  <c r="DU37" i="85"/>
  <c r="GB38" i="85"/>
  <c r="HQ38" i="85"/>
  <c r="HR38" i="85" s="1"/>
  <c r="EY39" i="85"/>
  <c r="EZ39" i="85" s="1"/>
  <c r="EW39" i="85"/>
  <c r="GA40" i="85"/>
  <c r="GB40" i="85" s="1"/>
  <c r="FY40" i="85"/>
  <c r="EI41" i="85"/>
  <c r="HR50" i="85"/>
  <c r="FD52" i="85"/>
  <c r="FF52" i="85"/>
  <c r="FG52" i="85" s="1"/>
  <c r="GH56" i="85"/>
  <c r="GI56" i="85" s="1"/>
  <c r="GF56" i="85"/>
  <c r="FT57" i="85"/>
  <c r="FR57" i="85"/>
  <c r="GA61" i="85"/>
  <c r="GB61" i="85" s="1"/>
  <c r="FY61" i="85"/>
  <c r="GV62" i="85"/>
  <c r="GW62" i="85" s="1"/>
  <c r="GT62" i="85"/>
  <c r="GH63" i="85"/>
  <c r="GI63" i="85" s="1"/>
  <c r="GF63" i="85"/>
  <c r="ED68" i="85"/>
  <c r="EE68" i="85" s="1"/>
  <c r="EB68" i="85"/>
  <c r="EW77" i="85"/>
  <c r="EY77" i="85"/>
  <c r="EZ77" i="85" s="1"/>
  <c r="HV79" i="85"/>
  <c r="HX79" i="85"/>
  <c r="HY79" i="85" s="1"/>
  <c r="GH84" i="85"/>
  <c r="GI84" i="85" s="1"/>
  <c r="GF84" i="85"/>
  <c r="DP167" i="85"/>
  <c r="DQ167" i="85" s="1"/>
  <c r="CE170" i="85"/>
  <c r="CG168" i="85"/>
  <c r="CH168" i="85" s="1"/>
  <c r="FN8" i="85"/>
  <c r="EL13" i="85"/>
  <c r="FU13" i="85"/>
  <c r="EP14" i="85"/>
  <c r="GA14" i="85"/>
  <c r="GB14" i="85" s="1"/>
  <c r="GO14" i="85"/>
  <c r="GP14" i="85" s="1"/>
  <c r="FM15" i="85"/>
  <c r="FN15" i="85" s="1"/>
  <c r="FM17" i="85"/>
  <c r="FN17" i="85" s="1"/>
  <c r="EL26" i="85"/>
  <c r="GW26" i="85"/>
  <c r="ES27" i="85"/>
  <c r="FG27" i="85"/>
  <c r="HH27" i="85"/>
  <c r="FD28" i="85"/>
  <c r="GW28" i="85"/>
  <c r="HK28" i="85"/>
  <c r="GT29" i="85"/>
  <c r="HJ29" i="85"/>
  <c r="HK29" i="85" s="1"/>
  <c r="FU30" i="85"/>
  <c r="FR32" i="85"/>
  <c r="GH32" i="85"/>
  <c r="GI32" i="85" s="1"/>
  <c r="EY37" i="85"/>
  <c r="EZ37" i="85" s="1"/>
  <c r="EW37" i="85"/>
  <c r="FM41" i="85"/>
  <c r="FN41" i="85" s="1"/>
  <c r="FK41" i="85"/>
  <c r="HH47" i="85"/>
  <c r="HJ47" i="85"/>
  <c r="HK47" i="85" s="1"/>
  <c r="EL49" i="85"/>
  <c r="FK50" i="85"/>
  <c r="ED59" i="85"/>
  <c r="EB59" i="85"/>
  <c r="ED67" i="85"/>
  <c r="EE67" i="85" s="1"/>
  <c r="EB67" i="85"/>
  <c r="ED69" i="85"/>
  <c r="EE69" i="85" s="1"/>
  <c r="EB69" i="85"/>
  <c r="FR71" i="85"/>
  <c r="FS71" i="85" s="1"/>
  <c r="HO93" i="85"/>
  <c r="HQ93" i="85"/>
  <c r="HR93" i="85" s="1"/>
  <c r="GW36" i="85"/>
  <c r="HY38" i="85"/>
  <c r="HD49" i="85"/>
  <c r="GW50" i="85"/>
  <c r="FN61" i="85"/>
  <c r="GW78" i="85"/>
  <c r="FM80" i="85"/>
  <c r="FK80" i="85"/>
  <c r="HA82" i="85"/>
  <c r="HC82" i="85"/>
  <c r="HD82" i="85" s="1"/>
  <c r="HJ87" i="85"/>
  <c r="HK87" i="85" s="1"/>
  <c r="HH87" i="85"/>
  <c r="FR90" i="85"/>
  <c r="FT90" i="85"/>
  <c r="FU90" i="85" s="1"/>
  <c r="HR92" i="85"/>
  <c r="GV93" i="85"/>
  <c r="GW93" i="85" s="1"/>
  <c r="GT93" i="85"/>
  <c r="DW97" i="85"/>
  <c r="DU97" i="85"/>
  <c r="HX117" i="85"/>
  <c r="HV117" i="85"/>
  <c r="EY120" i="85"/>
  <c r="EZ120" i="85" s="1"/>
  <c r="EW120" i="85"/>
  <c r="GB122" i="85"/>
  <c r="GI50" i="85"/>
  <c r="DX76" i="85"/>
  <c r="GP81" i="85"/>
  <c r="EP82" i="85"/>
  <c r="ER82" i="85"/>
  <c r="ES82" i="85" s="1"/>
  <c r="FF83" i="85"/>
  <c r="FG83" i="85" s="1"/>
  <c r="FD83" i="85"/>
  <c r="FM92" i="85"/>
  <c r="FN92" i="85" s="1"/>
  <c r="FK92" i="85"/>
  <c r="EY100" i="85"/>
  <c r="EZ100" i="85" s="1"/>
  <c r="EW100" i="85"/>
  <c r="FK103" i="85"/>
  <c r="FM103" i="85"/>
  <c r="FN103" i="85" s="1"/>
  <c r="HC123" i="85"/>
  <c r="HD123" i="85" s="1"/>
  <c r="HA123" i="85"/>
  <c r="GA129" i="85"/>
  <c r="GB129" i="85" s="1"/>
  <c r="FY129" i="85"/>
  <c r="ER163" i="85"/>
  <c r="ES163" i="85" s="1"/>
  <c r="EP163" i="85"/>
  <c r="DX45" i="85"/>
  <c r="GB45" i="85"/>
  <c r="GB46" i="85"/>
  <c r="HD50" i="85"/>
  <c r="ED51" i="85"/>
  <c r="EE51" i="85" s="1"/>
  <c r="GW51" i="85"/>
  <c r="FY52" i="85"/>
  <c r="GW52" i="85"/>
  <c r="HH52" i="85"/>
  <c r="DU56" i="85"/>
  <c r="FD56" i="85"/>
  <c r="EB57" i="85"/>
  <c r="FG57" i="85"/>
  <c r="HA57" i="85"/>
  <c r="FN59" i="85"/>
  <c r="FY59" i="85"/>
  <c r="EK61" i="85"/>
  <c r="EL61" i="85" s="1"/>
  <c r="EZ61" i="85"/>
  <c r="GT61" i="85"/>
  <c r="FR62" i="85"/>
  <c r="GF62" i="85"/>
  <c r="HK62" i="85"/>
  <c r="HY62" i="85"/>
  <c r="EB63" i="85"/>
  <c r="FG63" i="85"/>
  <c r="HA63" i="85"/>
  <c r="HH64" i="85"/>
  <c r="HI64" i="85" s="1"/>
  <c r="EW67" i="85"/>
  <c r="GT67" i="85"/>
  <c r="HH67" i="85"/>
  <c r="EW68" i="85"/>
  <c r="GT68" i="85"/>
  <c r="HH68" i="85"/>
  <c r="EW69" i="85"/>
  <c r="GT69" i="85"/>
  <c r="HH69" i="85"/>
  <c r="EW70" i="85"/>
  <c r="GT70" i="85"/>
  <c r="HH70" i="85"/>
  <c r="FD71" i="85"/>
  <c r="FE71" i="85" s="1"/>
  <c r="DU74" i="85"/>
  <c r="FR74" i="85"/>
  <c r="GH74" i="85"/>
  <c r="GI74" i="85" s="1"/>
  <c r="EP76" i="85"/>
  <c r="FD76" i="85"/>
  <c r="GF77" i="85"/>
  <c r="FD78" i="85"/>
  <c r="GH78" i="85"/>
  <c r="GI78" i="85" s="1"/>
  <c r="GF78" i="85"/>
  <c r="HA78" i="85"/>
  <c r="HC78" i="85"/>
  <c r="HD78" i="85" s="1"/>
  <c r="GA79" i="85"/>
  <c r="GB79" i="85" s="1"/>
  <c r="EP80" i="85"/>
  <c r="ER80" i="85"/>
  <c r="ES80" i="85" s="1"/>
  <c r="FY81" i="85"/>
  <c r="GA81" i="85"/>
  <c r="GB81" i="85" s="1"/>
  <c r="EB84" i="85"/>
  <c r="FM85" i="85"/>
  <c r="FN85" i="85" s="1"/>
  <c r="FK85" i="85"/>
  <c r="HR85" i="85"/>
  <c r="EB91" i="85"/>
  <c r="FY93" i="85"/>
  <c r="GA93" i="85"/>
  <c r="GB93" i="85" s="1"/>
  <c r="HH95" i="85"/>
  <c r="HJ95" i="85"/>
  <c r="HK95" i="85" s="1"/>
  <c r="GM97" i="85"/>
  <c r="GO97" i="85"/>
  <c r="GP97" i="85" s="1"/>
  <c r="HC101" i="85"/>
  <c r="HD101" i="85" s="1"/>
  <c r="HA101" i="85"/>
  <c r="EB105" i="85"/>
  <c r="ED105" i="85"/>
  <c r="EE105" i="85" s="1"/>
  <c r="HY105" i="85"/>
  <c r="FM109" i="85"/>
  <c r="FN109" i="85" s="1"/>
  <c r="FM112" i="85"/>
  <c r="FN112" i="85" s="1"/>
  <c r="FN113" i="85"/>
  <c r="ED120" i="85"/>
  <c r="EE120" i="85" s="1"/>
  <c r="EB120" i="85"/>
  <c r="GF123" i="85"/>
  <c r="DW128" i="85"/>
  <c r="DX128" i="85" s="1"/>
  <c r="DU128" i="85"/>
  <c r="HY37" i="85"/>
  <c r="FY38" i="85"/>
  <c r="HH38" i="85"/>
  <c r="EK39" i="85"/>
  <c r="EL39" i="85" s="1"/>
  <c r="GO39" i="85"/>
  <c r="EB41" i="85"/>
  <c r="GF41" i="85"/>
  <c r="DU45" i="85"/>
  <c r="HO45" i="85"/>
  <c r="HO46" i="85"/>
  <c r="ES47" i="85"/>
  <c r="FK47" i="85"/>
  <c r="DX49" i="85"/>
  <c r="GB49" i="85"/>
  <c r="HY49" i="85"/>
  <c r="EI50" i="85"/>
  <c r="FU50" i="85"/>
  <c r="HA50" i="85"/>
  <c r="EZ51" i="85"/>
  <c r="GH51" i="85"/>
  <c r="GI51" i="85" s="1"/>
  <c r="HO51" i="85"/>
  <c r="ES52" i="85"/>
  <c r="FK52" i="85"/>
  <c r="GT52" i="85"/>
  <c r="ES56" i="85"/>
  <c r="HX56" i="85"/>
  <c r="HY56" i="85" s="1"/>
  <c r="HO57" i="85"/>
  <c r="DU59" i="85"/>
  <c r="EW59" i="85"/>
  <c r="FK59" i="85"/>
  <c r="HH61" i="85"/>
  <c r="HV61" i="85"/>
  <c r="EP62" i="85"/>
  <c r="FD62" i="85"/>
  <c r="HO63" i="85"/>
  <c r="EB64" i="85"/>
  <c r="EC64" i="85" s="1"/>
  <c r="FD64" i="85"/>
  <c r="FE64" i="85" s="1"/>
  <c r="HA74" i="85"/>
  <c r="GA76" i="85"/>
  <c r="GB76" i="85" s="1"/>
  <c r="GM80" i="85"/>
  <c r="EI83" i="85"/>
  <c r="FM83" i="85"/>
  <c r="FN83" i="85" s="1"/>
  <c r="FK83" i="85"/>
  <c r="HC83" i="85"/>
  <c r="HD83" i="85" s="1"/>
  <c r="EK90" i="85"/>
  <c r="EL90" i="85" s="1"/>
  <c r="EI90" i="85"/>
  <c r="HC90" i="85"/>
  <c r="HD90" i="85" s="1"/>
  <c r="EP92" i="85"/>
  <c r="ER92" i="85"/>
  <c r="ES92" i="85" s="1"/>
  <c r="EY99" i="85"/>
  <c r="EZ99" i="85" s="1"/>
  <c r="EW99" i="85"/>
  <c r="DU109" i="85"/>
  <c r="EP112" i="85"/>
  <c r="HX115" i="85"/>
  <c r="HY115" i="85" s="1"/>
  <c r="HV115" i="85"/>
  <c r="FD117" i="85"/>
  <c r="HC128" i="85"/>
  <c r="HD128" i="85" s="1"/>
  <c r="HA128" i="85"/>
  <c r="GT140" i="85"/>
  <c r="GV140" i="85"/>
  <c r="GW140" i="85" s="1"/>
  <c r="EZ41" i="85"/>
  <c r="ED47" i="85"/>
  <c r="EE47" i="85" s="1"/>
  <c r="GW47" i="85"/>
  <c r="FY49" i="85"/>
  <c r="HJ49" i="85"/>
  <c r="HK49" i="85" s="1"/>
  <c r="FF50" i="85"/>
  <c r="FG50" i="85" s="1"/>
  <c r="HD51" i="85"/>
  <c r="ED52" i="85"/>
  <c r="EE52" i="85" s="1"/>
  <c r="FN57" i="85"/>
  <c r="EK59" i="85"/>
  <c r="EL59" i="85" s="1"/>
  <c r="FN63" i="85"/>
  <c r="GO64" i="85"/>
  <c r="GP64" i="85" s="1"/>
  <c r="DU67" i="85"/>
  <c r="FR67" i="85"/>
  <c r="GF67" i="85"/>
  <c r="HJ78" i="85"/>
  <c r="HK78" i="85" s="1"/>
  <c r="HH78" i="85"/>
  <c r="FF84" i="85"/>
  <c r="FG84" i="85" s="1"/>
  <c r="FD84" i="85"/>
  <c r="EP85" i="85"/>
  <c r="ER85" i="85"/>
  <c r="ES85" i="85" s="1"/>
  <c r="HC100" i="85"/>
  <c r="HD100" i="85" s="1"/>
  <c r="HA100" i="85"/>
  <c r="EY118" i="85"/>
  <c r="EZ118" i="85" s="1"/>
  <c r="EW118" i="85"/>
  <c r="HX119" i="85"/>
  <c r="HV119" i="85"/>
  <c r="DX121" i="85"/>
  <c r="HC126" i="85"/>
  <c r="HD126" i="85" s="1"/>
  <c r="HA126" i="85"/>
  <c r="GA127" i="85"/>
  <c r="GB127" i="85" s="1"/>
  <c r="FY127" i="85"/>
  <c r="HV139" i="85"/>
  <c r="HX139" i="85"/>
  <c r="HY139" i="85" s="1"/>
  <c r="GB56" i="85"/>
  <c r="GW59" i="85"/>
  <c r="GI61" i="85"/>
  <c r="GB63" i="85"/>
  <c r="GM77" i="85"/>
  <c r="HA81" i="85"/>
  <c r="HC81" i="85"/>
  <c r="HD81" i="85" s="1"/>
  <c r="HV81" i="85"/>
  <c r="HX81" i="85"/>
  <c r="HY81" i="85" s="1"/>
  <c r="EP83" i="85"/>
  <c r="ER83" i="85"/>
  <c r="ES83" i="85" s="1"/>
  <c r="GO83" i="85"/>
  <c r="GP83" i="85" s="1"/>
  <c r="GM83" i="85"/>
  <c r="GM105" i="85"/>
  <c r="GO105" i="85"/>
  <c r="GP105" i="85" s="1"/>
  <c r="EK110" i="85"/>
  <c r="EL110" i="85" s="1"/>
  <c r="GT112" i="85"/>
  <c r="GM115" i="85"/>
  <c r="GO115" i="85"/>
  <c r="GP115" i="85" s="1"/>
  <c r="FR118" i="85"/>
  <c r="HV118" i="85"/>
  <c r="EB119" i="85"/>
  <c r="EW122" i="85"/>
  <c r="GF126" i="85"/>
  <c r="FF127" i="85"/>
  <c r="FG127" i="85" s="1"/>
  <c r="FD127" i="85"/>
  <c r="HQ136" i="85"/>
  <c r="HR136" i="85" s="1"/>
  <c r="HO136" i="85"/>
  <c r="ES77" i="85"/>
  <c r="FN77" i="85"/>
  <c r="EE79" i="85"/>
  <c r="ES79" i="85"/>
  <c r="HK80" i="85"/>
  <c r="EE82" i="85"/>
  <c r="GI82" i="85"/>
  <c r="EE85" i="85"/>
  <c r="GI85" i="85"/>
  <c r="FN87" i="85"/>
  <c r="FG90" i="85"/>
  <c r="EL91" i="85"/>
  <c r="EE92" i="85"/>
  <c r="GI92" i="85"/>
  <c r="GB102" i="85"/>
  <c r="DX103" i="85"/>
  <c r="EZ105" i="85"/>
  <c r="ES109" i="85"/>
  <c r="GW111" i="85"/>
  <c r="GI114" i="85"/>
  <c r="DX116" i="85"/>
  <c r="ES116" i="85"/>
  <c r="ES117" i="85"/>
  <c r="EE125" i="85"/>
  <c r="EY125" i="85"/>
  <c r="EZ125" i="85" s="1"/>
  <c r="EW125" i="85"/>
  <c r="EE128" i="85"/>
  <c r="EY128" i="85"/>
  <c r="EZ128" i="85" s="1"/>
  <c r="EW128" i="85"/>
  <c r="GH140" i="85"/>
  <c r="GF140" i="85"/>
  <c r="EP149" i="85"/>
  <c r="ER149" i="85"/>
  <c r="ES149" i="85" s="1"/>
  <c r="FF170" i="85"/>
  <c r="FG170" i="85" s="1"/>
  <c r="FD170" i="85"/>
  <c r="FD171" i="85"/>
  <c r="FF171" i="85"/>
  <c r="FG171" i="85" s="1"/>
  <c r="FN80" i="85"/>
  <c r="HY80" i="85"/>
  <c r="DX83" i="85"/>
  <c r="HD84" i="85"/>
  <c r="HD91" i="85"/>
  <c r="DX93" i="85"/>
  <c r="HY103" i="85"/>
  <c r="HK105" i="85"/>
  <c r="ES108" i="85"/>
  <c r="FU109" i="85"/>
  <c r="FU113" i="85"/>
  <c r="ED114" i="85"/>
  <c r="EE114" i="85" s="1"/>
  <c r="EB114" i="85"/>
  <c r="EI115" i="85"/>
  <c r="EK115" i="85"/>
  <c r="EL115" i="85" s="1"/>
  <c r="FG115" i="85"/>
  <c r="GB116" i="85"/>
  <c r="GV116" i="85"/>
  <c r="GW116" i="85" s="1"/>
  <c r="GT116" i="85"/>
  <c r="FG119" i="85"/>
  <c r="HJ120" i="85"/>
  <c r="HK120" i="85" s="1"/>
  <c r="HH120" i="85"/>
  <c r="FF122" i="85"/>
  <c r="FG122" i="85" s="1"/>
  <c r="FD122" i="85"/>
  <c r="EE124" i="85"/>
  <c r="GI124" i="85"/>
  <c r="GI125" i="85"/>
  <c r="DW129" i="85"/>
  <c r="DX129" i="85" s="1"/>
  <c r="DU129" i="85"/>
  <c r="HC129" i="85"/>
  <c r="HD129" i="85" s="1"/>
  <c r="HA129" i="85"/>
  <c r="FR136" i="85"/>
  <c r="FT136" i="85"/>
  <c r="FU136" i="85" s="1"/>
  <c r="FR147" i="85"/>
  <c r="FT147" i="85"/>
  <c r="FM150" i="85"/>
  <c r="FN150" i="85" s="1"/>
  <c r="FK150" i="85"/>
  <c r="HJ162" i="85"/>
  <c r="HH162" i="85"/>
  <c r="FM168" i="85"/>
  <c r="FN168" i="85" s="1"/>
  <c r="FK168" i="85"/>
  <c r="FN90" i="85"/>
  <c r="EL92" i="85"/>
  <c r="GI113" i="85"/>
  <c r="ES115" i="85"/>
  <c r="GB119" i="85"/>
  <c r="HK126" i="85"/>
  <c r="ER129" i="85"/>
  <c r="ES129" i="85" s="1"/>
  <c r="EP129" i="85"/>
  <c r="DW137" i="85"/>
  <c r="DU137" i="85"/>
  <c r="EK141" i="85"/>
  <c r="EL141" i="85" s="1"/>
  <c r="EI141" i="85"/>
  <c r="FT157" i="85"/>
  <c r="FU157" i="85" s="1"/>
  <c r="GO157" i="85"/>
  <c r="GP157" i="85" s="1"/>
  <c r="HK157" i="85"/>
  <c r="HK77" i="85"/>
  <c r="EE80" i="85"/>
  <c r="GI80" i="85"/>
  <c r="FN81" i="85"/>
  <c r="EE83" i="85"/>
  <c r="HK84" i="85"/>
  <c r="HY84" i="85"/>
  <c r="HC85" i="85"/>
  <c r="HD85" i="85" s="1"/>
  <c r="EB87" i="85"/>
  <c r="GF87" i="85"/>
  <c r="HO87" i="85"/>
  <c r="FD91" i="85"/>
  <c r="HK91" i="85"/>
  <c r="HY91" i="85"/>
  <c r="HC92" i="85"/>
  <c r="HD92" i="85" s="1"/>
  <c r="EE93" i="85"/>
  <c r="FY94" i="85"/>
  <c r="HQ95" i="85"/>
  <c r="HR95" i="85" s="1"/>
  <c r="EB97" i="85"/>
  <c r="EZ97" i="85"/>
  <c r="FM97" i="85"/>
  <c r="FN97" i="85" s="1"/>
  <c r="DX99" i="85"/>
  <c r="GB99" i="85"/>
  <c r="DX100" i="85"/>
  <c r="GB100" i="85"/>
  <c r="DX101" i="85"/>
  <c r="GB101" i="85"/>
  <c r="DU102" i="85"/>
  <c r="FM102" i="85"/>
  <c r="FN102" i="85" s="1"/>
  <c r="HD102" i="85"/>
  <c r="EW103" i="85"/>
  <c r="FU103" i="85"/>
  <c r="GO103" i="85"/>
  <c r="GP103" i="85" s="1"/>
  <c r="EK105" i="85"/>
  <c r="EL105" i="85" s="1"/>
  <c r="FY105" i="85"/>
  <c r="GW105" i="85"/>
  <c r="HD108" i="85"/>
  <c r="HY108" i="85"/>
  <c r="EP110" i="85"/>
  <c r="FM110" i="85"/>
  <c r="FN110" i="85" s="1"/>
  <c r="GT110" i="85"/>
  <c r="HY111" i="85"/>
  <c r="EK112" i="85"/>
  <c r="EL112" i="85" s="1"/>
  <c r="FR112" i="85"/>
  <c r="GO112" i="85"/>
  <c r="GP112" i="85" s="1"/>
  <c r="FR113" i="85"/>
  <c r="HC113" i="85"/>
  <c r="HD113" i="85" s="1"/>
  <c r="EW114" i="85"/>
  <c r="FT114" i="85"/>
  <c r="FU114" i="85" s="1"/>
  <c r="ER115" i="85"/>
  <c r="EP115" i="85"/>
  <c r="FM117" i="85"/>
  <c r="HK117" i="85"/>
  <c r="ER119" i="85"/>
  <c r="EP119" i="85"/>
  <c r="HK119" i="85"/>
  <c r="GB120" i="85"/>
  <c r="ES121" i="85"/>
  <c r="FY121" i="85"/>
  <c r="HK121" i="85"/>
  <c r="GW122" i="85"/>
  <c r="DU123" i="85"/>
  <c r="HV124" i="85"/>
  <c r="HK125" i="85"/>
  <c r="DW126" i="85"/>
  <c r="DX126" i="85" s="1"/>
  <c r="DU126" i="85"/>
  <c r="ER127" i="85"/>
  <c r="ES127" i="85" s="1"/>
  <c r="EP127" i="85"/>
  <c r="GI127" i="85"/>
  <c r="GO135" i="85"/>
  <c r="GP135" i="85" s="1"/>
  <c r="GM135" i="85"/>
  <c r="EB138" i="85"/>
  <c r="FM146" i="85"/>
  <c r="FN146" i="85" s="1"/>
  <c r="FK146" i="85"/>
  <c r="DX84" i="85"/>
  <c r="FN84" i="85"/>
  <c r="EL87" i="85"/>
  <c r="ES90" i="85"/>
  <c r="DX91" i="85"/>
  <c r="FN91" i="85"/>
  <c r="FU92" i="85"/>
  <c r="EL114" i="85"/>
  <c r="HD116" i="85"/>
  <c r="ER118" i="85"/>
  <c r="EP118" i="85"/>
  <c r="ER120" i="85"/>
  <c r="EP120" i="85"/>
  <c r="HX127" i="85"/>
  <c r="HY127" i="85" s="1"/>
  <c r="HV127" i="85"/>
  <c r="HV143" i="85"/>
  <c r="HX143" i="85"/>
  <c r="FG77" i="85"/>
  <c r="FG79" i="85"/>
  <c r="EE81" i="85"/>
  <c r="ER81" i="85"/>
  <c r="ES81" i="85" s="1"/>
  <c r="GI81" i="85"/>
  <c r="EL82" i="85"/>
  <c r="FD82" i="85"/>
  <c r="HK82" i="85"/>
  <c r="GF83" i="85"/>
  <c r="FD85" i="85"/>
  <c r="HK85" i="85"/>
  <c r="HY85" i="85"/>
  <c r="HC87" i="85"/>
  <c r="HD87" i="85" s="1"/>
  <c r="EB90" i="85"/>
  <c r="GF90" i="85"/>
  <c r="FD92" i="85"/>
  <c r="HK92" i="85"/>
  <c r="HY92" i="85"/>
  <c r="EL93" i="85"/>
  <c r="GO93" i="85"/>
  <c r="HJ93" i="85"/>
  <c r="HK93" i="85" s="1"/>
  <c r="DU94" i="85"/>
  <c r="HQ94" i="85"/>
  <c r="HR94" i="85" s="1"/>
  <c r="GH97" i="85"/>
  <c r="GI97" i="85" s="1"/>
  <c r="HQ97" i="85"/>
  <c r="HR97" i="85" s="1"/>
  <c r="FM99" i="85"/>
  <c r="FN99" i="85" s="1"/>
  <c r="HQ99" i="85"/>
  <c r="HR99" i="85" s="1"/>
  <c r="FM100" i="85"/>
  <c r="FN100" i="85" s="1"/>
  <c r="HQ100" i="85"/>
  <c r="HR100" i="85" s="1"/>
  <c r="FM101" i="85"/>
  <c r="FN101" i="85" s="1"/>
  <c r="HQ101" i="85"/>
  <c r="HR101" i="85" s="1"/>
  <c r="FU102" i="85"/>
  <c r="EK103" i="85"/>
  <c r="EL103" i="85" s="1"/>
  <c r="DU105" i="85"/>
  <c r="FM105" i="85"/>
  <c r="FN105" i="85" s="1"/>
  <c r="HD105" i="85"/>
  <c r="EW108" i="85"/>
  <c r="FU108" i="85"/>
  <c r="GO108" i="85"/>
  <c r="GP108" i="85" s="1"/>
  <c r="EK109" i="85"/>
  <c r="EL109" i="85" s="1"/>
  <c r="FY109" i="85"/>
  <c r="GW109" i="85"/>
  <c r="HY110" i="85"/>
  <c r="EK111" i="85"/>
  <c r="EL111" i="85" s="1"/>
  <c r="FR111" i="85"/>
  <c r="GO111" i="85"/>
  <c r="GP111" i="85" s="1"/>
  <c r="ES114" i="85"/>
  <c r="FU115" i="85"/>
  <c r="GF115" i="85"/>
  <c r="EY119" i="85"/>
  <c r="EZ119" i="85" s="1"/>
  <c r="EW119" i="85"/>
  <c r="GH121" i="85"/>
  <c r="GI121" i="85" s="1"/>
  <c r="GF121" i="85"/>
  <c r="FY124" i="85"/>
  <c r="EY127" i="85"/>
  <c r="EZ127" i="85" s="1"/>
  <c r="EW127" i="85"/>
  <c r="GV128" i="85"/>
  <c r="GW128" i="85" s="1"/>
  <c r="GT128" i="85"/>
  <c r="FT129" i="85"/>
  <c r="FU129" i="85" s="1"/>
  <c r="FR129" i="85"/>
  <c r="ER130" i="85"/>
  <c r="ES130" i="85" s="1"/>
  <c r="EP130" i="85"/>
  <c r="FD136" i="85"/>
  <c r="EW137" i="85"/>
  <c r="EB153" i="85"/>
  <c r="ED153" i="85"/>
  <c r="EE153" i="85" s="1"/>
  <c r="FN117" i="85"/>
  <c r="GI138" i="85"/>
  <c r="DX141" i="85"/>
  <c r="DX143" i="85"/>
  <c r="GT149" i="85"/>
  <c r="GV149" i="85"/>
  <c r="GW149" i="85" s="1"/>
  <c r="EE152" i="85"/>
  <c r="EB155" i="85"/>
  <c r="ED155" i="85"/>
  <c r="EE155" i="85" s="1"/>
  <c r="HY160" i="85"/>
  <c r="FM164" i="85"/>
  <c r="FN164" i="85" s="1"/>
  <c r="FK164" i="85"/>
  <c r="ED168" i="85"/>
  <c r="EE168" i="85" s="1"/>
  <c r="EB168" i="85"/>
  <c r="ES136" i="85"/>
  <c r="FU137" i="85"/>
  <c r="GF138" i="85"/>
  <c r="GV138" i="85"/>
  <c r="GW138" i="85" s="1"/>
  <c r="EE139" i="85"/>
  <c r="GB139" i="85"/>
  <c r="DU141" i="85"/>
  <c r="FT141" i="85"/>
  <c r="FU141" i="85" s="1"/>
  <c r="DU143" i="85"/>
  <c r="EP150" i="85"/>
  <c r="ER150" i="85"/>
  <c r="ES150" i="85" s="1"/>
  <c r="EZ151" i="85"/>
  <c r="HY158" i="85"/>
  <c r="GM163" i="85"/>
  <c r="ER164" i="85"/>
  <c r="EE136" i="85"/>
  <c r="HR138" i="85"/>
  <c r="HC152" i="85"/>
  <c r="HD152" i="85" s="1"/>
  <c r="HA152" i="85"/>
  <c r="FK159" i="85"/>
  <c r="FM159" i="85"/>
  <c r="FN159" i="85" s="1"/>
  <c r="GH160" i="85"/>
  <c r="GI160" i="85" s="1"/>
  <c r="GF160" i="85"/>
  <c r="HO167" i="85"/>
  <c r="HQ167" i="85"/>
  <c r="HR167" i="85" s="1"/>
  <c r="GH169" i="85"/>
  <c r="GI169" i="85" s="1"/>
  <c r="GF169" i="85"/>
  <c r="EI176" i="85"/>
  <c r="EK176" i="85"/>
  <c r="EL176" i="85" s="1"/>
  <c r="FJ188" i="85"/>
  <c r="FM157" i="85"/>
  <c r="FN157" i="85" s="1"/>
  <c r="FK147" i="85"/>
  <c r="FK145" i="85"/>
  <c r="FM171" i="85"/>
  <c r="FN171" i="85" s="1"/>
  <c r="FM167" i="85"/>
  <c r="FN167" i="85" s="1"/>
  <c r="FK149" i="85"/>
  <c r="FK167" i="85"/>
  <c r="FM169" i="85"/>
  <c r="FN169" i="85" s="1"/>
  <c r="HN188" i="85"/>
  <c r="HQ169" i="85"/>
  <c r="HR169" i="85" s="1"/>
  <c r="HQ164" i="85"/>
  <c r="HR164" i="85" s="1"/>
  <c r="HQ161" i="85"/>
  <c r="HR161" i="85" s="1"/>
  <c r="HQ157" i="85"/>
  <c r="HO147" i="85"/>
  <c r="FN115" i="85"/>
  <c r="GB115" i="85"/>
  <c r="FU116" i="85"/>
  <c r="FU117" i="85"/>
  <c r="GW120" i="85"/>
  <c r="HV129" i="85"/>
  <c r="EW130" i="85"/>
  <c r="HJ130" i="85"/>
  <c r="HK130" i="85" s="1"/>
  <c r="HA134" i="85"/>
  <c r="EI135" i="85"/>
  <c r="HX135" i="85"/>
  <c r="HY135" i="85" s="1"/>
  <c r="FK136" i="85"/>
  <c r="FY136" i="85"/>
  <c r="EB137" i="85"/>
  <c r="GB137" i="85"/>
  <c r="FT138" i="85"/>
  <c r="FK139" i="85"/>
  <c r="DU140" i="85"/>
  <c r="FD140" i="85"/>
  <c r="FT140" i="85"/>
  <c r="FU140" i="85" s="1"/>
  <c r="HA140" i="85"/>
  <c r="GB141" i="85"/>
  <c r="HO141" i="85"/>
  <c r="EZ142" i="85"/>
  <c r="HQ142" i="85"/>
  <c r="HR142" i="85" s="1"/>
  <c r="HO142" i="85"/>
  <c r="FY144" i="85"/>
  <c r="HC144" i="85"/>
  <c r="HD144" i="85" s="1"/>
  <c r="HA144" i="85"/>
  <c r="DW150" i="85"/>
  <c r="DX150" i="85" s="1"/>
  <c r="DU150" i="85"/>
  <c r="HD151" i="85"/>
  <c r="EI157" i="85"/>
  <c r="FK158" i="85"/>
  <c r="FT161" i="85"/>
  <c r="FU161" i="85" s="1"/>
  <c r="FR161" i="85"/>
  <c r="GW162" i="85"/>
  <c r="FY163" i="85"/>
  <c r="HQ163" i="85"/>
  <c r="HR163" i="85" s="1"/>
  <c r="EB164" i="85"/>
  <c r="GT165" i="85"/>
  <c r="GV165" i="85"/>
  <c r="GW165" i="85" s="1"/>
  <c r="GT167" i="85"/>
  <c r="GV167" i="85"/>
  <c r="GW167" i="85" s="1"/>
  <c r="FK169" i="85"/>
  <c r="HJ171" i="85"/>
  <c r="HK171" i="85" s="1"/>
  <c r="HH171" i="85"/>
  <c r="GW115" i="85"/>
  <c r="EY116" i="85"/>
  <c r="EZ116" i="85" s="1"/>
  <c r="GT117" i="85"/>
  <c r="GT118" i="85"/>
  <c r="GW135" i="85"/>
  <c r="ES137" i="85"/>
  <c r="GW137" i="85"/>
  <c r="ES141" i="85"/>
  <c r="GI141" i="85"/>
  <c r="GT142" i="85"/>
  <c r="GV142" i="85"/>
  <c r="GW142" i="85" s="1"/>
  <c r="GT148" i="85"/>
  <c r="GV148" i="85"/>
  <c r="GW148" i="85" s="1"/>
  <c r="EB156" i="85"/>
  <c r="ED156" i="85"/>
  <c r="EE156" i="85" s="1"/>
  <c r="FF162" i="85"/>
  <c r="FG162" i="85" s="1"/>
  <c r="FD162" i="85"/>
  <c r="GA167" i="85"/>
  <c r="GB167" i="85" s="1"/>
  <c r="FY167" i="85"/>
  <c r="GI135" i="85"/>
  <c r="HK136" i="85"/>
  <c r="HX136" i="85"/>
  <c r="HY136" i="85" s="1"/>
  <c r="HR139" i="85"/>
  <c r="GP140" i="85"/>
  <c r="EE141" i="85"/>
  <c r="HY141" i="85"/>
  <c r="ED142" i="85"/>
  <c r="EE142" i="85" s="1"/>
  <c r="HA143" i="85"/>
  <c r="FM144" i="85"/>
  <c r="FN144" i="85" s="1"/>
  <c r="FK144" i="85"/>
  <c r="DW145" i="85"/>
  <c r="DX145" i="85" s="1"/>
  <c r="DU145" i="85"/>
  <c r="FR145" i="85"/>
  <c r="FT145" i="85"/>
  <c r="FU145" i="85" s="1"/>
  <c r="FY146" i="85"/>
  <c r="HC146" i="85"/>
  <c r="HD146" i="85" s="1"/>
  <c r="HA146" i="85"/>
  <c r="FY150" i="85"/>
  <c r="EB154" i="85"/>
  <c r="ED154" i="85"/>
  <c r="EE154" i="85" s="1"/>
  <c r="HO159" i="85"/>
  <c r="HQ159" i="85"/>
  <c r="HR159" i="85" s="1"/>
  <c r="FK163" i="85"/>
  <c r="FM163" i="85"/>
  <c r="FN163" i="85" s="1"/>
  <c r="FK165" i="85"/>
  <c r="GH165" i="85"/>
  <c r="GI165" i="85" s="1"/>
  <c r="GF165" i="85"/>
  <c r="HQ168" i="85"/>
  <c r="HR168" i="85" s="1"/>
  <c r="GB142" i="85"/>
  <c r="DX146" i="85"/>
  <c r="GB148" i="85"/>
  <c r="DX149" i="85"/>
  <c r="GB149" i="85"/>
  <c r="HQ149" i="85"/>
  <c r="HR149" i="85" s="1"/>
  <c r="HQ150" i="85"/>
  <c r="HR150" i="85" s="1"/>
  <c r="GI159" i="85"/>
  <c r="EE160" i="85"/>
  <c r="EP167" i="85"/>
  <c r="ER167" i="85"/>
  <c r="DW170" i="85"/>
  <c r="DX170" i="85" s="1"/>
  <c r="DU170" i="85"/>
  <c r="FM170" i="85"/>
  <c r="FN170" i="85" s="1"/>
  <c r="HQ170" i="85"/>
  <c r="HR170" i="85" s="1"/>
  <c r="HO170" i="85"/>
  <c r="EL171" i="85"/>
  <c r="HO171" i="85"/>
  <c r="IF26" i="85"/>
  <c r="IF28" i="85"/>
  <c r="IF46" i="85"/>
  <c r="IE70" i="85"/>
  <c r="IF70" i="85" s="1"/>
  <c r="IC70" i="85"/>
  <c r="IF76" i="85"/>
  <c r="IF95" i="85"/>
  <c r="IF116" i="85"/>
  <c r="IF132" i="85"/>
  <c r="IF148" i="85"/>
  <c r="IF164" i="85"/>
  <c r="IE176" i="85"/>
  <c r="IF176" i="85" s="1"/>
  <c r="IC176" i="85"/>
  <c r="HQ145" i="85"/>
  <c r="HR145" i="85" s="1"/>
  <c r="DU146" i="85"/>
  <c r="DX148" i="85"/>
  <c r="ER148" i="85"/>
  <c r="ES148" i="85" s="1"/>
  <c r="FM148" i="85"/>
  <c r="FN148" i="85" s="1"/>
  <c r="FY148" i="85"/>
  <c r="HQ148" i="85"/>
  <c r="HR148" i="85" s="1"/>
  <c r="DU149" i="85"/>
  <c r="FM149" i="85"/>
  <c r="FN149" i="85" s="1"/>
  <c r="FY149" i="85"/>
  <c r="HO149" i="85"/>
  <c r="HO150" i="85"/>
  <c r="EW151" i="85"/>
  <c r="GH151" i="85"/>
  <c r="GI151" i="85" s="1"/>
  <c r="HA151" i="85"/>
  <c r="GI152" i="85"/>
  <c r="HO156" i="85"/>
  <c r="DW157" i="85"/>
  <c r="DX157" i="85" s="1"/>
  <c r="EI158" i="85"/>
  <c r="FT158" i="85"/>
  <c r="FU158" i="85" s="1"/>
  <c r="GO158" i="85"/>
  <c r="GP158" i="85" s="1"/>
  <c r="HV158" i="85"/>
  <c r="GF159" i="85"/>
  <c r="EB160" i="85"/>
  <c r="HV160" i="85"/>
  <c r="FG161" i="85"/>
  <c r="HH161" i="85"/>
  <c r="GT162" i="85"/>
  <c r="HO162" i="85"/>
  <c r="EE163" i="85"/>
  <c r="HH163" i="85"/>
  <c r="HX163" i="85"/>
  <c r="HY163" i="85" s="1"/>
  <c r="DX165" i="85"/>
  <c r="EI165" i="85"/>
  <c r="HO165" i="85"/>
  <c r="GI167" i="85"/>
  <c r="ED169" i="85"/>
  <c r="EE169" i="85" s="1"/>
  <c r="GP169" i="85"/>
  <c r="HJ169" i="85"/>
  <c r="HK169" i="85" s="1"/>
  <c r="FK170" i="85"/>
  <c r="GW170" i="85"/>
  <c r="HQ171" i="85"/>
  <c r="HR171" i="85" s="1"/>
  <c r="FF176" i="85"/>
  <c r="FG176" i="85" s="1"/>
  <c r="FD176" i="85"/>
  <c r="IF20" i="85"/>
  <c r="IF173" i="85" s="1"/>
  <c r="IF22" i="85"/>
  <c r="IF39" i="85"/>
  <c r="IF63" i="85"/>
  <c r="HD142" i="85"/>
  <c r="ED143" i="85"/>
  <c r="EE143" i="85" s="1"/>
  <c r="FT143" i="85"/>
  <c r="FU143" i="85" s="1"/>
  <c r="DX144" i="85"/>
  <c r="HX144" i="85"/>
  <c r="HY144" i="85" s="1"/>
  <c r="GB145" i="85"/>
  <c r="HO145" i="85"/>
  <c r="EW146" i="85"/>
  <c r="HX146" i="85"/>
  <c r="HY146" i="85" s="1"/>
  <c r="HQ147" i="85"/>
  <c r="HR147" i="85" s="1"/>
  <c r="DU148" i="85"/>
  <c r="FK148" i="85"/>
  <c r="HO148" i="85"/>
  <c r="FU150" i="85"/>
  <c r="GH150" i="85"/>
  <c r="GI150" i="85" s="1"/>
  <c r="ED151" i="85"/>
  <c r="EE151" i="85" s="1"/>
  <c r="FF153" i="85"/>
  <c r="FG153" i="85" s="1"/>
  <c r="FF154" i="85"/>
  <c r="FG154" i="85" s="1"/>
  <c r="GB157" i="85"/>
  <c r="FK162" i="85"/>
  <c r="GW164" i="85"/>
  <c r="GI170" i="85"/>
  <c r="HV170" i="85"/>
  <c r="HX170" i="85"/>
  <c r="HY170" i="85" s="1"/>
  <c r="FK171" i="85"/>
  <c r="IF18" i="85"/>
  <c r="IF35" i="85"/>
  <c r="IF61" i="85"/>
  <c r="IE64" i="85"/>
  <c r="IF64" i="85" s="1"/>
  <c r="IC64" i="85"/>
  <c r="ID64" i="85" s="1"/>
  <c r="IF91" i="85"/>
  <c r="IF112" i="85"/>
  <c r="IF128" i="85"/>
  <c r="IF144" i="85"/>
  <c r="IF160" i="85"/>
  <c r="HQ143" i="85"/>
  <c r="HR143" i="85" s="1"/>
  <c r="FM145" i="85"/>
  <c r="FN145" i="85" s="1"/>
  <c r="FM147" i="85"/>
  <c r="FN147" i="85" s="1"/>
  <c r="FY147" i="85"/>
  <c r="HA149" i="85"/>
  <c r="ED150" i="85"/>
  <c r="EE150" i="85" s="1"/>
  <c r="GW157" i="85"/>
  <c r="DW158" i="85"/>
  <c r="DX158" i="85" s="1"/>
  <c r="FG160" i="85"/>
  <c r="FU160" i="85"/>
  <c r="HH160" i="85"/>
  <c r="HO161" i="85"/>
  <c r="ES162" i="85"/>
  <c r="FM162" i="85"/>
  <c r="FN162" i="85" s="1"/>
  <c r="GI162" i="85"/>
  <c r="DX164" i="85"/>
  <c r="HO169" i="85"/>
  <c r="FU170" i="85"/>
  <c r="HV171" i="85"/>
  <c r="HX171" i="85"/>
  <c r="HY171" i="85" s="1"/>
  <c r="IF50" i="85"/>
  <c r="FK161" i="85"/>
  <c r="IF45" i="85"/>
  <c r="HQ144" i="85"/>
  <c r="HR144" i="85" s="1"/>
  <c r="HQ146" i="85"/>
  <c r="HR146" i="85" s="1"/>
  <c r="DU147" i="85"/>
  <c r="HA147" i="85"/>
  <c r="HX149" i="85"/>
  <c r="HY149" i="85" s="1"/>
  <c r="HJ150" i="85"/>
  <c r="HK150" i="85" s="1"/>
  <c r="FF151" i="85"/>
  <c r="FG151" i="85" s="1"/>
  <c r="FY151" i="85"/>
  <c r="HJ151" i="85"/>
  <c r="HK151" i="85" s="1"/>
  <c r="DU152" i="85"/>
  <c r="FF152" i="85"/>
  <c r="FG152" i="85" s="1"/>
  <c r="FY152" i="85"/>
  <c r="DW159" i="85"/>
  <c r="DX159" i="85" s="1"/>
  <c r="FD159" i="85"/>
  <c r="HH159" i="85"/>
  <c r="HO160" i="85"/>
  <c r="FM161" i="85"/>
  <c r="FN161" i="85" s="1"/>
  <c r="GI161" i="85"/>
  <c r="EB162" i="85"/>
  <c r="FD163" i="85"/>
  <c r="ER165" i="85"/>
  <c r="ES165" i="85" s="1"/>
  <c r="FY165" i="85"/>
  <c r="GP165" i="85"/>
  <c r="HX165" i="85"/>
  <c r="FU167" i="85"/>
  <c r="GM167" i="85"/>
  <c r="DU168" i="85"/>
  <c r="GA169" i="85"/>
  <c r="GB169" i="85" s="1"/>
  <c r="FY169" i="85"/>
  <c r="EY171" i="85"/>
  <c r="EZ171" i="85" s="1"/>
  <c r="FR171" i="85"/>
  <c r="FT171" i="85"/>
  <c r="FU171" i="85" s="1"/>
  <c r="IC67" i="85"/>
  <c r="IE67" i="85"/>
  <c r="IF67" i="85" s="1"/>
  <c r="DW167" i="85"/>
  <c r="DX167" i="85" s="1"/>
  <c r="DW171" i="85"/>
  <c r="DX171" i="85" s="1"/>
  <c r="GA171" i="85"/>
  <c r="GP171" i="85"/>
  <c r="HC170" i="85"/>
  <c r="HD170" i="85" s="1"/>
  <c r="EB171" i="85"/>
  <c r="ER171" i="85"/>
  <c r="ES171" i="85" s="1"/>
  <c r="FK176" i="85"/>
  <c r="HX167" i="85"/>
  <c r="DW169" i="85"/>
  <c r="DX169" i="85" s="1"/>
  <c r="ED176" i="85"/>
  <c r="EE176" i="85" s="1"/>
  <c r="HJ176" i="85"/>
  <c r="HK176" i="85" s="1"/>
  <c r="HO176" i="85"/>
  <c r="W32" i="85"/>
  <c r="AJ29" i="85"/>
  <c r="AC61" i="85"/>
  <c r="AD61" i="85" s="1"/>
  <c r="AH16" i="85"/>
  <c r="AJ69" i="85"/>
  <c r="AK69" i="85" s="1"/>
  <c r="AJ78" i="85"/>
  <c r="AK78" i="85" s="1"/>
  <c r="AJ82" i="85"/>
  <c r="AJ91" i="85"/>
  <c r="AK91" i="85" s="1"/>
  <c r="AJ99" i="85"/>
  <c r="AJ103" i="85"/>
  <c r="AJ112" i="85"/>
  <c r="AK112" i="85" s="1"/>
  <c r="AH22" i="85"/>
  <c r="AC34" i="85"/>
  <c r="AD34" i="85" s="1"/>
  <c r="AH41" i="85"/>
  <c r="AH46" i="85"/>
  <c r="AH49" i="85"/>
  <c r="AC56" i="85"/>
  <c r="AD56" i="85" s="1"/>
  <c r="AH61" i="85"/>
  <c r="AH63" i="85"/>
  <c r="AJ116" i="85"/>
  <c r="AJ118" i="85"/>
  <c r="AK118" i="85" s="1"/>
  <c r="AJ120" i="85"/>
  <c r="AJ122" i="85"/>
  <c r="AJ124" i="85"/>
  <c r="AK124" i="85" s="1"/>
  <c r="AJ126" i="85"/>
  <c r="AJ128" i="85"/>
  <c r="AJ130" i="85"/>
  <c r="AK130" i="85" s="1"/>
  <c r="AJ132" i="85"/>
  <c r="AK132" i="85" s="1"/>
  <c r="AJ134" i="85"/>
  <c r="AJ136" i="85"/>
  <c r="AJ138" i="85"/>
  <c r="AJ140" i="85"/>
  <c r="AJ142" i="85"/>
  <c r="AJ144" i="85"/>
  <c r="AJ146" i="85"/>
  <c r="AK146" i="85" s="1"/>
  <c r="AJ148" i="85"/>
  <c r="AJ150" i="85"/>
  <c r="AK150" i="85" s="1"/>
  <c r="AJ152" i="85"/>
  <c r="AK152" i="85" s="1"/>
  <c r="AJ154" i="85"/>
  <c r="AK154" i="85" s="1"/>
  <c r="AJ156" i="85"/>
  <c r="AK156" i="85" s="1"/>
  <c r="AJ158" i="85"/>
  <c r="AJ160" i="85"/>
  <c r="AJ162" i="85"/>
  <c r="AK162" i="85" s="1"/>
  <c r="AJ164" i="85"/>
  <c r="AK164" i="85" s="1"/>
  <c r="AX17" i="85"/>
  <c r="AY17" i="85" s="1"/>
  <c r="AY18" i="85"/>
  <c r="AV28" i="85"/>
  <c r="AY35" i="85"/>
  <c r="AX40" i="85"/>
  <c r="AY40" i="85" s="1"/>
  <c r="AR45" i="85"/>
  <c r="AV49" i="85"/>
  <c r="BL51" i="85"/>
  <c r="AR59" i="85"/>
  <c r="BL61" i="85"/>
  <c r="BM61" i="85" s="1"/>
  <c r="BJ64" i="85"/>
  <c r="BK64" i="85" s="1"/>
  <c r="BL70" i="85"/>
  <c r="AY84" i="85"/>
  <c r="AY85" i="85"/>
  <c r="BJ92" i="85"/>
  <c r="AV95" i="85"/>
  <c r="BJ102" i="85"/>
  <c r="BL103" i="85"/>
  <c r="BM103" i="85" s="1"/>
  <c r="BL124" i="85"/>
  <c r="BM124" i="85" s="1"/>
  <c r="BL125" i="85"/>
  <c r="BM125" i="85" s="1"/>
  <c r="BL130" i="85"/>
  <c r="BM130" i="85" s="1"/>
  <c r="AY137" i="85"/>
  <c r="AO141" i="85"/>
  <c r="AV170" i="85"/>
  <c r="AQ171" i="85"/>
  <c r="AR171" i="85" s="1"/>
  <c r="CU13" i="85"/>
  <c r="CV13" i="85" s="1"/>
  <c r="CS13" i="85"/>
  <c r="BQ15" i="85"/>
  <c r="CH15" i="85"/>
  <c r="BQ16" i="85"/>
  <c r="CG16" i="85"/>
  <c r="CH16" i="85" s="1"/>
  <c r="BS18" i="85"/>
  <c r="BT18" i="85" s="1"/>
  <c r="BQ18" i="85"/>
  <c r="BS31" i="85"/>
  <c r="BT31" i="85" s="1"/>
  <c r="CU32" i="85"/>
  <c r="CV32" i="85" s="1"/>
  <c r="DN32" i="85"/>
  <c r="DP32" i="85"/>
  <c r="DQ32" i="85" s="1"/>
  <c r="CH36" i="85"/>
  <c r="DC37" i="85"/>
  <c r="BS38" i="85"/>
  <c r="BQ38" i="85"/>
  <c r="DQ40" i="85"/>
  <c r="DJ45" i="85"/>
  <c r="CU46" i="85"/>
  <c r="CV46" i="85" s="1"/>
  <c r="CS46" i="85"/>
  <c r="DI47" i="85"/>
  <c r="DJ47" i="85" s="1"/>
  <c r="DG47" i="85"/>
  <c r="CA49" i="85"/>
  <c r="CO49" i="85"/>
  <c r="CU51" i="85"/>
  <c r="CV51" i="85" s="1"/>
  <c r="DQ52" i="85"/>
  <c r="BZ57" i="85"/>
  <c r="CA57" i="85" s="1"/>
  <c r="BX57" i="85"/>
  <c r="CZ69" i="85"/>
  <c r="DB69" i="85"/>
  <c r="DC69" i="85" s="1"/>
  <c r="CA74" i="85"/>
  <c r="DI78" i="85"/>
  <c r="DJ78" i="85" s="1"/>
  <c r="DG78" i="85"/>
  <c r="CU79" i="85"/>
  <c r="CV79" i="85" s="1"/>
  <c r="CS79" i="85"/>
  <c r="W18" i="85"/>
  <c r="V15" i="85"/>
  <c r="W15" i="85" s="1"/>
  <c r="AH18" i="85"/>
  <c r="AJ39" i="85"/>
  <c r="AJ67" i="85"/>
  <c r="AJ87" i="85"/>
  <c r="AJ93" i="85"/>
  <c r="AK93" i="85" s="1"/>
  <c r="AJ101" i="85"/>
  <c r="AK101" i="85" s="1"/>
  <c r="AJ108" i="85"/>
  <c r="AK108" i="85" s="1"/>
  <c r="AJ114" i="85"/>
  <c r="AK114" i="85" s="1"/>
  <c r="AH13" i="85"/>
  <c r="AH26" i="85"/>
  <c r="AH28" i="85"/>
  <c r="AJ49" i="85"/>
  <c r="AK49" i="85" s="1"/>
  <c r="AJ63" i="85"/>
  <c r="AA68" i="85"/>
  <c r="AH74" i="85"/>
  <c r="AC79" i="85"/>
  <c r="AY30" i="85"/>
  <c r="AV41" i="85"/>
  <c r="BM46" i="85"/>
  <c r="AV50" i="85"/>
  <c r="BL64" i="85"/>
  <c r="BM64" i="85" s="1"/>
  <c r="AX69" i="85"/>
  <c r="BJ78" i="85"/>
  <c r="BJ79" i="85"/>
  <c r="BL92" i="85"/>
  <c r="BM92" i="85" s="1"/>
  <c r="BL114" i="85"/>
  <c r="BJ118" i="85"/>
  <c r="BJ130" i="85"/>
  <c r="BL141" i="85"/>
  <c r="BM141" i="85" s="1"/>
  <c r="CA14" i="85"/>
  <c r="CZ16" i="85"/>
  <c r="BS17" i="85"/>
  <c r="BT17" i="85" s="1"/>
  <c r="BQ17" i="85"/>
  <c r="BZ19" i="85"/>
  <c r="CA19" i="85" s="1"/>
  <c r="DB20" i="85"/>
  <c r="DC20" i="85" s="1"/>
  <c r="CZ20" i="85"/>
  <c r="DP25" i="85"/>
  <c r="DQ25" i="85" s="1"/>
  <c r="DB26" i="85"/>
  <c r="DC26" i="85" s="1"/>
  <c r="CZ26" i="85"/>
  <c r="DP29" i="85"/>
  <c r="DQ29" i="85" s="1"/>
  <c r="CE30" i="85"/>
  <c r="CG30" i="85"/>
  <c r="DC30" i="85"/>
  <c r="CA38" i="85"/>
  <c r="CO40" i="85"/>
  <c r="DQ46" i="85"/>
  <c r="BZ50" i="85"/>
  <c r="CA50" i="85" s="1"/>
  <c r="BX50" i="85"/>
  <c r="DG56" i="85"/>
  <c r="DI56" i="85"/>
  <c r="DJ56" i="85" s="1"/>
  <c r="DQ85" i="85"/>
  <c r="DI18" i="85"/>
  <c r="DJ18" i="85" s="1"/>
  <c r="DG18" i="85"/>
  <c r="CU22" i="85"/>
  <c r="CV22" i="85" s="1"/>
  <c r="CS22" i="85"/>
  <c r="DN22" i="85"/>
  <c r="DP22" i="85"/>
  <c r="DQ22" i="85" s="1"/>
  <c r="CU28" i="85"/>
  <c r="CV28" i="85" s="1"/>
  <c r="CS28" i="85"/>
  <c r="DN28" i="85"/>
  <c r="DP28" i="85"/>
  <c r="DQ28" i="85" s="1"/>
  <c r="CU31" i="85"/>
  <c r="CV31" i="85" s="1"/>
  <c r="CS31" i="85"/>
  <c r="DN31" i="85"/>
  <c r="DP31" i="85"/>
  <c r="DQ31" i="85" s="1"/>
  <c r="CL36" i="85"/>
  <c r="CN36" i="85"/>
  <c r="CO36" i="85" s="1"/>
  <c r="DN45" i="85"/>
  <c r="DP45" i="85"/>
  <c r="DQ45" i="85" s="1"/>
  <c r="DP76" i="85"/>
  <c r="DQ76" i="85" s="1"/>
  <c r="DN76" i="85"/>
  <c r="DI82" i="85"/>
  <c r="DJ82" i="85" s="1"/>
  <c r="DG82" i="85"/>
  <c r="AJ15" i="85"/>
  <c r="AD76" i="85"/>
  <c r="AH81" i="85"/>
  <c r="AJ83" i="85"/>
  <c r="AK83" i="85" s="1"/>
  <c r="AJ85" i="85"/>
  <c r="AK85" i="85" s="1"/>
  <c r="AJ90" i="85"/>
  <c r="AJ92" i="85"/>
  <c r="AK92" i="85" s="1"/>
  <c r="AJ94" i="85"/>
  <c r="AJ97" i="85"/>
  <c r="AK97" i="85" s="1"/>
  <c r="AJ100" i="85"/>
  <c r="AJ102" i="85"/>
  <c r="AK102" i="85" s="1"/>
  <c r="AJ105" i="85"/>
  <c r="AK105" i="85" s="1"/>
  <c r="AJ109" i="85"/>
  <c r="AK109" i="85" s="1"/>
  <c r="AJ111" i="85"/>
  <c r="AJ113" i="85"/>
  <c r="AX20" i="85"/>
  <c r="AY20" i="85" s="1"/>
  <c r="AY21" i="85"/>
  <c r="AV32" i="85"/>
  <c r="AO33" i="85"/>
  <c r="AV45" i="85"/>
  <c r="AX61" i="85"/>
  <c r="AY61" i="85" s="1"/>
  <c r="AO62" i="85"/>
  <c r="BL62" i="85"/>
  <c r="BM62" i="85" s="1"/>
  <c r="BM68" i="85"/>
  <c r="BL81" i="85"/>
  <c r="BM81" i="85" s="1"/>
  <c r="AV91" i="85"/>
  <c r="AY92" i="85"/>
  <c r="AV101" i="85"/>
  <c r="AQ105" i="85"/>
  <c r="AR105" i="85" s="1"/>
  <c r="BL105" i="85"/>
  <c r="BM105" i="85" s="1"/>
  <c r="AR115" i="85"/>
  <c r="BJ115" i="85"/>
  <c r="AR118" i="85"/>
  <c r="BM136" i="85"/>
  <c r="AO140" i="85"/>
  <c r="BM146" i="85"/>
  <c r="BM148" i="85"/>
  <c r="BM150" i="85"/>
  <c r="BM152" i="85"/>
  <c r="BM154" i="85"/>
  <c r="BM156" i="85"/>
  <c r="BM158" i="85"/>
  <c r="BM160" i="85"/>
  <c r="BM162" i="85"/>
  <c r="BQ13" i="85"/>
  <c r="CS14" i="85"/>
  <c r="CV18" i="85"/>
  <c r="BS20" i="85"/>
  <c r="BT20" i="85" s="1"/>
  <c r="BQ20" i="85"/>
  <c r="CH25" i="85"/>
  <c r="BS26" i="85"/>
  <c r="BQ26" i="85"/>
  <c r="CH29" i="85"/>
  <c r="BS30" i="85"/>
  <c r="BQ30" i="85"/>
  <c r="CE32" i="85"/>
  <c r="CG32" i="85"/>
  <c r="BQ36" i="85"/>
  <c r="DG36" i="85"/>
  <c r="DI36" i="85"/>
  <c r="DJ36" i="85" s="1"/>
  <c r="BX37" i="85"/>
  <c r="CU38" i="85"/>
  <c r="CV38" i="85" s="1"/>
  <c r="CG47" i="85"/>
  <c r="CH47" i="85" s="1"/>
  <c r="CE47" i="85"/>
  <c r="DC47" i="85"/>
  <c r="DP49" i="85"/>
  <c r="DN49" i="85"/>
  <c r="DN50" i="85"/>
  <c r="DP56" i="85"/>
  <c r="DQ56" i="85" s="1"/>
  <c r="DN56" i="85"/>
  <c r="DP62" i="85"/>
  <c r="DQ62" i="85" s="1"/>
  <c r="DN62" i="85"/>
  <c r="CO69" i="85"/>
  <c r="BX78" i="85"/>
  <c r="BZ78" i="85"/>
  <c r="CA78" i="85" s="1"/>
  <c r="CG79" i="85"/>
  <c r="CH79" i="85" s="1"/>
  <c r="CE79" i="85"/>
  <c r="CN81" i="85"/>
  <c r="CO81" i="85" s="1"/>
  <c r="CL81" i="85"/>
  <c r="CU83" i="85"/>
  <c r="CV83" i="85" s="1"/>
  <c r="CS83" i="85"/>
  <c r="CO87" i="85"/>
  <c r="AJ157" i="85"/>
  <c r="AK157" i="85" s="1"/>
  <c r="AJ161" i="85"/>
  <c r="AK161" i="85" s="1"/>
  <c r="AJ165" i="85"/>
  <c r="AK165" i="85" s="1"/>
  <c r="AJ168" i="85"/>
  <c r="AJ170" i="85"/>
  <c r="BF8" i="85"/>
  <c r="AY46" i="85"/>
  <c r="BM56" i="85"/>
  <c r="BM90" i="85"/>
  <c r="CU15" i="85"/>
  <c r="CV15" i="85" s="1"/>
  <c r="CS15" i="85"/>
  <c r="BZ22" i="85"/>
  <c r="CA22" i="85" s="1"/>
  <c r="BX22" i="85"/>
  <c r="BZ28" i="85"/>
  <c r="CA28" i="85" s="1"/>
  <c r="BX28" i="85"/>
  <c r="BZ34" i="85"/>
  <c r="CA34" i="85" s="1"/>
  <c r="BX34" i="85"/>
  <c r="DB39" i="85"/>
  <c r="DC39" i="85" s="1"/>
  <c r="CZ39" i="85"/>
  <c r="DC41" i="85"/>
  <c r="DB45" i="85"/>
  <c r="CZ45" i="85"/>
  <c r="CN52" i="85"/>
  <c r="CO52" i="85" s="1"/>
  <c r="CL52" i="85"/>
  <c r="CG67" i="85"/>
  <c r="CH67" i="85" s="1"/>
  <c r="CE67" i="85"/>
  <c r="DP70" i="85"/>
  <c r="DQ70" i="85" s="1"/>
  <c r="DN70" i="85"/>
  <c r="AK8" i="85"/>
  <c r="AY13" i="85"/>
  <c r="AY81" i="85"/>
  <c r="BL85" i="85"/>
  <c r="BM85" i="85" s="1"/>
  <c r="AR108" i="85"/>
  <c r="BM127" i="85"/>
  <c r="BM129" i="85"/>
  <c r="BJ131" i="85"/>
  <c r="AV135" i="85"/>
  <c r="BJ137" i="85"/>
  <c r="AY141" i="85"/>
  <c r="AR142" i="85"/>
  <c r="AO170" i="85"/>
  <c r="BQ14" i="85"/>
  <c r="DC14" i="85"/>
  <c r="CS17" i="85"/>
  <c r="CU21" i="85"/>
  <c r="CV21" i="85" s="1"/>
  <c r="BS25" i="85"/>
  <c r="CU27" i="85"/>
  <c r="CV27" i="85" s="1"/>
  <c r="BS29" i="85"/>
  <c r="DN30" i="85"/>
  <c r="DP30" i="85"/>
  <c r="DQ30" i="85" s="1"/>
  <c r="BS32" i="85"/>
  <c r="CU33" i="85"/>
  <c r="CV33" i="85" s="1"/>
  <c r="CS35" i="85"/>
  <c r="DI35" i="85"/>
  <c r="DJ35" i="85" s="1"/>
  <c r="CU36" i="85"/>
  <c r="CV36" i="85" s="1"/>
  <c r="DI40" i="85"/>
  <c r="DJ40" i="85" s="1"/>
  <c r="BS46" i="85"/>
  <c r="BT46" i="85" s="1"/>
  <c r="BT47" i="85"/>
  <c r="CG49" i="85"/>
  <c r="CH49" i="85" s="1"/>
  <c r="CE49" i="85"/>
  <c r="CZ50" i="85"/>
  <c r="CS56" i="85"/>
  <c r="DN57" i="85"/>
  <c r="DB85" i="85"/>
  <c r="DC85" i="85" s="1"/>
  <c r="CZ85" i="85"/>
  <c r="BS19" i="85"/>
  <c r="BT19" i="85" s="1"/>
  <c r="BQ19" i="85"/>
  <c r="CA21" i="85"/>
  <c r="CA27" i="85"/>
  <c r="CE31" i="85"/>
  <c r="CG31" i="85"/>
  <c r="CG38" i="85"/>
  <c r="CH38" i="85" s="1"/>
  <c r="CE38" i="85"/>
  <c r="CL39" i="85"/>
  <c r="CN39" i="85"/>
  <c r="CO39" i="85" s="1"/>
  <c r="DI68" i="85"/>
  <c r="DJ68" i="85" s="1"/>
  <c r="DG68" i="85"/>
  <c r="BS76" i="85"/>
  <c r="BQ76" i="85"/>
  <c r="CH82" i="85"/>
  <c r="CE83" i="85"/>
  <c r="EL8" i="85"/>
  <c r="AH20" i="85"/>
  <c r="AJ84" i="85"/>
  <c r="AJ95" i="85"/>
  <c r="AK95" i="85" s="1"/>
  <c r="AJ110" i="85"/>
  <c r="AV26" i="85"/>
  <c r="AO36" i="85"/>
  <c r="AX56" i="85"/>
  <c r="AO57" i="85"/>
  <c r="AR70" i="85"/>
  <c r="AV94" i="85"/>
  <c r="BM113" i="85"/>
  <c r="BM123" i="85"/>
  <c r="AR139" i="85"/>
  <c r="BJ139" i="85"/>
  <c r="BM145" i="85"/>
  <c r="BM147" i="85"/>
  <c r="BM149" i="85"/>
  <c r="BM151" i="85"/>
  <c r="BM153" i="85"/>
  <c r="AO165" i="85"/>
  <c r="AY170" i="85"/>
  <c r="BM171" i="85"/>
  <c r="DG13" i="85"/>
  <c r="BT16" i="85"/>
  <c r="DI19" i="85"/>
  <c r="DJ19" i="85" s="1"/>
  <c r="DG19" i="85"/>
  <c r="CV20" i="85"/>
  <c r="DQ20" i="85"/>
  <c r="CA26" i="85"/>
  <c r="CV26" i="85"/>
  <c r="DQ26" i="85"/>
  <c r="CA30" i="85"/>
  <c r="CZ34" i="85"/>
  <c r="BS37" i="85"/>
  <c r="BT37" i="85" s="1"/>
  <c r="BQ37" i="85"/>
  <c r="BQ39" i="85"/>
  <c r="CO41" i="85"/>
  <c r="CV45" i="85"/>
  <c r="BT49" i="85"/>
  <c r="CE56" i="85"/>
  <c r="CL57" i="85"/>
  <c r="DI59" i="85"/>
  <c r="DJ59" i="85" s="1"/>
  <c r="DG59" i="85"/>
  <c r="CG62" i="85"/>
  <c r="CH62" i="85" s="1"/>
  <c r="CE62" i="85"/>
  <c r="DI67" i="85"/>
  <c r="DJ67" i="85" s="1"/>
  <c r="DG67" i="85"/>
  <c r="DN69" i="85"/>
  <c r="BZ77" i="85"/>
  <c r="CA77" i="85" s="1"/>
  <c r="DG79" i="85"/>
  <c r="BS83" i="85"/>
  <c r="BQ83" i="85"/>
  <c r="BZ87" i="85"/>
  <c r="CA87" i="85" s="1"/>
  <c r="BX87" i="85"/>
  <c r="CA16" i="85"/>
  <c r="DC17" i="85"/>
  <c r="DC18" i="85"/>
  <c r="DC19" i="85"/>
  <c r="CA31" i="85"/>
  <c r="CV49" i="85"/>
  <c r="CH52" i="85"/>
  <c r="DG52" i="85"/>
  <c r="BS56" i="85"/>
  <c r="BT56" i="85" s="1"/>
  <c r="CE59" i="85"/>
  <c r="CL61" i="85"/>
  <c r="DG64" i="85"/>
  <c r="DH64" i="85" s="1"/>
  <c r="BQ68" i="85"/>
  <c r="BT70" i="85"/>
  <c r="CL74" i="85"/>
  <c r="CZ74" i="85"/>
  <c r="CE77" i="85"/>
  <c r="DN77" i="85"/>
  <c r="CO79" i="85"/>
  <c r="DQ79" i="85"/>
  <c r="BX80" i="85"/>
  <c r="CL80" i="85"/>
  <c r="DG81" i="85"/>
  <c r="BQ82" i="85"/>
  <c r="DQ82" i="85"/>
  <c r="CO83" i="85"/>
  <c r="BX84" i="85"/>
  <c r="CZ84" i="85"/>
  <c r="CL85" i="85"/>
  <c r="DG90" i="85"/>
  <c r="CS91" i="85"/>
  <c r="CO93" i="85"/>
  <c r="CZ93" i="85"/>
  <c r="BX94" i="85"/>
  <c r="DB95" i="85"/>
  <c r="DC95" i="85" s="1"/>
  <c r="BQ97" i="85"/>
  <c r="DG97" i="85"/>
  <c r="BQ99" i="85"/>
  <c r="DP101" i="85"/>
  <c r="DQ101" i="85" s="1"/>
  <c r="DP102" i="85"/>
  <c r="DQ102" i="85" s="1"/>
  <c r="BZ108" i="85"/>
  <c r="CA108" i="85" s="1"/>
  <c r="BQ109" i="85"/>
  <c r="BQ110" i="85"/>
  <c r="CE110" i="85"/>
  <c r="CS111" i="85"/>
  <c r="DJ114" i="85"/>
  <c r="BQ115" i="85"/>
  <c r="DJ117" i="85"/>
  <c r="CA118" i="85"/>
  <c r="DI119" i="85"/>
  <c r="DJ119" i="85" s="1"/>
  <c r="CN120" i="85"/>
  <c r="CO120" i="85" s="1"/>
  <c r="DB121" i="85"/>
  <c r="DB122" i="85"/>
  <c r="DC122" i="85" s="1"/>
  <c r="CE124" i="85"/>
  <c r="DB127" i="85"/>
  <c r="DC127" i="85" s="1"/>
  <c r="CL128" i="85"/>
  <c r="CZ128" i="85"/>
  <c r="DN129" i="85"/>
  <c r="DN130" i="85"/>
  <c r="BQ132" i="85"/>
  <c r="BZ133" i="85"/>
  <c r="DG133" i="85"/>
  <c r="CL134" i="85"/>
  <c r="CZ136" i="85"/>
  <c r="BZ137" i="85"/>
  <c r="CA137" i="85" s="1"/>
  <c r="DG137" i="85"/>
  <c r="CL138" i="85"/>
  <c r="CH139" i="85"/>
  <c r="CZ142" i="85"/>
  <c r="CN144" i="85"/>
  <c r="CO144" i="85" s="1"/>
  <c r="BQ145" i="85"/>
  <c r="CH145" i="85"/>
  <c r="DQ145" i="85"/>
  <c r="CZ147" i="85"/>
  <c r="BX149" i="85"/>
  <c r="CZ150" i="85"/>
  <c r="CH151" i="85"/>
  <c r="CH152" i="85"/>
  <c r="BQ155" i="85"/>
  <c r="DI155" i="85"/>
  <c r="DJ155" i="85" s="1"/>
  <c r="BQ157" i="85"/>
  <c r="DB158" i="85"/>
  <c r="DC158" i="85" s="1"/>
  <c r="DB160" i="85"/>
  <c r="DC160" i="85" s="1"/>
  <c r="CN165" i="85"/>
  <c r="CO165" i="85" s="1"/>
  <c r="DG165" i="85"/>
  <c r="BS170" i="85"/>
  <c r="BT170" i="85" s="1"/>
  <c r="BQ170" i="85"/>
  <c r="DP171" i="85"/>
  <c r="DQ171" i="85" s="1"/>
  <c r="FU8" i="85"/>
  <c r="HD8" i="85"/>
  <c r="GA13" i="85"/>
  <c r="GB13" i="85" s="1"/>
  <c r="FR14" i="85"/>
  <c r="GA15" i="85"/>
  <c r="GB15" i="85" s="1"/>
  <c r="HC16" i="85"/>
  <c r="HD16" i="85" s="1"/>
  <c r="HA16" i="85"/>
  <c r="ER18" i="85"/>
  <c r="ES18" i="85" s="1"/>
  <c r="EP18" i="85"/>
  <c r="HC18" i="85"/>
  <c r="HD18" i="85" s="1"/>
  <c r="HA18" i="85"/>
  <c r="GH22" i="85"/>
  <c r="GI22" i="85" s="1"/>
  <c r="GF22" i="85"/>
  <c r="ER30" i="85"/>
  <c r="ES30" i="85" s="1"/>
  <c r="EP30" i="85"/>
  <c r="DQ15" i="85"/>
  <c r="CV16" i="85"/>
  <c r="CO17" i="85"/>
  <c r="CO18" i="85"/>
  <c r="CO19" i="85"/>
  <c r="CH21" i="85"/>
  <c r="DP21" i="85"/>
  <c r="DQ21" i="85" s="1"/>
  <c r="CH27" i="85"/>
  <c r="DP27" i="85"/>
  <c r="DQ27" i="85" s="1"/>
  <c r="CG33" i="85"/>
  <c r="DP33" i="85"/>
  <c r="DQ33" i="85" s="1"/>
  <c r="CA45" i="85"/>
  <c r="CN45" i="85"/>
  <c r="CO45" i="85" s="1"/>
  <c r="DI46" i="85"/>
  <c r="DJ46" i="85" s="1"/>
  <c r="CH50" i="85"/>
  <c r="BS51" i="85"/>
  <c r="BT51" i="85" s="1"/>
  <c r="BT52" i="85"/>
  <c r="CZ63" i="85"/>
  <c r="CO67" i="85"/>
  <c r="DQ78" i="85"/>
  <c r="CO92" i="85"/>
  <c r="DQ100" i="85"/>
  <c r="DQ103" i="85"/>
  <c r="CV112" i="85"/>
  <c r="DJ113" i="85"/>
  <c r="CZ121" i="85"/>
  <c r="CZ122" i="85"/>
  <c r="CZ123" i="85"/>
  <c r="CO124" i="85"/>
  <c r="DB128" i="85"/>
  <c r="DC128" i="85" s="1"/>
  <c r="CZ129" i="85"/>
  <c r="CZ132" i="85"/>
  <c r="DB136" i="85"/>
  <c r="DC136" i="85" s="1"/>
  <c r="CA141" i="85"/>
  <c r="CA143" i="85"/>
  <c r="DJ146" i="85"/>
  <c r="CO147" i="85"/>
  <c r="CZ152" i="85"/>
  <c r="CG156" i="85"/>
  <c r="CH156" i="85" s="1"/>
  <c r="CE156" i="85"/>
  <c r="CZ167" i="85"/>
  <c r="CZ171" i="85"/>
  <c r="CD188" i="85"/>
  <c r="CE165" i="85"/>
  <c r="CG164" i="85"/>
  <c r="CH164" i="85" s="1"/>
  <c r="CE164" i="85"/>
  <c r="CE163" i="85"/>
  <c r="CE162" i="85"/>
  <c r="CE161" i="85"/>
  <c r="CE154" i="85"/>
  <c r="FG8" i="85"/>
  <c r="HC13" i="85"/>
  <c r="HD13" i="85" s="1"/>
  <c r="HC15" i="85"/>
  <c r="HD15" i="85" s="1"/>
  <c r="GA16" i="85"/>
  <c r="GB16" i="85" s="1"/>
  <c r="FY16" i="85"/>
  <c r="HX17" i="85"/>
  <c r="HY17" i="85" s="1"/>
  <c r="HV17" i="85"/>
  <c r="GA18" i="85"/>
  <c r="GB18" i="85" s="1"/>
  <c r="FY18" i="85"/>
  <c r="HX19" i="85"/>
  <c r="HY19" i="85" s="1"/>
  <c r="HV19" i="85"/>
  <c r="EY20" i="85"/>
  <c r="EZ20" i="85" s="1"/>
  <c r="EW20" i="85"/>
  <c r="HX20" i="85"/>
  <c r="HY20" i="85" s="1"/>
  <c r="HV20" i="85"/>
  <c r="EY21" i="85"/>
  <c r="EZ21" i="85" s="1"/>
  <c r="EW21" i="85"/>
  <c r="GV21" i="85"/>
  <c r="GW21" i="85" s="1"/>
  <c r="GT21" i="85"/>
  <c r="ER31" i="85"/>
  <c r="ES31" i="85" s="1"/>
  <c r="EP31" i="85"/>
  <c r="GV85" i="85"/>
  <c r="GW85" i="85" s="1"/>
  <c r="GT85" i="85"/>
  <c r="DJ69" i="85"/>
  <c r="DQ81" i="85"/>
  <c r="CO82" i="85"/>
  <c r="CO91" i="85"/>
  <c r="DQ91" i="85"/>
  <c r="CA93" i="85"/>
  <c r="CZ145" i="85"/>
  <c r="CZ151" i="85"/>
  <c r="DB152" i="85"/>
  <c r="DC152" i="85" s="1"/>
  <c r="GP8" i="85"/>
  <c r="HY8" i="85"/>
  <c r="GV17" i="85"/>
  <c r="GW17" i="85" s="1"/>
  <c r="GT17" i="85"/>
  <c r="EY18" i="85"/>
  <c r="EZ18" i="85" s="1"/>
  <c r="EW18" i="85"/>
  <c r="GV19" i="85"/>
  <c r="GW19" i="85" s="1"/>
  <c r="GT19" i="85"/>
  <c r="ER32" i="85"/>
  <c r="ES32" i="85" s="1"/>
  <c r="EP32" i="85"/>
  <c r="GO35" i="85"/>
  <c r="GP35" i="85" s="1"/>
  <c r="GM35" i="85"/>
  <c r="HX36" i="85"/>
  <c r="HY36" i="85" s="1"/>
  <c r="HV36" i="85"/>
  <c r="CH22" i="85"/>
  <c r="CH28" i="85"/>
  <c r="CV29" i="85"/>
  <c r="CA32" i="85"/>
  <c r="BT36" i="85"/>
  <c r="CA37" i="85"/>
  <c r="BT39" i="85"/>
  <c r="DC46" i="85"/>
  <c r="CO57" i="85"/>
  <c r="BZ62" i="85"/>
  <c r="CA62" i="85" s="1"/>
  <c r="BX67" i="85"/>
  <c r="DQ69" i="85"/>
  <c r="CO78" i="85"/>
  <c r="CZ78" i="85"/>
  <c r="CV85" i="85"/>
  <c r="BQ87" i="85"/>
  <c r="DQ90" i="85"/>
  <c r="CH100" i="85"/>
  <c r="CG101" i="85"/>
  <c r="CH101" i="85" s="1"/>
  <c r="DB101" i="85"/>
  <c r="DC101" i="85" s="1"/>
  <c r="BQ102" i="85"/>
  <c r="CN102" i="85"/>
  <c r="CO102" i="85" s="1"/>
  <c r="CG103" i="85"/>
  <c r="CH103" i="85" s="1"/>
  <c r="DB103" i="85"/>
  <c r="DC103" i="85" s="1"/>
  <c r="DC105" i="85"/>
  <c r="CH108" i="85"/>
  <c r="CS108" i="85"/>
  <c r="CN110" i="85"/>
  <c r="CO110" i="85" s="1"/>
  <c r="CS112" i="85"/>
  <c r="CS117" i="85"/>
  <c r="DP117" i="85"/>
  <c r="DQ117" i="85" s="1"/>
  <c r="CH118" i="85"/>
  <c r="CS118" i="85"/>
  <c r="DP118" i="85"/>
  <c r="DQ118" i="85" s="1"/>
  <c r="CH119" i="85"/>
  <c r="DP119" i="85"/>
  <c r="DQ119" i="85" s="1"/>
  <c r="CS120" i="85"/>
  <c r="DJ121" i="85"/>
  <c r="CZ124" i="85"/>
  <c r="CO125" i="85"/>
  <c r="CE126" i="85"/>
  <c r="DJ132" i="85"/>
  <c r="CE133" i="85"/>
  <c r="DG134" i="85"/>
  <c r="DJ136" i="85"/>
  <c r="CE137" i="85"/>
  <c r="DI140" i="85"/>
  <c r="DJ140" i="85" s="1"/>
  <c r="DI144" i="85"/>
  <c r="DJ144" i="85" s="1"/>
  <c r="CN145" i="85"/>
  <c r="CO145" i="85" s="1"/>
  <c r="CH146" i="85"/>
  <c r="DQ146" i="85"/>
  <c r="CN151" i="85"/>
  <c r="CO151" i="85" s="1"/>
  <c r="BQ152" i="85"/>
  <c r="CN152" i="85"/>
  <c r="CO152" i="85" s="1"/>
  <c r="DI154" i="85"/>
  <c r="DJ154" i="85" s="1"/>
  <c r="BX155" i="85"/>
  <c r="DG156" i="85"/>
  <c r="BX157" i="85"/>
  <c r="BQ159" i="85"/>
  <c r="CE159" i="85"/>
  <c r="CZ161" i="85"/>
  <c r="BS162" i="85"/>
  <c r="BT162" i="85" s="1"/>
  <c r="BQ162" i="85"/>
  <c r="DN162" i="85"/>
  <c r="DP162" i="85"/>
  <c r="DQ162" i="85" s="1"/>
  <c r="CG167" i="85"/>
  <c r="CH167" i="85" s="1"/>
  <c r="DI167" i="85"/>
  <c r="DJ167" i="85" s="1"/>
  <c r="DG167" i="85"/>
  <c r="DN168" i="85"/>
  <c r="DP168" i="85"/>
  <c r="CG169" i="85"/>
  <c r="CH169" i="85" s="1"/>
  <c r="CG171" i="85"/>
  <c r="CH171" i="85" s="1"/>
  <c r="CE171" i="85"/>
  <c r="CS176" i="85"/>
  <c r="CS152" i="85"/>
  <c r="HK8" i="85"/>
  <c r="EP13" i="85"/>
  <c r="EY14" i="85"/>
  <c r="EZ14" i="85" s="1"/>
  <c r="EP15" i="85"/>
  <c r="EY16" i="85"/>
  <c r="EZ16" i="85" s="1"/>
  <c r="FT17" i="85"/>
  <c r="FU17" i="85" s="1"/>
  <c r="FR17" i="85"/>
  <c r="DW18" i="85"/>
  <c r="DX18" i="85" s="1"/>
  <c r="DU18" i="85"/>
  <c r="FT19" i="85"/>
  <c r="FU19" i="85" s="1"/>
  <c r="FR19" i="85"/>
  <c r="DW20" i="85"/>
  <c r="DX20" i="85" s="1"/>
  <c r="DU20" i="85"/>
  <c r="GV20" i="85"/>
  <c r="GW20" i="85" s="1"/>
  <c r="GT20" i="85"/>
  <c r="DW21" i="85"/>
  <c r="DX21" i="85" s="1"/>
  <c r="DU21" i="85"/>
  <c r="ER33" i="85"/>
  <c r="ES33" i="85" s="1"/>
  <c r="EP33" i="85"/>
  <c r="FF37" i="85"/>
  <c r="FG37" i="85" s="1"/>
  <c r="FD37" i="85"/>
  <c r="HX40" i="85"/>
  <c r="HY40" i="85" s="1"/>
  <c r="HV40" i="85"/>
  <c r="DQ87" i="85"/>
  <c r="CO90" i="85"/>
  <c r="BT119" i="85"/>
  <c r="CO126" i="85"/>
  <c r="DQ134" i="85"/>
  <c r="ER17" i="85"/>
  <c r="ES17" i="85" s="1"/>
  <c r="EP17" i="85"/>
  <c r="HC17" i="85"/>
  <c r="HD17" i="85" s="1"/>
  <c r="HA17" i="85"/>
  <c r="ER19" i="85"/>
  <c r="ES19" i="85" s="1"/>
  <c r="EP19" i="85"/>
  <c r="HC19" i="85"/>
  <c r="HD19" i="85" s="1"/>
  <c r="HA19" i="85"/>
  <c r="ER34" i="85"/>
  <c r="ES34" i="85" s="1"/>
  <c r="EP34" i="85"/>
  <c r="CN111" i="85"/>
  <c r="CO111" i="85" s="1"/>
  <c r="CH123" i="85"/>
  <c r="CS123" i="85"/>
  <c r="BZ124" i="85"/>
  <c r="CA124" i="85" s="1"/>
  <c r="CL125" i="85"/>
  <c r="CO127" i="85"/>
  <c r="DN127" i="85"/>
  <c r="CE128" i="85"/>
  <c r="CS129" i="85"/>
  <c r="DG130" i="85"/>
  <c r="CS132" i="85"/>
  <c r="DQ132" i="85"/>
  <c r="DQ136" i="85"/>
  <c r="CZ146" i="85"/>
  <c r="BX148" i="85"/>
  <c r="BS154" i="85"/>
  <c r="BT154" i="85" s="1"/>
  <c r="BQ154" i="85"/>
  <c r="DN156" i="85"/>
  <c r="DP156" i="85"/>
  <c r="DQ156" i="85" s="1"/>
  <c r="EE8" i="85"/>
  <c r="GT13" i="85"/>
  <c r="GT15" i="85"/>
  <c r="HX16" i="85"/>
  <c r="HY16" i="85" s="1"/>
  <c r="HV16" i="85"/>
  <c r="GA17" i="85"/>
  <c r="GB17" i="85" s="1"/>
  <c r="FY17" i="85"/>
  <c r="HX18" i="85"/>
  <c r="HY18" i="85" s="1"/>
  <c r="HV18" i="85"/>
  <c r="GA19" i="85"/>
  <c r="GB19" i="85" s="1"/>
  <c r="FY19" i="85"/>
  <c r="FT20" i="85"/>
  <c r="FU20" i="85" s="1"/>
  <c r="FR20" i="85"/>
  <c r="HC20" i="85"/>
  <c r="HD20" i="85" s="1"/>
  <c r="HA20" i="85"/>
  <c r="FT21" i="85"/>
  <c r="FU21" i="85" s="1"/>
  <c r="FR21" i="85"/>
  <c r="HX21" i="85"/>
  <c r="HY21" i="85" s="1"/>
  <c r="HV21" i="85"/>
  <c r="ER35" i="85"/>
  <c r="ES35" i="85" s="1"/>
  <c r="EP35" i="85"/>
  <c r="FF39" i="85"/>
  <c r="FG39" i="85" s="1"/>
  <c r="FD39" i="85"/>
  <c r="CH17" i="85"/>
  <c r="CH18" i="85"/>
  <c r="CH20" i="85"/>
  <c r="BT38" i="85"/>
  <c r="CH45" i="85"/>
  <c r="DC45" i="85"/>
  <c r="DQ49" i="85"/>
  <c r="CA52" i="85"/>
  <c r="DJ52" i="85"/>
  <c r="BT69" i="85"/>
  <c r="DQ77" i="85"/>
  <c r="CO80" i="85"/>
  <c r="CO85" i="85"/>
  <c r="DN87" i="85"/>
  <c r="CL90" i="85"/>
  <c r="CE92" i="85"/>
  <c r="BQ93" i="85"/>
  <c r="CZ94" i="85"/>
  <c r="CE97" i="85"/>
  <c r="DB99" i="85"/>
  <c r="DC99" i="85" s="1"/>
  <c r="BQ100" i="85"/>
  <c r="DG100" i="85"/>
  <c r="BX101" i="85"/>
  <c r="DG105" i="85"/>
  <c r="CZ108" i="85"/>
  <c r="BZ111" i="85"/>
  <c r="CA111" i="85" s="1"/>
  <c r="CV111" i="85"/>
  <c r="DB112" i="85"/>
  <c r="DC112" i="85" s="1"/>
  <c r="BT113" i="85"/>
  <c r="BQ114" i="85"/>
  <c r="BT115" i="85"/>
  <c r="BQ116" i="85"/>
  <c r="CZ117" i="85"/>
  <c r="BQ118" i="85"/>
  <c r="CZ118" i="85"/>
  <c r="BQ119" i="85"/>
  <c r="CN119" i="85"/>
  <c r="CO119" i="85" s="1"/>
  <c r="BQ120" i="85"/>
  <c r="DB120" i="85"/>
  <c r="DC120" i="85" s="1"/>
  <c r="CS121" i="85"/>
  <c r="DP121" i="85"/>
  <c r="DQ121" i="85" s="1"/>
  <c r="CS122" i="85"/>
  <c r="DN122" i="85"/>
  <c r="CE123" i="85"/>
  <c r="DB125" i="85"/>
  <c r="CL126" i="85"/>
  <c r="CZ126" i="85"/>
  <c r="CO128" i="85"/>
  <c r="DN128" i="85"/>
  <c r="CE129" i="85"/>
  <c r="CS130" i="85"/>
  <c r="DQ130" i="85"/>
  <c r="CZ131" i="85"/>
  <c r="CL133" i="85"/>
  <c r="DN134" i="85"/>
  <c r="BQ136" i="85"/>
  <c r="CL137" i="85"/>
  <c r="CE140" i="85"/>
  <c r="DP140" i="85"/>
  <c r="DQ140" i="85" s="1"/>
  <c r="DG141" i="85"/>
  <c r="DP142" i="85"/>
  <c r="DQ142" i="85" s="1"/>
  <c r="CS145" i="85"/>
  <c r="DI145" i="85"/>
  <c r="DJ145" i="85" s="1"/>
  <c r="CN146" i="85"/>
  <c r="CO146" i="85" s="1"/>
  <c r="BQ147" i="85"/>
  <c r="DQ147" i="85"/>
  <c r="CZ149" i="85"/>
  <c r="CS151" i="85"/>
  <c r="DI151" i="85"/>
  <c r="DJ151" i="85" s="1"/>
  <c r="BX152" i="85"/>
  <c r="CZ153" i="85"/>
  <c r="CU154" i="85"/>
  <c r="CV154" i="85" s="1"/>
  <c r="CS154" i="85"/>
  <c r="CE157" i="85"/>
  <c r="CS160" i="85"/>
  <c r="DB163" i="85"/>
  <c r="DC163" i="85" s="1"/>
  <c r="DN169" i="85"/>
  <c r="DP169" i="85"/>
  <c r="DQ169" i="85" s="1"/>
  <c r="CE176" i="85"/>
  <c r="EZ8" i="85"/>
  <c r="GW8" i="85"/>
  <c r="DW13" i="85"/>
  <c r="DX13" i="85" s="1"/>
  <c r="HV13" i="85"/>
  <c r="DW15" i="85"/>
  <c r="DX15" i="85" s="1"/>
  <c r="HV15" i="85"/>
  <c r="GV16" i="85"/>
  <c r="GW16" i="85" s="1"/>
  <c r="GT16" i="85"/>
  <c r="EY17" i="85"/>
  <c r="EZ17" i="85" s="1"/>
  <c r="EW17" i="85"/>
  <c r="GV18" i="85"/>
  <c r="GW18" i="85" s="1"/>
  <c r="GT18" i="85"/>
  <c r="EY19" i="85"/>
  <c r="EZ19" i="85" s="1"/>
  <c r="EW19" i="85"/>
  <c r="EL22" i="85"/>
  <c r="FF36" i="85"/>
  <c r="FG36" i="85" s="1"/>
  <c r="FD36" i="85"/>
  <c r="DJ57" i="85"/>
  <c r="DC70" i="85"/>
  <c r="CO84" i="85"/>
  <c r="DQ84" i="85"/>
  <c r="CO113" i="85"/>
  <c r="CH121" i="85"/>
  <c r="CO123" i="85"/>
  <c r="CA125" i="85"/>
  <c r="CO129" i="85"/>
  <c r="CZ144" i="85"/>
  <c r="DJ148" i="85"/>
  <c r="CO149" i="85"/>
  <c r="DI157" i="85"/>
  <c r="DJ157" i="85" s="1"/>
  <c r="DG157" i="85"/>
  <c r="EY13" i="85"/>
  <c r="EZ13" i="85" s="1"/>
  <c r="EY15" i="85"/>
  <c r="EZ15" i="85" s="1"/>
  <c r="FT16" i="85"/>
  <c r="FU16" i="85" s="1"/>
  <c r="FR16" i="85"/>
  <c r="DW17" i="85"/>
  <c r="DX17" i="85" s="1"/>
  <c r="DU17" i="85"/>
  <c r="FT18" i="85"/>
  <c r="FU18" i="85" s="1"/>
  <c r="FR18" i="85"/>
  <c r="DW19" i="85"/>
  <c r="DX19" i="85" s="1"/>
  <c r="DU19" i="85"/>
  <c r="ER20" i="85"/>
  <c r="ES20" i="85" s="1"/>
  <c r="EP20" i="85"/>
  <c r="GA20" i="85"/>
  <c r="GB20" i="85" s="1"/>
  <c r="FY20" i="85"/>
  <c r="ER21" i="85"/>
  <c r="ES21" i="85" s="1"/>
  <c r="EP21" i="85"/>
  <c r="GA21" i="85"/>
  <c r="GB21" i="85" s="1"/>
  <c r="FY21" i="85"/>
  <c r="ER29" i="85"/>
  <c r="ES29" i="85" s="1"/>
  <c r="EP29" i="85"/>
  <c r="CU156" i="85"/>
  <c r="CV156" i="85" s="1"/>
  <c r="BT158" i="85"/>
  <c r="CU170" i="85"/>
  <c r="HA21" i="85"/>
  <c r="DU22" i="85"/>
  <c r="EP22" i="85"/>
  <c r="HV22" i="85"/>
  <c r="FR25" i="85"/>
  <c r="HV25" i="85"/>
  <c r="FR26" i="85"/>
  <c r="HV26" i="85"/>
  <c r="FR27" i="85"/>
  <c r="HV27" i="85"/>
  <c r="FR28" i="85"/>
  <c r="HV28" i="85"/>
  <c r="FM29" i="85"/>
  <c r="FN29" i="85" s="1"/>
  <c r="FK29" i="85"/>
  <c r="HV29" i="85"/>
  <c r="FM30" i="85"/>
  <c r="FN30" i="85" s="1"/>
  <c r="FK30" i="85"/>
  <c r="HV30" i="85"/>
  <c r="FM31" i="85"/>
  <c r="FN31" i="85" s="1"/>
  <c r="FK31" i="85"/>
  <c r="HV31" i="85"/>
  <c r="FM32" i="85"/>
  <c r="FN32" i="85" s="1"/>
  <c r="FK32" i="85"/>
  <c r="HV32" i="85"/>
  <c r="FM33" i="85"/>
  <c r="FN33" i="85" s="1"/>
  <c r="FK33" i="85"/>
  <c r="HV33" i="85"/>
  <c r="FM34" i="85"/>
  <c r="FN34" i="85" s="1"/>
  <c r="FK34" i="85"/>
  <c r="HV34" i="85"/>
  <c r="FM35" i="85"/>
  <c r="FN35" i="85" s="1"/>
  <c r="FK35" i="85"/>
  <c r="ED36" i="85"/>
  <c r="EE36" i="85" s="1"/>
  <c r="EB36" i="85"/>
  <c r="FR36" i="85"/>
  <c r="EK37" i="85"/>
  <c r="EL37" i="85" s="1"/>
  <c r="HH37" i="85"/>
  <c r="ED38" i="85"/>
  <c r="EE38" i="85" s="1"/>
  <c r="EB38" i="85"/>
  <c r="HD38" i="85"/>
  <c r="HX39" i="85"/>
  <c r="HY39" i="85" s="1"/>
  <c r="HV39" i="85"/>
  <c r="GO29" i="85"/>
  <c r="GP29" i="85" s="1"/>
  <c r="GM29" i="85"/>
  <c r="GO30" i="85"/>
  <c r="GP30" i="85" s="1"/>
  <c r="GM30" i="85"/>
  <c r="GO31" i="85"/>
  <c r="GP31" i="85" s="1"/>
  <c r="GM31" i="85"/>
  <c r="GO32" i="85"/>
  <c r="GP32" i="85" s="1"/>
  <c r="GM32" i="85"/>
  <c r="GO33" i="85"/>
  <c r="GP33" i="85" s="1"/>
  <c r="GM33" i="85"/>
  <c r="GO34" i="85"/>
  <c r="GP34" i="85" s="1"/>
  <c r="GM34" i="85"/>
  <c r="HQ35" i="85"/>
  <c r="HR35" i="85" s="1"/>
  <c r="HO35" i="85"/>
  <c r="GH36" i="85"/>
  <c r="GI36" i="85" s="1"/>
  <c r="GF36" i="85"/>
  <c r="GH37" i="85"/>
  <c r="GI37" i="85" s="1"/>
  <c r="GF37" i="85"/>
  <c r="EZ38" i="85"/>
  <c r="GH39" i="85"/>
  <c r="GI39" i="85" s="1"/>
  <c r="GF39" i="85"/>
  <c r="GH40" i="85"/>
  <c r="GI40" i="85" s="1"/>
  <c r="GF40" i="85"/>
  <c r="HH46" i="85"/>
  <c r="HJ46" i="85"/>
  <c r="HK46" i="85" s="1"/>
  <c r="HR56" i="85"/>
  <c r="DB156" i="85"/>
  <c r="DC156" i="85" s="1"/>
  <c r="CU158" i="85"/>
  <c r="DB159" i="85"/>
  <c r="DC159" i="85" s="1"/>
  <c r="BT160" i="85"/>
  <c r="EI22" i="85"/>
  <c r="FN22" i="85"/>
  <c r="EB25" i="85"/>
  <c r="GF25" i="85"/>
  <c r="EB26" i="85"/>
  <c r="GF26" i="85"/>
  <c r="EB27" i="85"/>
  <c r="GF27" i="85"/>
  <c r="EB28" i="85"/>
  <c r="GF28" i="85"/>
  <c r="ED29" i="85"/>
  <c r="EE29" i="85" s="1"/>
  <c r="ED30" i="85"/>
  <c r="EE30" i="85" s="1"/>
  <c r="ED31" i="85"/>
  <c r="EE31" i="85" s="1"/>
  <c r="ED32" i="85"/>
  <c r="EE32" i="85" s="1"/>
  <c r="ED33" i="85"/>
  <c r="EE33" i="85" s="1"/>
  <c r="ED34" i="85"/>
  <c r="EE34" i="85" s="1"/>
  <c r="ED35" i="85"/>
  <c r="EE35" i="85" s="1"/>
  <c r="EK36" i="85"/>
  <c r="EL36" i="85" s="1"/>
  <c r="EI36" i="85"/>
  <c r="HJ36" i="85"/>
  <c r="HK36" i="85" s="1"/>
  <c r="HH36" i="85"/>
  <c r="HC39" i="85"/>
  <c r="HD39" i="85" s="1"/>
  <c r="HA39" i="85"/>
  <c r="DW40" i="85"/>
  <c r="DX40" i="85" s="1"/>
  <c r="DU40" i="85"/>
  <c r="HC40" i="85"/>
  <c r="HD40" i="85" s="1"/>
  <c r="HA40" i="85"/>
  <c r="HH45" i="85"/>
  <c r="HJ45" i="85"/>
  <c r="HK45" i="85" s="1"/>
  <c r="EY46" i="85"/>
  <c r="EZ46" i="85" s="1"/>
  <c r="EW46" i="85"/>
  <c r="EW47" i="85"/>
  <c r="EW49" i="85"/>
  <c r="EW50" i="85"/>
  <c r="EW51" i="85"/>
  <c r="EW52" i="85"/>
  <c r="DQ151" i="85"/>
  <c r="CA153" i="85"/>
  <c r="DP154" i="85"/>
  <c r="DQ154" i="85" s="1"/>
  <c r="CS158" i="85"/>
  <c r="BQ160" i="85"/>
  <c r="DB162" i="85"/>
  <c r="DC162" i="85" s="1"/>
  <c r="DP164" i="85"/>
  <c r="DQ164" i="85" s="1"/>
  <c r="BX167" i="85"/>
  <c r="DG168" i="85"/>
  <c r="DG169" i="85"/>
  <c r="BQ171" i="85"/>
  <c r="BQ176" i="85"/>
  <c r="DP176" i="85"/>
  <c r="DQ176" i="85" s="1"/>
  <c r="EI20" i="85"/>
  <c r="FK20" i="85"/>
  <c r="GM20" i="85"/>
  <c r="HO20" i="85"/>
  <c r="EI21" i="85"/>
  <c r="FK21" i="85"/>
  <c r="GM21" i="85"/>
  <c r="HO21" i="85"/>
  <c r="FD22" i="85"/>
  <c r="GT22" i="85"/>
  <c r="HQ29" i="85"/>
  <c r="HR29" i="85" s="1"/>
  <c r="HO29" i="85"/>
  <c r="HQ30" i="85"/>
  <c r="HR30" i="85" s="1"/>
  <c r="HO30" i="85"/>
  <c r="HQ31" i="85"/>
  <c r="HR31" i="85" s="1"/>
  <c r="HO31" i="85"/>
  <c r="HQ32" i="85"/>
  <c r="HR32" i="85" s="1"/>
  <c r="HO32" i="85"/>
  <c r="HQ33" i="85"/>
  <c r="HR33" i="85" s="1"/>
  <c r="HO33" i="85"/>
  <c r="HQ34" i="85"/>
  <c r="HR34" i="85" s="1"/>
  <c r="HO34" i="85"/>
  <c r="FM36" i="85"/>
  <c r="FN36" i="85" s="1"/>
  <c r="FK36" i="85"/>
  <c r="ED37" i="85"/>
  <c r="EE37" i="85" s="1"/>
  <c r="EB37" i="85"/>
  <c r="EL38" i="85"/>
  <c r="ED39" i="85"/>
  <c r="EE39" i="85" s="1"/>
  <c r="EB39" i="85"/>
  <c r="FF41" i="85"/>
  <c r="FG41" i="85" s="1"/>
  <c r="FD41" i="85"/>
  <c r="FT41" i="85"/>
  <c r="FU41" i="85" s="1"/>
  <c r="FR41" i="85"/>
  <c r="EY45" i="85"/>
  <c r="EZ45" i="85" s="1"/>
  <c r="EW45" i="85"/>
  <c r="GM56" i="85"/>
  <c r="GO56" i="85"/>
  <c r="GP56" i="85" s="1"/>
  <c r="DJ152" i="85"/>
  <c r="CZ154" i="85"/>
  <c r="DB164" i="85"/>
  <c r="DC164" i="85" s="1"/>
  <c r="BX168" i="85"/>
  <c r="CO168" i="85"/>
  <c r="HQ22" i="85"/>
  <c r="HR22" i="85" s="1"/>
  <c r="FM25" i="85"/>
  <c r="FN25" i="85" s="1"/>
  <c r="HQ25" i="85"/>
  <c r="HR25" i="85" s="1"/>
  <c r="FM26" i="85"/>
  <c r="FN26" i="85" s="1"/>
  <c r="HQ26" i="85"/>
  <c r="HR26" i="85" s="1"/>
  <c r="FM27" i="85"/>
  <c r="FN27" i="85" s="1"/>
  <c r="HQ27" i="85"/>
  <c r="HR27" i="85" s="1"/>
  <c r="FM28" i="85"/>
  <c r="FN28" i="85" s="1"/>
  <c r="HQ28" i="85"/>
  <c r="HR28" i="85" s="1"/>
  <c r="FF29" i="85"/>
  <c r="FG29" i="85" s="1"/>
  <c r="FF30" i="85"/>
  <c r="FG30" i="85" s="1"/>
  <c r="FF31" i="85"/>
  <c r="FG31" i="85" s="1"/>
  <c r="FF32" i="85"/>
  <c r="FG32" i="85" s="1"/>
  <c r="FF33" i="85"/>
  <c r="FG33" i="85" s="1"/>
  <c r="FF34" i="85"/>
  <c r="FG34" i="85" s="1"/>
  <c r="FF35" i="85"/>
  <c r="FG35" i="85" s="1"/>
  <c r="GT35" i="85"/>
  <c r="GO36" i="85"/>
  <c r="GP36" i="85" s="1"/>
  <c r="GM36" i="85"/>
  <c r="FF40" i="85"/>
  <c r="FG40" i="85" s="1"/>
  <c r="FD40" i="85"/>
  <c r="GH46" i="85"/>
  <c r="GI46" i="85" s="1"/>
  <c r="DU47" i="85"/>
  <c r="DU49" i="85"/>
  <c r="DU50" i="85"/>
  <c r="DU51" i="85"/>
  <c r="DU52" i="85"/>
  <c r="EK29" i="85"/>
  <c r="EL29" i="85" s="1"/>
  <c r="EI29" i="85"/>
  <c r="EK30" i="85"/>
  <c r="EL30" i="85" s="1"/>
  <c r="EI30" i="85"/>
  <c r="EK31" i="85"/>
  <c r="EL31" i="85" s="1"/>
  <c r="EI31" i="85"/>
  <c r="EK32" i="85"/>
  <c r="EL32" i="85" s="1"/>
  <c r="EI32" i="85"/>
  <c r="EK33" i="85"/>
  <c r="EL33" i="85" s="1"/>
  <c r="EI33" i="85"/>
  <c r="EK34" i="85"/>
  <c r="EL34" i="85" s="1"/>
  <c r="EI34" i="85"/>
  <c r="EK35" i="85"/>
  <c r="EL35" i="85" s="1"/>
  <c r="EI35" i="85"/>
  <c r="GH35" i="85"/>
  <c r="GI35" i="85" s="1"/>
  <c r="GF35" i="85"/>
  <c r="HQ36" i="85"/>
  <c r="HR36" i="85" s="1"/>
  <c r="HO36" i="85"/>
  <c r="GP37" i="85"/>
  <c r="GH38" i="85"/>
  <c r="GI38" i="85" s="1"/>
  <c r="GF38" i="85"/>
  <c r="GP39" i="85"/>
  <c r="GH45" i="85"/>
  <c r="GI45" i="85" s="1"/>
  <c r="FT46" i="85"/>
  <c r="FU46" i="85" s="1"/>
  <c r="FR46" i="85"/>
  <c r="HJ35" i="85"/>
  <c r="HK35" i="85" s="1"/>
  <c r="HH35" i="85"/>
  <c r="FT45" i="85"/>
  <c r="FU45" i="85" s="1"/>
  <c r="FR45" i="85"/>
  <c r="HV52" i="85"/>
  <c r="HX52" i="85"/>
  <c r="HY52" i="85" s="1"/>
  <c r="EY71" i="85"/>
  <c r="EZ71" i="85" s="1"/>
  <c r="EW71" i="85"/>
  <c r="EX71" i="85" s="1"/>
  <c r="HX78" i="85"/>
  <c r="HY78" i="85" s="1"/>
  <c r="HV78" i="85"/>
  <c r="EW84" i="85"/>
  <c r="EY84" i="85"/>
  <c r="EZ84" i="85" s="1"/>
  <c r="GA108" i="85"/>
  <c r="GB108" i="85" s="1"/>
  <c r="FY108" i="85"/>
  <c r="ER40" i="85"/>
  <c r="ES40" i="85" s="1"/>
  <c r="EP40" i="85"/>
  <c r="GB41" i="85"/>
  <c r="GV41" i="85"/>
  <c r="GW41" i="85" s="1"/>
  <c r="GT41" i="85"/>
  <c r="GV45" i="85"/>
  <c r="GW45" i="85" s="1"/>
  <c r="GT45" i="85"/>
  <c r="GV46" i="85"/>
  <c r="GW46" i="85" s="1"/>
  <c r="GT46" i="85"/>
  <c r="EE56" i="85"/>
  <c r="FT78" i="85"/>
  <c r="FU78" i="85" s="1"/>
  <c r="FR78" i="85"/>
  <c r="EW80" i="85"/>
  <c r="EY80" i="85"/>
  <c r="EZ80" i="85" s="1"/>
  <c r="FR82" i="85"/>
  <c r="FT82" i="85"/>
  <c r="FU82" i="85" s="1"/>
  <c r="GO71" i="85"/>
  <c r="GP71" i="85" s="1"/>
  <c r="GM71" i="85"/>
  <c r="GN71" i="85" s="1"/>
  <c r="GH93" i="85"/>
  <c r="GI93" i="85" s="1"/>
  <c r="GF93" i="85"/>
  <c r="FT40" i="85"/>
  <c r="FU40" i="85" s="1"/>
  <c r="FR40" i="85"/>
  <c r="DX41" i="85"/>
  <c r="ER41" i="85"/>
  <c r="ES41" i="85" s="1"/>
  <c r="EP41" i="85"/>
  <c r="HX41" i="85"/>
  <c r="HY41" i="85" s="1"/>
  <c r="HV41" i="85"/>
  <c r="FY45" i="85"/>
  <c r="HX45" i="85"/>
  <c r="HY45" i="85" s="1"/>
  <c r="HV45" i="85"/>
  <c r="FY46" i="85"/>
  <c r="HX46" i="85"/>
  <c r="HY46" i="85" s="1"/>
  <c r="HV46" i="85"/>
  <c r="GH52" i="85"/>
  <c r="GI52" i="85" s="1"/>
  <c r="EZ56" i="85"/>
  <c r="GW56" i="85"/>
  <c r="EE57" i="85"/>
  <c r="DX67" i="85"/>
  <c r="EW81" i="85"/>
  <c r="EY81" i="85"/>
  <c r="EZ81" i="85" s="1"/>
  <c r="EZ40" i="85"/>
  <c r="DU41" i="85"/>
  <c r="ED45" i="85"/>
  <c r="EE45" i="85" s="1"/>
  <c r="ED46" i="85"/>
  <c r="EE46" i="85" s="1"/>
  <c r="EK56" i="85"/>
  <c r="EL56" i="85" s="1"/>
  <c r="GP57" i="85"/>
  <c r="GP59" i="85"/>
  <c r="GP61" i="85"/>
  <c r="GP62" i="85"/>
  <c r="GP63" i="85"/>
  <c r="EY64" i="85"/>
  <c r="EZ64" i="85" s="1"/>
  <c r="EW64" i="85"/>
  <c r="EX64" i="85" s="1"/>
  <c r="ES74" i="85"/>
  <c r="GP74" i="85"/>
  <c r="ES76" i="85"/>
  <c r="FR81" i="85"/>
  <c r="FT81" i="85"/>
  <c r="FU81" i="85" s="1"/>
  <c r="GV90" i="85"/>
  <c r="GW90" i="85" s="1"/>
  <c r="GT90" i="85"/>
  <c r="GV39" i="85"/>
  <c r="GW39" i="85" s="1"/>
  <c r="GT39" i="85"/>
  <c r="GV40" i="85"/>
  <c r="GW40" i="85" s="1"/>
  <c r="GT40" i="85"/>
  <c r="ER45" i="85"/>
  <c r="ES45" i="85" s="1"/>
  <c r="EP45" i="85"/>
  <c r="ER46" i="85"/>
  <c r="ES46" i="85" s="1"/>
  <c r="EP46" i="85"/>
  <c r="HQ52" i="85"/>
  <c r="HR52" i="85" s="1"/>
  <c r="HO52" i="85"/>
  <c r="FU57" i="85"/>
  <c r="FU59" i="85"/>
  <c r="FU61" i="85"/>
  <c r="FU62" i="85"/>
  <c r="FY64" i="85"/>
  <c r="FZ64" i="85" s="1"/>
  <c r="GA64" i="85"/>
  <c r="GB64" i="85" s="1"/>
  <c r="ES67" i="85"/>
  <c r="FU67" i="85"/>
  <c r="GW67" i="85"/>
  <c r="HY67" i="85"/>
  <c r="ES68" i="85"/>
  <c r="FU68" i="85"/>
  <c r="GW68" i="85"/>
  <c r="HY68" i="85"/>
  <c r="ES69" i="85"/>
  <c r="FU69" i="85"/>
  <c r="GW69" i="85"/>
  <c r="HY69" i="85"/>
  <c r="ES70" i="85"/>
  <c r="FU70" i="85"/>
  <c r="GW70" i="85"/>
  <c r="HY70" i="85"/>
  <c r="FU74" i="85"/>
  <c r="HR74" i="85"/>
  <c r="FU76" i="85"/>
  <c r="ED77" i="85"/>
  <c r="EE77" i="85" s="1"/>
  <c r="EB77" i="85"/>
  <c r="GV81" i="85"/>
  <c r="GW81" i="85" s="1"/>
  <c r="GT81" i="85"/>
  <c r="EW90" i="85"/>
  <c r="EY90" i="85"/>
  <c r="EZ90" i="85" s="1"/>
  <c r="GV80" i="85"/>
  <c r="GW80" i="85" s="1"/>
  <c r="GT80" i="85"/>
  <c r="EL81" i="85"/>
  <c r="EW85" i="85"/>
  <c r="EY85" i="85"/>
  <c r="EZ85" i="85" s="1"/>
  <c r="GV91" i="85"/>
  <c r="GW91" i="85" s="1"/>
  <c r="GT91" i="85"/>
  <c r="EK67" i="85"/>
  <c r="EL67" i="85" s="1"/>
  <c r="EI67" i="85"/>
  <c r="FM67" i="85"/>
  <c r="FN67" i="85" s="1"/>
  <c r="FK67" i="85"/>
  <c r="GO67" i="85"/>
  <c r="GP67" i="85" s="1"/>
  <c r="GM67" i="85"/>
  <c r="HQ67" i="85"/>
  <c r="HR67" i="85" s="1"/>
  <c r="HO67" i="85"/>
  <c r="EK68" i="85"/>
  <c r="EL68" i="85" s="1"/>
  <c r="EI68" i="85"/>
  <c r="FM68" i="85"/>
  <c r="FN68" i="85" s="1"/>
  <c r="FK68" i="85"/>
  <c r="GO68" i="85"/>
  <c r="GP68" i="85" s="1"/>
  <c r="GM68" i="85"/>
  <c r="HQ68" i="85"/>
  <c r="HR68" i="85" s="1"/>
  <c r="HO68" i="85"/>
  <c r="EK69" i="85"/>
  <c r="EL69" i="85" s="1"/>
  <c r="EI69" i="85"/>
  <c r="FM69" i="85"/>
  <c r="FN69" i="85" s="1"/>
  <c r="FK69" i="85"/>
  <c r="GO69" i="85"/>
  <c r="GP69" i="85" s="1"/>
  <c r="GM69" i="85"/>
  <c r="HQ69" i="85"/>
  <c r="HR69" i="85" s="1"/>
  <c r="HO69" i="85"/>
  <c r="EK70" i="85"/>
  <c r="EL70" i="85" s="1"/>
  <c r="EI70" i="85"/>
  <c r="FM70" i="85"/>
  <c r="FN70" i="85" s="1"/>
  <c r="FK70" i="85"/>
  <c r="GO70" i="85"/>
  <c r="GP70" i="85" s="1"/>
  <c r="GM70" i="85"/>
  <c r="HQ70" i="85"/>
  <c r="HR70" i="85" s="1"/>
  <c r="HO70" i="85"/>
  <c r="FT77" i="85"/>
  <c r="FU77" i="85" s="1"/>
  <c r="FR77" i="85"/>
  <c r="HR77" i="85"/>
  <c r="DW81" i="85"/>
  <c r="DX81" i="85" s="1"/>
  <c r="EW83" i="85"/>
  <c r="EY83" i="85"/>
  <c r="EZ83" i="85" s="1"/>
  <c r="GV83" i="85"/>
  <c r="GW83" i="85" s="1"/>
  <c r="GT83" i="85"/>
  <c r="EW91" i="85"/>
  <c r="EY91" i="85"/>
  <c r="EZ91" i="85" s="1"/>
  <c r="EP47" i="85"/>
  <c r="FR47" i="85"/>
  <c r="GT47" i="85"/>
  <c r="HV47" i="85"/>
  <c r="EP49" i="85"/>
  <c r="FR49" i="85"/>
  <c r="GT49" i="85"/>
  <c r="HV49" i="85"/>
  <c r="EP50" i="85"/>
  <c r="FR50" i="85"/>
  <c r="GT50" i="85"/>
  <c r="HV50" i="85"/>
  <c r="EP51" i="85"/>
  <c r="FR51" i="85"/>
  <c r="GT51" i="85"/>
  <c r="HV51" i="85"/>
  <c r="EP52" i="85"/>
  <c r="FR52" i="85"/>
  <c r="EP56" i="85"/>
  <c r="FK56" i="85"/>
  <c r="GT56" i="85"/>
  <c r="HO56" i="85"/>
  <c r="GM57" i="85"/>
  <c r="GM59" i="85"/>
  <c r="GM61" i="85"/>
  <c r="GM62" i="85"/>
  <c r="GM63" i="85"/>
  <c r="GH64" i="85"/>
  <c r="GI64" i="85" s="1"/>
  <c r="HA64" i="85"/>
  <c r="HB64" i="85" s="1"/>
  <c r="ED71" i="85"/>
  <c r="EE71" i="85" s="1"/>
  <c r="EB71" i="85"/>
  <c r="EC71" i="85" s="1"/>
  <c r="HC71" i="85"/>
  <c r="HD71" i="85" s="1"/>
  <c r="HA71" i="85"/>
  <c r="HB71" i="85" s="1"/>
  <c r="FN74" i="85"/>
  <c r="HY74" i="85"/>
  <c r="FN76" i="85"/>
  <c r="HJ76" i="85"/>
  <c r="HK76" i="85" s="1"/>
  <c r="HH76" i="85"/>
  <c r="GV79" i="85"/>
  <c r="GW79" i="85" s="1"/>
  <c r="GT79" i="85"/>
  <c r="EL80" i="85"/>
  <c r="FT80" i="85"/>
  <c r="FU80" i="85" s="1"/>
  <c r="GV87" i="85"/>
  <c r="GW87" i="85" s="1"/>
  <c r="GT87" i="85"/>
  <c r="EE59" i="85"/>
  <c r="EE61" i="85"/>
  <c r="EE62" i="85"/>
  <c r="EE63" i="85"/>
  <c r="DU64" i="85"/>
  <c r="DV64" i="85" s="1"/>
  <c r="DW64" i="85"/>
  <c r="DX64" i="85" s="1"/>
  <c r="EK64" i="85"/>
  <c r="EL64" i="85" s="1"/>
  <c r="EK71" i="85"/>
  <c r="EL71" i="85" s="1"/>
  <c r="EI71" i="85"/>
  <c r="EJ71" i="85" s="1"/>
  <c r="HD77" i="85"/>
  <c r="HX77" i="85"/>
  <c r="HY77" i="85" s="1"/>
  <c r="HV77" i="85"/>
  <c r="FN78" i="85"/>
  <c r="DW80" i="85"/>
  <c r="DX80" i="85" s="1"/>
  <c r="EW82" i="85"/>
  <c r="EY82" i="85"/>
  <c r="EZ82" i="85" s="1"/>
  <c r="EW87" i="85"/>
  <c r="EY87" i="85"/>
  <c r="EZ87" i="85" s="1"/>
  <c r="GV92" i="85"/>
  <c r="GW92" i="85" s="1"/>
  <c r="GT92" i="85"/>
  <c r="ES57" i="85"/>
  <c r="ES59" i="85"/>
  <c r="ES61" i="85"/>
  <c r="ES62" i="85"/>
  <c r="ES63" i="85"/>
  <c r="EL74" i="85"/>
  <c r="GW74" i="85"/>
  <c r="EL76" i="85"/>
  <c r="FT79" i="85"/>
  <c r="FU79" i="85" s="1"/>
  <c r="GV82" i="85"/>
  <c r="GW82" i="85" s="1"/>
  <c r="GT82" i="85"/>
  <c r="GV84" i="85"/>
  <c r="GW84" i="85" s="1"/>
  <c r="GT84" i="85"/>
  <c r="EW92" i="85"/>
  <c r="EY92" i="85"/>
  <c r="EZ92" i="85" s="1"/>
  <c r="DW71" i="85"/>
  <c r="DX71" i="85" s="1"/>
  <c r="GA71" i="85"/>
  <c r="GB71" i="85" s="1"/>
  <c r="FK93" i="85"/>
  <c r="FM93" i="85"/>
  <c r="FN93" i="85" s="1"/>
  <c r="FF94" i="85"/>
  <c r="FG94" i="85" s="1"/>
  <c r="EY113" i="85"/>
  <c r="EZ113" i="85" s="1"/>
  <c r="EW113" i="85"/>
  <c r="FT93" i="85"/>
  <c r="FU93" i="85" s="1"/>
  <c r="FR93" i="85"/>
  <c r="HO117" i="85"/>
  <c r="HQ117" i="85"/>
  <c r="HR117" i="85" s="1"/>
  <c r="HO118" i="85"/>
  <c r="HQ118" i="85"/>
  <c r="HR118" i="85" s="1"/>
  <c r="HO119" i="85"/>
  <c r="HQ119" i="85"/>
  <c r="HR119" i="85" s="1"/>
  <c r="DW139" i="85"/>
  <c r="DX139" i="85" s="1"/>
  <c r="DU139" i="85"/>
  <c r="GF71" i="85"/>
  <c r="GG71" i="85" s="1"/>
  <c r="EI74" i="85"/>
  <c r="FK74" i="85"/>
  <c r="GM74" i="85"/>
  <c r="HO74" i="85"/>
  <c r="EI76" i="85"/>
  <c r="FK76" i="85"/>
  <c r="EP77" i="85"/>
  <c r="FK77" i="85"/>
  <c r="HO77" i="85"/>
  <c r="FK78" i="85"/>
  <c r="HO78" i="85"/>
  <c r="HC93" i="85"/>
  <c r="HD93" i="85" s="1"/>
  <c r="HA93" i="85"/>
  <c r="FD105" i="85"/>
  <c r="FF105" i="85"/>
  <c r="FG105" i="85" s="1"/>
  <c r="FK64" i="85"/>
  <c r="FL64" i="85" s="1"/>
  <c r="HO64" i="85"/>
  <c r="HP64" i="85" s="1"/>
  <c r="FK71" i="85"/>
  <c r="FL71" i="85" s="1"/>
  <c r="HO71" i="85"/>
  <c r="HP71" i="85" s="1"/>
  <c r="GF76" i="85"/>
  <c r="DW77" i="85"/>
  <c r="DX77" i="85" s="1"/>
  <c r="GT77" i="85"/>
  <c r="EP78" i="85"/>
  <c r="GT78" i="85"/>
  <c r="EP79" i="85"/>
  <c r="HV83" i="85"/>
  <c r="HV84" i="85"/>
  <c r="HV85" i="85"/>
  <c r="HV87" i="85"/>
  <c r="HV90" i="85"/>
  <c r="HV91" i="85"/>
  <c r="HX93" i="85"/>
  <c r="HY93" i="85" s="1"/>
  <c r="HV93" i="85"/>
  <c r="GB80" i="85"/>
  <c r="GB82" i="85"/>
  <c r="GB83" i="85"/>
  <c r="GA84" i="85"/>
  <c r="GB84" i="85" s="1"/>
  <c r="GA85" i="85"/>
  <c r="GB85" i="85" s="1"/>
  <c r="GA87" i="85"/>
  <c r="GB87" i="85" s="1"/>
  <c r="GA90" i="85"/>
  <c r="GB90" i="85" s="1"/>
  <c r="GA91" i="85"/>
  <c r="GB91" i="85" s="1"/>
  <c r="GA92" i="85"/>
  <c r="GB92" i="85" s="1"/>
  <c r="GP93" i="85"/>
  <c r="EY94" i="85"/>
  <c r="EZ94" i="85" s="1"/>
  <c r="EW94" i="85"/>
  <c r="FT94" i="85"/>
  <c r="FU94" i="85" s="1"/>
  <c r="FR94" i="85"/>
  <c r="GA103" i="85"/>
  <c r="GB103" i="85" s="1"/>
  <c r="FY103" i="85"/>
  <c r="HC76" i="85"/>
  <c r="HD76" i="85" s="1"/>
  <c r="GA77" i="85"/>
  <c r="GB77" i="85" s="1"/>
  <c r="DW78" i="85"/>
  <c r="DX78" i="85" s="1"/>
  <c r="GA78" i="85"/>
  <c r="GB78" i="85" s="1"/>
  <c r="DW79" i="85"/>
  <c r="DX79" i="85" s="1"/>
  <c r="EP93" i="85"/>
  <c r="HC94" i="85"/>
  <c r="HD94" i="85" s="1"/>
  <c r="HA94" i="85"/>
  <c r="HX94" i="85"/>
  <c r="HY94" i="85" s="1"/>
  <c r="HV94" i="85"/>
  <c r="EY95" i="85"/>
  <c r="EZ95" i="85" s="1"/>
  <c r="EW95" i="85"/>
  <c r="FT95" i="85"/>
  <c r="FU95" i="85" s="1"/>
  <c r="FR95" i="85"/>
  <c r="HC95" i="85"/>
  <c r="HD95" i="85" s="1"/>
  <c r="HA95" i="85"/>
  <c r="HX95" i="85"/>
  <c r="HY95" i="85" s="1"/>
  <c r="HV95" i="85"/>
  <c r="FD102" i="85"/>
  <c r="FF102" i="85"/>
  <c r="FG102" i="85" s="1"/>
  <c r="FD109" i="85"/>
  <c r="FF109" i="85"/>
  <c r="FG109" i="85" s="1"/>
  <c r="HQ113" i="85"/>
  <c r="HR113" i="85" s="1"/>
  <c r="HO113" i="85"/>
  <c r="ED103" i="85"/>
  <c r="EE103" i="85" s="1"/>
  <c r="ED108" i="85"/>
  <c r="EE108" i="85" s="1"/>
  <c r="EY110" i="85"/>
  <c r="EZ110" i="85" s="1"/>
  <c r="EW110" i="85"/>
  <c r="GH110" i="85"/>
  <c r="GI110" i="85" s="1"/>
  <c r="GF110" i="85"/>
  <c r="EY111" i="85"/>
  <c r="EZ111" i="85" s="1"/>
  <c r="EW111" i="85"/>
  <c r="GH111" i="85"/>
  <c r="GI111" i="85" s="1"/>
  <c r="GF111" i="85"/>
  <c r="EY112" i="85"/>
  <c r="EZ112" i="85" s="1"/>
  <c r="EW112" i="85"/>
  <c r="GH112" i="85"/>
  <c r="GI112" i="85" s="1"/>
  <c r="GF112" i="85"/>
  <c r="EY115" i="85"/>
  <c r="EZ115" i="85" s="1"/>
  <c r="EW115" i="85"/>
  <c r="FK116" i="85"/>
  <c r="FM116" i="85"/>
  <c r="FN116" i="85" s="1"/>
  <c r="GO122" i="85"/>
  <c r="GP122" i="85" s="1"/>
  <c r="GM122" i="85"/>
  <c r="EK94" i="85"/>
  <c r="EL94" i="85" s="1"/>
  <c r="GO94" i="85"/>
  <c r="GP94" i="85" s="1"/>
  <c r="EK95" i="85"/>
  <c r="EL95" i="85" s="1"/>
  <c r="GO95" i="85"/>
  <c r="GP95" i="85" s="1"/>
  <c r="GH102" i="85"/>
  <c r="GI102" i="85" s="1"/>
  <c r="GH105" i="85"/>
  <c r="GI105" i="85" s="1"/>
  <c r="GH109" i="85"/>
  <c r="GI109" i="85" s="1"/>
  <c r="DW110" i="85"/>
  <c r="DX110" i="85" s="1"/>
  <c r="DU110" i="85"/>
  <c r="FF110" i="85"/>
  <c r="FG110" i="85" s="1"/>
  <c r="FD110" i="85"/>
  <c r="DW111" i="85"/>
  <c r="DX111" i="85" s="1"/>
  <c r="DU111" i="85"/>
  <c r="FF111" i="85"/>
  <c r="FG111" i="85" s="1"/>
  <c r="FD111" i="85"/>
  <c r="DW112" i="85"/>
  <c r="DX112" i="85" s="1"/>
  <c r="DU112" i="85"/>
  <c r="FF112" i="85"/>
  <c r="FG112" i="85" s="1"/>
  <c r="FD112" i="85"/>
  <c r="DW113" i="85"/>
  <c r="DX113" i="85" s="1"/>
  <c r="DU113" i="85"/>
  <c r="EK124" i="85"/>
  <c r="EL124" i="85" s="1"/>
  <c r="EI124" i="85"/>
  <c r="GO126" i="85"/>
  <c r="GP126" i="85" s="1"/>
  <c r="GM126" i="85"/>
  <c r="ER97" i="85"/>
  <c r="ES97" i="85" s="1"/>
  <c r="EP97" i="85"/>
  <c r="GM118" i="85"/>
  <c r="GO118" i="85"/>
  <c r="GP118" i="85" s="1"/>
  <c r="GM119" i="85"/>
  <c r="GO119" i="85"/>
  <c r="GP119" i="85" s="1"/>
  <c r="GO120" i="85"/>
  <c r="GP120" i="85" s="1"/>
  <c r="GM120" i="85"/>
  <c r="DX97" i="85"/>
  <c r="EB99" i="85"/>
  <c r="FD99" i="85"/>
  <c r="GF99" i="85"/>
  <c r="HH99" i="85"/>
  <c r="EB100" i="85"/>
  <c r="FD100" i="85"/>
  <c r="GF100" i="85"/>
  <c r="HH100" i="85"/>
  <c r="EB101" i="85"/>
  <c r="FD101" i="85"/>
  <c r="GF101" i="85"/>
  <c r="DU103" i="85"/>
  <c r="DU108" i="85"/>
  <c r="HC109" i="85"/>
  <c r="HD109" i="85" s="1"/>
  <c r="HA109" i="85"/>
  <c r="ED110" i="85"/>
  <c r="EE110" i="85" s="1"/>
  <c r="EB110" i="85"/>
  <c r="HC110" i="85"/>
  <c r="HD110" i="85" s="1"/>
  <c r="HA110" i="85"/>
  <c r="ED111" i="85"/>
  <c r="EE111" i="85" s="1"/>
  <c r="EB111" i="85"/>
  <c r="HC111" i="85"/>
  <c r="HD111" i="85" s="1"/>
  <c r="HA111" i="85"/>
  <c r="ED112" i="85"/>
  <c r="EE112" i="85" s="1"/>
  <c r="EB112" i="85"/>
  <c r="HC112" i="85"/>
  <c r="HD112" i="85" s="1"/>
  <c r="HA112" i="85"/>
  <c r="ED113" i="85"/>
  <c r="EE113" i="85" s="1"/>
  <c r="EB113" i="85"/>
  <c r="HD114" i="85"/>
  <c r="HO115" i="85"/>
  <c r="HQ115" i="85"/>
  <c r="HR115" i="85" s="1"/>
  <c r="EY117" i="85"/>
  <c r="EZ117" i="85" s="1"/>
  <c r="EW117" i="85"/>
  <c r="ER94" i="85"/>
  <c r="ES94" i="85" s="1"/>
  <c r="EP94" i="85"/>
  <c r="GV94" i="85"/>
  <c r="GW94" i="85" s="1"/>
  <c r="GT94" i="85"/>
  <c r="ER95" i="85"/>
  <c r="ES95" i="85" s="1"/>
  <c r="EP95" i="85"/>
  <c r="GV95" i="85"/>
  <c r="GW95" i="85" s="1"/>
  <c r="GT95" i="85"/>
  <c r="HJ101" i="85"/>
  <c r="HK101" i="85" s="1"/>
  <c r="HJ103" i="85"/>
  <c r="HK103" i="85" s="1"/>
  <c r="HJ108" i="85"/>
  <c r="HK108" i="85" s="1"/>
  <c r="GO113" i="85"/>
  <c r="GP113" i="85" s="1"/>
  <c r="GM113" i="85"/>
  <c r="FK118" i="85"/>
  <c r="FM118" i="85"/>
  <c r="FN118" i="85" s="1"/>
  <c r="FK119" i="85"/>
  <c r="FM119" i="85"/>
  <c r="FN119" i="85" s="1"/>
  <c r="FK120" i="85"/>
  <c r="FM120" i="85"/>
  <c r="FN120" i="85" s="1"/>
  <c r="EK122" i="85"/>
  <c r="EL122" i="85" s="1"/>
  <c r="EI122" i="85"/>
  <c r="GO124" i="85"/>
  <c r="GP124" i="85" s="1"/>
  <c r="GM124" i="85"/>
  <c r="HJ109" i="85"/>
  <c r="HK109" i="85" s="1"/>
  <c r="HH109" i="85"/>
  <c r="GA110" i="85"/>
  <c r="GB110" i="85" s="1"/>
  <c r="FY110" i="85"/>
  <c r="HJ110" i="85"/>
  <c r="HK110" i="85" s="1"/>
  <c r="HH110" i="85"/>
  <c r="GA111" i="85"/>
  <c r="GB111" i="85" s="1"/>
  <c r="FY111" i="85"/>
  <c r="HJ111" i="85"/>
  <c r="HK111" i="85" s="1"/>
  <c r="HH111" i="85"/>
  <c r="GA112" i="85"/>
  <c r="GB112" i="85" s="1"/>
  <c r="FY112" i="85"/>
  <c r="HJ112" i="85"/>
  <c r="HK112" i="85" s="1"/>
  <c r="HH112" i="85"/>
  <c r="HJ114" i="85"/>
  <c r="HK114" i="85" s="1"/>
  <c r="HH114" i="85"/>
  <c r="GO128" i="85"/>
  <c r="GP128" i="85" s="1"/>
  <c r="GM128" i="85"/>
  <c r="EW97" i="85"/>
  <c r="EW102" i="85"/>
  <c r="FF103" i="85"/>
  <c r="FG103" i="85" s="1"/>
  <c r="EW105" i="85"/>
  <c r="FF108" i="85"/>
  <c r="FG108" i="85" s="1"/>
  <c r="EW109" i="85"/>
  <c r="GA113" i="85"/>
  <c r="GB113" i="85" s="1"/>
  <c r="HK113" i="85"/>
  <c r="EI118" i="85"/>
  <c r="EK118" i="85"/>
  <c r="EL118" i="85" s="1"/>
  <c r="EI119" i="85"/>
  <c r="EK119" i="85"/>
  <c r="EL119" i="85" s="1"/>
  <c r="EI120" i="85"/>
  <c r="EK120" i="85"/>
  <c r="EL120" i="85" s="1"/>
  <c r="HH134" i="85"/>
  <c r="HJ134" i="85"/>
  <c r="HK134" i="85" s="1"/>
  <c r="FD148" i="85"/>
  <c r="FF148" i="85"/>
  <c r="FG148" i="85" s="1"/>
  <c r="HY120" i="85"/>
  <c r="FM122" i="85"/>
  <c r="FN122" i="85" s="1"/>
  <c r="FK122" i="85"/>
  <c r="HY122" i="85"/>
  <c r="FM124" i="85"/>
  <c r="FN124" i="85" s="1"/>
  <c r="FK124" i="85"/>
  <c r="HY124" i="85"/>
  <c r="FM126" i="85"/>
  <c r="FN126" i="85" s="1"/>
  <c r="FK126" i="85"/>
  <c r="HY126" i="85"/>
  <c r="FM128" i="85"/>
  <c r="FN128" i="85" s="1"/>
  <c r="FK128" i="85"/>
  <c r="EY140" i="85"/>
  <c r="EZ140" i="85" s="1"/>
  <c r="EW140" i="85"/>
  <c r="EK126" i="85"/>
  <c r="EL126" i="85" s="1"/>
  <c r="EI126" i="85"/>
  <c r="EK128" i="85"/>
  <c r="EL128" i="85" s="1"/>
  <c r="EI128" i="85"/>
  <c r="EK130" i="85"/>
  <c r="EL130" i="85" s="1"/>
  <c r="EI130" i="85"/>
  <c r="HX130" i="85"/>
  <c r="HY130" i="85" s="1"/>
  <c r="HV130" i="85"/>
  <c r="HJ139" i="85"/>
  <c r="HK139" i="85" s="1"/>
  <c r="HH139" i="85"/>
  <c r="GT145" i="85"/>
  <c r="GV145" i="85"/>
  <c r="GW145" i="85" s="1"/>
  <c r="GW117" i="85"/>
  <c r="HY117" i="85"/>
  <c r="ES118" i="85"/>
  <c r="FU118" i="85"/>
  <c r="GW118" i="85"/>
  <c r="HY118" i="85"/>
  <c r="ES119" i="85"/>
  <c r="FU119" i="85"/>
  <c r="GW119" i="85"/>
  <c r="HY119" i="85"/>
  <c r="ES120" i="85"/>
  <c r="FU120" i="85"/>
  <c r="HQ121" i="85"/>
  <c r="HR121" i="85" s="1"/>
  <c r="HO121" i="85"/>
  <c r="FU122" i="85"/>
  <c r="HQ123" i="85"/>
  <c r="HR123" i="85" s="1"/>
  <c r="HO123" i="85"/>
  <c r="FU124" i="85"/>
  <c r="HQ125" i="85"/>
  <c r="HR125" i="85" s="1"/>
  <c r="HO125" i="85"/>
  <c r="FU126" i="85"/>
  <c r="HQ127" i="85"/>
  <c r="HR127" i="85" s="1"/>
  <c r="HO127" i="85"/>
  <c r="HQ129" i="85"/>
  <c r="HR129" i="85" s="1"/>
  <c r="HO129" i="85"/>
  <c r="HH113" i="85"/>
  <c r="GF114" i="85"/>
  <c r="HA114" i="85"/>
  <c r="DU116" i="85"/>
  <c r="GO116" i="85"/>
  <c r="GP116" i="85" s="1"/>
  <c r="GO121" i="85"/>
  <c r="GP121" i="85" s="1"/>
  <c r="GM121" i="85"/>
  <c r="ES122" i="85"/>
  <c r="GO123" i="85"/>
  <c r="GP123" i="85" s="1"/>
  <c r="GM123" i="85"/>
  <c r="ES124" i="85"/>
  <c r="GO125" i="85"/>
  <c r="GP125" i="85" s="1"/>
  <c r="GM125" i="85"/>
  <c r="ES126" i="85"/>
  <c r="GO127" i="85"/>
  <c r="GP127" i="85" s="1"/>
  <c r="GM127" i="85"/>
  <c r="ES128" i="85"/>
  <c r="GO129" i="85"/>
  <c r="GP129" i="85" s="1"/>
  <c r="GM129" i="85"/>
  <c r="FR97" i="85"/>
  <c r="GT97" i="85"/>
  <c r="HV97" i="85"/>
  <c r="EP99" i="85"/>
  <c r="FR99" i="85"/>
  <c r="GT99" i="85"/>
  <c r="HV99" i="85"/>
  <c r="EP100" i="85"/>
  <c r="FR100" i="85"/>
  <c r="GT100" i="85"/>
  <c r="HV100" i="85"/>
  <c r="EP101" i="85"/>
  <c r="FR101" i="85"/>
  <c r="GT101" i="85"/>
  <c r="HV101" i="85"/>
  <c r="EP102" i="85"/>
  <c r="FR102" i="85"/>
  <c r="GT102" i="85"/>
  <c r="HV102" i="85"/>
  <c r="EP103" i="85"/>
  <c r="FR103" i="85"/>
  <c r="GT103" i="85"/>
  <c r="HV103" i="85"/>
  <c r="EP105" i="85"/>
  <c r="FR105" i="85"/>
  <c r="GT105" i="85"/>
  <c r="HV105" i="85"/>
  <c r="EP108" i="85"/>
  <c r="FR108" i="85"/>
  <c r="GT108" i="85"/>
  <c r="HV108" i="85"/>
  <c r="EP109" i="85"/>
  <c r="FR109" i="85"/>
  <c r="GT109" i="85"/>
  <c r="FK113" i="85"/>
  <c r="FM114" i="85"/>
  <c r="FN114" i="85" s="1"/>
  <c r="FM121" i="85"/>
  <c r="FN121" i="85" s="1"/>
  <c r="FK121" i="85"/>
  <c r="FM123" i="85"/>
  <c r="FN123" i="85" s="1"/>
  <c r="FK123" i="85"/>
  <c r="FM125" i="85"/>
  <c r="FN125" i="85" s="1"/>
  <c r="FK125" i="85"/>
  <c r="FM127" i="85"/>
  <c r="FN127" i="85" s="1"/>
  <c r="FK127" i="85"/>
  <c r="FM129" i="85"/>
  <c r="FN129" i="85" s="1"/>
  <c r="FK129" i="85"/>
  <c r="FG130" i="85"/>
  <c r="EK143" i="85"/>
  <c r="EL143" i="85" s="1"/>
  <c r="EI143" i="85"/>
  <c r="EK121" i="85"/>
  <c r="EL121" i="85" s="1"/>
  <c r="EI121" i="85"/>
  <c r="GW121" i="85"/>
  <c r="EK123" i="85"/>
  <c r="EL123" i="85" s="1"/>
  <c r="EI123" i="85"/>
  <c r="GW123" i="85"/>
  <c r="EK125" i="85"/>
  <c r="EL125" i="85" s="1"/>
  <c r="EI125" i="85"/>
  <c r="GW125" i="85"/>
  <c r="EK127" i="85"/>
  <c r="EL127" i="85" s="1"/>
  <c r="EI127" i="85"/>
  <c r="GW127" i="85"/>
  <c r="EK129" i="85"/>
  <c r="EL129" i="85" s="1"/>
  <c r="EI129" i="85"/>
  <c r="FY130" i="85"/>
  <c r="EB131" i="85"/>
  <c r="ED131" i="85"/>
  <c r="EE131" i="85" s="1"/>
  <c r="FD131" i="85"/>
  <c r="FF131" i="85"/>
  <c r="FG131" i="85" s="1"/>
  <c r="GF131" i="85"/>
  <c r="GH131" i="85"/>
  <c r="GI131" i="85" s="1"/>
  <c r="HH131" i="85"/>
  <c r="HJ131" i="85"/>
  <c r="HK131" i="85" s="1"/>
  <c r="EB132" i="85"/>
  <c r="ED132" i="85"/>
  <c r="EE132" i="85" s="1"/>
  <c r="FD132" i="85"/>
  <c r="FF132" i="85"/>
  <c r="FG132" i="85" s="1"/>
  <c r="GF132" i="85"/>
  <c r="GH132" i="85"/>
  <c r="GI132" i="85" s="1"/>
  <c r="HH132" i="85"/>
  <c r="HJ132" i="85"/>
  <c r="HK132" i="85" s="1"/>
  <c r="EB133" i="85"/>
  <c r="ED133" i="85"/>
  <c r="EE133" i="85" s="1"/>
  <c r="FD133" i="85"/>
  <c r="FF133" i="85"/>
  <c r="FG133" i="85" s="1"/>
  <c r="GF133" i="85"/>
  <c r="GH133" i="85"/>
  <c r="GI133" i="85" s="1"/>
  <c r="HH133" i="85"/>
  <c r="HJ133" i="85"/>
  <c r="HK133" i="85" s="1"/>
  <c r="EB134" i="85"/>
  <c r="ED134" i="85"/>
  <c r="EE134" i="85" s="1"/>
  <c r="FD134" i="85"/>
  <c r="FF134" i="85"/>
  <c r="FG134" i="85" s="1"/>
  <c r="HQ114" i="85"/>
  <c r="HR114" i="85" s="1"/>
  <c r="HQ116" i="85"/>
  <c r="HR116" i="85" s="1"/>
  <c r="HQ120" i="85"/>
  <c r="HR120" i="85" s="1"/>
  <c r="HO120" i="85"/>
  <c r="FU121" i="85"/>
  <c r="HQ122" i="85"/>
  <c r="HR122" i="85" s="1"/>
  <c r="HO122" i="85"/>
  <c r="FU123" i="85"/>
  <c r="HQ124" i="85"/>
  <c r="HR124" i="85" s="1"/>
  <c r="HO124" i="85"/>
  <c r="FU125" i="85"/>
  <c r="HQ126" i="85"/>
  <c r="HR126" i="85" s="1"/>
  <c r="HO126" i="85"/>
  <c r="FU127" i="85"/>
  <c r="HQ128" i="85"/>
  <c r="HR128" i="85" s="1"/>
  <c r="HO128" i="85"/>
  <c r="GF134" i="85"/>
  <c r="GH134" i="85"/>
  <c r="GI134" i="85" s="1"/>
  <c r="EY141" i="85"/>
  <c r="EZ141" i="85" s="1"/>
  <c r="EW141" i="85"/>
  <c r="GH130" i="85"/>
  <c r="GI130" i="85" s="1"/>
  <c r="DU138" i="85"/>
  <c r="FY140" i="85"/>
  <c r="FY141" i="85"/>
  <c r="EW143" i="85"/>
  <c r="EP146" i="85"/>
  <c r="ER146" i="85"/>
  <c r="ES146" i="85" s="1"/>
  <c r="EK148" i="85"/>
  <c r="EL148" i="85" s="1"/>
  <c r="EI148" i="85"/>
  <c r="FY154" i="85"/>
  <c r="GA154" i="85"/>
  <c r="GB154" i="85" s="1"/>
  <c r="ER131" i="85"/>
  <c r="ES131" i="85" s="1"/>
  <c r="EP131" i="85"/>
  <c r="FT131" i="85"/>
  <c r="FU131" i="85" s="1"/>
  <c r="FR131" i="85"/>
  <c r="GV131" i="85"/>
  <c r="GW131" i="85" s="1"/>
  <c r="GT131" i="85"/>
  <c r="HX131" i="85"/>
  <c r="HY131" i="85" s="1"/>
  <c r="HV131" i="85"/>
  <c r="ER132" i="85"/>
  <c r="ES132" i="85" s="1"/>
  <c r="EP132" i="85"/>
  <c r="FT132" i="85"/>
  <c r="FU132" i="85" s="1"/>
  <c r="FR132" i="85"/>
  <c r="GV132" i="85"/>
  <c r="GW132" i="85" s="1"/>
  <c r="GT132" i="85"/>
  <c r="HX132" i="85"/>
  <c r="HY132" i="85" s="1"/>
  <c r="HV132" i="85"/>
  <c r="ER133" i="85"/>
  <c r="ES133" i="85" s="1"/>
  <c r="EP133" i="85"/>
  <c r="FT133" i="85"/>
  <c r="FU133" i="85" s="1"/>
  <c r="FR133" i="85"/>
  <c r="GV133" i="85"/>
  <c r="GW133" i="85" s="1"/>
  <c r="GT133" i="85"/>
  <c r="HX133" i="85"/>
  <c r="HY133" i="85" s="1"/>
  <c r="HV133" i="85"/>
  <c r="ER134" i="85"/>
  <c r="ES134" i="85" s="1"/>
  <c r="EP134" i="85"/>
  <c r="FT134" i="85"/>
  <c r="FU134" i="85" s="1"/>
  <c r="FR134" i="85"/>
  <c r="GV134" i="85"/>
  <c r="GW134" i="85" s="1"/>
  <c r="GT134" i="85"/>
  <c r="HV134" i="85"/>
  <c r="HX134" i="85"/>
  <c r="HY134" i="85" s="1"/>
  <c r="EP145" i="85"/>
  <c r="ER145" i="85"/>
  <c r="ES145" i="85" s="1"/>
  <c r="HH147" i="85"/>
  <c r="HJ147" i="85"/>
  <c r="HK147" i="85" s="1"/>
  <c r="GM130" i="85"/>
  <c r="GO130" i="85"/>
  <c r="GP130" i="85" s="1"/>
  <c r="FU138" i="85"/>
  <c r="GF139" i="85"/>
  <c r="FM142" i="85"/>
  <c r="FN142" i="85" s="1"/>
  <c r="FK142" i="85"/>
  <c r="FD147" i="85"/>
  <c r="FF147" i="85"/>
  <c r="FG147" i="85" s="1"/>
  <c r="FF138" i="85"/>
  <c r="FG138" i="85" s="1"/>
  <c r="GI140" i="85"/>
  <c r="HH146" i="85"/>
  <c r="HJ146" i="85"/>
  <c r="HK146" i="85" s="1"/>
  <c r="FT130" i="85"/>
  <c r="FU130" i="85" s="1"/>
  <c r="FR130" i="85"/>
  <c r="HO130" i="85"/>
  <c r="HQ130" i="85"/>
  <c r="HR130" i="85" s="1"/>
  <c r="HJ137" i="85"/>
  <c r="HK137" i="85" s="1"/>
  <c r="HH137" i="85"/>
  <c r="FU139" i="85"/>
  <c r="EP144" i="85"/>
  <c r="ER144" i="85"/>
  <c r="ES144" i="85" s="1"/>
  <c r="DU131" i="85"/>
  <c r="EW131" i="85"/>
  <c r="FY131" i="85"/>
  <c r="HA131" i="85"/>
  <c r="DU132" i="85"/>
  <c r="EW132" i="85"/>
  <c r="FY132" i="85"/>
  <c r="HA132" i="85"/>
  <c r="DU133" i="85"/>
  <c r="EW133" i="85"/>
  <c r="FY133" i="85"/>
  <c r="HA133" i="85"/>
  <c r="DU134" i="85"/>
  <c r="EW134" i="85"/>
  <c r="FF139" i="85"/>
  <c r="FG139" i="85" s="1"/>
  <c r="FG140" i="85"/>
  <c r="FG141" i="85"/>
  <c r="GT146" i="85"/>
  <c r="GV146" i="85"/>
  <c r="GW146" i="85" s="1"/>
  <c r="EB149" i="85"/>
  <c r="ED149" i="85"/>
  <c r="EE149" i="85" s="1"/>
  <c r="GV130" i="85"/>
  <c r="GW130" i="85" s="1"/>
  <c r="GT130" i="85"/>
  <c r="HJ138" i="85"/>
  <c r="HK138" i="85" s="1"/>
  <c r="HH138" i="85"/>
  <c r="GO148" i="85"/>
  <c r="GP148" i="85" s="1"/>
  <c r="GM148" i="85"/>
  <c r="EK131" i="85"/>
  <c r="EL131" i="85" s="1"/>
  <c r="FM131" i="85"/>
  <c r="FN131" i="85" s="1"/>
  <c r="GO131" i="85"/>
  <c r="GP131" i="85" s="1"/>
  <c r="HQ131" i="85"/>
  <c r="HR131" i="85" s="1"/>
  <c r="EK132" i="85"/>
  <c r="EL132" i="85" s="1"/>
  <c r="FM132" i="85"/>
  <c r="FN132" i="85" s="1"/>
  <c r="GO132" i="85"/>
  <c r="GP132" i="85" s="1"/>
  <c r="HQ132" i="85"/>
  <c r="HR132" i="85" s="1"/>
  <c r="EK133" i="85"/>
  <c r="EL133" i="85" s="1"/>
  <c r="FM133" i="85"/>
  <c r="FN133" i="85" s="1"/>
  <c r="GO133" i="85"/>
  <c r="GP133" i="85" s="1"/>
  <c r="HQ133" i="85"/>
  <c r="HR133" i="85" s="1"/>
  <c r="EK134" i="85"/>
  <c r="EL134" i="85" s="1"/>
  <c r="FM134" i="85"/>
  <c r="FN134" i="85" s="1"/>
  <c r="GO134" i="85"/>
  <c r="GP134" i="85" s="1"/>
  <c r="HQ134" i="85"/>
  <c r="HR134" i="85" s="1"/>
  <c r="DX135" i="85"/>
  <c r="GB135" i="85"/>
  <c r="DX136" i="85"/>
  <c r="GB136" i="85"/>
  <c r="DX137" i="85"/>
  <c r="HD137" i="85"/>
  <c r="HD138" i="85"/>
  <c r="HD139" i="85"/>
  <c r="HC141" i="85"/>
  <c r="HD141" i="85" s="1"/>
  <c r="HA141" i="85"/>
  <c r="GO142" i="85"/>
  <c r="GP142" i="85" s="1"/>
  <c r="GM142" i="85"/>
  <c r="GT144" i="85"/>
  <c r="GV144" i="85"/>
  <c r="GW144" i="85" s="1"/>
  <c r="HH145" i="85"/>
  <c r="HJ145" i="85"/>
  <c r="HK145" i="85" s="1"/>
  <c r="FD146" i="85"/>
  <c r="FF146" i="85"/>
  <c r="FG146" i="85" s="1"/>
  <c r="FU147" i="85"/>
  <c r="EY144" i="85"/>
  <c r="EZ144" i="85" s="1"/>
  <c r="EW144" i="85"/>
  <c r="EP147" i="85"/>
  <c r="ER147" i="85"/>
  <c r="ES147" i="85" s="1"/>
  <c r="GT147" i="85"/>
  <c r="GV147" i="85"/>
  <c r="GW147" i="85" s="1"/>
  <c r="HX153" i="85"/>
  <c r="HY153" i="85" s="1"/>
  <c r="HV153" i="85"/>
  <c r="DU161" i="85"/>
  <c r="DW161" i="85"/>
  <c r="DX161" i="85" s="1"/>
  <c r="EZ135" i="85"/>
  <c r="HD135" i="85"/>
  <c r="EZ136" i="85"/>
  <c r="HD136" i="85"/>
  <c r="EZ137" i="85"/>
  <c r="EZ138" i="85"/>
  <c r="EZ139" i="85"/>
  <c r="GH144" i="85"/>
  <c r="GI144" i="85" s="1"/>
  <c r="GW141" i="85"/>
  <c r="EK142" i="85"/>
  <c r="EL142" i="85" s="1"/>
  <c r="EI142" i="85"/>
  <c r="EW142" i="85"/>
  <c r="FU144" i="85"/>
  <c r="GH145" i="85"/>
  <c r="GI145" i="85" s="1"/>
  <c r="GV155" i="85"/>
  <c r="GW155" i="85" s="1"/>
  <c r="GT155" i="85"/>
  <c r="GF142" i="85"/>
  <c r="GH142" i="85"/>
  <c r="GI142" i="85" s="1"/>
  <c r="EK144" i="85"/>
  <c r="EL144" i="85" s="1"/>
  <c r="EI144" i="85"/>
  <c r="FD144" i="85"/>
  <c r="FF144" i="85"/>
  <c r="FG144" i="85" s="1"/>
  <c r="GH146" i="85"/>
  <c r="GI146" i="85" s="1"/>
  <c r="HH149" i="85"/>
  <c r="HJ149" i="85"/>
  <c r="HK149" i="85" s="1"/>
  <c r="HV150" i="85"/>
  <c r="HX150" i="85"/>
  <c r="HY150" i="85" s="1"/>
  <c r="HH144" i="85"/>
  <c r="HJ144" i="85"/>
  <c r="HK144" i="85" s="1"/>
  <c r="FD145" i="85"/>
  <c r="FF145" i="85"/>
  <c r="FG145" i="85" s="1"/>
  <c r="ED159" i="85"/>
  <c r="EE159" i="85" s="1"/>
  <c r="EB159" i="85"/>
  <c r="GO143" i="85"/>
  <c r="GP143" i="85" s="1"/>
  <c r="GM143" i="85"/>
  <c r="EK145" i="85"/>
  <c r="EL145" i="85" s="1"/>
  <c r="EI145" i="85"/>
  <c r="EK146" i="85"/>
  <c r="EL146" i="85" s="1"/>
  <c r="EI146" i="85"/>
  <c r="EK147" i="85"/>
  <c r="EL147" i="85" s="1"/>
  <c r="EI147" i="85"/>
  <c r="GF148" i="85"/>
  <c r="GH148" i="85"/>
  <c r="GI148" i="85" s="1"/>
  <c r="FD149" i="85"/>
  <c r="FF149" i="85"/>
  <c r="FG149" i="85" s="1"/>
  <c r="GO149" i="85"/>
  <c r="GP149" i="85" s="1"/>
  <c r="GM149" i="85"/>
  <c r="EK155" i="85"/>
  <c r="EL155" i="85" s="1"/>
  <c r="EI155" i="85"/>
  <c r="FY159" i="85"/>
  <c r="GA159" i="85"/>
  <c r="GB159" i="85" s="1"/>
  <c r="GH157" i="85"/>
  <c r="GI157" i="85" s="1"/>
  <c r="GF157" i="85"/>
  <c r="HA161" i="85"/>
  <c r="HC161" i="85"/>
  <c r="HD161" i="85" s="1"/>
  <c r="EK163" i="85"/>
  <c r="EL163" i="85" s="1"/>
  <c r="EI163" i="85"/>
  <c r="HH141" i="85"/>
  <c r="HJ141" i="85"/>
  <c r="HK141" i="85" s="1"/>
  <c r="HH143" i="85"/>
  <c r="HJ143" i="85"/>
  <c r="HK143" i="85" s="1"/>
  <c r="GO144" i="85"/>
  <c r="GP144" i="85" s="1"/>
  <c r="GM144" i="85"/>
  <c r="GO145" i="85"/>
  <c r="GP145" i="85" s="1"/>
  <c r="GM145" i="85"/>
  <c r="GO146" i="85"/>
  <c r="GP146" i="85" s="1"/>
  <c r="GM146" i="85"/>
  <c r="GO147" i="85"/>
  <c r="GP147" i="85" s="1"/>
  <c r="GM147" i="85"/>
  <c r="EK150" i="85"/>
  <c r="EL150" i="85" s="1"/>
  <c r="EI150" i="85"/>
  <c r="HQ154" i="85"/>
  <c r="HR154" i="85" s="1"/>
  <c r="HO154" i="85"/>
  <c r="HX155" i="85"/>
  <c r="HY155" i="85" s="1"/>
  <c r="HV155" i="85"/>
  <c r="FD143" i="85"/>
  <c r="FF143" i="85"/>
  <c r="FG143" i="85" s="1"/>
  <c r="GV143" i="85"/>
  <c r="GW143" i="85" s="1"/>
  <c r="ED144" i="85"/>
  <c r="EE144" i="85" s="1"/>
  <c r="EB148" i="85"/>
  <c r="ED148" i="85"/>
  <c r="EE148" i="85" s="1"/>
  <c r="HH148" i="85"/>
  <c r="HJ148" i="85"/>
  <c r="HK148" i="85" s="1"/>
  <c r="HY148" i="85"/>
  <c r="EK149" i="85"/>
  <c r="EL149" i="85" s="1"/>
  <c r="EI149" i="85"/>
  <c r="FD150" i="85"/>
  <c r="FF150" i="85"/>
  <c r="FG150" i="85" s="1"/>
  <c r="HA154" i="85"/>
  <c r="HC154" i="85"/>
  <c r="HD154" i="85" s="1"/>
  <c r="FY156" i="85"/>
  <c r="GA156" i="85"/>
  <c r="GB156" i="85" s="1"/>
  <c r="GM161" i="85"/>
  <c r="GO161" i="85"/>
  <c r="GP161" i="85" s="1"/>
  <c r="GM141" i="85"/>
  <c r="ER142" i="85"/>
  <c r="ES142" i="85" s="1"/>
  <c r="FD142" i="85"/>
  <c r="FF142" i="85"/>
  <c r="FG142" i="85" s="1"/>
  <c r="HH142" i="85"/>
  <c r="HJ142" i="85"/>
  <c r="HK142" i="85" s="1"/>
  <c r="ER143" i="85"/>
  <c r="ES143" i="85" s="1"/>
  <c r="GH143" i="85"/>
  <c r="GI143" i="85" s="1"/>
  <c r="HY143" i="85"/>
  <c r="ED145" i="85"/>
  <c r="EE145" i="85" s="1"/>
  <c r="ED146" i="85"/>
  <c r="EE146" i="85" s="1"/>
  <c r="ED147" i="85"/>
  <c r="EE147" i="85" s="1"/>
  <c r="GF149" i="85"/>
  <c r="GH149" i="85"/>
  <c r="GI149" i="85" s="1"/>
  <c r="GO150" i="85"/>
  <c r="GP150" i="85" s="1"/>
  <c r="GM150" i="85"/>
  <c r="GV153" i="85"/>
  <c r="GW153" i="85" s="1"/>
  <c r="GT153" i="85"/>
  <c r="HA156" i="85"/>
  <c r="HC156" i="85"/>
  <c r="HD156" i="85" s="1"/>
  <c r="FY162" i="85"/>
  <c r="GA162" i="85"/>
  <c r="GB162" i="85" s="1"/>
  <c r="ER151" i="85"/>
  <c r="ES151" i="85" s="1"/>
  <c r="EP151" i="85"/>
  <c r="FT151" i="85"/>
  <c r="FU151" i="85" s="1"/>
  <c r="FR151" i="85"/>
  <c r="GV151" i="85"/>
  <c r="GW151" i="85" s="1"/>
  <c r="GT151" i="85"/>
  <c r="HX151" i="85"/>
  <c r="HY151" i="85" s="1"/>
  <c r="HV151" i="85"/>
  <c r="ER152" i="85"/>
  <c r="ES152" i="85" s="1"/>
  <c r="EP152" i="85"/>
  <c r="FT152" i="85"/>
  <c r="FU152" i="85" s="1"/>
  <c r="FR152" i="85"/>
  <c r="GV152" i="85"/>
  <c r="GW152" i="85" s="1"/>
  <c r="GT152" i="85"/>
  <c r="HX152" i="85"/>
  <c r="HY152" i="85" s="1"/>
  <c r="HV152" i="85"/>
  <c r="ER153" i="85"/>
  <c r="ES153" i="85" s="1"/>
  <c r="EP153" i="85"/>
  <c r="FT153" i="85"/>
  <c r="FU153" i="85" s="1"/>
  <c r="FR153" i="85"/>
  <c r="EW154" i="85"/>
  <c r="EY154" i="85"/>
  <c r="EZ154" i="85" s="1"/>
  <c r="GO154" i="85"/>
  <c r="GP154" i="85" s="1"/>
  <c r="GM154" i="85"/>
  <c r="FT155" i="85"/>
  <c r="FU155" i="85" s="1"/>
  <c r="FR155" i="85"/>
  <c r="EW156" i="85"/>
  <c r="EY156" i="85"/>
  <c r="EZ156" i="85" s="1"/>
  <c r="GO156" i="85"/>
  <c r="GP156" i="85" s="1"/>
  <c r="GM156" i="85"/>
  <c r="HR156" i="85"/>
  <c r="FF157" i="85"/>
  <c r="FG157" i="85" s="1"/>
  <c r="FD157" i="85"/>
  <c r="GH158" i="85"/>
  <c r="GI158" i="85" s="1"/>
  <c r="GF158" i="85"/>
  <c r="EK160" i="85"/>
  <c r="EL160" i="85" s="1"/>
  <c r="EI160" i="85"/>
  <c r="DU154" i="85"/>
  <c r="DW154" i="85"/>
  <c r="DX154" i="85" s="1"/>
  <c r="FM154" i="85"/>
  <c r="FN154" i="85" s="1"/>
  <c r="FK154" i="85"/>
  <c r="ER155" i="85"/>
  <c r="ES155" i="85" s="1"/>
  <c r="EP155" i="85"/>
  <c r="DU156" i="85"/>
  <c r="DW156" i="85"/>
  <c r="DX156" i="85" s="1"/>
  <c r="FM156" i="85"/>
  <c r="FN156" i="85" s="1"/>
  <c r="FK156" i="85"/>
  <c r="EL158" i="85"/>
  <c r="HA160" i="85"/>
  <c r="HC160" i="85"/>
  <c r="HD160" i="85" s="1"/>
  <c r="FY161" i="85"/>
  <c r="GA161" i="85"/>
  <c r="GB161" i="85" s="1"/>
  <c r="DU163" i="85"/>
  <c r="DW163" i="85"/>
  <c r="DX163" i="85" s="1"/>
  <c r="FU164" i="85"/>
  <c r="EW150" i="85"/>
  <c r="HA150" i="85"/>
  <c r="HA153" i="85"/>
  <c r="HC153" i="85"/>
  <c r="HD153" i="85" s="1"/>
  <c r="EK154" i="85"/>
  <c r="EL154" i="85" s="1"/>
  <c r="EI154" i="85"/>
  <c r="HX154" i="85"/>
  <c r="HY154" i="85" s="1"/>
  <c r="HV154" i="85"/>
  <c r="HA155" i="85"/>
  <c r="HC155" i="85"/>
  <c r="HD155" i="85" s="1"/>
  <c r="EK156" i="85"/>
  <c r="EL156" i="85" s="1"/>
  <c r="EI156" i="85"/>
  <c r="HR157" i="85"/>
  <c r="FF158" i="85"/>
  <c r="FG158" i="85" s="1"/>
  <c r="FD158" i="85"/>
  <c r="DU160" i="85"/>
  <c r="DW160" i="85"/>
  <c r="DX160" i="85" s="1"/>
  <c r="EK162" i="85"/>
  <c r="EL162" i="85" s="1"/>
  <c r="EI162" i="85"/>
  <c r="FY153" i="85"/>
  <c r="GA153" i="85"/>
  <c r="GB153" i="85" s="1"/>
  <c r="HQ153" i="85"/>
  <c r="HR153" i="85" s="1"/>
  <c r="HO153" i="85"/>
  <c r="GV154" i="85"/>
  <c r="GW154" i="85" s="1"/>
  <c r="GT154" i="85"/>
  <c r="FY155" i="85"/>
  <c r="GA155" i="85"/>
  <c r="GB155" i="85" s="1"/>
  <c r="HQ155" i="85"/>
  <c r="HR155" i="85" s="1"/>
  <c r="HO155" i="85"/>
  <c r="GV156" i="85"/>
  <c r="GW156" i="85" s="1"/>
  <c r="GT156" i="85"/>
  <c r="ED157" i="85"/>
  <c r="EE157" i="85" s="1"/>
  <c r="EB157" i="85"/>
  <c r="GO160" i="85"/>
  <c r="GP160" i="85" s="1"/>
  <c r="HA162" i="85"/>
  <c r="HC162" i="85"/>
  <c r="HD162" i="85" s="1"/>
  <c r="HQ162" i="85"/>
  <c r="HR162" i="85" s="1"/>
  <c r="GO153" i="85"/>
  <c r="GP153" i="85" s="1"/>
  <c r="GM153" i="85"/>
  <c r="FT154" i="85"/>
  <c r="FU154" i="85" s="1"/>
  <c r="FR154" i="85"/>
  <c r="EW155" i="85"/>
  <c r="EY155" i="85"/>
  <c r="EZ155" i="85" s="1"/>
  <c r="GO155" i="85"/>
  <c r="GP155" i="85" s="1"/>
  <c r="GM155" i="85"/>
  <c r="FT156" i="85"/>
  <c r="FU156" i="85" s="1"/>
  <c r="FR156" i="85"/>
  <c r="HA159" i="85"/>
  <c r="HC159" i="85"/>
  <c r="HD159" i="85" s="1"/>
  <c r="FY160" i="85"/>
  <c r="GA160" i="85"/>
  <c r="GB160" i="85" s="1"/>
  <c r="DU162" i="85"/>
  <c r="DW162" i="85"/>
  <c r="DX162" i="85" s="1"/>
  <c r="EK151" i="85"/>
  <c r="EL151" i="85" s="1"/>
  <c r="EI151" i="85"/>
  <c r="FM151" i="85"/>
  <c r="FN151" i="85" s="1"/>
  <c r="FK151" i="85"/>
  <c r="GO151" i="85"/>
  <c r="GP151" i="85" s="1"/>
  <c r="GM151" i="85"/>
  <c r="HQ151" i="85"/>
  <c r="HR151" i="85" s="1"/>
  <c r="HO151" i="85"/>
  <c r="EK152" i="85"/>
  <c r="EL152" i="85" s="1"/>
  <c r="EI152" i="85"/>
  <c r="FM152" i="85"/>
  <c r="FN152" i="85" s="1"/>
  <c r="FK152" i="85"/>
  <c r="GO152" i="85"/>
  <c r="GP152" i="85" s="1"/>
  <c r="GM152" i="85"/>
  <c r="HQ152" i="85"/>
  <c r="HR152" i="85" s="1"/>
  <c r="HO152" i="85"/>
  <c r="EK153" i="85"/>
  <c r="EL153" i="85" s="1"/>
  <c r="EI153" i="85"/>
  <c r="FM153" i="85"/>
  <c r="FN153" i="85" s="1"/>
  <c r="FK153" i="85"/>
  <c r="ER154" i="85"/>
  <c r="ES154" i="85" s="1"/>
  <c r="EP154" i="85"/>
  <c r="DU155" i="85"/>
  <c r="DW155" i="85"/>
  <c r="DX155" i="85" s="1"/>
  <c r="FM155" i="85"/>
  <c r="FN155" i="85" s="1"/>
  <c r="FK155" i="85"/>
  <c r="ER156" i="85"/>
  <c r="ES156" i="85" s="1"/>
  <c r="EP156" i="85"/>
  <c r="ED158" i="85"/>
  <c r="EE158" i="85" s="1"/>
  <c r="EB158" i="85"/>
  <c r="EK161" i="85"/>
  <c r="EL161" i="85" s="1"/>
  <c r="EI161" i="85"/>
  <c r="GO162" i="85"/>
  <c r="GP162" i="85" s="1"/>
  <c r="HC157" i="85"/>
  <c r="HD157" i="85" s="1"/>
  <c r="HC158" i="85"/>
  <c r="HD158" i="85" s="1"/>
  <c r="ES167" i="85"/>
  <c r="DW176" i="85"/>
  <c r="DX176" i="85" s="1"/>
  <c r="DU176" i="85"/>
  <c r="FU169" i="85"/>
  <c r="GA176" i="85"/>
  <c r="GB176" i="85" s="1"/>
  <c r="FY176" i="85"/>
  <c r="HK159" i="85"/>
  <c r="HK160" i="85"/>
  <c r="HK161" i="85"/>
  <c r="HK162" i="85"/>
  <c r="HD163" i="85"/>
  <c r="FU168" i="85"/>
  <c r="HD168" i="85"/>
  <c r="EW171" i="85"/>
  <c r="EV188" i="85"/>
  <c r="EW170" i="85"/>
  <c r="EW169" i="85"/>
  <c r="EW168" i="85"/>
  <c r="EW167" i="85"/>
  <c r="EW165" i="85"/>
  <c r="EW164" i="85"/>
  <c r="HA171" i="85"/>
  <c r="HA170" i="85"/>
  <c r="GZ188" i="85"/>
  <c r="HA169" i="85"/>
  <c r="HA168" i="85"/>
  <c r="HA167" i="85"/>
  <c r="HA165" i="85"/>
  <c r="HA164" i="85"/>
  <c r="HA163" i="85"/>
  <c r="HH156" i="85"/>
  <c r="EY157" i="85"/>
  <c r="EZ157" i="85" s="1"/>
  <c r="HH157" i="85"/>
  <c r="EY158" i="85"/>
  <c r="EZ158" i="85" s="1"/>
  <c r="HH158" i="85"/>
  <c r="EY159" i="85"/>
  <c r="EZ159" i="85" s="1"/>
  <c r="EY160" i="85"/>
  <c r="EZ160" i="85" s="1"/>
  <c r="EY161" i="85"/>
  <c r="EZ161" i="85" s="1"/>
  <c r="EY162" i="85"/>
  <c r="EZ162" i="85" s="1"/>
  <c r="EY163" i="85"/>
  <c r="EZ163" i="85" s="1"/>
  <c r="ES164" i="85"/>
  <c r="ES169" i="85"/>
  <c r="EY176" i="85"/>
  <c r="EZ176" i="85" s="1"/>
  <c r="EW176" i="85"/>
  <c r="FG164" i="85"/>
  <c r="FG165" i="85"/>
  <c r="FG167" i="85"/>
  <c r="FG168" i="85"/>
  <c r="FG169" i="85"/>
  <c r="EE171" i="85"/>
  <c r="HX176" i="85"/>
  <c r="HY176" i="85" s="1"/>
  <c r="HV176" i="85"/>
  <c r="EE170" i="85"/>
  <c r="GV176" i="85"/>
  <c r="GW176" i="85" s="1"/>
  <c r="GT176" i="85"/>
  <c r="EY164" i="85"/>
  <c r="EZ164" i="85" s="1"/>
  <c r="HY164" i="85"/>
  <c r="EY165" i="85"/>
  <c r="EZ165" i="85" s="1"/>
  <c r="HY165" i="85"/>
  <c r="EY167" i="85"/>
  <c r="EZ167" i="85" s="1"/>
  <c r="HY167" i="85"/>
  <c r="EY168" i="85"/>
  <c r="EZ168" i="85" s="1"/>
  <c r="HY168" i="85"/>
  <c r="EY169" i="85"/>
  <c r="EZ169" i="85" s="1"/>
  <c r="HY169" i="85"/>
  <c r="EY170" i="85"/>
  <c r="EZ170" i="85" s="1"/>
  <c r="HK170" i="85"/>
  <c r="HC171" i="85"/>
  <c r="HD171" i="85" s="1"/>
  <c r="EB176" i="85"/>
  <c r="FM176" i="85"/>
  <c r="FN176" i="85" s="1"/>
  <c r="HC176" i="85"/>
  <c r="HD176" i="85" s="1"/>
  <c r="HA176" i="85"/>
  <c r="DU171" i="85"/>
  <c r="DT188" i="85"/>
  <c r="FY171" i="85"/>
  <c r="FX188" i="85"/>
  <c r="HK163" i="85"/>
  <c r="HK164" i="85"/>
  <c r="HK165" i="85"/>
  <c r="HK167" i="85"/>
  <c r="HK168" i="85"/>
  <c r="FT176" i="85"/>
  <c r="FU176" i="85" s="1"/>
  <c r="FR176" i="85"/>
  <c r="GB171" i="85"/>
  <c r="ER176" i="85"/>
  <c r="ES176" i="85" s="1"/>
  <c r="EP176" i="85"/>
  <c r="EP168" i="85"/>
  <c r="FR168" i="85"/>
  <c r="GT168" i="85"/>
  <c r="HV168" i="85"/>
  <c r="EP169" i="85"/>
  <c r="FR169" i="85"/>
  <c r="GT169" i="85"/>
  <c r="HV169" i="85"/>
  <c r="EP170" i="85"/>
  <c r="FR170" i="85"/>
  <c r="DC8" i="85"/>
  <c r="BJ97" i="85"/>
  <c r="BL97" i="85"/>
  <c r="BM97" i="85" s="1"/>
  <c r="AV103" i="85"/>
  <c r="AX103" i="85"/>
  <c r="AY103" i="85" s="1"/>
  <c r="BL176" i="85"/>
  <c r="BM176" i="85" s="1"/>
  <c r="BJ176" i="85"/>
  <c r="CN21" i="85"/>
  <c r="CO21" i="85" s="1"/>
  <c r="CL21" i="85"/>
  <c r="CN27" i="85"/>
  <c r="CO27" i="85" s="1"/>
  <c r="CL27" i="85"/>
  <c r="DI32" i="85"/>
  <c r="DJ32" i="85" s="1"/>
  <c r="DG32" i="85"/>
  <c r="CN33" i="85"/>
  <c r="CO33" i="85" s="1"/>
  <c r="CL33" i="85"/>
  <c r="CS59" i="85"/>
  <c r="CU59" i="85"/>
  <c r="CV59" i="85" s="1"/>
  <c r="AD79" i="85"/>
  <c r="W68" i="85"/>
  <c r="AJ62" i="85"/>
  <c r="AK62" i="85" s="1"/>
  <c r="AX29" i="85"/>
  <c r="AY29" i="85" s="1"/>
  <c r="AQ39" i="85"/>
  <c r="AO39" i="85"/>
  <c r="AD21" i="85"/>
  <c r="AC68" i="85"/>
  <c r="AK111" i="85"/>
  <c r="AC149" i="85"/>
  <c r="AD149" i="85" s="1"/>
  <c r="BJ52" i="85"/>
  <c r="BL52" i="85"/>
  <c r="BJ74" i="85"/>
  <c r="BL74" i="85"/>
  <c r="BM74" i="85" s="1"/>
  <c r="AO169" i="85"/>
  <c r="DI26" i="85"/>
  <c r="DJ26" i="85" s="1"/>
  <c r="DG26" i="85"/>
  <c r="CU76" i="85"/>
  <c r="CV76" i="85" s="1"/>
  <c r="CS76" i="85"/>
  <c r="V25" i="85"/>
  <c r="W25" i="85" s="1"/>
  <c r="T41" i="85"/>
  <c r="V56" i="85"/>
  <c r="W56" i="85" s="1"/>
  <c r="AC13" i="85"/>
  <c r="AD13" i="85" s="1"/>
  <c r="AC18" i="85"/>
  <c r="AD18" i="85" s="1"/>
  <c r="AJ19" i="85"/>
  <c r="AK19" i="85" s="1"/>
  <c r="AA21" i="85"/>
  <c r="AC28" i="85"/>
  <c r="AC31" i="85"/>
  <c r="AD31" i="85" s="1"/>
  <c r="AJ32" i="85"/>
  <c r="AK32" i="85" s="1"/>
  <c r="AC41" i="85"/>
  <c r="AD41" i="85" s="1"/>
  <c r="AJ45" i="85"/>
  <c r="AC50" i="85"/>
  <c r="AD50" i="85" s="1"/>
  <c r="AJ51" i="85"/>
  <c r="AA70" i="85"/>
  <c r="AJ77" i="85"/>
  <c r="AA79" i="85"/>
  <c r="AC125" i="85"/>
  <c r="AD125" i="85" s="1"/>
  <c r="AA127" i="85"/>
  <c r="AK128" i="85"/>
  <c r="AC153" i="85"/>
  <c r="AD153" i="85" s="1"/>
  <c r="AA155" i="85"/>
  <c r="AA157" i="85"/>
  <c r="AK160" i="85"/>
  <c r="AV14" i="85"/>
  <c r="AV18" i="85"/>
  <c r="AY22" i="85"/>
  <c r="AV30" i="85"/>
  <c r="AY34" i="85"/>
  <c r="AO35" i="85"/>
  <c r="AX37" i="85"/>
  <c r="AY37" i="85" s="1"/>
  <c r="BL45" i="85"/>
  <c r="BM45" i="85" s="1"/>
  <c r="BL49" i="85"/>
  <c r="BM49" i="85" s="1"/>
  <c r="AY51" i="85"/>
  <c r="AO52" i="85"/>
  <c r="BL59" i="85"/>
  <c r="AQ63" i="85"/>
  <c r="AR63" i="85" s="1"/>
  <c r="AO63" i="85"/>
  <c r="AQ64" i="85"/>
  <c r="AR64" i="85" s="1"/>
  <c r="AO67" i="85"/>
  <c r="BL67" i="85"/>
  <c r="AY69" i="85"/>
  <c r="BM70" i="85"/>
  <c r="BJ87" i="85"/>
  <c r="BL87" i="85"/>
  <c r="BM87" i="85" s="1"/>
  <c r="BJ100" i="85"/>
  <c r="BL100" i="85"/>
  <c r="BM100" i="85" s="1"/>
  <c r="AO108" i="85"/>
  <c r="AQ122" i="85"/>
  <c r="AR122" i="85" s="1"/>
  <c r="AO122" i="85"/>
  <c r="AR124" i="85"/>
  <c r="BJ124" i="85"/>
  <c r="AX136" i="85"/>
  <c r="AY136" i="85" s="1"/>
  <c r="AV136" i="85"/>
  <c r="AQ143" i="85"/>
  <c r="AR143" i="85" s="1"/>
  <c r="AO143" i="85"/>
  <c r="AX168" i="85"/>
  <c r="AY168" i="85" s="1"/>
  <c r="AV168" i="85"/>
  <c r="DQ14" i="85"/>
  <c r="DQ16" i="85"/>
  <c r="DQ17" i="85"/>
  <c r="DQ18" i="85"/>
  <c r="DQ19" i="85"/>
  <c r="CN22" i="85"/>
  <c r="CO22" i="85" s="1"/>
  <c r="CL22" i="85"/>
  <c r="CN28" i="85"/>
  <c r="CO28" i="85" s="1"/>
  <c r="CL28" i="85"/>
  <c r="DI30" i="85"/>
  <c r="DJ30" i="85" s="1"/>
  <c r="DG30" i="85"/>
  <c r="CN31" i="85"/>
  <c r="CO31" i="85" s="1"/>
  <c r="CL31" i="85"/>
  <c r="CU52" i="85"/>
  <c r="CV52" i="85" s="1"/>
  <c r="CS52" i="85"/>
  <c r="AJ22" i="85"/>
  <c r="AK22" i="85" s="1"/>
  <c r="AJ35" i="85"/>
  <c r="AQ113" i="85"/>
  <c r="AR113" i="85" s="1"/>
  <c r="AO113" i="85"/>
  <c r="BL138" i="85"/>
  <c r="BM138" i="85" s="1"/>
  <c r="BJ138" i="85"/>
  <c r="DI41" i="85"/>
  <c r="DJ41" i="85" s="1"/>
  <c r="DG41" i="85"/>
  <c r="AA18" i="85"/>
  <c r="AC25" i="85"/>
  <c r="AD25" i="85" s="1"/>
  <c r="AA28" i="85"/>
  <c r="AK29" i="85"/>
  <c r="AC36" i="85"/>
  <c r="AD36" i="85" s="1"/>
  <c r="AC38" i="85"/>
  <c r="AD38" i="85" s="1"/>
  <c r="AC59" i="85"/>
  <c r="AD59" i="85" s="1"/>
  <c r="AA63" i="85"/>
  <c r="AA67" i="85"/>
  <c r="AC70" i="85"/>
  <c r="AD70" i="85" s="1"/>
  <c r="AC74" i="85"/>
  <c r="AD74" i="85" s="1"/>
  <c r="AA81" i="85"/>
  <c r="AA85" i="85"/>
  <c r="AC127" i="85"/>
  <c r="AD127" i="85" s="1"/>
  <c r="AC157" i="85"/>
  <c r="AD157" i="85" s="1"/>
  <c r="AA159" i="85"/>
  <c r="BM8" i="85"/>
  <c r="AX25" i="85"/>
  <c r="AY25" i="85" s="1"/>
  <c r="AY31" i="85"/>
  <c r="AV34" i="85"/>
  <c r="AX38" i="85"/>
  <c r="AY38" i="85" s="1"/>
  <c r="BJ50" i="85"/>
  <c r="BL50" i="85"/>
  <c r="BM50" i="85" s="1"/>
  <c r="AX57" i="85"/>
  <c r="AY57" i="85" s="1"/>
  <c r="AO59" i="85"/>
  <c r="AV62" i="85"/>
  <c r="AX62" i="85"/>
  <c r="AO71" i="85"/>
  <c r="AP71" i="85" s="1"/>
  <c r="AQ71" i="85"/>
  <c r="AR71" i="85" s="1"/>
  <c r="AO74" i="85"/>
  <c r="AQ74" i="85"/>
  <c r="AX82" i="85"/>
  <c r="AY82" i="85" s="1"/>
  <c r="AV82" i="85"/>
  <c r="BL101" i="85"/>
  <c r="BM101" i="85" s="1"/>
  <c r="BJ101" i="85"/>
  <c r="AQ109" i="85"/>
  <c r="AR109" i="85" s="1"/>
  <c r="AO109" i="85"/>
  <c r="AQ110" i="85"/>
  <c r="AR110" i="85" s="1"/>
  <c r="AO110" i="85"/>
  <c r="AQ138" i="85"/>
  <c r="AR138" i="85" s="1"/>
  <c r="AO138" i="85"/>
  <c r="CA8" i="85"/>
  <c r="DI21" i="85"/>
  <c r="DJ21" i="85" s="1"/>
  <c r="DG21" i="85"/>
  <c r="DI27" i="85"/>
  <c r="DJ27" i="85" s="1"/>
  <c r="DG27" i="85"/>
  <c r="DI33" i="85"/>
  <c r="DJ33" i="85" s="1"/>
  <c r="DG33" i="85"/>
  <c r="CN34" i="85"/>
  <c r="CO34" i="85" s="1"/>
  <c r="CL34" i="85"/>
  <c r="CU50" i="85"/>
  <c r="CV50" i="85" s="1"/>
  <c r="CS50" i="85"/>
  <c r="BS92" i="85"/>
  <c r="BT92" i="85" s="1"/>
  <c r="BQ92" i="85"/>
  <c r="AX133" i="85"/>
  <c r="AV133" i="85"/>
  <c r="AD16" i="85"/>
  <c r="AA34" i="85"/>
  <c r="AJ57" i="85"/>
  <c r="AK84" i="85"/>
  <c r="T20" i="85"/>
  <c r="V63" i="85"/>
  <c r="W63" i="85" s="1"/>
  <c r="V157" i="85"/>
  <c r="W157" i="85" s="1"/>
  <c r="AC15" i="85"/>
  <c r="AD15" i="85" s="1"/>
  <c r="AJ16" i="85"/>
  <c r="AC20" i="85"/>
  <c r="AD20" i="85" s="1"/>
  <c r="AJ26" i="85"/>
  <c r="AC33" i="85"/>
  <c r="AD33" i="85" s="1"/>
  <c r="AC46" i="85"/>
  <c r="AC52" i="85"/>
  <c r="AD52" i="85" s="1"/>
  <c r="AJ56" i="85"/>
  <c r="AC63" i="85"/>
  <c r="AD63" i="85" s="1"/>
  <c r="AC67" i="85"/>
  <c r="AC78" i="85"/>
  <c r="AD78" i="85" s="1"/>
  <c r="AC85" i="85"/>
  <c r="AD85" i="85" s="1"/>
  <c r="AA90" i="85"/>
  <c r="AK110" i="85"/>
  <c r="AK125" i="85"/>
  <c r="AA129" i="85"/>
  <c r="AK155" i="85"/>
  <c r="AC159" i="85"/>
  <c r="AD159" i="85" s="1"/>
  <c r="AA161" i="85"/>
  <c r="AV15" i="85"/>
  <c r="AQ61" i="85"/>
  <c r="AR61" i="85" s="1"/>
  <c r="AO61" i="85"/>
  <c r="AV63" i="85"/>
  <c r="AX63" i="85"/>
  <c r="AY63" i="85" s="1"/>
  <c r="BL94" i="85"/>
  <c r="BM94" i="85" s="1"/>
  <c r="AV97" i="85"/>
  <c r="AX99" i="85"/>
  <c r="AY99" i="85" s="1"/>
  <c r="AV99" i="85"/>
  <c r="AQ114" i="85"/>
  <c r="AR114" i="85" s="1"/>
  <c r="AO114" i="85"/>
  <c r="AR119" i="85"/>
  <c r="BL135" i="85"/>
  <c r="BM135" i="85" s="1"/>
  <c r="BJ135" i="85"/>
  <c r="AV137" i="85"/>
  <c r="CO14" i="85"/>
  <c r="CO16" i="85"/>
  <c r="BT25" i="85"/>
  <c r="CN25" i="85"/>
  <c r="CO25" i="85" s="1"/>
  <c r="CL25" i="85"/>
  <c r="BT29" i="85"/>
  <c r="CN29" i="85"/>
  <c r="CO29" i="85" s="1"/>
  <c r="CL29" i="85"/>
  <c r="BT32" i="85"/>
  <c r="DN36" i="85"/>
  <c r="DP36" i="85"/>
  <c r="DQ36" i="85" s="1"/>
  <c r="BS71" i="85"/>
  <c r="BT71" i="85" s="1"/>
  <c r="BQ71" i="85"/>
  <c r="BR71" i="85" s="1"/>
  <c r="AQ38" i="85"/>
  <c r="AO38" i="85"/>
  <c r="AJ71" i="85"/>
  <c r="AK71" i="85" s="1"/>
  <c r="AC121" i="85"/>
  <c r="AD121" i="85" s="1"/>
  <c r="BJ109" i="85"/>
  <c r="BL109" i="85"/>
  <c r="BM109" i="85" s="1"/>
  <c r="DI20" i="85"/>
  <c r="DJ20" i="85" s="1"/>
  <c r="DG20" i="85"/>
  <c r="AJ13" i="85"/>
  <c r="AK13" i="85" s="1"/>
  <c r="AC30" i="85"/>
  <c r="AD30" i="85" s="1"/>
  <c r="AJ31" i="85"/>
  <c r="AC40" i="85"/>
  <c r="AD40" i="85" s="1"/>
  <c r="AC49" i="85"/>
  <c r="AK50" i="85"/>
  <c r="AA52" i="85"/>
  <c r="AA69" i="85"/>
  <c r="AC77" i="85"/>
  <c r="AD77" i="85" s="1"/>
  <c r="AC90" i="85"/>
  <c r="AD90" i="85" s="1"/>
  <c r="AA92" i="85"/>
  <c r="AA97" i="85"/>
  <c r="AA100" i="85"/>
  <c r="AA102" i="85"/>
  <c r="AC129" i="85"/>
  <c r="AD129" i="85" s="1"/>
  <c r="AA133" i="85"/>
  <c r="AA135" i="85"/>
  <c r="AA137" i="85"/>
  <c r="AA139" i="85"/>
  <c r="AA143" i="85"/>
  <c r="AC161" i="85"/>
  <c r="AD161" i="85" s="1"/>
  <c r="AA165" i="85"/>
  <c r="AA168" i="85"/>
  <c r="AA170" i="85"/>
  <c r="AY27" i="85"/>
  <c r="AV35" i="85"/>
  <c r="AQ41" i="85"/>
  <c r="AR41" i="85" s="1"/>
  <c r="AO41" i="85"/>
  <c r="AV59" i="85"/>
  <c r="AX59" i="85"/>
  <c r="AY59" i="85" s="1"/>
  <c r="AX74" i="85"/>
  <c r="AY74" i="85" s="1"/>
  <c r="AV74" i="85"/>
  <c r="AV93" i="85"/>
  <c r="AR102" i="85"/>
  <c r="BL111" i="85"/>
  <c r="BM111" i="85" s="1"/>
  <c r="AQ126" i="85"/>
  <c r="AR126" i="85" s="1"/>
  <c r="AO126" i="85"/>
  <c r="BM126" i="85"/>
  <c r="CH8" i="85"/>
  <c r="DI22" i="85"/>
  <c r="DJ22" i="85" s="1"/>
  <c r="DG22" i="85"/>
  <c r="DI28" i="85"/>
  <c r="DJ28" i="85" s="1"/>
  <c r="DG28" i="85"/>
  <c r="DI31" i="85"/>
  <c r="DJ31" i="85" s="1"/>
  <c r="DG31" i="85"/>
  <c r="CN32" i="85"/>
  <c r="CO32" i="85" s="1"/>
  <c r="CL32" i="85"/>
  <c r="BJ63" i="85"/>
  <c r="BL63" i="85"/>
  <c r="BM63" i="85" s="1"/>
  <c r="AA47" i="85"/>
  <c r="AX47" i="85"/>
  <c r="AY47" i="85" s="1"/>
  <c r="T82" i="85"/>
  <c r="V110" i="85"/>
  <c r="V122" i="85"/>
  <c r="W122" i="85" s="1"/>
  <c r="T154" i="85"/>
  <c r="AC17" i="85"/>
  <c r="AD17" i="85" s="1"/>
  <c r="AC22" i="85"/>
  <c r="AD22" i="85" s="1"/>
  <c r="AC27" i="85"/>
  <c r="AD27" i="85" s="1"/>
  <c r="AJ28" i="85"/>
  <c r="AK28" i="85" s="1"/>
  <c r="AA30" i="85"/>
  <c r="AC35" i="85"/>
  <c r="AD35" i="85" s="1"/>
  <c r="AJ38" i="85"/>
  <c r="AK38" i="85" s="1"/>
  <c r="AC45" i="85"/>
  <c r="AD45" i="85" s="1"/>
  <c r="AC57" i="85"/>
  <c r="AD57" i="85" s="1"/>
  <c r="AC62" i="85"/>
  <c r="AD62" i="85" s="1"/>
  <c r="AC69" i="85"/>
  <c r="AJ74" i="85"/>
  <c r="AK74" i="85" s="1"/>
  <c r="AA77" i="85"/>
  <c r="AC102" i="85"/>
  <c r="AD102" i="85" s="1"/>
  <c r="AA105" i="85"/>
  <c r="AA111" i="85"/>
  <c r="AC143" i="85"/>
  <c r="AA145" i="85"/>
  <c r="AA147" i="85"/>
  <c r="AC170" i="85"/>
  <c r="AD170" i="85" s="1"/>
  <c r="AV27" i="85"/>
  <c r="AY50" i="85"/>
  <c r="AO69" i="85"/>
  <c r="AX70" i="85"/>
  <c r="AY70" i="85" s="1"/>
  <c r="BL91" i="85"/>
  <c r="BM91" i="85" s="1"/>
  <c r="AX100" i="85"/>
  <c r="AV100" i="85"/>
  <c r="AQ103" i="85"/>
  <c r="AR103" i="85" s="1"/>
  <c r="AO103" i="85"/>
  <c r="CN20" i="85"/>
  <c r="CO20" i="85" s="1"/>
  <c r="CL20" i="85"/>
  <c r="BT26" i="85"/>
  <c r="CN26" i="85"/>
  <c r="CO26" i="85" s="1"/>
  <c r="CL26" i="85"/>
  <c r="BT30" i="85"/>
  <c r="DI34" i="85"/>
  <c r="DJ34" i="85" s="1"/>
  <c r="DG34" i="85"/>
  <c r="DI38" i="85"/>
  <c r="DJ38" i="85" s="1"/>
  <c r="DG38" i="85"/>
  <c r="AC14" i="85"/>
  <c r="AD14" i="85" s="1"/>
  <c r="AC19" i="85"/>
  <c r="AC26" i="85"/>
  <c r="AD26" i="85" s="1"/>
  <c r="AC32" i="85"/>
  <c r="AC37" i="85"/>
  <c r="AD37" i="85" s="1"/>
  <c r="AA45" i="85"/>
  <c r="AC51" i="85"/>
  <c r="AD51" i="85" s="1"/>
  <c r="AA80" i="85"/>
  <c r="AA82" i="85"/>
  <c r="AC111" i="85"/>
  <c r="AD111" i="85" s="1"/>
  <c r="AA113" i="85"/>
  <c r="AA115" i="85"/>
  <c r="AC147" i="85"/>
  <c r="AD147" i="85" s="1"/>
  <c r="AV68" i="85"/>
  <c r="AX68" i="85"/>
  <c r="AY68" i="85" s="1"/>
  <c r="AY133" i="85"/>
  <c r="BM169" i="85"/>
  <c r="DI25" i="85"/>
  <c r="DJ25" i="85" s="1"/>
  <c r="DG25" i="85"/>
  <c r="DI29" i="85"/>
  <c r="DJ29" i="85" s="1"/>
  <c r="DG29" i="85"/>
  <c r="CN30" i="85"/>
  <c r="CO30" i="85" s="1"/>
  <c r="CL30" i="85"/>
  <c r="BT33" i="85"/>
  <c r="BZ97" i="85"/>
  <c r="CA97" i="85" s="1"/>
  <c r="BX97" i="85"/>
  <c r="BS85" i="85"/>
  <c r="BT85" i="85" s="1"/>
  <c r="BQ85" i="85"/>
  <c r="BS91" i="85"/>
  <c r="BT91" i="85" s="1"/>
  <c r="BQ91" i="85"/>
  <c r="DB176" i="85"/>
  <c r="DC176" i="85" s="1"/>
  <c r="CZ176" i="85"/>
  <c r="BM69" i="85"/>
  <c r="AY80" i="85"/>
  <c r="BJ82" i="85"/>
  <c r="BJ83" i="85"/>
  <c r="BJ95" i="85"/>
  <c r="BL112" i="85"/>
  <c r="BM112" i="85" s="1"/>
  <c r="BL122" i="85"/>
  <c r="BM122" i="85" s="1"/>
  <c r="AX171" i="85"/>
  <c r="AY171" i="85" s="1"/>
  <c r="CL13" i="85"/>
  <c r="DN13" i="85"/>
  <c r="CL14" i="85"/>
  <c r="DN14" i="85"/>
  <c r="CL15" i="85"/>
  <c r="DN15" i="85"/>
  <c r="CL16" i="85"/>
  <c r="DN16" i="85"/>
  <c r="CL17" i="85"/>
  <c r="DN17" i="85"/>
  <c r="CL18" i="85"/>
  <c r="DN18" i="85"/>
  <c r="CL19" i="85"/>
  <c r="DN19" i="85"/>
  <c r="CE36" i="85"/>
  <c r="CE45" i="85"/>
  <c r="CS61" i="85"/>
  <c r="BQ69" i="85"/>
  <c r="DB71" i="85"/>
  <c r="DC71" i="85" s="1"/>
  <c r="CZ71" i="85"/>
  <c r="DA71" i="85" s="1"/>
  <c r="BS78" i="85"/>
  <c r="BT78" i="85" s="1"/>
  <c r="BQ78" i="85"/>
  <c r="BS84" i="85"/>
  <c r="BT84" i="85" s="1"/>
  <c r="BQ84" i="85"/>
  <c r="CS90" i="85"/>
  <c r="BS101" i="85"/>
  <c r="BT101" i="85" s="1"/>
  <c r="BQ101" i="85"/>
  <c r="BM83" i="85"/>
  <c r="BM95" i="85"/>
  <c r="BL167" i="85"/>
  <c r="BM167" i="85" s="1"/>
  <c r="CN38" i="85"/>
  <c r="CO38" i="85" s="1"/>
  <c r="DB49" i="85"/>
  <c r="DC49" i="85" s="1"/>
  <c r="CZ49" i="85"/>
  <c r="DB51" i="85"/>
  <c r="DC51" i="85" s="1"/>
  <c r="CZ51" i="85"/>
  <c r="DB56" i="85"/>
  <c r="DC56" i="85" s="1"/>
  <c r="CZ56" i="85"/>
  <c r="CO62" i="85"/>
  <c r="BS63" i="85"/>
  <c r="BT63" i="85" s="1"/>
  <c r="BQ63" i="85"/>
  <c r="CU70" i="85"/>
  <c r="CV70" i="85" s="1"/>
  <c r="CS70" i="85"/>
  <c r="DB76" i="85"/>
  <c r="DC76" i="85" s="1"/>
  <c r="CZ76" i="85"/>
  <c r="BS81" i="85"/>
  <c r="BT81" i="85" s="1"/>
  <c r="BQ81" i="85"/>
  <c r="CL94" i="85"/>
  <c r="CN94" i="85"/>
  <c r="CO94" i="85" s="1"/>
  <c r="CE122" i="85"/>
  <c r="CG122" i="85"/>
  <c r="CH122" i="85" s="1"/>
  <c r="AR117" i="85"/>
  <c r="AR120" i="85"/>
  <c r="AY146" i="85"/>
  <c r="AR147" i="85"/>
  <c r="AY148" i="85"/>
  <c r="AR149" i="85"/>
  <c r="AR151" i="85"/>
  <c r="AY152" i="85"/>
  <c r="AY154" i="85"/>
  <c r="AR155" i="85"/>
  <c r="BL155" i="85"/>
  <c r="BM155" i="85" s="1"/>
  <c r="AR157" i="85"/>
  <c r="BL157" i="85"/>
  <c r="BM157" i="85" s="1"/>
  <c r="AY158" i="85"/>
  <c r="AR159" i="85"/>
  <c r="BL159" i="85"/>
  <c r="BM159" i="85" s="1"/>
  <c r="AY160" i="85"/>
  <c r="BL161" i="85"/>
  <c r="BM161" i="85" s="1"/>
  <c r="AY162" i="85"/>
  <c r="AR163" i="85"/>
  <c r="BL163" i="85"/>
  <c r="BM163" i="85" s="1"/>
  <c r="AY164" i="85"/>
  <c r="BL170" i="85"/>
  <c r="BM170" i="85" s="1"/>
  <c r="CE35" i="85"/>
  <c r="CE39" i="85"/>
  <c r="CE46" i="85"/>
  <c r="BZ51" i="85"/>
  <c r="CA51" i="85" s="1"/>
  <c r="BX51" i="85"/>
  <c r="BZ56" i="85"/>
  <c r="CA56" i="85" s="1"/>
  <c r="BX56" i="85"/>
  <c r="BZ59" i="85"/>
  <c r="CA59" i="85" s="1"/>
  <c r="BX59" i="85"/>
  <c r="BX61" i="85"/>
  <c r="DB61" i="85"/>
  <c r="DC61" i="85" s="1"/>
  <c r="CZ61" i="85"/>
  <c r="CZ64" i="85"/>
  <c r="DA64" i="85" s="1"/>
  <c r="CZ68" i="85"/>
  <c r="BZ69" i="85"/>
  <c r="CA69" i="85" s="1"/>
  <c r="BX69" i="85"/>
  <c r="CZ110" i="85"/>
  <c r="DI118" i="85"/>
  <c r="DJ118" i="85" s="1"/>
  <c r="DG118" i="85"/>
  <c r="BF45" i="85"/>
  <c r="AR47" i="85"/>
  <c r="BJ90" i="85"/>
  <c r="BJ93" i="85"/>
  <c r="BJ113" i="85"/>
  <c r="AO118" i="85"/>
  <c r="BL118" i="85"/>
  <c r="BM118" i="85" s="1"/>
  <c r="AO121" i="85"/>
  <c r="BJ121" i="85"/>
  <c r="AO123" i="85"/>
  <c r="BJ123" i="85"/>
  <c r="AO125" i="85"/>
  <c r="BJ125" i="85"/>
  <c r="BL134" i="85"/>
  <c r="BM134" i="85" s="1"/>
  <c r="AO137" i="85"/>
  <c r="AO139" i="85"/>
  <c r="AV167" i="85"/>
  <c r="AV169" i="85"/>
  <c r="CE21" i="85"/>
  <c r="CE22" i="85"/>
  <c r="CE25" i="85"/>
  <c r="CE26" i="85"/>
  <c r="CE27" i="85"/>
  <c r="CE28" i="85"/>
  <c r="CE29" i="85"/>
  <c r="CN37" i="85"/>
  <c r="CO37" i="85" s="1"/>
  <c r="CG71" i="85"/>
  <c r="CH71" i="85" s="1"/>
  <c r="CE71" i="85"/>
  <c r="CF71" i="85" s="1"/>
  <c r="CL97" i="85"/>
  <c r="CN97" i="85"/>
  <c r="CO97" i="85" s="1"/>
  <c r="DN111" i="85"/>
  <c r="DP111" i="85"/>
  <c r="DQ111" i="85" s="1"/>
  <c r="BM93" i="85"/>
  <c r="BL142" i="85"/>
  <c r="BL165" i="85"/>
  <c r="BM165" i="85" s="1"/>
  <c r="BL168" i="85"/>
  <c r="BM168" i="85" s="1"/>
  <c r="BC52" i="85"/>
  <c r="CH30" i="85"/>
  <c r="CH31" i="85"/>
  <c r="CH32" i="85"/>
  <c r="CH33" i="85"/>
  <c r="CH34" i="85"/>
  <c r="CO59" i="85"/>
  <c r="DQ63" i="85"/>
  <c r="BS77" i="85"/>
  <c r="BT77" i="85" s="1"/>
  <c r="BQ77" i="85"/>
  <c r="DB77" i="85"/>
  <c r="DC77" i="85" s="1"/>
  <c r="CZ77" i="85"/>
  <c r="BS80" i="85"/>
  <c r="BT80" i="85" s="1"/>
  <c r="BQ80" i="85"/>
  <c r="BS62" i="85"/>
  <c r="BT62" i="85" s="1"/>
  <c r="BQ62" i="85"/>
  <c r="DB62" i="85"/>
  <c r="DC62" i="85" s="1"/>
  <c r="CZ62" i="85"/>
  <c r="CU69" i="85"/>
  <c r="CV69" i="85" s="1"/>
  <c r="CS69" i="85"/>
  <c r="BZ70" i="85"/>
  <c r="CA70" i="85" s="1"/>
  <c r="BX70" i="85"/>
  <c r="CU101" i="85"/>
  <c r="CV101" i="85" s="1"/>
  <c r="CS101" i="85"/>
  <c r="CG102" i="85"/>
  <c r="CH102" i="85" s="1"/>
  <c r="CE102" i="85"/>
  <c r="BT68" i="85"/>
  <c r="CV80" i="85"/>
  <c r="CU103" i="85"/>
  <c r="CV103" i="85" s="1"/>
  <c r="CS103" i="85"/>
  <c r="CG116" i="85"/>
  <c r="CH116" i="85" s="1"/>
  <c r="CE116" i="85"/>
  <c r="BT67" i="85"/>
  <c r="CV78" i="85"/>
  <c r="CV81" i="85"/>
  <c r="BS95" i="85"/>
  <c r="BT95" i="85" s="1"/>
  <c r="BQ95" i="85"/>
  <c r="DN95" i="85"/>
  <c r="DP95" i="85"/>
  <c r="DQ95" i="85" s="1"/>
  <c r="BZ99" i="85"/>
  <c r="CA99" i="85" s="1"/>
  <c r="BX99" i="85"/>
  <c r="BX126" i="85"/>
  <c r="BZ126" i="85"/>
  <c r="CA126" i="85" s="1"/>
  <c r="BT61" i="85"/>
  <c r="CS63" i="85"/>
  <c r="BQ67" i="85"/>
  <c r="CV68" i="85"/>
  <c r="BT76" i="85"/>
  <c r="CS78" i="85"/>
  <c r="CS81" i="85"/>
  <c r="BT82" i="85"/>
  <c r="CS85" i="85"/>
  <c r="CS92" i="85"/>
  <c r="DI99" i="85"/>
  <c r="DJ99" i="85" s="1"/>
  <c r="DG99" i="85"/>
  <c r="DB109" i="85"/>
  <c r="DC109" i="85" s="1"/>
  <c r="CZ109" i="85"/>
  <c r="CG113" i="85"/>
  <c r="CH113" i="85" s="1"/>
  <c r="CE113" i="85"/>
  <c r="DI115" i="85"/>
  <c r="DJ115" i="85" s="1"/>
  <c r="DG115" i="85"/>
  <c r="CG64" i="85"/>
  <c r="CH64" i="85" s="1"/>
  <c r="CE64" i="85"/>
  <c r="CF64" i="85" s="1"/>
  <c r="CS62" i="85"/>
  <c r="CA63" i="85"/>
  <c r="BQ64" i="85"/>
  <c r="BR64" i="85" s="1"/>
  <c r="BQ70" i="85"/>
  <c r="BT74" i="85"/>
  <c r="CS77" i="85"/>
  <c r="BT79" i="85"/>
  <c r="CS82" i="85"/>
  <c r="BT83" i="85"/>
  <c r="CS87" i="85"/>
  <c r="CS93" i="85"/>
  <c r="CL95" i="85"/>
  <c r="CN95" i="85"/>
  <c r="CO95" i="85" s="1"/>
  <c r="CZ97" i="85"/>
  <c r="DN110" i="85"/>
  <c r="DP110" i="85"/>
  <c r="DQ110" i="85" s="1"/>
  <c r="BX115" i="85"/>
  <c r="BT103" i="85"/>
  <c r="DI103" i="85"/>
  <c r="DJ103" i="85" s="1"/>
  <c r="DG103" i="85"/>
  <c r="DN109" i="85"/>
  <c r="DP109" i="85"/>
  <c r="DQ109" i="85" s="1"/>
  <c r="BT116" i="85"/>
  <c r="CV118" i="85"/>
  <c r="CA119" i="85"/>
  <c r="BS128" i="85"/>
  <c r="BT128" i="85" s="1"/>
  <c r="BQ128" i="85"/>
  <c r="BZ156" i="85"/>
  <c r="CA156" i="85" s="1"/>
  <c r="BX156" i="85"/>
  <c r="DI101" i="85"/>
  <c r="DJ101" i="85" s="1"/>
  <c r="DG101" i="85"/>
  <c r="DN108" i="85"/>
  <c r="DP108" i="85"/>
  <c r="DQ108" i="85" s="1"/>
  <c r="CG136" i="85"/>
  <c r="CH136" i="85" s="1"/>
  <c r="CE136" i="85"/>
  <c r="CS95" i="85"/>
  <c r="CL99" i="85"/>
  <c r="CN99" i="85"/>
  <c r="CO99" i="85" s="1"/>
  <c r="BZ100" i="85"/>
  <c r="CA100" i="85" s="1"/>
  <c r="BX100" i="85"/>
  <c r="CZ100" i="85"/>
  <c r="DC102" i="85"/>
  <c r="CZ105" i="85"/>
  <c r="DN105" i="85"/>
  <c r="DP105" i="85"/>
  <c r="DQ105" i="85" s="1"/>
  <c r="DC108" i="85"/>
  <c r="CE112" i="85"/>
  <c r="BZ114" i="85"/>
  <c r="CA114" i="85" s="1"/>
  <c r="BX114" i="85"/>
  <c r="DC116" i="85"/>
  <c r="DN116" i="85"/>
  <c r="DP116" i="85"/>
  <c r="DQ116" i="85" s="1"/>
  <c r="BT118" i="85"/>
  <c r="DG121" i="85"/>
  <c r="DI127" i="85"/>
  <c r="DJ127" i="85" s="1"/>
  <c r="DG127" i="85"/>
  <c r="DC94" i="85"/>
  <c r="DI95" i="85"/>
  <c r="DJ95" i="85" s="1"/>
  <c r="DG95" i="85"/>
  <c r="DP99" i="85"/>
  <c r="DQ99" i="85" s="1"/>
  <c r="CN100" i="85"/>
  <c r="CO100" i="85" s="1"/>
  <c r="BZ105" i="85"/>
  <c r="CA105" i="85" s="1"/>
  <c r="BX105" i="85"/>
  <c r="DP113" i="85"/>
  <c r="DQ113" i="85" s="1"/>
  <c r="CN116" i="85"/>
  <c r="CO116" i="85" s="1"/>
  <c r="CZ116" i="85"/>
  <c r="DG117" i="85"/>
  <c r="BZ120" i="85"/>
  <c r="CA120" i="85" s="1"/>
  <c r="BX120" i="85"/>
  <c r="CV121" i="85"/>
  <c r="BS123" i="85"/>
  <c r="BT123" i="85" s="1"/>
  <c r="BQ123" i="85"/>
  <c r="CH127" i="85"/>
  <c r="DI122" i="85"/>
  <c r="DJ122" i="85" s="1"/>
  <c r="DG122" i="85"/>
  <c r="CZ134" i="85"/>
  <c r="DB134" i="85"/>
  <c r="DC134" i="85" s="1"/>
  <c r="CL101" i="85"/>
  <c r="CN101" i="85"/>
  <c r="CO101" i="85" s="1"/>
  <c r="BZ102" i="85"/>
  <c r="CA102" i="85" s="1"/>
  <c r="BX102" i="85"/>
  <c r="CL103" i="85"/>
  <c r="CN103" i="85"/>
  <c r="CO103" i="85" s="1"/>
  <c r="CE109" i="85"/>
  <c r="DN112" i="85"/>
  <c r="DP112" i="85"/>
  <c r="DQ112" i="85" s="1"/>
  <c r="CL115" i="85"/>
  <c r="CN115" i="85"/>
  <c r="CO115" i="85" s="1"/>
  <c r="BZ129" i="85"/>
  <c r="CA129" i="85" s="1"/>
  <c r="BS143" i="85"/>
  <c r="BT143" i="85" s="1"/>
  <c r="BQ143" i="85"/>
  <c r="CH124" i="85"/>
  <c r="DI124" i="85"/>
  <c r="DJ124" i="85" s="1"/>
  <c r="DG124" i="85"/>
  <c r="BS125" i="85"/>
  <c r="BT125" i="85" s="1"/>
  <c r="BQ125" i="85"/>
  <c r="CG132" i="85"/>
  <c r="CH132" i="85" s="1"/>
  <c r="CE132" i="85"/>
  <c r="CS97" i="85"/>
  <c r="CS100" i="85"/>
  <c r="CS102" i="85"/>
  <c r="CZ115" i="85"/>
  <c r="CA117" i="85"/>
  <c r="CE119" i="85"/>
  <c r="CZ120" i="85"/>
  <c r="CA121" i="85"/>
  <c r="BZ123" i="85"/>
  <c r="CA123" i="85" s="1"/>
  <c r="CH129" i="85"/>
  <c r="BS130" i="85"/>
  <c r="BT130" i="85" s="1"/>
  <c r="BQ130" i="85"/>
  <c r="CO131" i="85"/>
  <c r="CG138" i="85"/>
  <c r="CH138" i="85" s="1"/>
  <c r="CE138" i="85"/>
  <c r="BX113" i="85"/>
  <c r="CN114" i="85"/>
  <c r="CO114" i="85" s="1"/>
  <c r="BX117" i="85"/>
  <c r="DC117" i="85"/>
  <c r="BX121" i="85"/>
  <c r="DC121" i="85"/>
  <c r="CH126" i="85"/>
  <c r="DI126" i="85"/>
  <c r="DJ126" i="85" s="1"/>
  <c r="DG126" i="85"/>
  <c r="BS127" i="85"/>
  <c r="BT127" i="85" s="1"/>
  <c r="BQ127" i="85"/>
  <c r="BZ128" i="85"/>
  <c r="CA128" i="85" s="1"/>
  <c r="DB130" i="85"/>
  <c r="DC130" i="85" s="1"/>
  <c r="CO137" i="85"/>
  <c r="DI142" i="85"/>
  <c r="DJ142" i="85" s="1"/>
  <c r="DG142" i="85"/>
  <c r="DI123" i="85"/>
  <c r="DJ123" i="85" s="1"/>
  <c r="DG123" i="85"/>
  <c r="BS124" i="85"/>
  <c r="BT124" i="85" s="1"/>
  <c r="BQ124" i="85"/>
  <c r="CG134" i="85"/>
  <c r="CH134" i="85" s="1"/>
  <c r="CE134" i="85"/>
  <c r="BZ139" i="85"/>
  <c r="CA139" i="85" s="1"/>
  <c r="BX139" i="85"/>
  <c r="CG142" i="85"/>
  <c r="CH142" i="85" s="1"/>
  <c r="CE142" i="85"/>
  <c r="DI128" i="85"/>
  <c r="DJ128" i="85" s="1"/>
  <c r="DG128" i="85"/>
  <c r="BS129" i="85"/>
  <c r="BT129" i="85" s="1"/>
  <c r="BQ129" i="85"/>
  <c r="CH125" i="85"/>
  <c r="DI125" i="85"/>
  <c r="DJ125" i="85" s="1"/>
  <c r="DG125" i="85"/>
  <c r="BS126" i="85"/>
  <c r="BT126" i="85" s="1"/>
  <c r="BQ126" i="85"/>
  <c r="BZ127" i="85"/>
  <c r="CA127" i="85" s="1"/>
  <c r="CG130" i="85"/>
  <c r="CH130" i="85" s="1"/>
  <c r="CE130" i="85"/>
  <c r="DB132" i="85"/>
  <c r="DC132" i="85" s="1"/>
  <c r="DB138" i="85"/>
  <c r="DC138" i="85" s="1"/>
  <c r="CZ138" i="85"/>
  <c r="DJ138" i="85"/>
  <c r="DB139" i="85"/>
  <c r="DC139" i="85" s="1"/>
  <c r="CZ139" i="85"/>
  <c r="CO141" i="85"/>
  <c r="CV170" i="85"/>
  <c r="CA131" i="85"/>
  <c r="CA133" i="85"/>
  <c r="CA135" i="85"/>
  <c r="BZ140" i="85"/>
  <c r="CA140" i="85" s="1"/>
  <c r="BX140" i="85"/>
  <c r="CL153" i="85"/>
  <c r="CN153" i="85"/>
  <c r="CO153" i="85" s="1"/>
  <c r="DC123" i="85"/>
  <c r="DC125" i="85"/>
  <c r="DC126" i="85"/>
  <c r="DC129" i="85"/>
  <c r="DB140" i="85"/>
  <c r="DC140" i="85" s="1"/>
  <c r="CZ140" i="85"/>
  <c r="CH147" i="85"/>
  <c r="CH148" i="85"/>
  <c r="CH131" i="85"/>
  <c r="DB131" i="85"/>
  <c r="DC131" i="85" s="1"/>
  <c r="CH133" i="85"/>
  <c r="DB133" i="85"/>
  <c r="DC133" i="85" s="1"/>
  <c r="CH135" i="85"/>
  <c r="DB135" i="85"/>
  <c r="DC135" i="85" s="1"/>
  <c r="CH137" i="85"/>
  <c r="DB137" i="85"/>
  <c r="DC137" i="85" s="1"/>
  <c r="DG139" i="85"/>
  <c r="CH140" i="85"/>
  <c r="CO143" i="85"/>
  <c r="CE144" i="85"/>
  <c r="CV144" i="85"/>
  <c r="CE145" i="85"/>
  <c r="CE146" i="85"/>
  <c r="CE147" i="85"/>
  <c r="CV147" i="85"/>
  <c r="CE148" i="85"/>
  <c r="CV148" i="85"/>
  <c r="CE149" i="85"/>
  <c r="CV149" i="85"/>
  <c r="CE150" i="85"/>
  <c r="CV150" i="85"/>
  <c r="CE151" i="85"/>
  <c r="CV151" i="85"/>
  <c r="CE152" i="85"/>
  <c r="CV152" i="85"/>
  <c r="BX153" i="85"/>
  <c r="BZ158" i="85"/>
  <c r="CA158" i="85" s="1"/>
  <c r="BX158" i="85"/>
  <c r="BS141" i="85"/>
  <c r="BT141" i="85" s="1"/>
  <c r="BQ141" i="85"/>
  <c r="DN153" i="85"/>
  <c r="DP153" i="85"/>
  <c r="DQ153" i="85" s="1"/>
  <c r="DB155" i="85"/>
  <c r="DC155" i="85" s="1"/>
  <c r="CZ155" i="85"/>
  <c r="DG129" i="85"/>
  <c r="BZ130" i="85"/>
  <c r="CA130" i="85" s="1"/>
  <c r="DJ131" i="85"/>
  <c r="BZ132" i="85"/>
  <c r="CA132" i="85" s="1"/>
  <c r="DJ133" i="85"/>
  <c r="BZ134" i="85"/>
  <c r="CA134" i="85" s="1"/>
  <c r="DJ135" i="85"/>
  <c r="BZ136" i="85"/>
  <c r="CA136" i="85" s="1"/>
  <c r="DJ137" i="85"/>
  <c r="BZ138" i="85"/>
  <c r="CA138" i="85" s="1"/>
  <c r="DN143" i="85"/>
  <c r="DN144" i="85"/>
  <c r="DN145" i="85"/>
  <c r="DN146" i="85"/>
  <c r="DN147" i="85"/>
  <c r="DN148" i="85"/>
  <c r="DN149" i="85"/>
  <c r="DN150" i="85"/>
  <c r="DN151" i="85"/>
  <c r="DP152" i="85"/>
  <c r="DQ152" i="85" s="1"/>
  <c r="DN155" i="85"/>
  <c r="DP155" i="85"/>
  <c r="DQ155" i="85" s="1"/>
  <c r="CV158" i="85"/>
  <c r="BZ160" i="85"/>
  <c r="CA160" i="85" s="1"/>
  <c r="BX160" i="85"/>
  <c r="BT161" i="85"/>
  <c r="DN157" i="85"/>
  <c r="DP157" i="85"/>
  <c r="DQ157" i="85" s="1"/>
  <c r="BZ162" i="85"/>
  <c r="CA162" i="85" s="1"/>
  <c r="BX162" i="85"/>
  <c r="CU169" i="85"/>
  <c r="CV169" i="85" s="1"/>
  <c r="CU168" i="85"/>
  <c r="CV168" i="85" s="1"/>
  <c r="CU167" i="85"/>
  <c r="CV167" i="85" s="1"/>
  <c r="CU165" i="85"/>
  <c r="CV165" i="85" s="1"/>
  <c r="CU164" i="85"/>
  <c r="CV164" i="85" s="1"/>
  <c r="CR188" i="85"/>
  <c r="CS171" i="85"/>
  <c r="CS169" i="85"/>
  <c r="CS163" i="85"/>
  <c r="CS161" i="85"/>
  <c r="CS159" i="85"/>
  <c r="CS157" i="85"/>
  <c r="CS155" i="85"/>
  <c r="CS153" i="85"/>
  <c r="CS170" i="85"/>
  <c r="CS168" i="85"/>
  <c r="CS165" i="85"/>
  <c r="BT153" i="85"/>
  <c r="CN155" i="85"/>
  <c r="CO155" i="85" s="1"/>
  <c r="DC157" i="85"/>
  <c r="CZ159" i="85"/>
  <c r="DN159" i="85"/>
  <c r="DP159" i="85"/>
  <c r="DQ159" i="85" s="1"/>
  <c r="CV162" i="85"/>
  <c r="BZ164" i="85"/>
  <c r="CA164" i="85" s="1"/>
  <c r="BX164" i="85"/>
  <c r="CY188" i="85"/>
  <c r="DB170" i="85"/>
  <c r="DC170" i="85" s="1"/>
  <c r="DB168" i="85"/>
  <c r="DC168" i="85" s="1"/>
  <c r="CZ170" i="85"/>
  <c r="CZ168" i="85"/>
  <c r="CZ165" i="85"/>
  <c r="DB154" i="85"/>
  <c r="DC154" i="85" s="1"/>
  <c r="DB171" i="85"/>
  <c r="DC171" i="85" s="1"/>
  <c r="DB169" i="85"/>
  <c r="DC169" i="85" s="1"/>
  <c r="DB167" i="85"/>
  <c r="DC167" i="85" s="1"/>
  <c r="CN157" i="85"/>
  <c r="CO157" i="85" s="1"/>
  <c r="DN161" i="85"/>
  <c r="DP161" i="85"/>
  <c r="DQ161" i="85" s="1"/>
  <c r="CS162" i="85"/>
  <c r="CS167" i="85"/>
  <c r="DN163" i="85"/>
  <c r="DP163" i="85"/>
  <c r="DQ163" i="85" s="1"/>
  <c r="BZ154" i="85"/>
  <c r="CA154" i="85" s="1"/>
  <c r="BX154" i="85"/>
  <c r="BT155" i="85"/>
  <c r="CL167" i="85"/>
  <c r="CL169" i="85"/>
  <c r="CL171" i="85"/>
  <c r="CU153" i="85"/>
  <c r="CV153" i="85" s="1"/>
  <c r="CU155" i="85"/>
  <c r="CV155" i="85" s="1"/>
  <c r="CU157" i="85"/>
  <c r="CV157" i="85" s="1"/>
  <c r="CU159" i="85"/>
  <c r="CV159" i="85" s="1"/>
  <c r="CL160" i="85"/>
  <c r="CU161" i="85"/>
  <c r="CV161" i="85" s="1"/>
  <c r="CL162" i="85"/>
  <c r="CU163" i="85"/>
  <c r="CV163" i="85" s="1"/>
  <c r="CL164" i="85"/>
  <c r="CN167" i="85"/>
  <c r="CO167" i="85" s="1"/>
  <c r="CN169" i="85"/>
  <c r="CO169" i="85" s="1"/>
  <c r="CN171" i="85"/>
  <c r="CO171" i="85" s="1"/>
  <c r="CN154" i="85"/>
  <c r="CO154" i="85" s="1"/>
  <c r="CN156" i="85"/>
  <c r="CO156" i="85" s="1"/>
  <c r="CZ156" i="85"/>
  <c r="CN158" i="85"/>
  <c r="CO158" i="85" s="1"/>
  <c r="CZ158" i="85"/>
  <c r="CN160" i="85"/>
  <c r="CO160" i="85" s="1"/>
  <c r="CZ160" i="85"/>
  <c r="CN162" i="85"/>
  <c r="CO162" i="85" s="1"/>
  <c r="CZ162" i="85"/>
  <c r="CN164" i="85"/>
  <c r="CO164" i="85" s="1"/>
  <c r="CZ164" i="85"/>
  <c r="CA167" i="85"/>
  <c r="CA169" i="85"/>
  <c r="DN170" i="85"/>
  <c r="CA171" i="85"/>
  <c r="BS169" i="85"/>
  <c r="BT169" i="85" s="1"/>
  <c r="BS168" i="85"/>
  <c r="BT168" i="85" s="1"/>
  <c r="BS167" i="85"/>
  <c r="BT167" i="85" s="1"/>
  <c r="BS165" i="85"/>
  <c r="BT165" i="85" s="1"/>
  <c r="BS164" i="85"/>
  <c r="BT164" i="85" s="1"/>
  <c r="BP188" i="85"/>
  <c r="DQ165" i="85"/>
  <c r="DQ168" i="85"/>
  <c r="DQ170" i="85"/>
  <c r="CU171" i="85"/>
  <c r="CV171" i="85" s="1"/>
  <c r="CL176" i="85"/>
  <c r="BT171" i="85"/>
  <c r="CU176" i="85"/>
  <c r="CV176" i="85" s="1"/>
  <c r="BL20" i="85"/>
  <c r="BM20" i="85" s="1"/>
  <c r="BJ20" i="85"/>
  <c r="BL22" i="85"/>
  <c r="BM22" i="85" s="1"/>
  <c r="BJ22" i="85"/>
  <c r="BL27" i="85"/>
  <c r="BM27" i="85" s="1"/>
  <c r="BJ27" i="85"/>
  <c r="BL30" i="85"/>
  <c r="BM30" i="85" s="1"/>
  <c r="BJ30" i="85"/>
  <c r="BL34" i="85"/>
  <c r="BM34" i="85" s="1"/>
  <c r="BJ34" i="85"/>
  <c r="AD29" i="85"/>
  <c r="AA51" i="85"/>
  <c r="AK113" i="85"/>
  <c r="AK147" i="85"/>
  <c r="AC151" i="85"/>
  <c r="AD151" i="85" s="1"/>
  <c r="BE47" i="85"/>
  <c r="BF47" i="85" s="1"/>
  <c r="BE50" i="85"/>
  <c r="BF50" i="85" s="1"/>
  <c r="AQ80" i="85"/>
  <c r="AR80" i="85" s="1"/>
  <c r="AO80" i="85"/>
  <c r="AJ14" i="85"/>
  <c r="AK14" i="85" s="1"/>
  <c r="AA16" i="85"/>
  <c r="AJ30" i="85"/>
  <c r="AK30" i="85" s="1"/>
  <c r="AD32" i="85"/>
  <c r="AJ34" i="85"/>
  <c r="AK34" i="85" s="1"/>
  <c r="AJ37" i="85"/>
  <c r="AK37" i="85" s="1"/>
  <c r="AD39" i="85"/>
  <c r="AD46" i="85"/>
  <c r="AJ52" i="85"/>
  <c r="AK52" i="85" s="1"/>
  <c r="AA57" i="85"/>
  <c r="AA64" i="85"/>
  <c r="AB64" i="85" s="1"/>
  <c r="AK67" i="85"/>
  <c r="AA74" i="85"/>
  <c r="AK77" i="85"/>
  <c r="AC82" i="85"/>
  <c r="AD82" i="85" s="1"/>
  <c r="AC92" i="85"/>
  <c r="AD92" i="85" s="1"/>
  <c r="AA94" i="85"/>
  <c r="AC94" i="85"/>
  <c r="AD94" i="85" s="1"/>
  <c r="AC117" i="85"/>
  <c r="AD117" i="85" s="1"/>
  <c r="AK122" i="85"/>
  <c r="AC137" i="85"/>
  <c r="AD137" i="85" s="1"/>
  <c r="AK140" i="85"/>
  <c r="AK142" i="85"/>
  <c r="AK170" i="85"/>
  <c r="AR13" i="85"/>
  <c r="AR14" i="85"/>
  <c r="AR15" i="85"/>
  <c r="AR16" i="85"/>
  <c r="AR17" i="85"/>
  <c r="AR18" i="85"/>
  <c r="AR19" i="85"/>
  <c r="AR20" i="85"/>
  <c r="AR21" i="85"/>
  <c r="AR22" i="85"/>
  <c r="AR25" i="85"/>
  <c r="AR26" i="85"/>
  <c r="AR27" i="85"/>
  <c r="AR28" i="85"/>
  <c r="AR29" i="85"/>
  <c r="AR31" i="85"/>
  <c r="AR32" i="85"/>
  <c r="AR33" i="85"/>
  <c r="AR34" i="85"/>
  <c r="AR35" i="85"/>
  <c r="AR36" i="85"/>
  <c r="AR37" i="85"/>
  <c r="AR38" i="85"/>
  <c r="AR39" i="85"/>
  <c r="AR40" i="85"/>
  <c r="BE41" i="85"/>
  <c r="BF41" i="85" s="1"/>
  <c r="BE46" i="85"/>
  <c r="BF46" i="85" s="1"/>
  <c r="AV71" i="85"/>
  <c r="AW71" i="85" s="1"/>
  <c r="AX71" i="85"/>
  <c r="AY71" i="85" s="1"/>
  <c r="BL110" i="85"/>
  <c r="BM110" i="85" s="1"/>
  <c r="BJ110" i="85"/>
  <c r="BE125" i="85"/>
  <c r="BF125" i="85" s="1"/>
  <c r="BC125" i="85"/>
  <c r="BL15" i="85"/>
  <c r="BM15" i="85" s="1"/>
  <c r="BJ15" i="85"/>
  <c r="BL32" i="85"/>
  <c r="BM32" i="85" s="1"/>
  <c r="BJ32" i="85"/>
  <c r="AJ18" i="85"/>
  <c r="AK18" i="85" s="1"/>
  <c r="AA40" i="85"/>
  <c r="AK120" i="85"/>
  <c r="AK168" i="85"/>
  <c r="BC45" i="85"/>
  <c r="AD8" i="85"/>
  <c r="AJ21" i="85"/>
  <c r="AA36" i="85"/>
  <c r="W151" i="85"/>
  <c r="AJ17" i="85"/>
  <c r="AK17" i="85" s="1"/>
  <c r="AD19" i="85"/>
  <c r="AD28" i="85"/>
  <c r="AA32" i="85"/>
  <c r="AJ33" i="85"/>
  <c r="AA39" i="85"/>
  <c r="AJ47" i="85"/>
  <c r="AK47" i="85" s="1"/>
  <c r="AA50" i="85"/>
  <c r="AJ59" i="85"/>
  <c r="AJ61" i="85"/>
  <c r="AK61" i="85" s="1"/>
  <c r="AH67" i="85"/>
  <c r="AK76" i="85"/>
  <c r="AK115" i="85"/>
  <c r="AC119" i="85"/>
  <c r="AD119" i="85" s="1"/>
  <c r="AK135" i="85"/>
  <c r="AC139" i="85"/>
  <c r="AD139" i="85" s="1"/>
  <c r="AO13" i="85"/>
  <c r="AO14" i="85"/>
  <c r="AO15" i="85"/>
  <c r="AO16" i="85"/>
  <c r="AO17" i="85"/>
  <c r="AO18" i="85"/>
  <c r="AO19" i="85"/>
  <c r="AO20" i="85"/>
  <c r="AO21" i="85"/>
  <c r="AO22" i="85"/>
  <c r="AO25" i="85"/>
  <c r="AO26" i="85"/>
  <c r="AO27" i="85"/>
  <c r="AO28" i="85"/>
  <c r="AO29" i="85"/>
  <c r="AO30" i="85"/>
  <c r="AO31" i="85"/>
  <c r="AO32" i="85"/>
  <c r="BE40" i="85"/>
  <c r="BF40" i="85" s="1"/>
  <c r="BC41" i="85"/>
  <c r="BM51" i="85"/>
  <c r="BC121" i="85"/>
  <c r="BE128" i="85"/>
  <c r="BF128" i="85" s="1"/>
  <c r="BC128" i="85"/>
  <c r="BL25" i="85"/>
  <c r="BM25" i="85" s="1"/>
  <c r="BJ25" i="85"/>
  <c r="BL28" i="85"/>
  <c r="BM28" i="85" s="1"/>
  <c r="BJ28" i="85"/>
  <c r="BL31" i="85"/>
  <c r="BM31" i="85" s="1"/>
  <c r="BJ31" i="85"/>
  <c r="BL37" i="85"/>
  <c r="BM37" i="85" s="1"/>
  <c r="BJ37" i="85"/>
  <c r="BL39" i="85"/>
  <c r="BM39" i="85" s="1"/>
  <c r="BJ39" i="85"/>
  <c r="AJ41" i="85"/>
  <c r="AK41" i="85" s="1"/>
  <c r="AQ46" i="85"/>
  <c r="AR46" i="85" s="1"/>
  <c r="AO46" i="85"/>
  <c r="AO47" i="85"/>
  <c r="BC49" i="85"/>
  <c r="BC59" i="85"/>
  <c r="AA141" i="85"/>
  <c r="AC141" i="85"/>
  <c r="AD141" i="85" s="1"/>
  <c r="BC13" i="85"/>
  <c r="BC14" i="85"/>
  <c r="BC15" i="85"/>
  <c r="BC16" i="85"/>
  <c r="BC17" i="85"/>
  <c r="BC18" i="85"/>
  <c r="BC19" i="85"/>
  <c r="BC20" i="85"/>
  <c r="BC21" i="85"/>
  <c r="BC22" i="85"/>
  <c r="BC25" i="85"/>
  <c r="BC26" i="85"/>
  <c r="BC27" i="85"/>
  <c r="BC28" i="85"/>
  <c r="BC29" i="85"/>
  <c r="BC30" i="85"/>
  <c r="BC31" i="85"/>
  <c r="BC32" i="85"/>
  <c r="BC33" i="85"/>
  <c r="BC34" i="85"/>
  <c r="BC35" i="85"/>
  <c r="BC36" i="85"/>
  <c r="BC37" i="85"/>
  <c r="BC38" i="85"/>
  <c r="BC39" i="85"/>
  <c r="BJ47" i="85"/>
  <c r="BL47" i="85"/>
  <c r="BM47" i="85" s="1"/>
  <c r="BL17" i="85"/>
  <c r="BM17" i="85" s="1"/>
  <c r="BJ17" i="85"/>
  <c r="BL35" i="85"/>
  <c r="BM35" i="85" s="1"/>
  <c r="BJ35" i="85"/>
  <c r="AA20" i="85"/>
  <c r="AC80" i="85"/>
  <c r="AD80" i="85" s="1"/>
  <c r="V87" i="85"/>
  <c r="W87" i="85" s="1"/>
  <c r="AA22" i="85"/>
  <c r="AJ25" i="85"/>
  <c r="AK25" i="85" s="1"/>
  <c r="AA31" i="85"/>
  <c r="AJ36" i="85"/>
  <c r="AK36" i="85" s="1"/>
  <c r="AA38" i="85"/>
  <c r="AJ46" i="85"/>
  <c r="AK46" i="85" s="1"/>
  <c r="AD49" i="85"/>
  <c r="AK100" i="85"/>
  <c r="AC105" i="85"/>
  <c r="AD105" i="85" s="1"/>
  <c r="AD143" i="85"/>
  <c r="AR8" i="85"/>
  <c r="BE13" i="85"/>
  <c r="BF13" i="85" s="1"/>
  <c r="BE14" i="85"/>
  <c r="BF14" i="85" s="1"/>
  <c r="BE15" i="85"/>
  <c r="BF15" i="85" s="1"/>
  <c r="BE16" i="85"/>
  <c r="BF16" i="85" s="1"/>
  <c r="BE17" i="85"/>
  <c r="BF17" i="85" s="1"/>
  <c r="BE18" i="85"/>
  <c r="BF18" i="85" s="1"/>
  <c r="BE19" i="85"/>
  <c r="BF19" i="85" s="1"/>
  <c r="BE20" i="85"/>
  <c r="BF20" i="85" s="1"/>
  <c r="BE21" i="85"/>
  <c r="BF21" i="85" s="1"/>
  <c r="BE22" i="85"/>
  <c r="BF22" i="85" s="1"/>
  <c r="BE25" i="85"/>
  <c r="BF25" i="85" s="1"/>
  <c r="BE26" i="85"/>
  <c r="BF26" i="85" s="1"/>
  <c r="BE27" i="85"/>
  <c r="BF27" i="85" s="1"/>
  <c r="BE28" i="85"/>
  <c r="BF28" i="85" s="1"/>
  <c r="BE29" i="85"/>
  <c r="BF29" i="85" s="1"/>
  <c r="BE30" i="85"/>
  <c r="BF30" i="85" s="1"/>
  <c r="BE31" i="85"/>
  <c r="BF31" i="85" s="1"/>
  <c r="BE32" i="85"/>
  <c r="BF32" i="85" s="1"/>
  <c r="BE33" i="85"/>
  <c r="BF33" i="85" s="1"/>
  <c r="BE34" i="85"/>
  <c r="BF34" i="85" s="1"/>
  <c r="BE35" i="85"/>
  <c r="BF35" i="85" s="1"/>
  <c r="BE36" i="85"/>
  <c r="BF36" i="85" s="1"/>
  <c r="BE37" i="85"/>
  <c r="BF37" i="85" s="1"/>
  <c r="BE38" i="85"/>
  <c r="BF38" i="85" s="1"/>
  <c r="BE39" i="85"/>
  <c r="BF39" i="85" s="1"/>
  <c r="AY45" i="85"/>
  <c r="BJ68" i="85"/>
  <c r="BE103" i="85"/>
  <c r="BF103" i="85" s="1"/>
  <c r="BC103" i="85"/>
  <c r="AA131" i="85"/>
  <c r="AC131" i="85"/>
  <c r="AD131" i="85" s="1"/>
  <c r="AY8" i="85"/>
  <c r="BL14" i="85"/>
  <c r="BM14" i="85" s="1"/>
  <c r="BJ14" i="85"/>
  <c r="BL16" i="85"/>
  <c r="BM16" i="85" s="1"/>
  <c r="BJ16" i="85"/>
  <c r="BL18" i="85"/>
  <c r="BM18" i="85" s="1"/>
  <c r="BJ18" i="85"/>
  <c r="BL33" i="85"/>
  <c r="BM33" i="85" s="1"/>
  <c r="BJ33" i="85"/>
  <c r="BL36" i="85"/>
  <c r="BM36" i="85" s="1"/>
  <c r="BJ36" i="85"/>
  <c r="BL38" i="85"/>
  <c r="BM38" i="85" s="1"/>
  <c r="BJ38" i="85"/>
  <c r="AA13" i="85"/>
  <c r="AJ27" i="85"/>
  <c r="AK27" i="85" s="1"/>
  <c r="AA83" i="85"/>
  <c r="AC83" i="85"/>
  <c r="AD83" i="85" s="1"/>
  <c r="AA109" i="85"/>
  <c r="AC109" i="85"/>
  <c r="AD109" i="85" s="1"/>
  <c r="AA163" i="85"/>
  <c r="AC163" i="85"/>
  <c r="AD163" i="85" s="1"/>
  <c r="BJ40" i="85"/>
  <c r="BL40" i="85"/>
  <c r="BM40" i="85" s="1"/>
  <c r="BC51" i="85"/>
  <c r="BL13" i="85"/>
  <c r="BM13" i="85" s="1"/>
  <c r="BJ13" i="85"/>
  <c r="BL19" i="85"/>
  <c r="BM19" i="85" s="1"/>
  <c r="BJ19" i="85"/>
  <c r="BL21" i="85"/>
  <c r="BM21" i="85" s="1"/>
  <c r="BJ21" i="85"/>
  <c r="BL26" i="85"/>
  <c r="BM26" i="85" s="1"/>
  <c r="BJ26" i="85"/>
  <c r="BL29" i="85"/>
  <c r="BM29" i="85" s="1"/>
  <c r="BJ29" i="85"/>
  <c r="BC171" i="85"/>
  <c r="BC170" i="85"/>
  <c r="BC169" i="85"/>
  <c r="BC168" i="85"/>
  <c r="BC167" i="85"/>
  <c r="BC165" i="85"/>
  <c r="BC164" i="85"/>
  <c r="BC163" i="85"/>
  <c r="BC162" i="85"/>
  <c r="BC161" i="85"/>
  <c r="BC160" i="85"/>
  <c r="BC159" i="85"/>
  <c r="BC158" i="85"/>
  <c r="BC157" i="85"/>
  <c r="BC156" i="85"/>
  <c r="BC155" i="85"/>
  <c r="BC154" i="85"/>
  <c r="BC153" i="85"/>
  <c r="BC152" i="85"/>
  <c r="BC151" i="85"/>
  <c r="BC150" i="85"/>
  <c r="BC149" i="85"/>
  <c r="BC148" i="85"/>
  <c r="BC147" i="85"/>
  <c r="BC146" i="85"/>
  <c r="BC145" i="85"/>
  <c r="BC144" i="85"/>
  <c r="BC143" i="85"/>
  <c r="BC142" i="85"/>
  <c r="BC141" i="85"/>
  <c r="BC140" i="85"/>
  <c r="BC139" i="85"/>
  <c r="BC138" i="85"/>
  <c r="BC137" i="85"/>
  <c r="BC136" i="85"/>
  <c r="BB188" i="85"/>
  <c r="BE165" i="85"/>
  <c r="BF165" i="85" s="1"/>
  <c r="BE162" i="85"/>
  <c r="BF162" i="85" s="1"/>
  <c r="BE154" i="85"/>
  <c r="BF154" i="85" s="1"/>
  <c r="BE146" i="85"/>
  <c r="BF146" i="85" s="1"/>
  <c r="BE157" i="85"/>
  <c r="BF157" i="85" s="1"/>
  <c r="BE149" i="85"/>
  <c r="BF149" i="85" s="1"/>
  <c r="BE141" i="85"/>
  <c r="BF141" i="85" s="1"/>
  <c r="BE137" i="85"/>
  <c r="BF137" i="85" s="1"/>
  <c r="BE134" i="85"/>
  <c r="BF134" i="85" s="1"/>
  <c r="BE171" i="85"/>
  <c r="BF171" i="85" s="1"/>
  <c r="BE169" i="85"/>
  <c r="BF169" i="85" s="1"/>
  <c r="BE167" i="85"/>
  <c r="BF167" i="85" s="1"/>
  <c r="BE160" i="85"/>
  <c r="BF160" i="85" s="1"/>
  <c r="BE152" i="85"/>
  <c r="BF152" i="85" s="1"/>
  <c r="BE144" i="85"/>
  <c r="BF144" i="85" s="1"/>
  <c r="BE163" i="85"/>
  <c r="BF163" i="85" s="1"/>
  <c r="BE155" i="85"/>
  <c r="BF155" i="85" s="1"/>
  <c r="BE147" i="85"/>
  <c r="BF147" i="85" s="1"/>
  <c r="BE140" i="85"/>
  <c r="BF140" i="85" s="1"/>
  <c r="BE136" i="85"/>
  <c r="BF136" i="85" s="1"/>
  <c r="BC134" i="85"/>
  <c r="BC132" i="85"/>
  <c r="BE158" i="85"/>
  <c r="BF158" i="85" s="1"/>
  <c r="BE150" i="85"/>
  <c r="BF150" i="85" s="1"/>
  <c r="BE161" i="85"/>
  <c r="BF161" i="85" s="1"/>
  <c r="BE153" i="85"/>
  <c r="BF153" i="85" s="1"/>
  <c r="BE145" i="85"/>
  <c r="BF145" i="85" s="1"/>
  <c r="BE139" i="85"/>
  <c r="BF139" i="85" s="1"/>
  <c r="BE135" i="85"/>
  <c r="BF135" i="85" s="1"/>
  <c r="BE133" i="85"/>
  <c r="BF133" i="85" s="1"/>
  <c r="BE143" i="85"/>
  <c r="BF143" i="85" s="1"/>
  <c r="BE138" i="85"/>
  <c r="BF138" i="85" s="1"/>
  <c r="BE168" i="85"/>
  <c r="BF168" i="85" s="1"/>
  <c r="BE156" i="85"/>
  <c r="BF156" i="85" s="1"/>
  <c r="BC130" i="85"/>
  <c r="BE170" i="85"/>
  <c r="BF170" i="85" s="1"/>
  <c r="BC135" i="85"/>
  <c r="BC129" i="85"/>
  <c r="BC119" i="85"/>
  <c r="BE148" i="85"/>
  <c r="BF148" i="85" s="1"/>
  <c r="BC83" i="85"/>
  <c r="BE82" i="85"/>
  <c r="BF82" i="85" s="1"/>
  <c r="BC79" i="85"/>
  <c r="BE78" i="85"/>
  <c r="BF78" i="85" s="1"/>
  <c r="BC74" i="85"/>
  <c r="BE70" i="85"/>
  <c r="BF70" i="85" s="1"/>
  <c r="BE68" i="85"/>
  <c r="BF68" i="85" s="1"/>
  <c r="BC82" i="85"/>
  <c r="BE81" i="85"/>
  <c r="BF81" i="85" s="1"/>
  <c r="BC78" i="85"/>
  <c r="BE77" i="85"/>
  <c r="BF77" i="85" s="1"/>
  <c r="BC67" i="85"/>
  <c r="BC124" i="85"/>
  <c r="BE100" i="85"/>
  <c r="BF100" i="85" s="1"/>
  <c r="BE99" i="85"/>
  <c r="BF99" i="85" s="1"/>
  <c r="BE97" i="85"/>
  <c r="BF97" i="85" s="1"/>
  <c r="BE95" i="85"/>
  <c r="BF95" i="85" s="1"/>
  <c r="BE94" i="85"/>
  <c r="BF94" i="85" s="1"/>
  <c r="BE93" i="85"/>
  <c r="BF93" i="85" s="1"/>
  <c r="BE92" i="85"/>
  <c r="BF92" i="85" s="1"/>
  <c r="BE91" i="85"/>
  <c r="BF91" i="85" s="1"/>
  <c r="BE90" i="85"/>
  <c r="BF90" i="85" s="1"/>
  <c r="BE87" i="85"/>
  <c r="BF87" i="85" s="1"/>
  <c r="BE85" i="85"/>
  <c r="BF85" i="85" s="1"/>
  <c r="BE159" i="85"/>
  <c r="BF159" i="85" s="1"/>
  <c r="BE142" i="85"/>
  <c r="BF142" i="85" s="1"/>
  <c r="BE132" i="85"/>
  <c r="BF132" i="85" s="1"/>
  <c r="BE84" i="85"/>
  <c r="BF84" i="85" s="1"/>
  <c r="BC81" i="85"/>
  <c r="BE80" i="85"/>
  <c r="BF80" i="85" s="1"/>
  <c r="BC77" i="85"/>
  <c r="BE76" i="85"/>
  <c r="BF76" i="85" s="1"/>
  <c r="BE151" i="85"/>
  <c r="BF151" i="85" s="1"/>
  <c r="BC120" i="85"/>
  <c r="BC101" i="85"/>
  <c r="BC100" i="85"/>
  <c r="BC99" i="85"/>
  <c r="BC97" i="85"/>
  <c r="BC95" i="85"/>
  <c r="BC94" i="85"/>
  <c r="BC93" i="85"/>
  <c r="BC92" i="85"/>
  <c r="BC91" i="85"/>
  <c r="BC90" i="85"/>
  <c r="BC87" i="85"/>
  <c r="BC85" i="85"/>
  <c r="BE83" i="85"/>
  <c r="BF83" i="85" s="1"/>
  <c r="BC61" i="85"/>
  <c r="BC133" i="85"/>
  <c r="BC80" i="85"/>
  <c r="BE74" i="85"/>
  <c r="BF74" i="85" s="1"/>
  <c r="BE64" i="85"/>
  <c r="BF64" i="85" s="1"/>
  <c r="BC115" i="85"/>
  <c r="BE79" i="85"/>
  <c r="BF79" i="85" s="1"/>
  <c r="BC63" i="85"/>
  <c r="BC57" i="85"/>
  <c r="BC47" i="85"/>
  <c r="BC40" i="85"/>
  <c r="BC84" i="85"/>
  <c r="BC76" i="85"/>
  <c r="BC50" i="85"/>
  <c r="AQ51" i="85"/>
  <c r="AR51" i="85" s="1"/>
  <c r="AO51" i="85"/>
  <c r="BE51" i="85"/>
  <c r="BF51" i="85" s="1"/>
  <c r="BE67" i="85"/>
  <c r="BF67" i="85" s="1"/>
  <c r="AK82" i="85"/>
  <c r="AK90" i="85"/>
  <c r="AK99" i="85"/>
  <c r="AK117" i="85"/>
  <c r="AK127" i="85"/>
  <c r="AK134" i="85"/>
  <c r="AK144" i="85"/>
  <c r="AK149" i="85"/>
  <c r="AJ159" i="85"/>
  <c r="AK159" i="85" s="1"/>
  <c r="AJ167" i="85"/>
  <c r="AK167" i="85" s="1"/>
  <c r="AY56" i="85"/>
  <c r="BE57" i="85"/>
  <c r="BF57" i="85" s="1"/>
  <c r="AY62" i="85"/>
  <c r="BE63" i="85"/>
  <c r="BF63" i="85" s="1"/>
  <c r="BE71" i="85"/>
  <c r="BF71" i="85" s="1"/>
  <c r="BE115" i="85"/>
  <c r="BF115" i="85" s="1"/>
  <c r="BM52" i="85"/>
  <c r="BC69" i="85"/>
  <c r="BE69" i="85"/>
  <c r="BF69" i="85" s="1"/>
  <c r="AX83" i="85"/>
  <c r="AY83" i="85" s="1"/>
  <c r="AV83" i="85"/>
  <c r="BE105" i="85"/>
  <c r="BF105" i="85" s="1"/>
  <c r="AK87" i="85"/>
  <c r="AC97" i="85"/>
  <c r="AD97" i="85" s="1"/>
  <c r="AK119" i="85"/>
  <c r="AC123" i="85"/>
  <c r="AD123" i="85" s="1"/>
  <c r="AK126" i="85"/>
  <c r="AC133" i="85"/>
  <c r="AD133" i="85" s="1"/>
  <c r="AK136" i="85"/>
  <c r="AK141" i="85"/>
  <c r="AK151" i="85"/>
  <c r="AC155" i="85"/>
  <c r="AD155" i="85" s="1"/>
  <c r="AK158" i="85"/>
  <c r="AC165" i="85"/>
  <c r="AD165" i="85" s="1"/>
  <c r="AO45" i="85"/>
  <c r="AO50" i="85"/>
  <c r="BE56" i="85"/>
  <c r="BF56" i="85" s="1"/>
  <c r="BE62" i="85"/>
  <c r="BF62" i="85" s="1"/>
  <c r="BC64" i="85"/>
  <c r="BD64" i="85" s="1"/>
  <c r="BJ70" i="85"/>
  <c r="AQ76" i="85"/>
  <c r="AR76" i="85" s="1"/>
  <c r="AO76" i="85"/>
  <c r="AQ84" i="85"/>
  <c r="AR84" i="85" s="1"/>
  <c r="AO84" i="85"/>
  <c r="BC105" i="85"/>
  <c r="BL117" i="85"/>
  <c r="BM117" i="85" s="1"/>
  <c r="BJ117" i="85"/>
  <c r="BE127" i="85"/>
  <c r="BF127" i="85" s="1"/>
  <c r="BC127" i="85"/>
  <c r="AK94" i="85"/>
  <c r="AC100" i="85"/>
  <c r="AD100" i="85" s="1"/>
  <c r="AK103" i="85"/>
  <c r="AC113" i="85"/>
  <c r="AD113" i="85" s="1"/>
  <c r="AK116" i="85"/>
  <c r="AK121" i="85"/>
  <c r="AK131" i="85"/>
  <c r="AC135" i="85"/>
  <c r="AD135" i="85" s="1"/>
  <c r="AK138" i="85"/>
  <c r="AC145" i="85"/>
  <c r="AD145" i="85" s="1"/>
  <c r="AK148" i="85"/>
  <c r="AK153" i="85"/>
  <c r="AJ163" i="85"/>
  <c r="AK163" i="85" s="1"/>
  <c r="AC168" i="85"/>
  <c r="AD168" i="85" s="1"/>
  <c r="AJ171" i="85"/>
  <c r="AK171" i="85" s="1"/>
  <c r="BC56" i="85"/>
  <c r="BM59" i="85"/>
  <c r="BC62" i="85"/>
  <c r="BM67" i="85"/>
  <c r="AX112" i="85"/>
  <c r="AY112" i="85" s="1"/>
  <c r="BE52" i="85"/>
  <c r="BF52" i="85" s="1"/>
  <c r="BE61" i="85"/>
  <c r="BF61" i="85" s="1"/>
  <c r="BE126" i="85"/>
  <c r="BF126" i="85" s="1"/>
  <c r="BC126" i="85"/>
  <c r="AX132" i="85"/>
  <c r="AY132" i="85" s="1"/>
  <c r="AV132" i="85"/>
  <c r="BL77" i="85"/>
  <c r="BM77" i="85" s="1"/>
  <c r="AX79" i="85"/>
  <c r="AY79" i="85" s="1"/>
  <c r="AV79" i="85"/>
  <c r="BE121" i="85"/>
  <c r="BF121" i="85" s="1"/>
  <c r="AQ77" i="85"/>
  <c r="AR77" i="85" s="1"/>
  <c r="AO77" i="85"/>
  <c r="AQ81" i="85"/>
  <c r="AR81" i="85" s="1"/>
  <c r="AO81" i="85"/>
  <c r="AQ85" i="85"/>
  <c r="AR85" i="85" s="1"/>
  <c r="AO85" i="85"/>
  <c r="BM108" i="85"/>
  <c r="BE113" i="85"/>
  <c r="BF113" i="85" s="1"/>
  <c r="BL78" i="85"/>
  <c r="BM78" i="85" s="1"/>
  <c r="BL82" i="85"/>
  <c r="BM82" i="85" s="1"/>
  <c r="AQ87" i="85"/>
  <c r="AR87" i="85" s="1"/>
  <c r="AO87" i="85"/>
  <c r="AQ90" i="85"/>
  <c r="AR90" i="85" s="1"/>
  <c r="AO90" i="85"/>
  <c r="AQ91" i="85"/>
  <c r="AR91" i="85" s="1"/>
  <c r="AO91" i="85"/>
  <c r="AQ92" i="85"/>
  <c r="AR92" i="85" s="1"/>
  <c r="AO92" i="85"/>
  <c r="AQ93" i="85"/>
  <c r="AR93" i="85" s="1"/>
  <c r="AO93" i="85"/>
  <c r="AQ94" i="85"/>
  <c r="AR94" i="85" s="1"/>
  <c r="AO94" i="85"/>
  <c r="AQ95" i="85"/>
  <c r="AR95" i="85" s="1"/>
  <c r="AO95" i="85"/>
  <c r="AQ97" i="85"/>
  <c r="AR97" i="85" s="1"/>
  <c r="AO97" i="85"/>
  <c r="AQ99" i="85"/>
  <c r="AR99" i="85" s="1"/>
  <c r="AO99" i="85"/>
  <c r="AQ100" i="85"/>
  <c r="AR100" i="85" s="1"/>
  <c r="AO100" i="85"/>
  <c r="AQ101" i="85"/>
  <c r="AR101" i="85" s="1"/>
  <c r="AO101" i="85"/>
  <c r="AO102" i="85"/>
  <c r="BJ108" i="85"/>
  <c r="AX110" i="85"/>
  <c r="AY110" i="85" s="1"/>
  <c r="BC113" i="85"/>
  <c r="BE118" i="85"/>
  <c r="BF118" i="85" s="1"/>
  <c r="BJ122" i="85"/>
  <c r="AX130" i="85"/>
  <c r="AY130" i="85" s="1"/>
  <c r="AV130" i="85"/>
  <c r="BJ134" i="85"/>
  <c r="BC68" i="85"/>
  <c r="BC70" i="85"/>
  <c r="BC71" i="85"/>
  <c r="BD71" i="85" s="1"/>
  <c r="AV76" i="85"/>
  <c r="AQ78" i="85"/>
  <c r="AR78" i="85" s="1"/>
  <c r="AO78" i="85"/>
  <c r="AV80" i="85"/>
  <c r="AQ82" i="85"/>
  <c r="AR82" i="85" s="1"/>
  <c r="AO82" i="85"/>
  <c r="AV84" i="85"/>
  <c r="BJ103" i="85"/>
  <c r="BE111" i="85"/>
  <c r="BF111" i="85" s="1"/>
  <c r="BM114" i="85"/>
  <c r="AX116" i="85"/>
  <c r="AY116" i="85" s="1"/>
  <c r="AV116" i="85"/>
  <c r="AX117" i="85"/>
  <c r="AY117" i="85" s="1"/>
  <c r="AV117" i="85"/>
  <c r="BC118" i="85"/>
  <c r="AY93" i="85"/>
  <c r="AY94" i="85"/>
  <c r="AY95" i="85"/>
  <c r="AY97" i="85"/>
  <c r="AY100" i="85"/>
  <c r="AY101" i="85"/>
  <c r="BM102" i="85"/>
  <c r="AX108" i="85"/>
  <c r="AY108" i="85" s="1"/>
  <c r="BC111" i="85"/>
  <c r="BJ114" i="85"/>
  <c r="BJ119" i="85"/>
  <c r="BL120" i="85"/>
  <c r="BM120" i="85" s="1"/>
  <c r="BJ120" i="85"/>
  <c r="AX122" i="85"/>
  <c r="AY122" i="85" s="1"/>
  <c r="AV122" i="85"/>
  <c r="AX129" i="85"/>
  <c r="AY129" i="85" s="1"/>
  <c r="AV129" i="85"/>
  <c r="BL132" i="85"/>
  <c r="BM132" i="85" s="1"/>
  <c r="BJ132" i="85"/>
  <c r="AR74" i="85"/>
  <c r="AV77" i="85"/>
  <c r="AQ79" i="85"/>
  <c r="AR79" i="85" s="1"/>
  <c r="AO79" i="85"/>
  <c r="AV81" i="85"/>
  <c r="AQ83" i="85"/>
  <c r="AR83" i="85" s="1"/>
  <c r="AO83" i="85"/>
  <c r="AV85" i="85"/>
  <c r="AV87" i="85"/>
  <c r="AV90" i="85"/>
  <c r="AY105" i="85"/>
  <c r="BE109" i="85"/>
  <c r="BF109" i="85" s="1"/>
  <c r="AX128" i="85"/>
  <c r="AY128" i="85" s="1"/>
  <c r="AV128" i="85"/>
  <c r="BL76" i="85"/>
  <c r="BM76" i="85" s="1"/>
  <c r="BL80" i="85"/>
  <c r="BM80" i="85" s="1"/>
  <c r="BL84" i="85"/>
  <c r="BM84" i="85" s="1"/>
  <c r="AX102" i="85"/>
  <c r="AY102" i="85" s="1"/>
  <c r="BC109" i="85"/>
  <c r="BJ112" i="85"/>
  <c r="AX114" i="85"/>
  <c r="AY114" i="85" s="1"/>
  <c r="BE116" i="85"/>
  <c r="BF116" i="85" s="1"/>
  <c r="BC116" i="85"/>
  <c r="AX119" i="85"/>
  <c r="AY119" i="85" s="1"/>
  <c r="AV119" i="85"/>
  <c r="AX127" i="85"/>
  <c r="AY127" i="85" s="1"/>
  <c r="AV127" i="85"/>
  <c r="BE119" i="85"/>
  <c r="BF119" i="85" s="1"/>
  <c r="AX120" i="85"/>
  <c r="AY120" i="85" s="1"/>
  <c r="AV120" i="85"/>
  <c r="AX123" i="85"/>
  <c r="AY123" i="85" s="1"/>
  <c r="AV123" i="85"/>
  <c r="BE129" i="85"/>
  <c r="BF129" i="85" s="1"/>
  <c r="AX131" i="85"/>
  <c r="AY131" i="85" s="1"/>
  <c r="AV131" i="85"/>
  <c r="AX138" i="85"/>
  <c r="AY138" i="85" s="1"/>
  <c r="AV138" i="85"/>
  <c r="AO176" i="85"/>
  <c r="AQ176" i="85"/>
  <c r="AR176" i="85" s="1"/>
  <c r="BE102" i="85"/>
  <c r="BF102" i="85" s="1"/>
  <c r="BE108" i="85"/>
  <c r="BF108" i="85" s="1"/>
  <c r="BE110" i="85"/>
  <c r="BF110" i="85" s="1"/>
  <c r="BE112" i="85"/>
  <c r="BF112" i="85" s="1"/>
  <c r="BE114" i="85"/>
  <c r="BF114" i="85" s="1"/>
  <c r="AX115" i="85"/>
  <c r="AY115" i="85" s="1"/>
  <c r="AV115" i="85"/>
  <c r="BE122" i="85"/>
  <c r="BF122" i="85" s="1"/>
  <c r="AX124" i="85"/>
  <c r="AY124" i="85" s="1"/>
  <c r="AV124" i="85"/>
  <c r="BE130" i="85"/>
  <c r="BF130" i="85" s="1"/>
  <c r="AX142" i="85"/>
  <c r="AY142" i="85" s="1"/>
  <c r="AV142" i="85"/>
  <c r="BC102" i="85"/>
  <c r="BC108" i="85"/>
  <c r="AX109" i="85"/>
  <c r="AY109" i="85" s="1"/>
  <c r="BC110" i="85"/>
  <c r="AX111" i="85"/>
  <c r="AY111" i="85" s="1"/>
  <c r="BC112" i="85"/>
  <c r="AX113" i="85"/>
  <c r="AY113" i="85" s="1"/>
  <c r="BC114" i="85"/>
  <c r="BE117" i="85"/>
  <c r="BF117" i="85" s="1"/>
  <c r="AX118" i="85"/>
  <c r="AY118" i="85" s="1"/>
  <c r="AV118" i="85"/>
  <c r="BC122" i="85"/>
  <c r="BE123" i="85"/>
  <c r="BF123" i="85" s="1"/>
  <c r="AX125" i="85"/>
  <c r="AY125" i="85" s="1"/>
  <c r="AV125" i="85"/>
  <c r="BE131" i="85"/>
  <c r="BF131" i="85" s="1"/>
  <c r="BE101" i="85"/>
  <c r="BF101" i="85" s="1"/>
  <c r="BC117" i="85"/>
  <c r="BE120" i="85"/>
  <c r="BF120" i="85" s="1"/>
  <c r="AX121" i="85"/>
  <c r="AY121" i="85" s="1"/>
  <c r="AV121" i="85"/>
  <c r="BC123" i="85"/>
  <c r="BE124" i="85"/>
  <c r="BF124" i="85" s="1"/>
  <c r="AX126" i="85"/>
  <c r="AY126" i="85" s="1"/>
  <c r="AV126" i="85"/>
  <c r="BC131" i="85"/>
  <c r="BJ141" i="85"/>
  <c r="BM142" i="85"/>
  <c r="BM143" i="85"/>
  <c r="AR148" i="85"/>
  <c r="AR156" i="85"/>
  <c r="AR164" i="85"/>
  <c r="AR136" i="85"/>
  <c r="AR140" i="85"/>
  <c r="AR145" i="85"/>
  <c r="AR153" i="85"/>
  <c r="AR161" i="85"/>
  <c r="AR168" i="85"/>
  <c r="AR170" i="85"/>
  <c r="AR132" i="85"/>
  <c r="AR134" i="85"/>
  <c r="AR150" i="85"/>
  <c r="AR158" i="85"/>
  <c r="AR137" i="85"/>
  <c r="AR141" i="85"/>
  <c r="BE176" i="85"/>
  <c r="BF176" i="85" s="1"/>
  <c r="BC176" i="85"/>
  <c r="BM144" i="85"/>
  <c r="BJ143" i="85"/>
  <c r="BJ144" i="85"/>
  <c r="BJ145" i="85"/>
  <c r="BJ146" i="85"/>
  <c r="BJ147" i="85"/>
  <c r="BJ148" i="85"/>
  <c r="BJ149" i="85"/>
  <c r="BJ150" i="85"/>
  <c r="BJ151" i="85"/>
  <c r="BJ152" i="85"/>
  <c r="BJ153" i="85"/>
  <c r="BJ154" i="85"/>
  <c r="BJ155" i="85"/>
  <c r="BJ156" i="85"/>
  <c r="BJ157" i="85"/>
  <c r="BJ158" i="85"/>
  <c r="BJ159" i="85"/>
  <c r="BJ160" i="85"/>
  <c r="BJ161" i="85"/>
  <c r="BJ162" i="85"/>
  <c r="BJ163" i="85"/>
  <c r="BJ164" i="85"/>
  <c r="BJ165" i="85"/>
  <c r="BJ167" i="85"/>
  <c r="BJ168" i="85"/>
  <c r="BJ169" i="85"/>
  <c r="BJ170" i="85"/>
  <c r="BJ171" i="85"/>
  <c r="AV176" i="85"/>
  <c r="W110" i="85"/>
  <c r="T142" i="85"/>
  <c r="V142" i="85"/>
  <c r="W142" i="85" s="1"/>
  <c r="T150" i="85"/>
  <c r="V150" i="85"/>
  <c r="W150" i="85" s="1"/>
  <c r="T157" i="85"/>
  <c r="AA15" i="85"/>
  <c r="AA25" i="85"/>
  <c r="AA33" i="85"/>
  <c r="AA41" i="85"/>
  <c r="V121" i="85"/>
  <c r="W121" i="85" s="1"/>
  <c r="T121" i="85"/>
  <c r="T25" i="85"/>
  <c r="T176" i="85"/>
  <c r="V176" i="85"/>
  <c r="W176" i="85" s="1"/>
  <c r="AA56" i="85"/>
  <c r="T15" i="85"/>
  <c r="V20" i="85"/>
  <c r="W20" i="85" s="1"/>
  <c r="T33" i="85"/>
  <c r="V38" i="85"/>
  <c r="W38" i="85" s="1"/>
  <c r="T56" i="85"/>
  <c r="T74" i="85"/>
  <c r="V74" i="85"/>
  <c r="W74" i="85" s="1"/>
  <c r="V85" i="85"/>
  <c r="W85" i="85" s="1"/>
  <c r="T118" i="85"/>
  <c r="V118" i="85"/>
  <c r="W118" i="85" s="1"/>
  <c r="T125" i="85"/>
  <c r="V154" i="85"/>
  <c r="W154" i="85" s="1"/>
  <c r="AK63" i="85"/>
  <c r="AD69" i="85"/>
  <c r="V119" i="85"/>
  <c r="W119" i="85" s="1"/>
  <c r="V133" i="85"/>
  <c r="W133" i="85" s="1"/>
  <c r="V162" i="85"/>
  <c r="W162" i="85" s="1"/>
  <c r="S188" i="85"/>
  <c r="AK16" i="85"/>
  <c r="AK26" i="85"/>
  <c r="AK45" i="85"/>
  <c r="AK57" i="85"/>
  <c r="AD67" i="85"/>
  <c r="AA78" i="85"/>
  <c r="V78" i="85"/>
  <c r="W78" i="85" s="1"/>
  <c r="T78" i="85"/>
  <c r="V114" i="85"/>
  <c r="W114" i="85" s="1"/>
  <c r="T114" i="85"/>
  <c r="T26" i="85"/>
  <c r="V26" i="85"/>
  <c r="W26" i="85" s="1"/>
  <c r="V92" i="85"/>
  <c r="W92" i="85" s="1"/>
  <c r="V83" i="85"/>
  <c r="W83" i="85" s="1"/>
  <c r="T87" i="85"/>
  <c r="T92" i="85"/>
  <c r="V123" i="85"/>
  <c r="W123" i="85" s="1"/>
  <c r="V126" i="85"/>
  <c r="W126" i="85" s="1"/>
  <c r="T130" i="85"/>
  <c r="T133" i="85"/>
  <c r="V170" i="85"/>
  <c r="W170" i="85" s="1"/>
  <c r="AK15" i="85"/>
  <c r="AA19" i="85"/>
  <c r="AA29" i="85"/>
  <c r="AK33" i="85"/>
  <c r="AA37" i="85"/>
  <c r="AA49" i="85"/>
  <c r="AK56" i="85"/>
  <c r="AH69" i="85"/>
  <c r="AA76" i="85"/>
  <c r="V29" i="85"/>
  <c r="W29" i="85" s="1"/>
  <c r="T29" i="85"/>
  <c r="T165" i="85"/>
  <c r="AK59" i="85"/>
  <c r="V19" i="85"/>
  <c r="W19" i="85" s="1"/>
  <c r="T37" i="85"/>
  <c r="V67" i="85"/>
  <c r="W67" i="85" s="1"/>
  <c r="V163" i="85"/>
  <c r="W163" i="85" s="1"/>
  <c r="AA62" i="85"/>
  <c r="AC71" i="85"/>
  <c r="AD71" i="85" s="1"/>
  <c r="AA71" i="85"/>
  <c r="AB71" i="85" s="1"/>
  <c r="V49" i="85"/>
  <c r="W49" i="85" s="1"/>
  <c r="T49" i="85"/>
  <c r="T103" i="85"/>
  <c r="V103" i="85"/>
  <c r="W103" i="85" s="1"/>
  <c r="T45" i="85"/>
  <c r="V45" i="85"/>
  <c r="W45" i="85" s="1"/>
  <c r="T168" i="85"/>
  <c r="V158" i="85"/>
  <c r="W158" i="85" s="1"/>
  <c r="T137" i="85"/>
  <c r="V134" i="85"/>
  <c r="W134" i="85" s="1"/>
  <c r="T97" i="85"/>
  <c r="V93" i="85"/>
  <c r="W93" i="85" s="1"/>
  <c r="V82" i="85"/>
  <c r="W82" i="85" s="1"/>
  <c r="T62" i="85"/>
  <c r="V57" i="85"/>
  <c r="W57" i="85" s="1"/>
  <c r="V33" i="85"/>
  <c r="W33" i="85" s="1"/>
  <c r="T19" i="85"/>
  <c r="V16" i="85"/>
  <c r="W16" i="85" s="1"/>
  <c r="V71" i="85"/>
  <c r="W71" i="85" s="1"/>
  <c r="V41" i="85"/>
  <c r="W41" i="85" s="1"/>
  <c r="AK35" i="85"/>
  <c r="AD68" i="85"/>
  <c r="V34" i="85"/>
  <c r="W34" i="85" s="1"/>
  <c r="V62" i="85"/>
  <c r="W62" i="85" s="1"/>
  <c r="V130" i="85"/>
  <c r="W130" i="85" s="1"/>
  <c r="V167" i="85"/>
  <c r="W167" i="85" s="1"/>
  <c r="V37" i="85"/>
  <c r="W37" i="85" s="1"/>
  <c r="T71" i="85"/>
  <c r="U71" i="85" s="1"/>
  <c r="V81" i="85"/>
  <c r="W81" i="85" s="1"/>
  <c r="V109" i="85"/>
  <c r="W109" i="85" s="1"/>
  <c r="V145" i="85"/>
  <c r="W145" i="85" s="1"/>
  <c r="V153" i="85"/>
  <c r="W153" i="85" s="1"/>
  <c r="T153" i="85"/>
  <c r="AA17" i="85"/>
  <c r="AK21" i="85"/>
  <c r="AA27" i="85"/>
  <c r="AK31" i="85"/>
  <c r="AA35" i="85"/>
  <c r="AK39" i="85"/>
  <c r="AA46" i="85"/>
  <c r="AK51" i="85"/>
  <c r="AA59" i="85"/>
  <c r="AJ80" i="85"/>
  <c r="AK80" i="85" s="1"/>
  <c r="AH80" i="85"/>
  <c r="AC176" i="85"/>
  <c r="AD176" i="85" s="1"/>
  <c r="AA176" i="85"/>
  <c r="V70" i="85"/>
  <c r="W70" i="85" s="1"/>
  <c r="T99" i="85"/>
  <c r="V111" i="85"/>
  <c r="W111" i="85" s="1"/>
  <c r="V129" i="85"/>
  <c r="W129" i="85" s="1"/>
  <c r="V141" i="85"/>
  <c r="W141" i="85" s="1"/>
  <c r="V147" i="85"/>
  <c r="W147" i="85" s="1"/>
  <c r="V159" i="85"/>
  <c r="W159" i="85" s="1"/>
  <c r="AH82" i="85"/>
  <c r="AH87" i="85"/>
  <c r="AH93" i="85"/>
  <c r="AH99" i="85"/>
  <c r="AH103" i="85"/>
  <c r="AH110" i="85"/>
  <c r="AH114" i="85"/>
  <c r="AH118" i="85"/>
  <c r="AH122" i="85"/>
  <c r="AH126" i="85"/>
  <c r="AH130" i="85"/>
  <c r="AH134" i="85"/>
  <c r="AH138" i="85"/>
  <c r="AH142" i="85"/>
  <c r="AH146" i="85"/>
  <c r="AH150" i="85"/>
  <c r="AH154" i="85"/>
  <c r="AH158" i="85"/>
  <c r="AH162" i="85"/>
  <c r="AH167" i="85"/>
  <c r="AH171" i="85"/>
  <c r="V22" i="85"/>
  <c r="W22" i="85" s="1"/>
  <c r="T50" i="85"/>
  <c r="V102" i="85"/>
  <c r="W102" i="85" s="1"/>
  <c r="V117" i="85"/>
  <c r="W117" i="85" s="1"/>
  <c r="T138" i="85"/>
  <c r="T34" i="85"/>
  <c r="V47" i="85"/>
  <c r="W47" i="85" s="1"/>
  <c r="V50" i="85"/>
  <c r="W50" i="85" s="1"/>
  <c r="T63" i="85"/>
  <c r="T68" i="85"/>
  <c r="T83" i="85"/>
  <c r="V94" i="85"/>
  <c r="W94" i="85" s="1"/>
  <c r="V99" i="85"/>
  <c r="W99" i="85" s="1"/>
  <c r="T102" i="85"/>
  <c r="T117" i="85"/>
  <c r="T126" i="85"/>
  <c r="V135" i="85"/>
  <c r="W135" i="85" s="1"/>
  <c r="V138" i="85"/>
  <c r="W138" i="85" s="1"/>
  <c r="T141" i="85"/>
  <c r="T167" i="85"/>
  <c r="AJ64" i="85"/>
  <c r="AK64" i="85" s="1"/>
  <c r="AJ68" i="85"/>
  <c r="AK68" i="85" s="1"/>
  <c r="AJ70" i="85"/>
  <c r="AK70" i="85" s="1"/>
  <c r="AJ81" i="85"/>
  <c r="AK81" i="85" s="1"/>
  <c r="AC84" i="85"/>
  <c r="AD84" i="85" s="1"/>
  <c r="AA84" i="85"/>
  <c r="AC91" i="85"/>
  <c r="AD91" i="85" s="1"/>
  <c r="AA91" i="85"/>
  <c r="AC95" i="85"/>
  <c r="AD95" i="85" s="1"/>
  <c r="AA95" i="85"/>
  <c r="AC101" i="85"/>
  <c r="AD101" i="85" s="1"/>
  <c r="AA101" i="85"/>
  <c r="AC108" i="85"/>
  <c r="AD108" i="85" s="1"/>
  <c r="AA108" i="85"/>
  <c r="AC112" i="85"/>
  <c r="AD112" i="85" s="1"/>
  <c r="AA112" i="85"/>
  <c r="AC116" i="85"/>
  <c r="AD116" i="85" s="1"/>
  <c r="AA116" i="85"/>
  <c r="AC120" i="85"/>
  <c r="AD120" i="85" s="1"/>
  <c r="AA120" i="85"/>
  <c r="AC124" i="85"/>
  <c r="AD124" i="85" s="1"/>
  <c r="AA124" i="85"/>
  <c r="AC128" i="85"/>
  <c r="AD128" i="85" s="1"/>
  <c r="AA128" i="85"/>
  <c r="AC132" i="85"/>
  <c r="AD132" i="85" s="1"/>
  <c r="AA132" i="85"/>
  <c r="AC136" i="85"/>
  <c r="AD136" i="85" s="1"/>
  <c r="AA136" i="85"/>
  <c r="AC140" i="85"/>
  <c r="AD140" i="85" s="1"/>
  <c r="AA140" i="85"/>
  <c r="AC144" i="85"/>
  <c r="AD144" i="85" s="1"/>
  <c r="AA144" i="85"/>
  <c r="AC148" i="85"/>
  <c r="AD148" i="85" s="1"/>
  <c r="AA148" i="85"/>
  <c r="AC152" i="85"/>
  <c r="AD152" i="85" s="1"/>
  <c r="AA152" i="85"/>
  <c r="AC156" i="85"/>
  <c r="AD156" i="85" s="1"/>
  <c r="AA156" i="85"/>
  <c r="AC160" i="85"/>
  <c r="AD160" i="85" s="1"/>
  <c r="AA160" i="85"/>
  <c r="AC164" i="85"/>
  <c r="AD164" i="85" s="1"/>
  <c r="AA164" i="85"/>
  <c r="AC169" i="85"/>
  <c r="AD169" i="85" s="1"/>
  <c r="AA169" i="85"/>
  <c r="AJ169" i="85"/>
  <c r="AK169" i="85" s="1"/>
  <c r="T30" i="85"/>
  <c r="V40" i="85"/>
  <c r="W40" i="85" s="1"/>
  <c r="V64" i="85"/>
  <c r="W64" i="85" s="1"/>
  <c r="V69" i="85"/>
  <c r="W69" i="85" s="1"/>
  <c r="T79" i="85"/>
  <c r="V100" i="85"/>
  <c r="W100" i="85" s="1"/>
  <c r="V115" i="85"/>
  <c r="W115" i="85" s="1"/>
  <c r="V127" i="85"/>
  <c r="W127" i="85" s="1"/>
  <c r="V139" i="85"/>
  <c r="W139" i="85" s="1"/>
  <c r="T146" i="85"/>
  <c r="V149" i="85"/>
  <c r="W149" i="85" s="1"/>
  <c r="V161" i="85"/>
  <c r="W161" i="85" s="1"/>
  <c r="T171" i="85"/>
  <c r="AJ79" i="85"/>
  <c r="AK79" i="85" s="1"/>
  <c r="AH84" i="85"/>
  <c r="AH91" i="85"/>
  <c r="AH95" i="85"/>
  <c r="AH101" i="85"/>
  <c r="AH108" i="85"/>
  <c r="AH112" i="85"/>
  <c r="AH116" i="85"/>
  <c r="AH120" i="85"/>
  <c r="AH124" i="85"/>
  <c r="AH128" i="85"/>
  <c r="AH132" i="85"/>
  <c r="AH136" i="85"/>
  <c r="AH140" i="85"/>
  <c r="AH144" i="85"/>
  <c r="AH148" i="85"/>
  <c r="AH152" i="85"/>
  <c r="AH156" i="85"/>
  <c r="AH160" i="85"/>
  <c r="AH164" i="85"/>
  <c r="AH169" i="85"/>
  <c r="AH170" i="85"/>
  <c r="AH168" i="85"/>
  <c r="AH165" i="85"/>
  <c r="AH163" i="85"/>
  <c r="AH161" i="85"/>
  <c r="AH159" i="85"/>
  <c r="AH157" i="85"/>
  <c r="AH125" i="85"/>
  <c r="AH123" i="85"/>
  <c r="AH121" i="85"/>
  <c r="AH119" i="85"/>
  <c r="AH117" i="85"/>
  <c r="AH115" i="85"/>
  <c r="AH113" i="85"/>
  <c r="AH111" i="85"/>
  <c r="AH109" i="85"/>
  <c r="AH105" i="85"/>
  <c r="AH102" i="85"/>
  <c r="AH100" i="85"/>
  <c r="AH97" i="85"/>
  <c r="AH94" i="85"/>
  <c r="AH92" i="85"/>
  <c r="AH90" i="85"/>
  <c r="AH85" i="85"/>
  <c r="AH83" i="85"/>
  <c r="T16" i="85"/>
  <c r="V28" i="85"/>
  <c r="W28" i="85" s="1"/>
  <c r="V30" i="85"/>
  <c r="W30" i="85" s="1"/>
  <c r="T57" i="85"/>
  <c r="T69" i="85"/>
  <c r="V77" i="85"/>
  <c r="W77" i="85" s="1"/>
  <c r="V79" i="85"/>
  <c r="W79" i="85" s="1"/>
  <c r="T93" i="85"/>
  <c r="V97" i="85"/>
  <c r="W97" i="85" s="1"/>
  <c r="T110" i="85"/>
  <c r="V113" i="85"/>
  <c r="W113" i="85" s="1"/>
  <c r="T134" i="85"/>
  <c r="V137" i="85"/>
  <c r="W137" i="85" s="1"/>
  <c r="V146" i="85"/>
  <c r="W146" i="85" s="1"/>
  <c r="T149" i="85"/>
  <c r="T158" i="85"/>
  <c r="V168" i="85"/>
  <c r="W168" i="85" s="1"/>
  <c r="V171" i="85"/>
  <c r="W171" i="85" s="1"/>
  <c r="AH79" i="85"/>
  <c r="AC87" i="85"/>
  <c r="AD87" i="85" s="1"/>
  <c r="AA87" i="85"/>
  <c r="AC93" i="85"/>
  <c r="AD93" i="85" s="1"/>
  <c r="AA93" i="85"/>
  <c r="AC99" i="85"/>
  <c r="AD99" i="85" s="1"/>
  <c r="AA99" i="85"/>
  <c r="AC103" i="85"/>
  <c r="AD103" i="85" s="1"/>
  <c r="AA103" i="85"/>
  <c r="AC110" i="85"/>
  <c r="AD110" i="85" s="1"/>
  <c r="AA110" i="85"/>
  <c r="AC114" i="85"/>
  <c r="AD114" i="85" s="1"/>
  <c r="AA114" i="85"/>
  <c r="AC118" i="85"/>
  <c r="AD118" i="85" s="1"/>
  <c r="AA118" i="85"/>
  <c r="AC122" i="85"/>
  <c r="AD122" i="85" s="1"/>
  <c r="AA122" i="85"/>
  <c r="AC126" i="85"/>
  <c r="AD126" i="85" s="1"/>
  <c r="AA126" i="85"/>
  <c r="AC130" i="85"/>
  <c r="AD130" i="85" s="1"/>
  <c r="AA130" i="85"/>
  <c r="AC134" i="85"/>
  <c r="AD134" i="85" s="1"/>
  <c r="AA134" i="85"/>
  <c r="AC138" i="85"/>
  <c r="AD138" i="85" s="1"/>
  <c r="AA138" i="85"/>
  <c r="AC142" i="85"/>
  <c r="AD142" i="85" s="1"/>
  <c r="AA142" i="85"/>
  <c r="AC146" i="85"/>
  <c r="AD146" i="85" s="1"/>
  <c r="AA146" i="85"/>
  <c r="AC150" i="85"/>
  <c r="AD150" i="85" s="1"/>
  <c r="AA150" i="85"/>
  <c r="AC154" i="85"/>
  <c r="AD154" i="85" s="1"/>
  <c r="AA154" i="85"/>
  <c r="AC158" i="85"/>
  <c r="AD158" i="85" s="1"/>
  <c r="AA158" i="85"/>
  <c r="AC162" i="85"/>
  <c r="AD162" i="85" s="1"/>
  <c r="AA162" i="85"/>
  <c r="AC167" i="85"/>
  <c r="AD167" i="85" s="1"/>
  <c r="AA167" i="85"/>
  <c r="AC171" i="85"/>
  <c r="AD171" i="85" s="1"/>
  <c r="AA171" i="85"/>
  <c r="AH176" i="85"/>
  <c r="V14" i="85"/>
  <c r="W14" i="85" s="1"/>
  <c r="T38" i="85"/>
  <c r="V52" i="85"/>
  <c r="W52" i="85" s="1"/>
  <c r="T67" i="85"/>
  <c r="V90" i="85"/>
  <c r="W90" i="85" s="1"/>
  <c r="V105" i="85"/>
  <c r="W105" i="85" s="1"/>
  <c r="T122" i="85"/>
  <c r="V125" i="85"/>
  <c r="W125" i="85" s="1"/>
  <c r="V131" i="85"/>
  <c r="W131" i="85" s="1"/>
  <c r="V143" i="85"/>
  <c r="W143" i="85" s="1"/>
  <c r="V155" i="85"/>
  <c r="W155" i="85" s="1"/>
  <c r="T162" i="85"/>
  <c r="V165" i="85"/>
  <c r="W165" i="85" s="1"/>
  <c r="AC81" i="85"/>
  <c r="AD81" i="85" s="1"/>
  <c r="AJ176" i="85"/>
  <c r="AK176" i="85" s="1"/>
  <c r="AH127" i="85"/>
  <c r="AH129" i="85"/>
  <c r="AH131" i="85"/>
  <c r="AH133" i="85"/>
  <c r="AH135" i="85"/>
  <c r="AH137" i="85"/>
  <c r="AH139" i="85"/>
  <c r="AH141" i="85"/>
  <c r="AH143" i="85"/>
  <c r="AH145" i="85"/>
  <c r="AH147" i="85"/>
  <c r="AH149" i="85"/>
  <c r="AH151" i="85"/>
  <c r="AH153" i="85"/>
  <c r="AH155" i="85"/>
  <c r="T85" i="85"/>
  <c r="V156" i="85"/>
  <c r="W156" i="85" s="1"/>
  <c r="T156" i="85"/>
  <c r="V59" i="85"/>
  <c r="W59" i="85" s="1"/>
  <c r="T59" i="85"/>
  <c r="T129" i="85"/>
  <c r="T145" i="85"/>
  <c r="T70" i="85"/>
  <c r="V95" i="85"/>
  <c r="W95" i="85" s="1"/>
  <c r="T95" i="85"/>
  <c r="V120" i="85"/>
  <c r="W120" i="85" s="1"/>
  <c r="T120" i="85"/>
  <c r="V136" i="85"/>
  <c r="W136" i="85" s="1"/>
  <c r="T136" i="85"/>
  <c r="V152" i="85"/>
  <c r="W152" i="85" s="1"/>
  <c r="T152" i="85"/>
  <c r="V101" i="85"/>
  <c r="W101" i="85" s="1"/>
  <c r="T101" i="85"/>
  <c r="T113" i="85"/>
  <c r="V124" i="85"/>
  <c r="W124" i="85" s="1"/>
  <c r="T124" i="85"/>
  <c r="V21" i="85"/>
  <c r="W21" i="85" s="1"/>
  <c r="T21" i="85"/>
  <c r="V31" i="85"/>
  <c r="W31" i="85" s="1"/>
  <c r="T31" i="85"/>
  <c r="V46" i="85"/>
  <c r="W46" i="85" s="1"/>
  <c r="T46" i="85"/>
  <c r="V169" i="85"/>
  <c r="W169" i="85" s="1"/>
  <c r="T169" i="85"/>
  <c r="V13" i="85"/>
  <c r="W13" i="85" s="1"/>
  <c r="T13" i="85"/>
  <c r="V17" i="85"/>
  <c r="W17" i="85" s="1"/>
  <c r="T17" i="85"/>
  <c r="V27" i="85"/>
  <c r="W27" i="85" s="1"/>
  <c r="T27" i="85"/>
  <c r="V35" i="85"/>
  <c r="W35" i="85" s="1"/>
  <c r="T35" i="85"/>
  <c r="V39" i="85"/>
  <c r="W39" i="85" s="1"/>
  <c r="T39" i="85"/>
  <c r="V51" i="85"/>
  <c r="W51" i="85" s="1"/>
  <c r="T51" i="85"/>
  <c r="T64" i="85"/>
  <c r="U64" i="85" s="1"/>
  <c r="T109" i="85"/>
  <c r="T161" i="85"/>
  <c r="T14" i="85"/>
  <c r="T18" i="85"/>
  <c r="T22" i="85"/>
  <c r="T28" i="85"/>
  <c r="T32" i="85"/>
  <c r="T36" i="85"/>
  <c r="T40" i="85"/>
  <c r="T47" i="85"/>
  <c r="T52" i="85"/>
  <c r="T61" i="85"/>
  <c r="V91" i="85"/>
  <c r="W91" i="85" s="1"/>
  <c r="T91" i="85"/>
  <c r="V116" i="85"/>
  <c r="W116" i="85" s="1"/>
  <c r="T116" i="85"/>
  <c r="V132" i="85"/>
  <c r="W132" i="85" s="1"/>
  <c r="T132" i="85"/>
  <c r="V148" i="85"/>
  <c r="W148" i="85" s="1"/>
  <c r="T148" i="85"/>
  <c r="V164" i="85"/>
  <c r="W164" i="85" s="1"/>
  <c r="T164" i="85"/>
  <c r="T77" i="85"/>
  <c r="T81" i="85"/>
  <c r="V140" i="85"/>
  <c r="W140" i="85" s="1"/>
  <c r="T140" i="85"/>
  <c r="V76" i="85"/>
  <c r="W76" i="85" s="1"/>
  <c r="T76" i="85"/>
  <c r="V80" i="85"/>
  <c r="W80" i="85" s="1"/>
  <c r="T80" i="85"/>
  <c r="V84" i="85"/>
  <c r="W84" i="85" s="1"/>
  <c r="T84" i="85"/>
  <c r="V112" i="85"/>
  <c r="W112" i="85" s="1"/>
  <c r="T112" i="85"/>
  <c r="V108" i="85"/>
  <c r="W108" i="85" s="1"/>
  <c r="T108" i="85"/>
  <c r="V128" i="85"/>
  <c r="W128" i="85" s="1"/>
  <c r="T128" i="85"/>
  <c r="V144" i="85"/>
  <c r="W144" i="85" s="1"/>
  <c r="T144" i="85"/>
  <c r="V160" i="85"/>
  <c r="W160" i="85" s="1"/>
  <c r="T160" i="85"/>
  <c r="T170" i="85"/>
  <c r="T90" i="85"/>
  <c r="T94" i="85"/>
  <c r="T100" i="85"/>
  <c r="T105" i="85"/>
  <c r="T111" i="85"/>
  <c r="T115" i="85"/>
  <c r="T119" i="85"/>
  <c r="T123" i="85"/>
  <c r="T127" i="85"/>
  <c r="T131" i="85"/>
  <c r="T135" i="85"/>
  <c r="T139" i="85"/>
  <c r="T143" i="85"/>
  <c r="T147" i="85"/>
  <c r="T151" i="85"/>
  <c r="T155" i="85"/>
  <c r="T159" i="85"/>
  <c r="T163" i="85"/>
  <c r="IF177" i="85" l="1"/>
  <c r="ES173" i="85"/>
  <c r="EM194" i="85" s="1"/>
  <c r="GI173" i="85"/>
  <c r="HR173" i="85"/>
  <c r="HL194" i="85" s="1"/>
  <c r="DX173" i="85"/>
  <c r="DR194" i="85" s="1"/>
  <c r="FN173" i="85"/>
  <c r="FH194" i="85" s="1"/>
  <c r="GB173" i="85"/>
  <c r="FV194" i="85" s="1"/>
  <c r="GC194" i="85"/>
  <c r="GI177" i="85"/>
  <c r="GW173" i="85"/>
  <c r="GQ194" i="85" s="1"/>
  <c r="GP173" i="85"/>
  <c r="FG173" i="85"/>
  <c r="HD173" i="85"/>
  <c r="GX194" i="85" s="1"/>
  <c r="HD177" i="85"/>
  <c r="EE173" i="85"/>
  <c r="FU173" i="85"/>
  <c r="FO194" i="85" s="1"/>
  <c r="EL173" i="85"/>
  <c r="EZ173" i="85"/>
  <c r="ET194" i="85" s="1"/>
  <c r="CO173" i="85"/>
  <c r="CI194" i="85" s="1"/>
  <c r="HK173" i="85"/>
  <c r="ES177" i="85"/>
  <c r="HY173" i="85"/>
  <c r="HS194" i="85" s="1"/>
  <c r="DX177" i="85"/>
  <c r="DJ173" i="85"/>
  <c r="BT173" i="85"/>
  <c r="CV173" i="85"/>
  <c r="CP194" i="85" s="1"/>
  <c r="DQ173" i="85"/>
  <c r="BF173" i="85"/>
  <c r="AZ194" i="85" s="1"/>
  <c r="BM173" i="85"/>
  <c r="BG194" i="85" s="1"/>
  <c r="CA173" i="85"/>
  <c r="CH173" i="85"/>
  <c r="DC173" i="85"/>
  <c r="CW194" i="85" s="1"/>
  <c r="AK173" i="85"/>
  <c r="AE194" i="85" s="1"/>
  <c r="AY173" i="85"/>
  <c r="AR173" i="85"/>
  <c r="AL194" i="85" s="1"/>
  <c r="AD173" i="85"/>
  <c r="X194" i="85" s="1"/>
  <c r="W173" i="85"/>
  <c r="Q194" i="85" s="1"/>
  <c r="FN177" i="85" l="1"/>
  <c r="CO177" i="85"/>
  <c r="HR177" i="85"/>
  <c r="GW177" i="85"/>
  <c r="EZ177" i="85"/>
  <c r="FU177" i="85"/>
  <c r="AD177" i="85"/>
  <c r="BM177" i="85"/>
  <c r="DC177" i="85"/>
  <c r="HY177" i="85"/>
  <c r="DY194" i="85"/>
  <c r="EE177" i="85"/>
  <c r="AR177" i="85"/>
  <c r="CV177" i="85"/>
  <c r="FA194" i="85"/>
  <c r="FG177" i="85"/>
  <c r="HE194" i="85"/>
  <c r="HK177" i="85"/>
  <c r="EF194" i="85"/>
  <c r="EL177" i="85"/>
  <c r="GJ194" i="85"/>
  <c r="GP177" i="85"/>
  <c r="BF177" i="85"/>
  <c r="BU194" i="85"/>
  <c r="CA177" i="85"/>
  <c r="DK194" i="85"/>
  <c r="DQ177" i="85"/>
  <c r="BN194" i="85"/>
  <c r="BT177" i="85"/>
  <c r="DD194" i="85"/>
  <c r="DJ177" i="85"/>
  <c r="AK177" i="85"/>
  <c r="CB194" i="85"/>
  <c r="CH177" i="85"/>
  <c r="AS194" i="85"/>
  <c r="AY177" i="85"/>
  <c r="W177" i="85"/>
  <c r="L186" i="85" l="1"/>
  <c r="L167" i="85"/>
  <c r="J171" i="85"/>
  <c r="J170" i="85"/>
  <c r="J169" i="85"/>
  <c r="J168" i="85"/>
  <c r="J167" i="85"/>
  <c r="J165" i="85"/>
  <c r="J164" i="85"/>
  <c r="J163" i="85"/>
  <c r="J162" i="85"/>
  <c r="J161" i="85"/>
  <c r="J160" i="85"/>
  <c r="J159" i="85"/>
  <c r="J158" i="85"/>
  <c r="J157" i="85"/>
  <c r="J156" i="85"/>
  <c r="J155" i="85"/>
  <c r="J154" i="85"/>
  <c r="J153" i="85"/>
  <c r="J152" i="85"/>
  <c r="J151" i="85"/>
  <c r="J150" i="85"/>
  <c r="J149" i="85"/>
  <c r="J148" i="85"/>
  <c r="J147" i="85"/>
  <c r="J146" i="85"/>
  <c r="J145" i="85"/>
  <c r="J144" i="85"/>
  <c r="J143" i="85"/>
  <c r="J142" i="85"/>
  <c r="J141" i="85"/>
  <c r="J140" i="85"/>
  <c r="J139" i="85"/>
  <c r="J138" i="85"/>
  <c r="J137" i="85"/>
  <c r="J136" i="85"/>
  <c r="J135" i="85"/>
  <c r="J134" i="85"/>
  <c r="J133" i="85"/>
  <c r="J132" i="85"/>
  <c r="J131" i="85"/>
  <c r="J130" i="85"/>
  <c r="J129" i="85"/>
  <c r="J128" i="85"/>
  <c r="J127" i="85"/>
  <c r="J126" i="85"/>
  <c r="J125" i="85"/>
  <c r="J124" i="85"/>
  <c r="J123" i="85"/>
  <c r="J122" i="85"/>
  <c r="J121" i="85"/>
  <c r="J120" i="85"/>
  <c r="J119" i="85"/>
  <c r="J118" i="85"/>
  <c r="J117" i="85"/>
  <c r="J116" i="85"/>
  <c r="J115" i="85"/>
  <c r="J114" i="85"/>
  <c r="J113" i="85"/>
  <c r="J112" i="85"/>
  <c r="J111" i="85"/>
  <c r="J110" i="85"/>
  <c r="J109" i="85"/>
  <c r="J108" i="85"/>
  <c r="J105" i="85"/>
  <c r="J103" i="85"/>
  <c r="J102" i="85"/>
  <c r="J101" i="85"/>
  <c r="J100" i="85"/>
  <c r="J99" i="85"/>
  <c r="J97" i="85"/>
  <c r="J95" i="85"/>
  <c r="J94" i="85"/>
  <c r="J93" i="85"/>
  <c r="J92" i="85"/>
  <c r="J91" i="85"/>
  <c r="J90" i="85"/>
  <c r="J87" i="85"/>
  <c r="J85" i="85"/>
  <c r="J84" i="85"/>
  <c r="J83" i="85"/>
  <c r="J82" i="85"/>
  <c r="J81" i="85"/>
  <c r="J80" i="85"/>
  <c r="J79" i="85"/>
  <c r="J78" i="85"/>
  <c r="J77" i="85"/>
  <c r="J76" i="85"/>
  <c r="J74" i="85"/>
  <c r="J70" i="85"/>
  <c r="J69" i="85"/>
  <c r="J68" i="85"/>
  <c r="J67" i="85"/>
  <c r="J63" i="85"/>
  <c r="J62" i="85"/>
  <c r="J61" i="85"/>
  <c r="J59" i="85"/>
  <c r="J57" i="85"/>
  <c r="J56" i="85"/>
  <c r="J52" i="85"/>
  <c r="J51" i="85"/>
  <c r="J50" i="85"/>
  <c r="J49" i="85"/>
  <c r="J47" i="85"/>
  <c r="J46" i="85"/>
  <c r="J45" i="85"/>
  <c r="J41" i="85"/>
  <c r="J40" i="85"/>
  <c r="J39" i="85"/>
  <c r="J38" i="85"/>
  <c r="J37" i="85"/>
  <c r="J36" i="85"/>
  <c r="J35" i="85"/>
  <c r="J34" i="85"/>
  <c r="J33" i="85"/>
  <c r="J32" i="85"/>
  <c r="J31" i="85"/>
  <c r="J30" i="85"/>
  <c r="J29" i="85"/>
  <c r="J28" i="85"/>
  <c r="J27" i="85"/>
  <c r="J26" i="85"/>
  <c r="J25" i="85"/>
  <c r="J22" i="85"/>
  <c r="J21" i="85"/>
  <c r="J20" i="85"/>
  <c r="J19" i="85"/>
  <c r="J18" i="85"/>
  <c r="J17" i="85"/>
  <c r="J16" i="85"/>
  <c r="J15" i="85"/>
  <c r="J14" i="85"/>
  <c r="J13" i="85"/>
  <c r="J8" i="85"/>
  <c r="L13" i="85"/>
  <c r="L8" i="85"/>
  <c r="M8" i="85" s="1"/>
  <c r="K188" i="85"/>
  <c r="F188" i="85"/>
  <c r="H163" i="85" s="1"/>
  <c r="ID163" i="85" s="1"/>
  <c r="K176" i="85"/>
  <c r="L176" i="85" s="1"/>
  <c r="G176" i="85"/>
  <c r="L171" i="85"/>
  <c r="L170" i="85"/>
  <c r="L169" i="85"/>
  <c r="L168" i="85"/>
  <c r="O168" i="85" s="1"/>
  <c r="P168" i="85" s="1"/>
  <c r="L165" i="85"/>
  <c r="L164" i="85"/>
  <c r="L163" i="85"/>
  <c r="L162" i="85"/>
  <c r="L161" i="85"/>
  <c r="L160" i="85"/>
  <c r="O160" i="85" s="1"/>
  <c r="P160" i="85" s="1"/>
  <c r="L159" i="85"/>
  <c r="L158" i="85"/>
  <c r="M158" i="85" s="1"/>
  <c r="L157" i="85"/>
  <c r="O157" i="85" s="1"/>
  <c r="P157" i="85" s="1"/>
  <c r="L156" i="85"/>
  <c r="L155" i="85"/>
  <c r="L154" i="85"/>
  <c r="L153" i="85"/>
  <c r="L152" i="85"/>
  <c r="O152" i="85" s="1"/>
  <c r="P152" i="85" s="1"/>
  <c r="L151" i="85"/>
  <c r="O151" i="85" s="1"/>
  <c r="L150" i="85"/>
  <c r="M150" i="85" s="1"/>
  <c r="L149" i="85"/>
  <c r="M149" i="85" s="1"/>
  <c r="L148" i="85"/>
  <c r="L147" i="85"/>
  <c r="O147" i="85" s="1"/>
  <c r="P147" i="85" s="1"/>
  <c r="L146" i="85"/>
  <c r="M146" i="85" s="1"/>
  <c r="L145" i="85"/>
  <c r="M145" i="85" s="1"/>
  <c r="L144" i="85"/>
  <c r="L143" i="85"/>
  <c r="L142" i="85"/>
  <c r="L141" i="85"/>
  <c r="L140" i="85"/>
  <c r="M140" i="85" s="1"/>
  <c r="L139" i="85"/>
  <c r="O139" i="85" s="1"/>
  <c r="P139" i="85" s="1"/>
  <c r="L138" i="85"/>
  <c r="L137" i="85"/>
  <c r="O137" i="85" s="1"/>
  <c r="P137" i="85" s="1"/>
  <c r="L136" i="85"/>
  <c r="M136" i="85" s="1"/>
  <c r="L135" i="85"/>
  <c r="O135" i="85" s="1"/>
  <c r="L134" i="85"/>
  <c r="L133" i="85"/>
  <c r="O133" i="85" s="1"/>
  <c r="L132" i="85"/>
  <c r="O132" i="85" s="1"/>
  <c r="P132" i="85" s="1"/>
  <c r="L131" i="85"/>
  <c r="L130" i="85"/>
  <c r="L129" i="85"/>
  <c r="L128" i="85"/>
  <c r="L127" i="85"/>
  <c r="L126" i="85"/>
  <c r="L125" i="85"/>
  <c r="L124" i="85"/>
  <c r="L123" i="85"/>
  <c r="L122" i="85"/>
  <c r="O122" i="85" s="1"/>
  <c r="L121" i="85"/>
  <c r="O121" i="85" s="1"/>
  <c r="P121" i="85" s="1"/>
  <c r="L120" i="85"/>
  <c r="L119" i="85"/>
  <c r="M119" i="85" s="1"/>
  <c r="L118" i="85"/>
  <c r="O118" i="85" s="1"/>
  <c r="L117" i="85"/>
  <c r="M117" i="85" s="1"/>
  <c r="L116" i="85"/>
  <c r="L115" i="85"/>
  <c r="M115" i="85" s="1"/>
  <c r="L114" i="85"/>
  <c r="L113" i="85"/>
  <c r="M113" i="85" s="1"/>
  <c r="L112" i="85"/>
  <c r="O112" i="85" s="1"/>
  <c r="L111" i="85"/>
  <c r="M111" i="85" s="1"/>
  <c r="L110" i="85"/>
  <c r="O110" i="85" s="1"/>
  <c r="P110" i="85" s="1"/>
  <c r="L109" i="85"/>
  <c r="M109" i="85" s="1"/>
  <c r="L108" i="85"/>
  <c r="O108" i="85" s="1"/>
  <c r="P108" i="85" s="1"/>
  <c r="L105" i="85"/>
  <c r="M105" i="85" s="1"/>
  <c r="L103" i="85"/>
  <c r="M103" i="85" s="1"/>
  <c r="L102" i="85"/>
  <c r="M102" i="85" s="1"/>
  <c r="L101" i="85"/>
  <c r="O101" i="85" s="1"/>
  <c r="P101" i="85" s="1"/>
  <c r="L100" i="85"/>
  <c r="M100" i="85" s="1"/>
  <c r="L99" i="85"/>
  <c r="M99" i="85" s="1"/>
  <c r="L97" i="85"/>
  <c r="M97" i="85" s="1"/>
  <c r="L95" i="85"/>
  <c r="O95" i="85" s="1"/>
  <c r="P95" i="85" s="1"/>
  <c r="L94" i="85"/>
  <c r="O94" i="85" s="1"/>
  <c r="P94" i="85" s="1"/>
  <c r="L93" i="85"/>
  <c r="M93" i="85" s="1"/>
  <c r="L92" i="85"/>
  <c r="O92" i="85" s="1"/>
  <c r="P92" i="85" s="1"/>
  <c r="L91" i="85"/>
  <c r="L90" i="85"/>
  <c r="L87" i="85"/>
  <c r="M87" i="85" s="1"/>
  <c r="L85" i="85"/>
  <c r="O85" i="85" s="1"/>
  <c r="P85" i="85" s="1"/>
  <c r="L84" i="85"/>
  <c r="L83" i="85"/>
  <c r="L82" i="85"/>
  <c r="M82" i="85" s="1"/>
  <c r="L81" i="85"/>
  <c r="O81" i="85" s="1"/>
  <c r="P81" i="85" s="1"/>
  <c r="L80" i="85"/>
  <c r="M80" i="85" s="1"/>
  <c r="L79" i="85"/>
  <c r="O79" i="85" s="1"/>
  <c r="L78" i="85"/>
  <c r="M78" i="85" s="1"/>
  <c r="L77" i="85"/>
  <c r="O77" i="85" s="1"/>
  <c r="P77" i="85" s="1"/>
  <c r="L76" i="85"/>
  <c r="L74" i="85"/>
  <c r="M74" i="85" s="1"/>
  <c r="L71" i="85"/>
  <c r="M71" i="85" s="1"/>
  <c r="N71" i="85" s="1"/>
  <c r="L70" i="85"/>
  <c r="L69" i="85"/>
  <c r="L68" i="85"/>
  <c r="L67" i="85"/>
  <c r="L64" i="85"/>
  <c r="L63" i="85"/>
  <c r="O63" i="85" s="1"/>
  <c r="L62" i="85"/>
  <c r="O62" i="85" s="1"/>
  <c r="P62" i="85" s="1"/>
  <c r="L61" i="85"/>
  <c r="O61" i="85" s="1"/>
  <c r="P61" i="85" s="1"/>
  <c r="L59" i="85"/>
  <c r="O59" i="85" s="1"/>
  <c r="P59" i="85" s="1"/>
  <c r="L57" i="85"/>
  <c r="O57" i="85" s="1"/>
  <c r="L56" i="85"/>
  <c r="O56" i="85" s="1"/>
  <c r="P56" i="85" s="1"/>
  <c r="L52" i="85"/>
  <c r="O52" i="85" s="1"/>
  <c r="L51" i="85"/>
  <c r="O51" i="85" s="1"/>
  <c r="P51" i="85" s="1"/>
  <c r="L50" i="85"/>
  <c r="M50" i="85" s="1"/>
  <c r="L49" i="85"/>
  <c r="M49" i="85" s="1"/>
  <c r="L47" i="85"/>
  <c r="O47" i="85" s="1"/>
  <c r="P47" i="85" s="1"/>
  <c r="L46" i="85"/>
  <c r="M46" i="85" s="1"/>
  <c r="L45" i="85"/>
  <c r="O45" i="85" s="1"/>
  <c r="L41" i="85"/>
  <c r="M41" i="85" s="1"/>
  <c r="L40" i="85"/>
  <c r="O40" i="85" s="1"/>
  <c r="P40" i="85" s="1"/>
  <c r="L39" i="85"/>
  <c r="M39" i="85" s="1"/>
  <c r="L38" i="85"/>
  <c r="O38" i="85" s="1"/>
  <c r="L37" i="85"/>
  <c r="M37" i="85" s="1"/>
  <c r="L36" i="85"/>
  <c r="O36" i="85" s="1"/>
  <c r="P36" i="85" s="1"/>
  <c r="L35" i="85"/>
  <c r="M35" i="85" s="1"/>
  <c r="L34" i="85"/>
  <c r="O34" i="85" s="1"/>
  <c r="L33" i="85"/>
  <c r="M33" i="85" s="1"/>
  <c r="L32" i="85"/>
  <c r="O32" i="85" s="1"/>
  <c r="P32" i="85" s="1"/>
  <c r="L31" i="85"/>
  <c r="M31" i="85" s="1"/>
  <c r="L30" i="85"/>
  <c r="L29" i="85"/>
  <c r="O29" i="85" s="1"/>
  <c r="L28" i="85"/>
  <c r="L27" i="85"/>
  <c r="L26" i="85"/>
  <c r="L25" i="85"/>
  <c r="O25" i="85" s="1"/>
  <c r="P25" i="85" s="1"/>
  <c r="L22" i="85"/>
  <c r="L21" i="85"/>
  <c r="L20" i="85"/>
  <c r="L19" i="85"/>
  <c r="L18" i="85"/>
  <c r="O18" i="85" s="1"/>
  <c r="P18" i="85" s="1"/>
  <c r="L17" i="85"/>
  <c r="M17" i="85" s="1"/>
  <c r="L16" i="85"/>
  <c r="O16" i="85" s="1"/>
  <c r="L15" i="85"/>
  <c r="M15" i="85" s="1"/>
  <c r="L14" i="85"/>
  <c r="O14" i="85" s="1"/>
  <c r="O13" i="85"/>
  <c r="P13" i="85" s="1"/>
  <c r="M13" i="85"/>
  <c r="H8" i="85"/>
  <c r="IE8" i="85" s="1"/>
  <c r="EC163" i="85" l="1"/>
  <c r="FE163" i="85"/>
  <c r="EQ163" i="85"/>
  <c r="HP163" i="85"/>
  <c r="EX163" i="85"/>
  <c r="HW163" i="85"/>
  <c r="FS163" i="85"/>
  <c r="FL163" i="85"/>
  <c r="FZ163" i="85"/>
  <c r="GG163" i="85"/>
  <c r="GN163" i="85"/>
  <c r="GU163" i="85"/>
  <c r="HI163" i="85"/>
  <c r="DV163" i="85"/>
  <c r="HB163" i="85"/>
  <c r="EJ163" i="85"/>
  <c r="FM8" i="85"/>
  <c r="HJ8" i="85"/>
  <c r="FF8" i="85"/>
  <c r="DW8" i="85"/>
  <c r="HQ8" i="85"/>
  <c r="HC8" i="85"/>
  <c r="GO8" i="85"/>
  <c r="ED8" i="85"/>
  <c r="HX8" i="85"/>
  <c r="ER8" i="85"/>
  <c r="EY8" i="85"/>
  <c r="EK8" i="85"/>
  <c r="FT8" i="85"/>
  <c r="GH8" i="85"/>
  <c r="GA8" i="85"/>
  <c r="GV8" i="85"/>
  <c r="O49" i="85"/>
  <c r="P49" i="85" s="1"/>
  <c r="BR163" i="85"/>
  <c r="DH163" i="85"/>
  <c r="DA163" i="85"/>
  <c r="BY163" i="85"/>
  <c r="CM163" i="85"/>
  <c r="CF163" i="85"/>
  <c r="CT163" i="85"/>
  <c r="DO163" i="85"/>
  <c r="DI8" i="85"/>
  <c r="DP8" i="85"/>
  <c r="CN8" i="85"/>
  <c r="DB8" i="85"/>
  <c r="CG8" i="85"/>
  <c r="CU8" i="85"/>
  <c r="BS8" i="85"/>
  <c r="BZ8" i="85"/>
  <c r="O111" i="85"/>
  <c r="P38" i="85"/>
  <c r="H74" i="85"/>
  <c r="P112" i="85"/>
  <c r="P8" i="85"/>
  <c r="P63" i="85"/>
  <c r="H129" i="85"/>
  <c r="ID129" i="85" s="1"/>
  <c r="P52" i="85"/>
  <c r="M110" i="85"/>
  <c r="AW74" i="85"/>
  <c r="AW163" i="85"/>
  <c r="AP163" i="85"/>
  <c r="BD163" i="85"/>
  <c r="BK163" i="85"/>
  <c r="H117" i="85"/>
  <c r="ID117" i="85" s="1"/>
  <c r="H137" i="85"/>
  <c r="H125" i="85"/>
  <c r="ID125" i="85" s="1"/>
  <c r="M108" i="85"/>
  <c r="H113" i="85"/>
  <c r="ID113" i="85" s="1"/>
  <c r="BE8" i="85"/>
  <c r="AX8" i="85"/>
  <c r="AQ8" i="85"/>
  <c r="BL8" i="85"/>
  <c r="H49" i="85"/>
  <c r="ID49" i="85" s="1"/>
  <c r="O78" i="85"/>
  <c r="H133" i="85"/>
  <c r="ID133" i="85" s="1"/>
  <c r="AP129" i="85"/>
  <c r="BK129" i="85"/>
  <c r="BD129" i="85"/>
  <c r="AW129" i="85"/>
  <c r="H61" i="85"/>
  <c r="ID61" i="85" s="1"/>
  <c r="H110" i="85"/>
  <c r="ID110" i="85" s="1"/>
  <c r="H121" i="85"/>
  <c r="ID121" i="85" s="1"/>
  <c r="U163" i="85"/>
  <c r="AB163" i="85"/>
  <c r="AI163" i="85"/>
  <c r="U113" i="85"/>
  <c r="AB113" i="85"/>
  <c r="AI113" i="85"/>
  <c r="U137" i="85"/>
  <c r="H156" i="85"/>
  <c r="ID156" i="85" s="1"/>
  <c r="V8" i="85"/>
  <c r="AJ8" i="85"/>
  <c r="AC8" i="85"/>
  <c r="H16" i="85"/>
  <c r="ID16" i="85" s="1"/>
  <c r="H20" i="85"/>
  <c r="ID20" i="85" s="1"/>
  <c r="H26" i="85"/>
  <c r="ID26" i="85" s="1"/>
  <c r="H30" i="85"/>
  <c r="ID30" i="85" s="1"/>
  <c r="H34" i="85"/>
  <c r="ID34" i="85" s="1"/>
  <c r="H38" i="85"/>
  <c r="ID38" i="85" s="1"/>
  <c r="H45" i="85"/>
  <c r="ID45" i="85" s="1"/>
  <c r="M52" i="85"/>
  <c r="H68" i="85"/>
  <c r="ID68" i="85" s="1"/>
  <c r="H79" i="85"/>
  <c r="ID79" i="85" s="1"/>
  <c r="H83" i="85"/>
  <c r="ID83" i="85" s="1"/>
  <c r="H90" i="85"/>
  <c r="ID90" i="85" s="1"/>
  <c r="H94" i="85"/>
  <c r="ID94" i="85" s="1"/>
  <c r="H100" i="85"/>
  <c r="ID100" i="85" s="1"/>
  <c r="H105" i="85"/>
  <c r="ID105" i="85" s="1"/>
  <c r="N113" i="85"/>
  <c r="H141" i="85"/>
  <c r="ID141" i="85" s="1"/>
  <c r="H145" i="85"/>
  <c r="ID145" i="85" s="1"/>
  <c r="H149" i="85"/>
  <c r="ID149" i="85" s="1"/>
  <c r="H160" i="85"/>
  <c r="ID160" i="85" s="1"/>
  <c r="H164" i="85"/>
  <c r="ID164" i="85" s="1"/>
  <c r="U49" i="85"/>
  <c r="AI49" i="85"/>
  <c r="AB49" i="85"/>
  <c r="U110" i="85"/>
  <c r="AB110" i="85"/>
  <c r="AI110" i="85"/>
  <c r="U133" i="85"/>
  <c r="AB133" i="85"/>
  <c r="AI133" i="85"/>
  <c r="H152" i="85"/>
  <c r="ID152" i="85" s="1"/>
  <c r="H13" i="85"/>
  <c r="ID13" i="85" s="1"/>
  <c r="P45" i="85"/>
  <c r="H56" i="85"/>
  <c r="ID56" i="85" s="1"/>
  <c r="H62" i="85"/>
  <c r="ID62" i="85" s="1"/>
  <c r="H76" i="85"/>
  <c r="ID76" i="85" s="1"/>
  <c r="N105" i="85"/>
  <c r="N110" i="85"/>
  <c r="H114" i="85"/>
  <c r="ID114" i="85" s="1"/>
  <c r="H118" i="85"/>
  <c r="ID118" i="85" s="1"/>
  <c r="H122" i="85"/>
  <c r="ID122" i="85" s="1"/>
  <c r="H126" i="85"/>
  <c r="ID126" i="85" s="1"/>
  <c r="H130" i="85"/>
  <c r="ID130" i="85" s="1"/>
  <c r="H134" i="85"/>
  <c r="ID134" i="85" s="1"/>
  <c r="H138" i="85"/>
  <c r="ID138" i="85" s="1"/>
  <c r="N145" i="85"/>
  <c r="H153" i="85"/>
  <c r="ID153" i="85" s="1"/>
  <c r="H157" i="85"/>
  <c r="ID157" i="85" s="1"/>
  <c r="H170" i="85"/>
  <c r="ID170" i="85" s="1"/>
  <c r="U74" i="85"/>
  <c r="AI74" i="85"/>
  <c r="AB74" i="85"/>
  <c r="N13" i="85"/>
  <c r="H17" i="85"/>
  <c r="ID17" i="85" s="1"/>
  <c r="H21" i="85"/>
  <c r="ID21" i="85" s="1"/>
  <c r="H27" i="85"/>
  <c r="ID27" i="85" s="1"/>
  <c r="H31" i="85"/>
  <c r="ID31" i="85" s="1"/>
  <c r="H35" i="85"/>
  <c r="ID35" i="85" s="1"/>
  <c r="H39" i="85"/>
  <c r="ID39" i="85" s="1"/>
  <c r="H46" i="85"/>
  <c r="ID46" i="85" s="1"/>
  <c r="H50" i="85"/>
  <c r="ID50" i="85" s="1"/>
  <c r="H69" i="85"/>
  <c r="ID69" i="85" s="1"/>
  <c r="H80" i="85"/>
  <c r="ID80" i="85" s="1"/>
  <c r="H84" i="85"/>
  <c r="ID84" i="85" s="1"/>
  <c r="H91" i="85"/>
  <c r="ID91" i="85" s="1"/>
  <c r="H95" i="85"/>
  <c r="ID95" i="85" s="1"/>
  <c r="H101" i="85"/>
  <c r="ID101" i="85" s="1"/>
  <c r="H108" i="85"/>
  <c r="ID108" i="85" s="1"/>
  <c r="H111" i="85"/>
  <c r="ID111" i="85" s="1"/>
  <c r="P122" i="85"/>
  <c r="H142" i="85"/>
  <c r="ID142" i="85" s="1"/>
  <c r="H146" i="85"/>
  <c r="ID146" i="85" s="1"/>
  <c r="H161" i="85"/>
  <c r="ID161" i="85" s="1"/>
  <c r="H165" i="85"/>
  <c r="ID165" i="85" s="1"/>
  <c r="AB117" i="85"/>
  <c r="N31" i="85"/>
  <c r="N35" i="85"/>
  <c r="N39" i="85"/>
  <c r="H57" i="85"/>
  <c r="ID57" i="85" s="1"/>
  <c r="H63" i="85"/>
  <c r="ID63" i="85" s="1"/>
  <c r="H77" i="85"/>
  <c r="ID77" i="85" s="1"/>
  <c r="N80" i="85"/>
  <c r="H115" i="85"/>
  <c r="ID115" i="85" s="1"/>
  <c r="H119" i="85"/>
  <c r="ID119" i="85" s="1"/>
  <c r="H123" i="85"/>
  <c r="ID123" i="85" s="1"/>
  <c r="H127" i="85"/>
  <c r="ID127" i="85" s="1"/>
  <c r="H131" i="85"/>
  <c r="ID131" i="85" s="1"/>
  <c r="H135" i="85"/>
  <c r="ID135" i="85" s="1"/>
  <c r="H139" i="85"/>
  <c r="ID139" i="85" s="1"/>
  <c r="H150" i="85"/>
  <c r="ID150" i="85" s="1"/>
  <c r="H154" i="85"/>
  <c r="ID154" i="85" s="1"/>
  <c r="H171" i="85"/>
  <c r="ID171" i="85" s="1"/>
  <c r="U121" i="85"/>
  <c r="H14" i="85"/>
  <c r="ID14" i="85" s="1"/>
  <c r="H18" i="85"/>
  <c r="ID18" i="85" s="1"/>
  <c r="H22" i="85"/>
  <c r="ID22" i="85" s="1"/>
  <c r="H28" i="85"/>
  <c r="ID28" i="85" s="1"/>
  <c r="H32" i="85"/>
  <c r="ID32" i="85" s="1"/>
  <c r="H36" i="85"/>
  <c r="ID36" i="85" s="1"/>
  <c r="H40" i="85"/>
  <c r="ID40" i="85" s="1"/>
  <c r="O46" i="85"/>
  <c r="H51" i="85"/>
  <c r="ID51" i="85" s="1"/>
  <c r="P57" i="85"/>
  <c r="H70" i="85"/>
  <c r="ID70" i="85" s="1"/>
  <c r="H81" i="85"/>
  <c r="ID81" i="85" s="1"/>
  <c r="H85" i="85"/>
  <c r="ID85" i="85" s="1"/>
  <c r="H92" i="85"/>
  <c r="ID92" i="85" s="1"/>
  <c r="H97" i="85"/>
  <c r="ID97" i="85" s="1"/>
  <c r="H102" i="85"/>
  <c r="ID102" i="85" s="1"/>
  <c r="N119" i="85"/>
  <c r="H143" i="85"/>
  <c r="ID143" i="85" s="1"/>
  <c r="H147" i="85"/>
  <c r="ID147" i="85" s="1"/>
  <c r="H158" i="85"/>
  <c r="ID158" i="85" s="1"/>
  <c r="H162" i="85"/>
  <c r="ID162" i="85" s="1"/>
  <c r="H167" i="85"/>
  <c r="ID167" i="85" s="1"/>
  <c r="AB61" i="85"/>
  <c r="AB125" i="85"/>
  <c r="H169" i="85"/>
  <c r="ID169" i="85" s="1"/>
  <c r="H47" i="85"/>
  <c r="ID47" i="85" s="1"/>
  <c r="H59" i="85"/>
  <c r="ID59" i="85" s="1"/>
  <c r="H78" i="85"/>
  <c r="ID78" i="85" s="1"/>
  <c r="N102" i="85"/>
  <c r="H109" i="85"/>
  <c r="ID109" i="85" s="1"/>
  <c r="H112" i="85"/>
  <c r="ID112" i="85" s="1"/>
  <c r="H116" i="85"/>
  <c r="ID116" i="85" s="1"/>
  <c r="H120" i="85"/>
  <c r="ID120" i="85" s="1"/>
  <c r="H124" i="85"/>
  <c r="ID124" i="85" s="1"/>
  <c r="H128" i="85"/>
  <c r="ID128" i="85" s="1"/>
  <c r="H132" i="85"/>
  <c r="ID132" i="85" s="1"/>
  <c r="H136" i="85"/>
  <c r="ID136" i="85" s="1"/>
  <c r="H151" i="85"/>
  <c r="ID151" i="85" s="1"/>
  <c r="H155" i="85"/>
  <c r="ID155" i="85" s="1"/>
  <c r="H168" i="85"/>
  <c r="ID168" i="85" s="1"/>
  <c r="H176" i="85"/>
  <c r="ID176" i="85" s="1"/>
  <c r="U129" i="85"/>
  <c r="AB129" i="85"/>
  <c r="AI129" i="85"/>
  <c r="H15" i="85"/>
  <c r="ID15" i="85" s="1"/>
  <c r="H19" i="85"/>
  <c r="ID19" i="85" s="1"/>
  <c r="H25" i="85"/>
  <c r="ID25" i="85" s="1"/>
  <c r="H29" i="85"/>
  <c r="ID29" i="85" s="1"/>
  <c r="H33" i="85"/>
  <c r="ID33" i="85" s="1"/>
  <c r="H37" i="85"/>
  <c r="ID37" i="85" s="1"/>
  <c r="H41" i="85"/>
  <c r="ID41" i="85" s="1"/>
  <c r="H52" i="85"/>
  <c r="ID52" i="85" s="1"/>
  <c r="H67" i="85"/>
  <c r="ID67" i="85" s="1"/>
  <c r="H82" i="85"/>
  <c r="ID82" i="85" s="1"/>
  <c r="H87" i="85"/>
  <c r="ID87" i="85" s="1"/>
  <c r="H93" i="85"/>
  <c r="ID93" i="85" s="1"/>
  <c r="H99" i="85"/>
  <c r="ID99" i="85" s="1"/>
  <c r="H103" i="85"/>
  <c r="ID103" i="85" s="1"/>
  <c r="H140" i="85"/>
  <c r="ID140" i="85" s="1"/>
  <c r="H144" i="85"/>
  <c r="ID144" i="85" s="1"/>
  <c r="H148" i="85"/>
  <c r="ID148" i="85" s="1"/>
  <c r="H159" i="85"/>
  <c r="ID159" i="85" s="1"/>
  <c r="N74" i="85"/>
  <c r="O8" i="85"/>
  <c r="M51" i="85"/>
  <c r="N51" i="85" s="1"/>
  <c r="O74" i="85"/>
  <c r="P74" i="85" s="1"/>
  <c r="M92" i="85"/>
  <c r="O117" i="85"/>
  <c r="M63" i="85"/>
  <c r="N63" i="85" s="1"/>
  <c r="O97" i="85"/>
  <c r="P97" i="85" s="1"/>
  <c r="M79" i="85"/>
  <c r="N79" i="85" s="1"/>
  <c r="O99" i="85"/>
  <c r="P99" i="85" s="1"/>
  <c r="M40" i="85"/>
  <c r="O50" i="85"/>
  <c r="P50" i="85" s="1"/>
  <c r="O71" i="85"/>
  <c r="P71" i="85" s="1"/>
  <c r="O80" i="85"/>
  <c r="P80" i="85" s="1"/>
  <c r="O103" i="85"/>
  <c r="P103" i="85" s="1"/>
  <c r="M112" i="85"/>
  <c r="N149" i="85"/>
  <c r="O176" i="85"/>
  <c r="P176" i="85" s="1"/>
  <c r="O119" i="85"/>
  <c r="P119" i="85" s="1"/>
  <c r="M125" i="85"/>
  <c r="O129" i="85"/>
  <c r="P129" i="85" s="1"/>
  <c r="O143" i="85"/>
  <c r="M152" i="85"/>
  <c r="O155" i="85"/>
  <c r="P155" i="85" s="1"/>
  <c r="O158" i="85"/>
  <c r="M160" i="85"/>
  <c r="N160" i="85" s="1"/>
  <c r="O120" i="85"/>
  <c r="P120" i="85" s="1"/>
  <c r="O130" i="85"/>
  <c r="P130" i="85" s="1"/>
  <c r="O140" i="85"/>
  <c r="P140" i="85" s="1"/>
  <c r="M144" i="85"/>
  <c r="M147" i="85"/>
  <c r="N147" i="85" s="1"/>
  <c r="M156" i="85"/>
  <c r="N156" i="85" s="1"/>
  <c r="M120" i="85"/>
  <c r="N120" i="85" s="1"/>
  <c r="M123" i="85"/>
  <c r="O134" i="85"/>
  <c r="M138" i="85"/>
  <c r="M153" i="85"/>
  <c r="N153" i="85" s="1"/>
  <c r="M161" i="85"/>
  <c r="N161" i="85" s="1"/>
  <c r="O170" i="85"/>
  <c r="P170" i="85" s="1"/>
  <c r="M169" i="85"/>
  <c r="O123" i="85"/>
  <c r="P123" i="85" s="1"/>
  <c r="M127" i="85"/>
  <c r="N127" i="85" s="1"/>
  <c r="M131" i="85"/>
  <c r="O138" i="85"/>
  <c r="P138" i="85" s="1"/>
  <c r="O141" i="85"/>
  <c r="P141" i="85" s="1"/>
  <c r="O145" i="85"/>
  <c r="P145" i="85" s="1"/>
  <c r="M148" i="85"/>
  <c r="M151" i="85"/>
  <c r="N151" i="85" s="1"/>
  <c r="O153" i="85"/>
  <c r="P153" i="85" s="1"/>
  <c r="M157" i="85"/>
  <c r="M159" i="85"/>
  <c r="N159" i="85" s="1"/>
  <c r="O161" i="85"/>
  <c r="P161" i="85" s="1"/>
  <c r="O159" i="85"/>
  <c r="P159" i="85" s="1"/>
  <c r="M121" i="85"/>
  <c r="O124" i="85"/>
  <c r="P124" i="85" s="1"/>
  <c r="O128" i="85"/>
  <c r="P128" i="85" s="1"/>
  <c r="M132" i="85"/>
  <c r="N132" i="85" s="1"/>
  <c r="M139" i="85"/>
  <c r="O142" i="85"/>
  <c r="P142" i="85" s="1"/>
  <c r="O149" i="85"/>
  <c r="P149" i="85" s="1"/>
  <c r="M176" i="85"/>
  <c r="N176" i="85" s="1"/>
  <c r="L188" i="85"/>
  <c r="M171" i="85"/>
  <c r="N171" i="85" s="1"/>
  <c r="P133" i="85"/>
  <c r="P158" i="85"/>
  <c r="P117" i="85"/>
  <c r="P111" i="85"/>
  <c r="P134" i="85"/>
  <c r="P118" i="85"/>
  <c r="P143" i="85"/>
  <c r="P135" i="85"/>
  <c r="P151" i="85"/>
  <c r="P78" i="85"/>
  <c r="P79" i="85"/>
  <c r="P46" i="85"/>
  <c r="P29" i="85"/>
  <c r="P34" i="85"/>
  <c r="P14" i="85"/>
  <c r="P16" i="85"/>
  <c r="O15" i="85"/>
  <c r="P15" i="85" s="1"/>
  <c r="M38" i="85"/>
  <c r="N38" i="85" s="1"/>
  <c r="M47" i="85"/>
  <c r="N47" i="85" s="1"/>
  <c r="M56" i="85"/>
  <c r="N56" i="85" s="1"/>
  <c r="M101" i="85"/>
  <c r="N101" i="85" s="1"/>
  <c r="M134" i="85"/>
  <c r="N134" i="85" s="1"/>
  <c r="M143" i="85"/>
  <c r="N143" i="85" s="1"/>
  <c r="O156" i="85"/>
  <c r="P156" i="85" s="1"/>
  <c r="M45" i="85"/>
  <c r="M81" i="85"/>
  <c r="N81" i="85" s="1"/>
  <c r="O87" i="85"/>
  <c r="P87" i="85" s="1"/>
  <c r="M124" i="85"/>
  <c r="N124" i="85" s="1"/>
  <c r="M141" i="85"/>
  <c r="O41" i="85"/>
  <c r="P41" i="85" s="1"/>
  <c r="M77" i="85"/>
  <c r="O102" i="85"/>
  <c r="P102" i="85" s="1"/>
  <c r="O105" i="85"/>
  <c r="P105" i="85" s="1"/>
  <c r="M118" i="85"/>
  <c r="N118" i="85" s="1"/>
  <c r="M122" i="85"/>
  <c r="N122" i="85" s="1"/>
  <c r="M130" i="85"/>
  <c r="N130" i="85" s="1"/>
  <c r="O150" i="85"/>
  <c r="P150" i="85" s="1"/>
  <c r="M168" i="85"/>
  <c r="N168" i="85" s="1"/>
  <c r="O33" i="85"/>
  <c r="P33" i="85" s="1"/>
  <c r="O39" i="85"/>
  <c r="P39" i="85" s="1"/>
  <c r="M142" i="85"/>
  <c r="N142" i="85" s="1"/>
  <c r="O144" i="85"/>
  <c r="P144" i="85" s="1"/>
  <c r="O146" i="85"/>
  <c r="P146" i="85" s="1"/>
  <c r="O148" i="85"/>
  <c r="P148" i="85" s="1"/>
  <c r="M155" i="85"/>
  <c r="O82" i="85"/>
  <c r="P82" i="85" s="1"/>
  <c r="M85" i="85"/>
  <c r="N85" i="85" s="1"/>
  <c r="O93" i="85"/>
  <c r="P93" i="85" s="1"/>
  <c r="O100" i="85"/>
  <c r="P100" i="85" s="1"/>
  <c r="O113" i="85"/>
  <c r="P113" i="85" s="1"/>
  <c r="O125" i="85"/>
  <c r="P125" i="85" s="1"/>
  <c r="M128" i="85"/>
  <c r="N128" i="85" s="1"/>
  <c r="M133" i="85"/>
  <c r="N133" i="85" s="1"/>
  <c r="M16" i="85"/>
  <c r="N16" i="85" s="1"/>
  <c r="O26" i="85"/>
  <c r="P26" i="85" s="1"/>
  <c r="M26" i="85"/>
  <c r="N26" i="85" s="1"/>
  <c r="M18" i="85"/>
  <c r="O20" i="85"/>
  <c r="P20" i="85" s="1"/>
  <c r="M20" i="85"/>
  <c r="N20" i="85" s="1"/>
  <c r="O22" i="85"/>
  <c r="P22" i="85" s="1"/>
  <c r="M22" i="85"/>
  <c r="N22" i="85" s="1"/>
  <c r="M27" i="85"/>
  <c r="N27" i="85" s="1"/>
  <c r="O27" i="85"/>
  <c r="P27" i="85" s="1"/>
  <c r="O19" i="85"/>
  <c r="P19" i="85" s="1"/>
  <c r="M19" i="85"/>
  <c r="N19" i="85" s="1"/>
  <c r="M14" i="85"/>
  <c r="N14" i="85" s="1"/>
  <c r="O17" i="85"/>
  <c r="P17" i="85" s="1"/>
  <c r="O30" i="85"/>
  <c r="P30" i="85" s="1"/>
  <c r="M30" i="85"/>
  <c r="N30" i="85" s="1"/>
  <c r="M21" i="85"/>
  <c r="N21" i="85" s="1"/>
  <c r="O21" i="85"/>
  <c r="P21" i="85" s="1"/>
  <c r="O28" i="85"/>
  <c r="P28" i="85" s="1"/>
  <c r="M28" i="85"/>
  <c r="O31" i="85"/>
  <c r="P31" i="85" s="1"/>
  <c r="M34" i="85"/>
  <c r="N34" i="85" s="1"/>
  <c r="O35" i="85"/>
  <c r="P35" i="85" s="1"/>
  <c r="O37" i="85"/>
  <c r="P37" i="85" s="1"/>
  <c r="M25" i="85"/>
  <c r="N25" i="85" s="1"/>
  <c r="M29" i="85"/>
  <c r="N29" i="85" s="1"/>
  <c r="M32" i="85"/>
  <c r="N32" i="85" s="1"/>
  <c r="M36" i="85"/>
  <c r="M59" i="85"/>
  <c r="N59" i="85" s="1"/>
  <c r="O70" i="85"/>
  <c r="P70" i="85" s="1"/>
  <c r="M70" i="85"/>
  <c r="N70" i="85" s="1"/>
  <c r="M57" i="85"/>
  <c r="M61" i="85"/>
  <c r="N61" i="85" s="1"/>
  <c r="O68" i="85"/>
  <c r="P68" i="85" s="1"/>
  <c r="M68" i="85"/>
  <c r="N68" i="85" s="1"/>
  <c r="O64" i="85"/>
  <c r="P64" i="85" s="1"/>
  <c r="M64" i="85"/>
  <c r="N64" i="85" s="1"/>
  <c r="M62" i="85"/>
  <c r="N62" i="85" s="1"/>
  <c r="M67" i="85"/>
  <c r="O67" i="85"/>
  <c r="P67" i="85" s="1"/>
  <c r="O69" i="85"/>
  <c r="P69" i="85" s="1"/>
  <c r="M69" i="85"/>
  <c r="M76" i="85"/>
  <c r="N76" i="85" s="1"/>
  <c r="O76" i="85"/>
  <c r="P76" i="85" s="1"/>
  <c r="O90" i="85"/>
  <c r="P90" i="85" s="1"/>
  <c r="M90" i="85"/>
  <c r="N90" i="85" s="1"/>
  <c r="M91" i="85"/>
  <c r="N91" i="85" s="1"/>
  <c r="O91" i="85"/>
  <c r="P91" i="85" s="1"/>
  <c r="O83" i="85"/>
  <c r="P83" i="85" s="1"/>
  <c r="M83" i="85"/>
  <c r="N83" i="85" s="1"/>
  <c r="M84" i="85"/>
  <c r="N84" i="85" s="1"/>
  <c r="O84" i="85"/>
  <c r="P84" i="85" s="1"/>
  <c r="M94" i="85"/>
  <c r="N94" i="85" s="1"/>
  <c r="M95" i="85"/>
  <c r="N95" i="85" s="1"/>
  <c r="O114" i="85"/>
  <c r="P114" i="85" s="1"/>
  <c r="M114" i="85"/>
  <c r="N114" i="85" s="1"/>
  <c r="O109" i="85"/>
  <c r="P109" i="85" s="1"/>
  <c r="O116" i="85"/>
  <c r="P116" i="85" s="1"/>
  <c r="M116" i="85"/>
  <c r="N116" i="85" s="1"/>
  <c r="O115" i="85"/>
  <c r="P115" i="85" s="1"/>
  <c r="O126" i="85"/>
  <c r="P126" i="85" s="1"/>
  <c r="M126" i="85"/>
  <c r="N126" i="85" s="1"/>
  <c r="O127" i="85"/>
  <c r="P127" i="85" s="1"/>
  <c r="M129" i="85"/>
  <c r="N129" i="85" s="1"/>
  <c r="O131" i="85"/>
  <c r="P131" i="85" s="1"/>
  <c r="O136" i="85"/>
  <c r="P136" i="85" s="1"/>
  <c r="M135" i="85"/>
  <c r="N135" i="85" s="1"/>
  <c r="M137" i="85"/>
  <c r="N137" i="85" s="1"/>
  <c r="M154" i="85"/>
  <c r="N154" i="85" s="1"/>
  <c r="O154" i="85"/>
  <c r="P154" i="85" s="1"/>
  <c r="O163" i="85"/>
  <c r="P163" i="85" s="1"/>
  <c r="M163" i="85"/>
  <c r="N163" i="85" s="1"/>
  <c r="O162" i="85"/>
  <c r="P162" i="85" s="1"/>
  <c r="M162" i="85"/>
  <c r="O164" i="85"/>
  <c r="P164" i="85" s="1"/>
  <c r="M164" i="85"/>
  <c r="M165" i="85"/>
  <c r="N165" i="85" s="1"/>
  <c r="O165" i="85"/>
  <c r="P165" i="85" s="1"/>
  <c r="O169" i="85"/>
  <c r="P169" i="85" s="1"/>
  <c r="O167" i="85"/>
  <c r="P167" i="85" s="1"/>
  <c r="M167" i="85"/>
  <c r="N167" i="85" s="1"/>
  <c r="M170" i="85"/>
  <c r="N170" i="85" s="1"/>
  <c r="O171" i="85"/>
  <c r="P171" i="85" s="1"/>
  <c r="BK74" i="85" l="1"/>
  <c r="ID74" i="85"/>
  <c r="AP74" i="85"/>
  <c r="AB137" i="85"/>
  <c r="ID137" i="85"/>
  <c r="HP93" i="85"/>
  <c r="EC93" i="85"/>
  <c r="GN93" i="85"/>
  <c r="GU93" i="85"/>
  <c r="DV93" i="85"/>
  <c r="EJ93" i="85"/>
  <c r="EX93" i="85"/>
  <c r="FE93" i="85"/>
  <c r="FZ93" i="85"/>
  <c r="HI93" i="85"/>
  <c r="GG93" i="85"/>
  <c r="FS93" i="85"/>
  <c r="HW93" i="85"/>
  <c r="EQ93" i="85"/>
  <c r="FL93" i="85"/>
  <c r="HB93" i="85"/>
  <c r="GU29" i="85"/>
  <c r="DV29" i="85"/>
  <c r="HB29" i="85"/>
  <c r="EX29" i="85"/>
  <c r="GG29" i="85"/>
  <c r="FZ29" i="85"/>
  <c r="EC29" i="85"/>
  <c r="FS29" i="85"/>
  <c r="FE29" i="85"/>
  <c r="HI29" i="85"/>
  <c r="GN29" i="85"/>
  <c r="FL29" i="85"/>
  <c r="EQ29" i="85"/>
  <c r="HP29" i="85"/>
  <c r="EJ29" i="85"/>
  <c r="HW29" i="85"/>
  <c r="DV168" i="85"/>
  <c r="EC168" i="85"/>
  <c r="FE168" i="85"/>
  <c r="FZ168" i="85"/>
  <c r="GG168" i="85"/>
  <c r="EJ168" i="85"/>
  <c r="FL168" i="85"/>
  <c r="HP168" i="85"/>
  <c r="GN168" i="85"/>
  <c r="HI168" i="85"/>
  <c r="HW168" i="85"/>
  <c r="EQ168" i="85"/>
  <c r="FS168" i="85"/>
  <c r="EX168" i="85"/>
  <c r="HB168" i="85"/>
  <c r="GU168" i="85"/>
  <c r="FS116" i="85"/>
  <c r="EC116" i="85"/>
  <c r="GG116" i="85"/>
  <c r="GN116" i="85"/>
  <c r="HW116" i="85"/>
  <c r="FZ116" i="85"/>
  <c r="EJ116" i="85"/>
  <c r="HI116" i="85"/>
  <c r="EQ116" i="85"/>
  <c r="GU116" i="85"/>
  <c r="HB116" i="85"/>
  <c r="EX116" i="85"/>
  <c r="FE116" i="85"/>
  <c r="HP116" i="85"/>
  <c r="FL116" i="85"/>
  <c r="DV116" i="85"/>
  <c r="FL102" i="85"/>
  <c r="GN102" i="85"/>
  <c r="EC102" i="85"/>
  <c r="HI102" i="85"/>
  <c r="GG102" i="85"/>
  <c r="DV102" i="85"/>
  <c r="HP102" i="85"/>
  <c r="EJ102" i="85"/>
  <c r="HB102" i="85"/>
  <c r="FZ102" i="85"/>
  <c r="HW102" i="85"/>
  <c r="GU102" i="85"/>
  <c r="EQ102" i="85"/>
  <c r="FS102" i="85"/>
  <c r="FE102" i="85"/>
  <c r="EX102" i="85"/>
  <c r="EQ123" i="85"/>
  <c r="GU123" i="85"/>
  <c r="FZ123" i="85"/>
  <c r="GG123" i="85"/>
  <c r="EC123" i="85"/>
  <c r="EX123" i="85"/>
  <c r="FS123" i="85"/>
  <c r="HB123" i="85"/>
  <c r="HI123" i="85"/>
  <c r="DV123" i="85"/>
  <c r="HW123" i="85"/>
  <c r="FE123" i="85"/>
  <c r="HP123" i="85"/>
  <c r="GN123" i="85"/>
  <c r="EJ123" i="85"/>
  <c r="FL123" i="85"/>
  <c r="HW111" i="85"/>
  <c r="GU111" i="85"/>
  <c r="FS111" i="85"/>
  <c r="EQ111" i="85"/>
  <c r="FL111" i="85"/>
  <c r="EJ111" i="85"/>
  <c r="GN111" i="85"/>
  <c r="HP111" i="85"/>
  <c r="HI111" i="85"/>
  <c r="FZ111" i="85"/>
  <c r="GG111" i="85"/>
  <c r="FE111" i="85"/>
  <c r="DV111" i="85"/>
  <c r="HB111" i="85"/>
  <c r="EX111" i="85"/>
  <c r="EC111" i="85"/>
  <c r="HI50" i="85"/>
  <c r="GG50" i="85"/>
  <c r="FE50" i="85"/>
  <c r="EC50" i="85"/>
  <c r="HP50" i="85"/>
  <c r="EJ50" i="85"/>
  <c r="FL50" i="85"/>
  <c r="GN50" i="85"/>
  <c r="FZ50" i="85"/>
  <c r="HB50" i="85"/>
  <c r="DV50" i="85"/>
  <c r="GU50" i="85"/>
  <c r="FS50" i="85"/>
  <c r="HW50" i="85"/>
  <c r="EX50" i="85"/>
  <c r="EQ50" i="85"/>
  <c r="FL138" i="85"/>
  <c r="EC138" i="85"/>
  <c r="GN138" i="85"/>
  <c r="EQ138" i="85"/>
  <c r="EX138" i="85"/>
  <c r="GG138" i="85"/>
  <c r="FE138" i="85"/>
  <c r="HB138" i="85"/>
  <c r="HP138" i="85"/>
  <c r="HW138" i="85"/>
  <c r="EJ138" i="85"/>
  <c r="FZ138" i="85"/>
  <c r="GU138" i="85"/>
  <c r="FS138" i="85"/>
  <c r="HI138" i="85"/>
  <c r="DV138" i="85"/>
  <c r="FE164" i="85"/>
  <c r="EJ164" i="85"/>
  <c r="FS164" i="85"/>
  <c r="EC164" i="85"/>
  <c r="HP164" i="85"/>
  <c r="FL164" i="85"/>
  <c r="FZ164" i="85"/>
  <c r="HI164" i="85"/>
  <c r="GG164" i="85"/>
  <c r="GN164" i="85"/>
  <c r="HW164" i="85"/>
  <c r="EQ164" i="85"/>
  <c r="DV164" i="85"/>
  <c r="GU164" i="85"/>
  <c r="HB164" i="85"/>
  <c r="EX164" i="85"/>
  <c r="HP94" i="85"/>
  <c r="FL94" i="85"/>
  <c r="EJ94" i="85"/>
  <c r="GN94" i="85"/>
  <c r="FE94" i="85"/>
  <c r="EC94" i="85"/>
  <c r="GG94" i="85"/>
  <c r="FZ94" i="85"/>
  <c r="HI94" i="85"/>
  <c r="DV94" i="85"/>
  <c r="EX94" i="85"/>
  <c r="HB94" i="85"/>
  <c r="HW94" i="85"/>
  <c r="FS94" i="85"/>
  <c r="EQ94" i="85"/>
  <c r="GU94" i="85"/>
  <c r="HP38" i="85"/>
  <c r="FL38" i="85"/>
  <c r="FE38" i="85"/>
  <c r="GN38" i="85"/>
  <c r="HB38" i="85"/>
  <c r="EJ38" i="85"/>
  <c r="EX38" i="85"/>
  <c r="GU38" i="85"/>
  <c r="HW38" i="85"/>
  <c r="FZ38" i="85"/>
  <c r="DV38" i="85"/>
  <c r="HI38" i="85"/>
  <c r="EQ38" i="85"/>
  <c r="FS38" i="85"/>
  <c r="GG38" i="85"/>
  <c r="EC38" i="85"/>
  <c r="EQ129" i="85"/>
  <c r="GU129" i="85"/>
  <c r="GG129" i="85"/>
  <c r="EC129" i="85"/>
  <c r="FZ129" i="85"/>
  <c r="HB129" i="85"/>
  <c r="FE129" i="85"/>
  <c r="FS129" i="85"/>
  <c r="HW129" i="85"/>
  <c r="HI129" i="85"/>
  <c r="DV129" i="85"/>
  <c r="EX129" i="85"/>
  <c r="GN129" i="85"/>
  <c r="EJ129" i="85"/>
  <c r="HP129" i="85"/>
  <c r="FL129" i="85"/>
  <c r="FE87" i="85"/>
  <c r="EC87" i="85"/>
  <c r="HI87" i="85"/>
  <c r="GG87" i="85"/>
  <c r="EJ87" i="85"/>
  <c r="EQ87" i="85"/>
  <c r="FZ87" i="85"/>
  <c r="FS87" i="85"/>
  <c r="HB87" i="85"/>
  <c r="FL87" i="85"/>
  <c r="HP87" i="85"/>
  <c r="DV87" i="85"/>
  <c r="GN87" i="85"/>
  <c r="HW87" i="85"/>
  <c r="EX87" i="85"/>
  <c r="GU87" i="85"/>
  <c r="FZ25" i="85"/>
  <c r="DV25" i="85"/>
  <c r="HP25" i="85"/>
  <c r="FL25" i="85"/>
  <c r="GU25" i="85"/>
  <c r="GN25" i="85"/>
  <c r="EJ25" i="85"/>
  <c r="FE25" i="85"/>
  <c r="HB25" i="85"/>
  <c r="EQ25" i="85"/>
  <c r="HI25" i="85"/>
  <c r="EX25" i="85"/>
  <c r="GG25" i="85"/>
  <c r="HW25" i="85"/>
  <c r="FS25" i="85"/>
  <c r="EC25" i="85"/>
  <c r="FE155" i="85"/>
  <c r="EC155" i="85"/>
  <c r="GG155" i="85"/>
  <c r="HI155" i="85"/>
  <c r="HP155" i="85"/>
  <c r="FZ155" i="85"/>
  <c r="EJ155" i="85"/>
  <c r="HW155" i="85"/>
  <c r="GN155" i="85"/>
  <c r="FS155" i="85"/>
  <c r="HB155" i="85"/>
  <c r="FL155" i="85"/>
  <c r="DV155" i="85"/>
  <c r="GU155" i="85"/>
  <c r="EQ155" i="85"/>
  <c r="EX155" i="85"/>
  <c r="HW112" i="85"/>
  <c r="GU112" i="85"/>
  <c r="FS112" i="85"/>
  <c r="EQ112" i="85"/>
  <c r="FL112" i="85"/>
  <c r="EJ112" i="85"/>
  <c r="GN112" i="85"/>
  <c r="HP112" i="85"/>
  <c r="HB112" i="85"/>
  <c r="FE112" i="85"/>
  <c r="HI112" i="85"/>
  <c r="EX112" i="85"/>
  <c r="GG112" i="85"/>
  <c r="EC112" i="85"/>
  <c r="FZ112" i="85"/>
  <c r="DV112" i="85"/>
  <c r="DV97" i="85"/>
  <c r="FL97" i="85"/>
  <c r="GN97" i="85"/>
  <c r="HP97" i="85"/>
  <c r="FE97" i="85"/>
  <c r="EC97" i="85"/>
  <c r="EJ97" i="85"/>
  <c r="FZ97" i="85"/>
  <c r="GG97" i="85"/>
  <c r="HI97" i="85"/>
  <c r="HB97" i="85"/>
  <c r="EQ97" i="85"/>
  <c r="HW97" i="85"/>
  <c r="GU97" i="85"/>
  <c r="EX97" i="85"/>
  <c r="FS97" i="85"/>
  <c r="EJ40" i="85"/>
  <c r="HP40" i="85"/>
  <c r="EC40" i="85"/>
  <c r="EX40" i="85"/>
  <c r="HI40" i="85"/>
  <c r="FL40" i="85"/>
  <c r="FZ40" i="85"/>
  <c r="GN40" i="85"/>
  <c r="DV40" i="85"/>
  <c r="HB40" i="85"/>
  <c r="HW40" i="85"/>
  <c r="FS40" i="85"/>
  <c r="EQ40" i="85"/>
  <c r="GG40" i="85"/>
  <c r="FE40" i="85"/>
  <c r="GU40" i="85"/>
  <c r="FL171" i="85"/>
  <c r="EJ171" i="85"/>
  <c r="FE171" i="85"/>
  <c r="GN171" i="85"/>
  <c r="GU171" i="85"/>
  <c r="FS171" i="85"/>
  <c r="HI171" i="85"/>
  <c r="EC171" i="85"/>
  <c r="GG171" i="85"/>
  <c r="HW171" i="85"/>
  <c r="HP171" i="85"/>
  <c r="EQ171" i="85"/>
  <c r="DV171" i="85"/>
  <c r="HB171" i="85"/>
  <c r="FZ171" i="85"/>
  <c r="EX171" i="85"/>
  <c r="HW119" i="85"/>
  <c r="GU119" i="85"/>
  <c r="FS119" i="85"/>
  <c r="EQ119" i="85"/>
  <c r="FZ119" i="85"/>
  <c r="FE119" i="85"/>
  <c r="GG119" i="85"/>
  <c r="HB119" i="85"/>
  <c r="HI119" i="85"/>
  <c r="EX119" i="85"/>
  <c r="DV119" i="85"/>
  <c r="EC119" i="85"/>
  <c r="EJ119" i="85"/>
  <c r="HP119" i="85"/>
  <c r="FL119" i="85"/>
  <c r="GN119" i="85"/>
  <c r="FE108" i="85"/>
  <c r="GG108" i="85"/>
  <c r="EJ108" i="85"/>
  <c r="HP108" i="85"/>
  <c r="GN108" i="85"/>
  <c r="HB108" i="85"/>
  <c r="EX108" i="85"/>
  <c r="EC108" i="85"/>
  <c r="HI108" i="85"/>
  <c r="FL108" i="85"/>
  <c r="HW108" i="85"/>
  <c r="DV108" i="85"/>
  <c r="EQ108" i="85"/>
  <c r="FZ108" i="85"/>
  <c r="GU108" i="85"/>
  <c r="FS108" i="85"/>
  <c r="GN46" i="85"/>
  <c r="FE46" i="85"/>
  <c r="FL46" i="85"/>
  <c r="EJ46" i="85"/>
  <c r="DV46" i="85"/>
  <c r="HP46" i="85"/>
  <c r="GG46" i="85"/>
  <c r="HB46" i="85"/>
  <c r="EC46" i="85"/>
  <c r="EX46" i="85"/>
  <c r="FS46" i="85"/>
  <c r="GU46" i="85"/>
  <c r="HI46" i="85"/>
  <c r="FZ46" i="85"/>
  <c r="EQ46" i="85"/>
  <c r="HW46" i="85"/>
  <c r="HP134" i="85"/>
  <c r="HB134" i="85"/>
  <c r="GN134" i="85"/>
  <c r="FZ134" i="85"/>
  <c r="FL134" i="85"/>
  <c r="EJ134" i="85"/>
  <c r="EX134" i="85"/>
  <c r="HI134" i="85"/>
  <c r="GU134" i="85"/>
  <c r="FS134" i="85"/>
  <c r="HW134" i="85"/>
  <c r="FE134" i="85"/>
  <c r="EC134" i="85"/>
  <c r="GG134" i="85"/>
  <c r="EQ134" i="85"/>
  <c r="DV134" i="85"/>
  <c r="HB76" i="85"/>
  <c r="FZ76" i="85"/>
  <c r="DV76" i="85"/>
  <c r="FS76" i="85"/>
  <c r="HP76" i="85"/>
  <c r="EX76" i="85"/>
  <c r="EC76" i="85"/>
  <c r="GU76" i="85"/>
  <c r="EQ76" i="85"/>
  <c r="HW76" i="85"/>
  <c r="FE76" i="85"/>
  <c r="GN76" i="85"/>
  <c r="FL76" i="85"/>
  <c r="EJ76" i="85"/>
  <c r="HI76" i="85"/>
  <c r="GG76" i="85"/>
  <c r="FE160" i="85"/>
  <c r="EC160" i="85"/>
  <c r="HI160" i="85"/>
  <c r="HW160" i="85"/>
  <c r="GG160" i="85"/>
  <c r="HP160" i="85"/>
  <c r="GN160" i="85"/>
  <c r="EX160" i="85"/>
  <c r="GU160" i="85"/>
  <c r="FS160" i="85"/>
  <c r="EQ160" i="85"/>
  <c r="FL160" i="85"/>
  <c r="EJ160" i="85"/>
  <c r="FZ160" i="85"/>
  <c r="HB160" i="85"/>
  <c r="DV160" i="85"/>
  <c r="FE90" i="85"/>
  <c r="EC90" i="85"/>
  <c r="HI90" i="85"/>
  <c r="GG90" i="85"/>
  <c r="GN90" i="85"/>
  <c r="FS90" i="85"/>
  <c r="HB90" i="85"/>
  <c r="EJ90" i="85"/>
  <c r="EQ90" i="85"/>
  <c r="FL90" i="85"/>
  <c r="HP90" i="85"/>
  <c r="DV90" i="85"/>
  <c r="FZ90" i="85"/>
  <c r="GU90" i="85"/>
  <c r="HW90" i="85"/>
  <c r="EX90" i="85"/>
  <c r="GU34" i="85"/>
  <c r="DV34" i="85"/>
  <c r="HB34" i="85"/>
  <c r="GG34" i="85"/>
  <c r="FZ34" i="85"/>
  <c r="EX34" i="85"/>
  <c r="EC34" i="85"/>
  <c r="HI34" i="85"/>
  <c r="FE34" i="85"/>
  <c r="FS34" i="85"/>
  <c r="HP34" i="85"/>
  <c r="EQ34" i="85"/>
  <c r="EJ34" i="85"/>
  <c r="FL34" i="85"/>
  <c r="GN34" i="85"/>
  <c r="HW34" i="85"/>
  <c r="GG156" i="85"/>
  <c r="EC156" i="85"/>
  <c r="HW156" i="85"/>
  <c r="HP156" i="85"/>
  <c r="FE156" i="85"/>
  <c r="GU156" i="85"/>
  <c r="FZ156" i="85"/>
  <c r="EJ156" i="85"/>
  <c r="EQ156" i="85"/>
  <c r="FL156" i="85"/>
  <c r="DV156" i="85"/>
  <c r="GN156" i="85"/>
  <c r="HB156" i="85"/>
  <c r="EX156" i="85"/>
  <c r="HI156" i="85"/>
  <c r="FS156" i="85"/>
  <c r="EQ113" i="85"/>
  <c r="HW113" i="85"/>
  <c r="EJ113" i="85"/>
  <c r="GU113" i="85"/>
  <c r="FS113" i="85"/>
  <c r="FE113" i="85"/>
  <c r="HB113" i="85"/>
  <c r="GG113" i="85"/>
  <c r="FZ113" i="85"/>
  <c r="EX113" i="85"/>
  <c r="DV113" i="85"/>
  <c r="HI113" i="85"/>
  <c r="GN113" i="85"/>
  <c r="EC113" i="85"/>
  <c r="HP113" i="85"/>
  <c r="FL113" i="85"/>
  <c r="DV159" i="85"/>
  <c r="HI159" i="85"/>
  <c r="FE159" i="85"/>
  <c r="EQ159" i="85"/>
  <c r="FL159" i="85"/>
  <c r="EJ159" i="85"/>
  <c r="FS159" i="85"/>
  <c r="HW159" i="85"/>
  <c r="EX159" i="85"/>
  <c r="GG159" i="85"/>
  <c r="GU159" i="85"/>
  <c r="HP159" i="85"/>
  <c r="GN159" i="85"/>
  <c r="EC159" i="85"/>
  <c r="HB159" i="85"/>
  <c r="FZ159" i="85"/>
  <c r="EC82" i="85"/>
  <c r="FE82" i="85"/>
  <c r="GG82" i="85"/>
  <c r="DV82" i="85"/>
  <c r="HB82" i="85"/>
  <c r="EQ82" i="85"/>
  <c r="FZ82" i="85"/>
  <c r="HW82" i="85"/>
  <c r="GN82" i="85"/>
  <c r="EJ82" i="85"/>
  <c r="HI82" i="85"/>
  <c r="FL82" i="85"/>
  <c r="HP82" i="85"/>
  <c r="FS82" i="85"/>
  <c r="GU82" i="85"/>
  <c r="EX82" i="85"/>
  <c r="EC19" i="85"/>
  <c r="FE19" i="85"/>
  <c r="GG19" i="85"/>
  <c r="HI19" i="85"/>
  <c r="FL19" i="85"/>
  <c r="HP19" i="85"/>
  <c r="EJ19" i="85"/>
  <c r="GN19" i="85"/>
  <c r="FZ19" i="85"/>
  <c r="FS19" i="85"/>
  <c r="GU19" i="85"/>
  <c r="DV19" i="85"/>
  <c r="HB19" i="85"/>
  <c r="EX19" i="85"/>
  <c r="HW19" i="85"/>
  <c r="EQ19" i="85"/>
  <c r="HI151" i="85"/>
  <c r="GG151" i="85"/>
  <c r="FE151" i="85"/>
  <c r="EC151" i="85"/>
  <c r="HB151" i="85"/>
  <c r="DV151" i="85"/>
  <c r="EX151" i="85"/>
  <c r="FZ151" i="85"/>
  <c r="GN151" i="85"/>
  <c r="EJ151" i="85"/>
  <c r="HP151" i="85"/>
  <c r="HW151" i="85"/>
  <c r="FL151" i="85"/>
  <c r="GU151" i="85"/>
  <c r="FS151" i="85"/>
  <c r="EQ151" i="85"/>
  <c r="HW109" i="85"/>
  <c r="FL109" i="85"/>
  <c r="EC109" i="85"/>
  <c r="GG109" i="85"/>
  <c r="FZ109" i="85"/>
  <c r="EJ109" i="85"/>
  <c r="GN109" i="85"/>
  <c r="HP109" i="85"/>
  <c r="DV109" i="85"/>
  <c r="EQ109" i="85"/>
  <c r="EX109" i="85"/>
  <c r="FS109" i="85"/>
  <c r="HB109" i="85"/>
  <c r="FE109" i="85"/>
  <c r="GU109" i="85"/>
  <c r="HI109" i="85"/>
  <c r="EQ167" i="85"/>
  <c r="FL167" i="85"/>
  <c r="EC167" i="85"/>
  <c r="HI167" i="85"/>
  <c r="GU167" i="85"/>
  <c r="EJ167" i="85"/>
  <c r="FZ167" i="85"/>
  <c r="FS167" i="85"/>
  <c r="DV167" i="85"/>
  <c r="GN167" i="85"/>
  <c r="HP167" i="85"/>
  <c r="FE167" i="85"/>
  <c r="HW167" i="85"/>
  <c r="GG167" i="85"/>
  <c r="HB167" i="85"/>
  <c r="EX167" i="85"/>
  <c r="FE92" i="85"/>
  <c r="EC92" i="85"/>
  <c r="FZ92" i="85"/>
  <c r="HI92" i="85"/>
  <c r="GG92" i="85"/>
  <c r="DV92" i="85"/>
  <c r="EQ92" i="85"/>
  <c r="HB92" i="85"/>
  <c r="EJ92" i="85"/>
  <c r="FS92" i="85"/>
  <c r="GN92" i="85"/>
  <c r="FL92" i="85"/>
  <c r="HW92" i="85"/>
  <c r="HP92" i="85"/>
  <c r="GU92" i="85"/>
  <c r="EX92" i="85"/>
  <c r="HB36" i="85"/>
  <c r="FZ36" i="85"/>
  <c r="EX36" i="85"/>
  <c r="DV36" i="85"/>
  <c r="GU36" i="85"/>
  <c r="EQ36" i="85"/>
  <c r="GG36" i="85"/>
  <c r="HW36" i="85"/>
  <c r="EJ36" i="85"/>
  <c r="HP36" i="85"/>
  <c r="HI36" i="85"/>
  <c r="FS36" i="85"/>
  <c r="FE36" i="85"/>
  <c r="GN36" i="85"/>
  <c r="FL36" i="85"/>
  <c r="EC36" i="85"/>
  <c r="GG154" i="85"/>
  <c r="EC154" i="85"/>
  <c r="FE154" i="85"/>
  <c r="HI154" i="85"/>
  <c r="HB154" i="85"/>
  <c r="FS154" i="85"/>
  <c r="GU154" i="85"/>
  <c r="EJ154" i="85"/>
  <c r="EX154" i="85"/>
  <c r="DV154" i="85"/>
  <c r="FZ154" i="85"/>
  <c r="GN154" i="85"/>
  <c r="HP154" i="85"/>
  <c r="HW154" i="85"/>
  <c r="EQ154" i="85"/>
  <c r="FL154" i="85"/>
  <c r="N115" i="85"/>
  <c r="EC115" i="85"/>
  <c r="FS115" i="85"/>
  <c r="HW115" i="85"/>
  <c r="DV115" i="85"/>
  <c r="HI115" i="85"/>
  <c r="GN115" i="85"/>
  <c r="GU115" i="85"/>
  <c r="FE115" i="85"/>
  <c r="EJ115" i="85"/>
  <c r="GG115" i="85"/>
  <c r="EQ115" i="85"/>
  <c r="HB115" i="85"/>
  <c r="FZ115" i="85"/>
  <c r="FL115" i="85"/>
  <c r="HP115" i="85"/>
  <c r="EX115" i="85"/>
  <c r="HP101" i="85"/>
  <c r="GN101" i="85"/>
  <c r="EJ101" i="85"/>
  <c r="FL101" i="85"/>
  <c r="FZ101" i="85"/>
  <c r="DV101" i="85"/>
  <c r="HB101" i="85"/>
  <c r="EX101" i="85"/>
  <c r="HI101" i="85"/>
  <c r="EC101" i="85"/>
  <c r="GU101" i="85"/>
  <c r="FS101" i="85"/>
  <c r="HW101" i="85"/>
  <c r="EQ101" i="85"/>
  <c r="GG101" i="85"/>
  <c r="FE101" i="85"/>
  <c r="FL39" i="85"/>
  <c r="FZ39" i="85"/>
  <c r="HI39" i="85"/>
  <c r="DV39" i="85"/>
  <c r="EX39" i="85"/>
  <c r="EQ39" i="85"/>
  <c r="FS39" i="85"/>
  <c r="GN39" i="85"/>
  <c r="HP39" i="85"/>
  <c r="EJ39" i="85"/>
  <c r="EC39" i="85"/>
  <c r="HB39" i="85"/>
  <c r="GU39" i="85"/>
  <c r="HW39" i="85"/>
  <c r="FE39" i="85"/>
  <c r="GG39" i="85"/>
  <c r="GG130" i="85"/>
  <c r="HB130" i="85"/>
  <c r="FE130" i="85"/>
  <c r="HI130" i="85"/>
  <c r="EX130" i="85"/>
  <c r="EC130" i="85"/>
  <c r="EQ130" i="85"/>
  <c r="FL130" i="85"/>
  <c r="DV130" i="85"/>
  <c r="HW130" i="85"/>
  <c r="GN130" i="85"/>
  <c r="FZ130" i="85"/>
  <c r="HP130" i="85"/>
  <c r="GU130" i="85"/>
  <c r="FS130" i="85"/>
  <c r="EJ130" i="85"/>
  <c r="FS62" i="85"/>
  <c r="GU62" i="85"/>
  <c r="HI62" i="85"/>
  <c r="EJ62" i="85"/>
  <c r="HB62" i="85"/>
  <c r="HW62" i="85"/>
  <c r="EX62" i="85"/>
  <c r="FL62" i="85"/>
  <c r="GG62" i="85"/>
  <c r="FE62" i="85"/>
  <c r="HP62" i="85"/>
  <c r="EC62" i="85"/>
  <c r="EQ62" i="85"/>
  <c r="DV62" i="85"/>
  <c r="FZ62" i="85"/>
  <c r="GN62" i="85"/>
  <c r="HW149" i="85"/>
  <c r="FS149" i="85"/>
  <c r="DV149" i="85"/>
  <c r="FZ149" i="85"/>
  <c r="EX149" i="85"/>
  <c r="HB149" i="85"/>
  <c r="HP149" i="85"/>
  <c r="GU149" i="85"/>
  <c r="EQ149" i="85"/>
  <c r="FL149" i="85"/>
  <c r="GG149" i="85"/>
  <c r="EJ149" i="85"/>
  <c r="FE149" i="85"/>
  <c r="HI149" i="85"/>
  <c r="EC149" i="85"/>
  <c r="GN149" i="85"/>
  <c r="FE83" i="85"/>
  <c r="EC83" i="85"/>
  <c r="GG83" i="85"/>
  <c r="FS83" i="85"/>
  <c r="HB83" i="85"/>
  <c r="FL83" i="85"/>
  <c r="GN83" i="85"/>
  <c r="HP83" i="85"/>
  <c r="HI83" i="85"/>
  <c r="EQ83" i="85"/>
  <c r="FZ83" i="85"/>
  <c r="DV83" i="85"/>
  <c r="EJ83" i="85"/>
  <c r="EX83" i="85"/>
  <c r="HW83" i="85"/>
  <c r="GU83" i="85"/>
  <c r="GU30" i="85"/>
  <c r="DV30" i="85"/>
  <c r="HB30" i="85"/>
  <c r="FZ30" i="85"/>
  <c r="FE30" i="85"/>
  <c r="FS30" i="85"/>
  <c r="HI30" i="85"/>
  <c r="GG30" i="85"/>
  <c r="EX30" i="85"/>
  <c r="EC30" i="85"/>
  <c r="HW30" i="85"/>
  <c r="EQ30" i="85"/>
  <c r="HP30" i="85"/>
  <c r="GN30" i="85"/>
  <c r="EJ30" i="85"/>
  <c r="FL30" i="85"/>
  <c r="AI137" i="85"/>
  <c r="HP133" i="85"/>
  <c r="GN133" i="85"/>
  <c r="FL133" i="85"/>
  <c r="EJ133" i="85"/>
  <c r="EX133" i="85"/>
  <c r="DV133" i="85"/>
  <c r="HW133" i="85"/>
  <c r="GU133" i="85"/>
  <c r="HI133" i="85"/>
  <c r="EC133" i="85"/>
  <c r="HB133" i="85"/>
  <c r="FE133" i="85"/>
  <c r="FZ133" i="85"/>
  <c r="GG133" i="85"/>
  <c r="EQ133" i="85"/>
  <c r="FS133" i="85"/>
  <c r="BD74" i="85"/>
  <c r="HW148" i="85"/>
  <c r="FS148" i="85"/>
  <c r="EX148" i="85"/>
  <c r="DV148" i="85"/>
  <c r="HP148" i="85"/>
  <c r="GU148" i="85"/>
  <c r="EQ148" i="85"/>
  <c r="HB148" i="85"/>
  <c r="FZ148" i="85"/>
  <c r="FL148" i="85"/>
  <c r="HI148" i="85"/>
  <c r="FE148" i="85"/>
  <c r="GN148" i="85"/>
  <c r="GG148" i="85"/>
  <c r="EJ148" i="85"/>
  <c r="EC148" i="85"/>
  <c r="EQ67" i="85"/>
  <c r="FS67" i="85"/>
  <c r="GU67" i="85"/>
  <c r="HW67" i="85"/>
  <c r="FE67" i="85"/>
  <c r="DV67" i="85"/>
  <c r="HB67" i="85"/>
  <c r="GG67" i="85"/>
  <c r="EX67" i="85"/>
  <c r="HI67" i="85"/>
  <c r="EC67" i="85"/>
  <c r="FZ67" i="85"/>
  <c r="FL67" i="85"/>
  <c r="EJ67" i="85"/>
  <c r="GN67" i="85"/>
  <c r="HP67" i="85"/>
  <c r="FZ15" i="85"/>
  <c r="HI15" i="85"/>
  <c r="GG15" i="85"/>
  <c r="FE15" i="85"/>
  <c r="EC15" i="85"/>
  <c r="HB15" i="85"/>
  <c r="DV15" i="85"/>
  <c r="EX15" i="85"/>
  <c r="HP15" i="85"/>
  <c r="EJ15" i="85"/>
  <c r="GN15" i="85"/>
  <c r="FS15" i="85"/>
  <c r="FL15" i="85"/>
  <c r="EQ15" i="85"/>
  <c r="HW15" i="85"/>
  <c r="GU15" i="85"/>
  <c r="FZ136" i="85"/>
  <c r="DV136" i="85"/>
  <c r="FE136" i="85"/>
  <c r="HI136" i="85"/>
  <c r="EJ136" i="85"/>
  <c r="FS136" i="85"/>
  <c r="EX136" i="85"/>
  <c r="FL136" i="85"/>
  <c r="HW136" i="85"/>
  <c r="GG136" i="85"/>
  <c r="GN136" i="85"/>
  <c r="EQ136" i="85"/>
  <c r="HB136" i="85"/>
  <c r="EC136" i="85"/>
  <c r="HP136" i="85"/>
  <c r="GU136" i="85"/>
  <c r="FE162" i="85"/>
  <c r="HI162" i="85"/>
  <c r="EC162" i="85"/>
  <c r="HW162" i="85"/>
  <c r="GG162" i="85"/>
  <c r="EX162" i="85"/>
  <c r="HP162" i="85"/>
  <c r="FS162" i="85"/>
  <c r="FL162" i="85"/>
  <c r="GN162" i="85"/>
  <c r="EQ162" i="85"/>
  <c r="GU162" i="85"/>
  <c r="HB162" i="85"/>
  <c r="DV162" i="85"/>
  <c r="EJ162" i="85"/>
  <c r="FZ162" i="85"/>
  <c r="FE85" i="85"/>
  <c r="EC85" i="85"/>
  <c r="HI85" i="85"/>
  <c r="GG85" i="85"/>
  <c r="EQ85" i="85"/>
  <c r="DV85" i="85"/>
  <c r="FZ85" i="85"/>
  <c r="FL85" i="85"/>
  <c r="HP85" i="85"/>
  <c r="EJ85" i="85"/>
  <c r="FS85" i="85"/>
  <c r="GN85" i="85"/>
  <c r="HB85" i="85"/>
  <c r="HW85" i="85"/>
  <c r="GU85" i="85"/>
  <c r="EX85" i="85"/>
  <c r="GU32" i="85"/>
  <c r="DV32" i="85"/>
  <c r="HB32" i="85"/>
  <c r="EX32" i="85"/>
  <c r="GG32" i="85"/>
  <c r="HI32" i="85"/>
  <c r="FZ32" i="85"/>
  <c r="FS32" i="85"/>
  <c r="EC32" i="85"/>
  <c r="FE32" i="85"/>
  <c r="EJ32" i="85"/>
  <c r="EQ32" i="85"/>
  <c r="HP32" i="85"/>
  <c r="FL32" i="85"/>
  <c r="GN32" i="85"/>
  <c r="HW32" i="85"/>
  <c r="GG150" i="85"/>
  <c r="FS150" i="85"/>
  <c r="FZ150" i="85"/>
  <c r="DV150" i="85"/>
  <c r="EQ150" i="85"/>
  <c r="GU150" i="85"/>
  <c r="FL150" i="85"/>
  <c r="HI150" i="85"/>
  <c r="EC150" i="85"/>
  <c r="HP150" i="85"/>
  <c r="FE150" i="85"/>
  <c r="HB150" i="85"/>
  <c r="EJ150" i="85"/>
  <c r="HW150" i="85"/>
  <c r="EX150" i="85"/>
  <c r="GN150" i="85"/>
  <c r="EQ165" i="85"/>
  <c r="GU165" i="85"/>
  <c r="GN165" i="85"/>
  <c r="HW165" i="85"/>
  <c r="EC165" i="85"/>
  <c r="GG165" i="85"/>
  <c r="FE165" i="85"/>
  <c r="FZ165" i="85"/>
  <c r="EJ165" i="85"/>
  <c r="DV165" i="85"/>
  <c r="FS165" i="85"/>
  <c r="FL165" i="85"/>
  <c r="HP165" i="85"/>
  <c r="HI165" i="85"/>
  <c r="HB165" i="85"/>
  <c r="EX165" i="85"/>
  <c r="HP95" i="85"/>
  <c r="FL95" i="85"/>
  <c r="GN95" i="85"/>
  <c r="EJ95" i="85"/>
  <c r="HI95" i="85"/>
  <c r="FZ95" i="85"/>
  <c r="EC95" i="85"/>
  <c r="GG95" i="85"/>
  <c r="DV95" i="85"/>
  <c r="FE95" i="85"/>
  <c r="EQ95" i="85"/>
  <c r="GU95" i="85"/>
  <c r="HW95" i="85"/>
  <c r="FS95" i="85"/>
  <c r="HB95" i="85"/>
  <c r="EX95" i="85"/>
  <c r="HW35" i="85"/>
  <c r="DV35" i="85"/>
  <c r="HB35" i="85"/>
  <c r="FS35" i="85"/>
  <c r="EC35" i="85"/>
  <c r="EX35" i="85"/>
  <c r="FZ35" i="85"/>
  <c r="FE35" i="85"/>
  <c r="HI35" i="85"/>
  <c r="FL35" i="85"/>
  <c r="HP35" i="85"/>
  <c r="EJ35" i="85"/>
  <c r="GG35" i="85"/>
  <c r="GN35" i="85"/>
  <c r="GU35" i="85"/>
  <c r="EQ35" i="85"/>
  <c r="FS126" i="85"/>
  <c r="FZ126" i="85"/>
  <c r="EX126" i="85"/>
  <c r="DV126" i="85"/>
  <c r="GG126" i="85"/>
  <c r="HI126" i="85"/>
  <c r="EC126" i="85"/>
  <c r="HW126" i="85"/>
  <c r="GU126" i="85"/>
  <c r="HB126" i="85"/>
  <c r="EQ126" i="85"/>
  <c r="FE126" i="85"/>
  <c r="EJ126" i="85"/>
  <c r="HP126" i="85"/>
  <c r="FL126" i="85"/>
  <c r="GN126" i="85"/>
  <c r="FZ56" i="85"/>
  <c r="DV56" i="85"/>
  <c r="FS56" i="85"/>
  <c r="HW56" i="85"/>
  <c r="EX56" i="85"/>
  <c r="EC56" i="85"/>
  <c r="GG56" i="85"/>
  <c r="EJ56" i="85"/>
  <c r="FE56" i="85"/>
  <c r="HB56" i="85"/>
  <c r="HI56" i="85"/>
  <c r="EQ56" i="85"/>
  <c r="FL56" i="85"/>
  <c r="GN56" i="85"/>
  <c r="GU56" i="85"/>
  <c r="HP56" i="85"/>
  <c r="HW145" i="85"/>
  <c r="FS145" i="85"/>
  <c r="DV145" i="85"/>
  <c r="FZ145" i="85"/>
  <c r="FL145" i="85"/>
  <c r="EX145" i="85"/>
  <c r="GG145" i="85"/>
  <c r="HP145" i="85"/>
  <c r="EC145" i="85"/>
  <c r="HB145" i="85"/>
  <c r="GN145" i="85"/>
  <c r="FE145" i="85"/>
  <c r="HI145" i="85"/>
  <c r="EQ145" i="85"/>
  <c r="EJ145" i="85"/>
  <c r="GU145" i="85"/>
  <c r="DV79" i="85"/>
  <c r="GG79" i="85"/>
  <c r="EX79" i="85"/>
  <c r="FE79" i="85"/>
  <c r="HB79" i="85"/>
  <c r="GN79" i="85"/>
  <c r="HW79" i="85"/>
  <c r="EJ79" i="85"/>
  <c r="FS79" i="85"/>
  <c r="HP79" i="85"/>
  <c r="EC79" i="85"/>
  <c r="FL79" i="85"/>
  <c r="FZ79" i="85"/>
  <c r="HI79" i="85"/>
  <c r="EQ79" i="85"/>
  <c r="GU79" i="85"/>
  <c r="FZ26" i="85"/>
  <c r="DV26" i="85"/>
  <c r="HP26" i="85"/>
  <c r="FL26" i="85"/>
  <c r="EQ26" i="85"/>
  <c r="EX26" i="85"/>
  <c r="GN26" i="85"/>
  <c r="FE26" i="85"/>
  <c r="HI26" i="85"/>
  <c r="EJ26" i="85"/>
  <c r="HB26" i="85"/>
  <c r="GU26" i="85"/>
  <c r="GG26" i="85"/>
  <c r="FS26" i="85"/>
  <c r="HW26" i="85"/>
  <c r="EC26" i="85"/>
  <c r="AB121" i="85"/>
  <c r="GU121" i="85"/>
  <c r="EQ121" i="85"/>
  <c r="DV121" i="85"/>
  <c r="HI121" i="85"/>
  <c r="FE121" i="85"/>
  <c r="FS121" i="85"/>
  <c r="FZ121" i="85"/>
  <c r="GG121" i="85"/>
  <c r="EC121" i="85"/>
  <c r="HB121" i="85"/>
  <c r="EX121" i="85"/>
  <c r="HW121" i="85"/>
  <c r="EJ121" i="85"/>
  <c r="FL121" i="85"/>
  <c r="GN121" i="85"/>
  <c r="HP121" i="85"/>
  <c r="GU125" i="85"/>
  <c r="EQ125" i="85"/>
  <c r="HB125" i="85"/>
  <c r="FE125" i="85"/>
  <c r="HW125" i="85"/>
  <c r="DV125" i="85"/>
  <c r="HI125" i="85"/>
  <c r="FS125" i="85"/>
  <c r="FZ125" i="85"/>
  <c r="EX125" i="85"/>
  <c r="GG125" i="85"/>
  <c r="EC125" i="85"/>
  <c r="HP125" i="85"/>
  <c r="FL125" i="85"/>
  <c r="GN125" i="85"/>
  <c r="EJ125" i="85"/>
  <c r="HW144" i="85"/>
  <c r="FS144" i="85"/>
  <c r="FZ144" i="85"/>
  <c r="EC144" i="85"/>
  <c r="HB144" i="85"/>
  <c r="DV144" i="85"/>
  <c r="GG144" i="85"/>
  <c r="FL144" i="85"/>
  <c r="HP144" i="85"/>
  <c r="FE144" i="85"/>
  <c r="EQ144" i="85"/>
  <c r="HI144" i="85"/>
  <c r="EX144" i="85"/>
  <c r="EJ144" i="85"/>
  <c r="GN144" i="85"/>
  <c r="GU144" i="85"/>
  <c r="FE52" i="85"/>
  <c r="EC52" i="85"/>
  <c r="HB52" i="85"/>
  <c r="EJ52" i="85"/>
  <c r="FL52" i="85"/>
  <c r="HI52" i="85"/>
  <c r="FZ52" i="85"/>
  <c r="GG52" i="85"/>
  <c r="GU52" i="85"/>
  <c r="GN52" i="85"/>
  <c r="HW52" i="85"/>
  <c r="FS52" i="85"/>
  <c r="HP52" i="85"/>
  <c r="DV52" i="85"/>
  <c r="EX52" i="85"/>
  <c r="EQ52" i="85"/>
  <c r="HP132" i="85"/>
  <c r="GN132" i="85"/>
  <c r="FL132" i="85"/>
  <c r="EJ132" i="85"/>
  <c r="FZ132" i="85"/>
  <c r="EX132" i="85"/>
  <c r="HW132" i="85"/>
  <c r="GU132" i="85"/>
  <c r="HI132" i="85"/>
  <c r="EC132" i="85"/>
  <c r="HB132" i="85"/>
  <c r="FE132" i="85"/>
  <c r="GG132" i="85"/>
  <c r="DV132" i="85"/>
  <c r="EQ132" i="85"/>
  <c r="FS132" i="85"/>
  <c r="FZ78" i="85"/>
  <c r="DV78" i="85"/>
  <c r="EX78" i="85"/>
  <c r="HI78" i="85"/>
  <c r="FE78" i="85"/>
  <c r="HB78" i="85"/>
  <c r="EJ78" i="85"/>
  <c r="GN78" i="85"/>
  <c r="EC78" i="85"/>
  <c r="GG78" i="85"/>
  <c r="GU78" i="85"/>
  <c r="EQ78" i="85"/>
  <c r="HW78" i="85"/>
  <c r="HP78" i="85"/>
  <c r="FS78" i="85"/>
  <c r="FL78" i="85"/>
  <c r="FZ158" i="85"/>
  <c r="HB158" i="85"/>
  <c r="DV158" i="85"/>
  <c r="HW158" i="85"/>
  <c r="EQ158" i="85"/>
  <c r="FL158" i="85"/>
  <c r="GN158" i="85"/>
  <c r="FS158" i="85"/>
  <c r="HP158" i="85"/>
  <c r="GU158" i="85"/>
  <c r="EJ158" i="85"/>
  <c r="EX158" i="85"/>
  <c r="FE158" i="85"/>
  <c r="HI158" i="85"/>
  <c r="GG158" i="85"/>
  <c r="EC158" i="85"/>
  <c r="EC81" i="85"/>
  <c r="FE81" i="85"/>
  <c r="GG81" i="85"/>
  <c r="DV81" i="85"/>
  <c r="HP81" i="85"/>
  <c r="HB81" i="85"/>
  <c r="HI81" i="85"/>
  <c r="HW81" i="85"/>
  <c r="GN81" i="85"/>
  <c r="EQ81" i="85"/>
  <c r="FZ81" i="85"/>
  <c r="FL81" i="85"/>
  <c r="EJ81" i="85"/>
  <c r="EX81" i="85"/>
  <c r="GU81" i="85"/>
  <c r="FS81" i="85"/>
  <c r="FZ28" i="85"/>
  <c r="DV28" i="85"/>
  <c r="HP28" i="85"/>
  <c r="FL28" i="85"/>
  <c r="HB28" i="85"/>
  <c r="HI28" i="85"/>
  <c r="EJ28" i="85"/>
  <c r="EX28" i="85"/>
  <c r="GN28" i="85"/>
  <c r="GU28" i="85"/>
  <c r="EQ28" i="85"/>
  <c r="FE28" i="85"/>
  <c r="HW28" i="85"/>
  <c r="FS28" i="85"/>
  <c r="EC28" i="85"/>
  <c r="GG28" i="85"/>
  <c r="FL139" i="85"/>
  <c r="EC139" i="85"/>
  <c r="FS139" i="85"/>
  <c r="GN139" i="85"/>
  <c r="GU139" i="85"/>
  <c r="HB139" i="85"/>
  <c r="FE139" i="85"/>
  <c r="EX139" i="85"/>
  <c r="HP139" i="85"/>
  <c r="EQ139" i="85"/>
  <c r="FZ139" i="85"/>
  <c r="HW139" i="85"/>
  <c r="EJ139" i="85"/>
  <c r="GG139" i="85"/>
  <c r="DV139" i="85"/>
  <c r="HI139" i="85"/>
  <c r="FZ77" i="85"/>
  <c r="HB77" i="85"/>
  <c r="EX77" i="85"/>
  <c r="HI77" i="85"/>
  <c r="FE77" i="85"/>
  <c r="GN77" i="85"/>
  <c r="GG77" i="85"/>
  <c r="EJ77" i="85"/>
  <c r="DV77" i="85"/>
  <c r="EQ77" i="85"/>
  <c r="EC77" i="85"/>
  <c r="FS77" i="85"/>
  <c r="HW77" i="85"/>
  <c r="FL77" i="85"/>
  <c r="GU77" i="85"/>
  <c r="HP77" i="85"/>
  <c r="HI161" i="85"/>
  <c r="EC161" i="85"/>
  <c r="FE161" i="85"/>
  <c r="GU161" i="85"/>
  <c r="GG161" i="85"/>
  <c r="HP161" i="85"/>
  <c r="HW161" i="85"/>
  <c r="FS161" i="85"/>
  <c r="EQ161" i="85"/>
  <c r="FL161" i="85"/>
  <c r="EX161" i="85"/>
  <c r="HB161" i="85"/>
  <c r="DV161" i="85"/>
  <c r="GN161" i="85"/>
  <c r="FZ161" i="85"/>
  <c r="EJ161" i="85"/>
  <c r="FE91" i="85"/>
  <c r="EC91" i="85"/>
  <c r="HI91" i="85"/>
  <c r="GG91" i="85"/>
  <c r="HB91" i="85"/>
  <c r="FZ91" i="85"/>
  <c r="EQ91" i="85"/>
  <c r="GN91" i="85"/>
  <c r="DV91" i="85"/>
  <c r="EJ91" i="85"/>
  <c r="FL91" i="85"/>
  <c r="HP91" i="85"/>
  <c r="FS91" i="85"/>
  <c r="GU91" i="85"/>
  <c r="EX91" i="85"/>
  <c r="HW91" i="85"/>
  <c r="GU31" i="85"/>
  <c r="DV31" i="85"/>
  <c r="HB31" i="85"/>
  <c r="FS31" i="85"/>
  <c r="EC31" i="85"/>
  <c r="FE31" i="85"/>
  <c r="EX31" i="85"/>
  <c r="FZ31" i="85"/>
  <c r="HI31" i="85"/>
  <c r="GG31" i="85"/>
  <c r="HW31" i="85"/>
  <c r="FL31" i="85"/>
  <c r="EJ31" i="85"/>
  <c r="EQ31" i="85"/>
  <c r="HP31" i="85"/>
  <c r="GN31" i="85"/>
  <c r="GN170" i="85"/>
  <c r="EC170" i="85"/>
  <c r="GG170" i="85"/>
  <c r="FZ170" i="85"/>
  <c r="FE170" i="85"/>
  <c r="HW170" i="85"/>
  <c r="HI170" i="85"/>
  <c r="EJ170" i="85"/>
  <c r="DV170" i="85"/>
  <c r="FL170" i="85"/>
  <c r="HP170" i="85"/>
  <c r="GU170" i="85"/>
  <c r="EQ170" i="85"/>
  <c r="EX170" i="85"/>
  <c r="FS170" i="85"/>
  <c r="HB170" i="85"/>
  <c r="FS122" i="85"/>
  <c r="GU122" i="85"/>
  <c r="HI122" i="85"/>
  <c r="EC122" i="85"/>
  <c r="GG122" i="85"/>
  <c r="HB122" i="85"/>
  <c r="EQ122" i="85"/>
  <c r="FZ122" i="85"/>
  <c r="FE122" i="85"/>
  <c r="HW122" i="85"/>
  <c r="DV122" i="85"/>
  <c r="EX122" i="85"/>
  <c r="EJ122" i="85"/>
  <c r="FL122" i="85"/>
  <c r="GN122" i="85"/>
  <c r="HP122" i="85"/>
  <c r="HW141" i="85"/>
  <c r="FE141" i="85"/>
  <c r="EC141" i="85"/>
  <c r="GG141" i="85"/>
  <c r="EQ141" i="85"/>
  <c r="DV141" i="85"/>
  <c r="FS141" i="85"/>
  <c r="HP141" i="85"/>
  <c r="GU141" i="85"/>
  <c r="EJ141" i="85"/>
  <c r="FL141" i="85"/>
  <c r="FZ141" i="85"/>
  <c r="GN141" i="85"/>
  <c r="HB141" i="85"/>
  <c r="HI141" i="85"/>
  <c r="EX141" i="85"/>
  <c r="HW68" i="85"/>
  <c r="EQ68" i="85"/>
  <c r="GU68" i="85"/>
  <c r="FS68" i="85"/>
  <c r="EX68" i="85"/>
  <c r="FE68" i="85"/>
  <c r="GG68" i="85"/>
  <c r="FZ68" i="85"/>
  <c r="HI68" i="85"/>
  <c r="DV68" i="85"/>
  <c r="HB68" i="85"/>
  <c r="EC68" i="85"/>
  <c r="EJ68" i="85"/>
  <c r="GN68" i="85"/>
  <c r="FL68" i="85"/>
  <c r="HP68" i="85"/>
  <c r="FE20" i="85"/>
  <c r="GG20" i="85"/>
  <c r="HI20" i="85"/>
  <c r="EC20" i="85"/>
  <c r="FS20" i="85"/>
  <c r="GN20" i="85"/>
  <c r="FL20" i="85"/>
  <c r="GU20" i="85"/>
  <c r="EX20" i="85"/>
  <c r="HP20" i="85"/>
  <c r="DV20" i="85"/>
  <c r="FZ20" i="85"/>
  <c r="EJ20" i="85"/>
  <c r="EQ20" i="85"/>
  <c r="HB20" i="85"/>
  <c r="HW20" i="85"/>
  <c r="HW110" i="85"/>
  <c r="GU110" i="85"/>
  <c r="FS110" i="85"/>
  <c r="EQ110" i="85"/>
  <c r="FL110" i="85"/>
  <c r="EJ110" i="85"/>
  <c r="GN110" i="85"/>
  <c r="HP110" i="85"/>
  <c r="DV110" i="85"/>
  <c r="GG110" i="85"/>
  <c r="HB110" i="85"/>
  <c r="FE110" i="85"/>
  <c r="HI110" i="85"/>
  <c r="EX110" i="85"/>
  <c r="EC110" i="85"/>
  <c r="FZ110" i="85"/>
  <c r="HI49" i="85"/>
  <c r="GG49" i="85"/>
  <c r="FE49" i="85"/>
  <c r="EC49" i="85"/>
  <c r="HP49" i="85"/>
  <c r="EJ49" i="85"/>
  <c r="FL49" i="85"/>
  <c r="GN49" i="85"/>
  <c r="HB49" i="85"/>
  <c r="FZ49" i="85"/>
  <c r="EQ49" i="85"/>
  <c r="DV49" i="85"/>
  <c r="GU49" i="85"/>
  <c r="FS49" i="85"/>
  <c r="EX49" i="85"/>
  <c r="HW49" i="85"/>
  <c r="FL137" i="85"/>
  <c r="EC137" i="85"/>
  <c r="DV137" i="85"/>
  <c r="HP137" i="85"/>
  <c r="FE137" i="85"/>
  <c r="EX137" i="85"/>
  <c r="GN137" i="85"/>
  <c r="FS137" i="85"/>
  <c r="HB137" i="85"/>
  <c r="HW137" i="85"/>
  <c r="GU137" i="85"/>
  <c r="GG137" i="85"/>
  <c r="FZ137" i="85"/>
  <c r="EJ137" i="85"/>
  <c r="EQ137" i="85"/>
  <c r="HI137" i="85"/>
  <c r="EX74" i="85"/>
  <c r="EC74" i="85"/>
  <c r="GU74" i="85"/>
  <c r="EQ74" i="85"/>
  <c r="FZ74" i="85"/>
  <c r="HI74" i="85"/>
  <c r="FE74" i="85"/>
  <c r="HW74" i="85"/>
  <c r="HB74" i="85"/>
  <c r="DV74" i="85"/>
  <c r="FS74" i="85"/>
  <c r="GG74" i="85"/>
  <c r="GN74" i="85"/>
  <c r="HP74" i="85"/>
  <c r="EJ74" i="85"/>
  <c r="FL74" i="85"/>
  <c r="HI140" i="85"/>
  <c r="GG140" i="85"/>
  <c r="FE140" i="85"/>
  <c r="EC140" i="85"/>
  <c r="GU140" i="85"/>
  <c r="DV140" i="85"/>
  <c r="HB140" i="85"/>
  <c r="HW140" i="85"/>
  <c r="GN140" i="85"/>
  <c r="HP140" i="85"/>
  <c r="EJ140" i="85"/>
  <c r="EQ140" i="85"/>
  <c r="FL140" i="85"/>
  <c r="FS140" i="85"/>
  <c r="FZ140" i="85"/>
  <c r="EX140" i="85"/>
  <c r="GN41" i="85"/>
  <c r="GG41" i="85"/>
  <c r="EJ41" i="85"/>
  <c r="HP41" i="85"/>
  <c r="HB41" i="85"/>
  <c r="FL41" i="85"/>
  <c r="EX41" i="85"/>
  <c r="FZ41" i="85"/>
  <c r="HI41" i="85"/>
  <c r="EC41" i="85"/>
  <c r="DV41" i="85"/>
  <c r="HW41" i="85"/>
  <c r="FE41" i="85"/>
  <c r="FS41" i="85"/>
  <c r="GU41" i="85"/>
  <c r="EQ41" i="85"/>
  <c r="FS128" i="85"/>
  <c r="EQ128" i="85"/>
  <c r="DV128" i="85"/>
  <c r="HB128" i="85"/>
  <c r="FZ128" i="85"/>
  <c r="GU128" i="85"/>
  <c r="HW128" i="85"/>
  <c r="FE128" i="85"/>
  <c r="EX128" i="85"/>
  <c r="GG128" i="85"/>
  <c r="HI128" i="85"/>
  <c r="EC128" i="85"/>
  <c r="GN128" i="85"/>
  <c r="FL128" i="85"/>
  <c r="HP128" i="85"/>
  <c r="EJ128" i="85"/>
  <c r="FS59" i="85"/>
  <c r="GU59" i="85"/>
  <c r="EJ59" i="85"/>
  <c r="EQ59" i="85"/>
  <c r="EX59" i="85"/>
  <c r="HI59" i="85"/>
  <c r="FL59" i="85"/>
  <c r="EC59" i="85"/>
  <c r="HW59" i="85"/>
  <c r="HB59" i="85"/>
  <c r="FZ59" i="85"/>
  <c r="GG59" i="85"/>
  <c r="FE59" i="85"/>
  <c r="DV59" i="85"/>
  <c r="HP59" i="85"/>
  <c r="GN59" i="85"/>
  <c r="HW147" i="85"/>
  <c r="FS147" i="85"/>
  <c r="FZ147" i="85"/>
  <c r="DV147" i="85"/>
  <c r="EX147" i="85"/>
  <c r="HP147" i="85"/>
  <c r="HB147" i="85"/>
  <c r="GG147" i="85"/>
  <c r="FL147" i="85"/>
  <c r="EC147" i="85"/>
  <c r="EJ147" i="85"/>
  <c r="HI147" i="85"/>
  <c r="EQ147" i="85"/>
  <c r="GN147" i="85"/>
  <c r="GU147" i="85"/>
  <c r="FE147" i="85"/>
  <c r="HW70" i="85"/>
  <c r="EQ70" i="85"/>
  <c r="GU70" i="85"/>
  <c r="FS70" i="85"/>
  <c r="EX70" i="85"/>
  <c r="FE70" i="85"/>
  <c r="GG70" i="85"/>
  <c r="FZ70" i="85"/>
  <c r="HI70" i="85"/>
  <c r="DV70" i="85"/>
  <c r="HB70" i="85"/>
  <c r="EC70" i="85"/>
  <c r="EJ70" i="85"/>
  <c r="GN70" i="85"/>
  <c r="FL70" i="85"/>
  <c r="HP70" i="85"/>
  <c r="FS22" i="85"/>
  <c r="EX22" i="85"/>
  <c r="HP22" i="85"/>
  <c r="GN22" i="85"/>
  <c r="HI22" i="85"/>
  <c r="EC22" i="85"/>
  <c r="HB22" i="85"/>
  <c r="FL22" i="85"/>
  <c r="FZ22" i="85"/>
  <c r="DV22" i="85"/>
  <c r="HW22" i="85"/>
  <c r="EJ22" i="85"/>
  <c r="FE22" i="85"/>
  <c r="EQ22" i="85"/>
  <c r="GG22" i="85"/>
  <c r="GU22" i="85"/>
  <c r="FZ135" i="85"/>
  <c r="DV135" i="85"/>
  <c r="HI135" i="85"/>
  <c r="FE135" i="85"/>
  <c r="EC135" i="85"/>
  <c r="GU135" i="85"/>
  <c r="EJ135" i="85"/>
  <c r="EX135" i="85"/>
  <c r="FL135" i="85"/>
  <c r="FS135" i="85"/>
  <c r="GG135" i="85"/>
  <c r="GN135" i="85"/>
  <c r="HB135" i="85"/>
  <c r="HW135" i="85"/>
  <c r="HP135" i="85"/>
  <c r="EQ135" i="85"/>
  <c r="FS63" i="85"/>
  <c r="GU63" i="85"/>
  <c r="FZ63" i="85"/>
  <c r="EC63" i="85"/>
  <c r="HP63" i="85"/>
  <c r="EQ63" i="85"/>
  <c r="HB63" i="85"/>
  <c r="HI63" i="85"/>
  <c r="DV63" i="85"/>
  <c r="HW63" i="85"/>
  <c r="EJ63" i="85"/>
  <c r="GG63" i="85"/>
  <c r="EX63" i="85"/>
  <c r="FL63" i="85"/>
  <c r="FE63" i="85"/>
  <c r="GN63" i="85"/>
  <c r="N146" i="85"/>
  <c r="HW146" i="85"/>
  <c r="FS146" i="85"/>
  <c r="FZ146" i="85"/>
  <c r="HB146" i="85"/>
  <c r="DV146" i="85"/>
  <c r="GG146" i="85"/>
  <c r="HP146" i="85"/>
  <c r="FL146" i="85"/>
  <c r="EX146" i="85"/>
  <c r="EC146" i="85"/>
  <c r="HI146" i="85"/>
  <c r="GN146" i="85"/>
  <c r="EJ146" i="85"/>
  <c r="EQ146" i="85"/>
  <c r="GU146" i="85"/>
  <c r="FE146" i="85"/>
  <c r="FE84" i="85"/>
  <c r="EC84" i="85"/>
  <c r="GG84" i="85"/>
  <c r="EQ84" i="85"/>
  <c r="FL84" i="85"/>
  <c r="HP84" i="85"/>
  <c r="HI84" i="85"/>
  <c r="GN84" i="85"/>
  <c r="EJ84" i="85"/>
  <c r="FZ84" i="85"/>
  <c r="FS84" i="85"/>
  <c r="HB84" i="85"/>
  <c r="DV84" i="85"/>
  <c r="EX84" i="85"/>
  <c r="GU84" i="85"/>
  <c r="HW84" i="85"/>
  <c r="FZ27" i="85"/>
  <c r="DV27" i="85"/>
  <c r="HP27" i="85"/>
  <c r="FL27" i="85"/>
  <c r="GN27" i="85"/>
  <c r="GU27" i="85"/>
  <c r="EX27" i="85"/>
  <c r="EQ27" i="85"/>
  <c r="EJ27" i="85"/>
  <c r="HB27" i="85"/>
  <c r="FE27" i="85"/>
  <c r="HI27" i="85"/>
  <c r="GG27" i="85"/>
  <c r="FS27" i="85"/>
  <c r="EC27" i="85"/>
  <c r="HW27" i="85"/>
  <c r="FZ157" i="85"/>
  <c r="HB157" i="85"/>
  <c r="DV157" i="85"/>
  <c r="EJ157" i="85"/>
  <c r="GN157" i="85"/>
  <c r="FL157" i="85"/>
  <c r="EX157" i="85"/>
  <c r="FS157" i="85"/>
  <c r="HP157" i="85"/>
  <c r="GU157" i="85"/>
  <c r="HW157" i="85"/>
  <c r="EQ157" i="85"/>
  <c r="FE157" i="85"/>
  <c r="GG157" i="85"/>
  <c r="EC157" i="85"/>
  <c r="HI157" i="85"/>
  <c r="HW118" i="85"/>
  <c r="GU118" i="85"/>
  <c r="FS118" i="85"/>
  <c r="EQ118" i="85"/>
  <c r="EX118" i="85"/>
  <c r="DV118" i="85"/>
  <c r="EC118" i="85"/>
  <c r="FE118" i="85"/>
  <c r="FZ118" i="85"/>
  <c r="GG118" i="85"/>
  <c r="HI118" i="85"/>
  <c r="HB118" i="85"/>
  <c r="HP118" i="85"/>
  <c r="GN118" i="85"/>
  <c r="FL118" i="85"/>
  <c r="EJ118" i="85"/>
  <c r="FZ13" i="85"/>
  <c r="HI13" i="85"/>
  <c r="GG13" i="85"/>
  <c r="FE13" i="85"/>
  <c r="EC13" i="85"/>
  <c r="HB13" i="85"/>
  <c r="EX13" i="85"/>
  <c r="HP13" i="85"/>
  <c r="EJ13" i="85"/>
  <c r="GN13" i="85"/>
  <c r="FS13" i="85"/>
  <c r="FL13" i="85"/>
  <c r="DV13" i="85"/>
  <c r="EQ13" i="85"/>
  <c r="GU13" i="85"/>
  <c r="HW13" i="85"/>
  <c r="FE16" i="85"/>
  <c r="GG16" i="85"/>
  <c r="EC16" i="85"/>
  <c r="HI16" i="85"/>
  <c r="EX16" i="85"/>
  <c r="DV16" i="85"/>
  <c r="FL16" i="85"/>
  <c r="EJ16" i="85"/>
  <c r="GN16" i="85"/>
  <c r="HP16" i="85"/>
  <c r="EQ16" i="85"/>
  <c r="FZ16" i="85"/>
  <c r="FS16" i="85"/>
  <c r="GU16" i="85"/>
  <c r="HB16" i="85"/>
  <c r="HW16" i="85"/>
  <c r="U61" i="85"/>
  <c r="FS61" i="85"/>
  <c r="GU61" i="85"/>
  <c r="GG61" i="85"/>
  <c r="FE61" i="85"/>
  <c r="HP61" i="85"/>
  <c r="DV61" i="85"/>
  <c r="EQ61" i="85"/>
  <c r="EJ61" i="85"/>
  <c r="EC61" i="85"/>
  <c r="HI61" i="85"/>
  <c r="EX61" i="85"/>
  <c r="HW61" i="85"/>
  <c r="FL61" i="85"/>
  <c r="FZ61" i="85"/>
  <c r="HB61" i="85"/>
  <c r="GN61" i="85"/>
  <c r="N117" i="85"/>
  <c r="EC117" i="85"/>
  <c r="HW117" i="85"/>
  <c r="GU117" i="85"/>
  <c r="FS117" i="85"/>
  <c r="DV117" i="85"/>
  <c r="FE117" i="85"/>
  <c r="FZ117" i="85"/>
  <c r="GG117" i="85"/>
  <c r="EQ117" i="85"/>
  <c r="FL117" i="85"/>
  <c r="HI117" i="85"/>
  <c r="EJ117" i="85"/>
  <c r="GN117" i="85"/>
  <c r="HB117" i="85"/>
  <c r="HP117" i="85"/>
  <c r="EX117" i="85"/>
  <c r="FE103" i="85"/>
  <c r="GG103" i="85"/>
  <c r="EJ103" i="85"/>
  <c r="HP103" i="85"/>
  <c r="GN103" i="85"/>
  <c r="HI103" i="85"/>
  <c r="EC103" i="85"/>
  <c r="HB103" i="85"/>
  <c r="FL103" i="85"/>
  <c r="EX103" i="85"/>
  <c r="GU103" i="85"/>
  <c r="FS103" i="85"/>
  <c r="HW103" i="85"/>
  <c r="FZ103" i="85"/>
  <c r="EQ103" i="85"/>
  <c r="DV103" i="85"/>
  <c r="HP37" i="85"/>
  <c r="FL37" i="85"/>
  <c r="FZ37" i="85"/>
  <c r="DV37" i="85"/>
  <c r="HW37" i="85"/>
  <c r="FS37" i="85"/>
  <c r="GN37" i="85"/>
  <c r="HB37" i="85"/>
  <c r="EJ37" i="85"/>
  <c r="GU37" i="85"/>
  <c r="EX37" i="85"/>
  <c r="EQ37" i="85"/>
  <c r="GG37" i="85"/>
  <c r="EC37" i="85"/>
  <c r="HI37" i="85"/>
  <c r="FE37" i="85"/>
  <c r="FS124" i="85"/>
  <c r="GU124" i="85"/>
  <c r="DV124" i="85"/>
  <c r="HW124" i="85"/>
  <c r="FE124" i="85"/>
  <c r="EX124" i="85"/>
  <c r="EQ124" i="85"/>
  <c r="HI124" i="85"/>
  <c r="GG124" i="85"/>
  <c r="EC124" i="85"/>
  <c r="FZ124" i="85"/>
  <c r="HB124" i="85"/>
  <c r="EJ124" i="85"/>
  <c r="FL124" i="85"/>
  <c r="GN124" i="85"/>
  <c r="HP124" i="85"/>
  <c r="HI47" i="85"/>
  <c r="GG47" i="85"/>
  <c r="FE47" i="85"/>
  <c r="EC47" i="85"/>
  <c r="HP47" i="85"/>
  <c r="EJ47" i="85"/>
  <c r="FL47" i="85"/>
  <c r="GN47" i="85"/>
  <c r="FZ47" i="85"/>
  <c r="HB47" i="85"/>
  <c r="EQ47" i="85"/>
  <c r="GU47" i="85"/>
  <c r="EX47" i="85"/>
  <c r="FS47" i="85"/>
  <c r="DV47" i="85"/>
  <c r="HW47" i="85"/>
  <c r="FS143" i="85"/>
  <c r="HW143" i="85"/>
  <c r="FZ143" i="85"/>
  <c r="DV143" i="85"/>
  <c r="HB143" i="85"/>
  <c r="GG143" i="85"/>
  <c r="FL143" i="85"/>
  <c r="HP143" i="85"/>
  <c r="GU143" i="85"/>
  <c r="EQ143" i="85"/>
  <c r="EC143" i="85"/>
  <c r="EX143" i="85"/>
  <c r="EJ143" i="85"/>
  <c r="HI143" i="85"/>
  <c r="FE143" i="85"/>
  <c r="GN143" i="85"/>
  <c r="FE18" i="85"/>
  <c r="GG18" i="85"/>
  <c r="HI18" i="85"/>
  <c r="EC18" i="85"/>
  <c r="EJ18" i="85"/>
  <c r="GN18" i="85"/>
  <c r="HP18" i="85"/>
  <c r="FL18" i="85"/>
  <c r="DV18" i="85"/>
  <c r="GU18" i="85"/>
  <c r="HB18" i="85"/>
  <c r="FS18" i="85"/>
  <c r="EX18" i="85"/>
  <c r="EQ18" i="85"/>
  <c r="HW18" i="85"/>
  <c r="FZ18" i="85"/>
  <c r="HP131" i="85"/>
  <c r="GN131" i="85"/>
  <c r="FL131" i="85"/>
  <c r="EJ131" i="85"/>
  <c r="GG131" i="85"/>
  <c r="FZ131" i="85"/>
  <c r="EQ131" i="85"/>
  <c r="DV131" i="85"/>
  <c r="HW131" i="85"/>
  <c r="GU131" i="85"/>
  <c r="FS131" i="85"/>
  <c r="HI131" i="85"/>
  <c r="HB131" i="85"/>
  <c r="EC131" i="85"/>
  <c r="FE131" i="85"/>
  <c r="EX131" i="85"/>
  <c r="DV57" i="85"/>
  <c r="FS57" i="85"/>
  <c r="GU57" i="85"/>
  <c r="HW57" i="85"/>
  <c r="HB57" i="85"/>
  <c r="EC57" i="85"/>
  <c r="FE57" i="85"/>
  <c r="EJ57" i="85"/>
  <c r="GG57" i="85"/>
  <c r="FZ57" i="85"/>
  <c r="HP57" i="85"/>
  <c r="EX57" i="85"/>
  <c r="EQ57" i="85"/>
  <c r="FL57" i="85"/>
  <c r="HI57" i="85"/>
  <c r="GN57" i="85"/>
  <c r="FS142" i="85"/>
  <c r="HW142" i="85"/>
  <c r="FZ142" i="85"/>
  <c r="HB142" i="85"/>
  <c r="GU142" i="85"/>
  <c r="EC142" i="85"/>
  <c r="EQ142" i="85"/>
  <c r="DV142" i="85"/>
  <c r="HP142" i="85"/>
  <c r="HI142" i="85"/>
  <c r="FL142" i="85"/>
  <c r="FE142" i="85"/>
  <c r="EX142" i="85"/>
  <c r="GG142" i="85"/>
  <c r="GN142" i="85"/>
  <c r="EJ142" i="85"/>
  <c r="EC80" i="85"/>
  <c r="FE80" i="85"/>
  <c r="GG80" i="85"/>
  <c r="DV80" i="85"/>
  <c r="EQ80" i="85"/>
  <c r="EJ80" i="85"/>
  <c r="FZ80" i="85"/>
  <c r="GN80" i="85"/>
  <c r="FS80" i="85"/>
  <c r="HW80" i="85"/>
  <c r="HP80" i="85"/>
  <c r="HB80" i="85"/>
  <c r="FL80" i="85"/>
  <c r="HI80" i="85"/>
  <c r="GU80" i="85"/>
  <c r="EX80" i="85"/>
  <c r="HI21" i="85"/>
  <c r="GG21" i="85"/>
  <c r="FE21" i="85"/>
  <c r="EC21" i="85"/>
  <c r="FL21" i="85"/>
  <c r="EX21" i="85"/>
  <c r="DV21" i="85"/>
  <c r="EQ21" i="85"/>
  <c r="HW21" i="85"/>
  <c r="EJ21" i="85"/>
  <c r="FZ21" i="85"/>
  <c r="FS21" i="85"/>
  <c r="GU21" i="85"/>
  <c r="HP21" i="85"/>
  <c r="GN21" i="85"/>
  <c r="HB21" i="85"/>
  <c r="FE153" i="85"/>
  <c r="EC153" i="85"/>
  <c r="HI153" i="85"/>
  <c r="GG153" i="85"/>
  <c r="DV153" i="85"/>
  <c r="EX153" i="85"/>
  <c r="EJ153" i="85"/>
  <c r="FL153" i="85"/>
  <c r="HP153" i="85"/>
  <c r="GU153" i="85"/>
  <c r="FS153" i="85"/>
  <c r="EQ153" i="85"/>
  <c r="FZ153" i="85"/>
  <c r="GN153" i="85"/>
  <c r="HB153" i="85"/>
  <c r="HW153" i="85"/>
  <c r="HP114" i="85"/>
  <c r="FS114" i="85"/>
  <c r="DV114" i="85"/>
  <c r="EC114" i="85"/>
  <c r="EJ114" i="85"/>
  <c r="EX114" i="85"/>
  <c r="GU114" i="85"/>
  <c r="EQ114" i="85"/>
  <c r="HW114" i="85"/>
  <c r="GN114" i="85"/>
  <c r="FL114" i="85"/>
  <c r="FE114" i="85"/>
  <c r="FZ114" i="85"/>
  <c r="HB114" i="85"/>
  <c r="HI114" i="85"/>
  <c r="GG114" i="85"/>
  <c r="HI152" i="85"/>
  <c r="GG152" i="85"/>
  <c r="FE152" i="85"/>
  <c r="EC152" i="85"/>
  <c r="EX152" i="85"/>
  <c r="HB152" i="85"/>
  <c r="DV152" i="85"/>
  <c r="FZ152" i="85"/>
  <c r="EJ152" i="85"/>
  <c r="HP152" i="85"/>
  <c r="HW152" i="85"/>
  <c r="FL152" i="85"/>
  <c r="GU152" i="85"/>
  <c r="GN152" i="85"/>
  <c r="FS152" i="85"/>
  <c r="EQ152" i="85"/>
  <c r="FL105" i="85"/>
  <c r="GN105" i="85"/>
  <c r="EC105" i="85"/>
  <c r="HI105" i="85"/>
  <c r="GG105" i="85"/>
  <c r="HB105" i="85"/>
  <c r="HP105" i="85"/>
  <c r="DV105" i="85"/>
  <c r="EJ105" i="85"/>
  <c r="FZ105" i="85"/>
  <c r="HW105" i="85"/>
  <c r="GU105" i="85"/>
  <c r="EQ105" i="85"/>
  <c r="FS105" i="85"/>
  <c r="EX105" i="85"/>
  <c r="FE105" i="85"/>
  <c r="N49" i="85"/>
  <c r="GN99" i="85"/>
  <c r="EJ99" i="85"/>
  <c r="HP99" i="85"/>
  <c r="FL99" i="85"/>
  <c r="FZ99" i="85"/>
  <c r="DV99" i="85"/>
  <c r="HB99" i="85"/>
  <c r="EX99" i="85"/>
  <c r="FE99" i="85"/>
  <c r="HI99" i="85"/>
  <c r="EC99" i="85"/>
  <c r="GU99" i="85"/>
  <c r="GG99" i="85"/>
  <c r="HW99" i="85"/>
  <c r="EQ99" i="85"/>
  <c r="FS99" i="85"/>
  <c r="GU33" i="85"/>
  <c r="DV33" i="85"/>
  <c r="HB33" i="85"/>
  <c r="FS33" i="85"/>
  <c r="FE33" i="85"/>
  <c r="FZ33" i="85"/>
  <c r="EX33" i="85"/>
  <c r="GG33" i="85"/>
  <c r="HI33" i="85"/>
  <c r="EC33" i="85"/>
  <c r="HP33" i="85"/>
  <c r="FL33" i="85"/>
  <c r="EJ33" i="85"/>
  <c r="HW33" i="85"/>
  <c r="EQ33" i="85"/>
  <c r="GN33" i="85"/>
  <c r="GG176" i="85"/>
  <c r="EJ176" i="85"/>
  <c r="FE176" i="85"/>
  <c r="HI176" i="85"/>
  <c r="GN176" i="85"/>
  <c r="FL176" i="85"/>
  <c r="HP176" i="85"/>
  <c r="FS176" i="85"/>
  <c r="EC176" i="85"/>
  <c r="HB176" i="85"/>
  <c r="GU176" i="85"/>
  <c r="HW176" i="85"/>
  <c r="FZ176" i="85"/>
  <c r="DV176" i="85"/>
  <c r="EX176" i="85"/>
  <c r="EQ176" i="85"/>
  <c r="FS120" i="85"/>
  <c r="EQ120" i="85"/>
  <c r="DV120" i="85"/>
  <c r="FZ120" i="85"/>
  <c r="HI120" i="85"/>
  <c r="EC120" i="85"/>
  <c r="FE120" i="85"/>
  <c r="HB120" i="85"/>
  <c r="GU120" i="85"/>
  <c r="GG120" i="85"/>
  <c r="HW120" i="85"/>
  <c r="EX120" i="85"/>
  <c r="GN120" i="85"/>
  <c r="EJ120" i="85"/>
  <c r="FL120" i="85"/>
  <c r="HP120" i="85"/>
  <c r="GG169" i="85"/>
  <c r="FL169" i="85"/>
  <c r="HI169" i="85"/>
  <c r="GN169" i="85"/>
  <c r="DV169" i="85"/>
  <c r="EJ169" i="85"/>
  <c r="FE169" i="85"/>
  <c r="FZ169" i="85"/>
  <c r="HP169" i="85"/>
  <c r="EC169" i="85"/>
  <c r="EQ169" i="85"/>
  <c r="HB169" i="85"/>
  <c r="HW169" i="85"/>
  <c r="GU169" i="85"/>
  <c r="EX169" i="85"/>
  <c r="FS169" i="85"/>
  <c r="HI51" i="85"/>
  <c r="GG51" i="85"/>
  <c r="FE51" i="85"/>
  <c r="EC51" i="85"/>
  <c r="HP51" i="85"/>
  <c r="EJ51" i="85"/>
  <c r="FL51" i="85"/>
  <c r="GN51" i="85"/>
  <c r="FZ51" i="85"/>
  <c r="HB51" i="85"/>
  <c r="FS51" i="85"/>
  <c r="EQ51" i="85"/>
  <c r="HW51" i="85"/>
  <c r="DV51" i="85"/>
  <c r="EX51" i="85"/>
  <c r="GU51" i="85"/>
  <c r="FE14" i="85"/>
  <c r="EC14" i="85"/>
  <c r="HB14" i="85"/>
  <c r="EX14" i="85"/>
  <c r="HI14" i="85"/>
  <c r="DV14" i="85"/>
  <c r="GG14" i="85"/>
  <c r="FZ14" i="85"/>
  <c r="HP14" i="85"/>
  <c r="GU14" i="85"/>
  <c r="EJ14" i="85"/>
  <c r="HW14" i="85"/>
  <c r="GN14" i="85"/>
  <c r="EQ14" i="85"/>
  <c r="FL14" i="85"/>
  <c r="FS14" i="85"/>
  <c r="EQ127" i="85"/>
  <c r="GU127" i="85"/>
  <c r="DV127" i="85"/>
  <c r="EX127" i="85"/>
  <c r="HW127" i="85"/>
  <c r="HI127" i="85"/>
  <c r="FZ127" i="85"/>
  <c r="FS127" i="85"/>
  <c r="GG127" i="85"/>
  <c r="EC127" i="85"/>
  <c r="HB127" i="85"/>
  <c r="FE127" i="85"/>
  <c r="GN127" i="85"/>
  <c r="HP127" i="85"/>
  <c r="FL127" i="85"/>
  <c r="EJ127" i="85"/>
  <c r="EQ69" i="85"/>
  <c r="FS69" i="85"/>
  <c r="GU69" i="85"/>
  <c r="HW69" i="85"/>
  <c r="FE69" i="85"/>
  <c r="DV69" i="85"/>
  <c r="HB69" i="85"/>
  <c r="GG69" i="85"/>
  <c r="EX69" i="85"/>
  <c r="HI69" i="85"/>
  <c r="EC69" i="85"/>
  <c r="FZ69" i="85"/>
  <c r="EJ69" i="85"/>
  <c r="GN69" i="85"/>
  <c r="HP69" i="85"/>
  <c r="FL69" i="85"/>
  <c r="EC17" i="85"/>
  <c r="FE17" i="85"/>
  <c r="GG17" i="85"/>
  <c r="HI17" i="85"/>
  <c r="EJ17" i="85"/>
  <c r="GN17" i="85"/>
  <c r="FL17" i="85"/>
  <c r="HP17" i="85"/>
  <c r="HB17" i="85"/>
  <c r="EQ17" i="85"/>
  <c r="EX17" i="85"/>
  <c r="FZ17" i="85"/>
  <c r="FS17" i="85"/>
  <c r="GU17" i="85"/>
  <c r="DV17" i="85"/>
  <c r="HW17" i="85"/>
  <c r="N100" i="85"/>
  <c r="FL100" i="85"/>
  <c r="GN100" i="85"/>
  <c r="HP100" i="85"/>
  <c r="EJ100" i="85"/>
  <c r="HB100" i="85"/>
  <c r="EX100" i="85"/>
  <c r="FZ100" i="85"/>
  <c r="DV100" i="85"/>
  <c r="EC100" i="85"/>
  <c r="HW100" i="85"/>
  <c r="GU100" i="85"/>
  <c r="HI100" i="85"/>
  <c r="EQ100" i="85"/>
  <c r="GG100" i="85"/>
  <c r="FE100" i="85"/>
  <c r="FS100" i="85"/>
  <c r="GN45" i="85"/>
  <c r="FE45" i="85"/>
  <c r="FL45" i="85"/>
  <c r="EJ45" i="85"/>
  <c r="HP45" i="85"/>
  <c r="HB45" i="85"/>
  <c r="GG45" i="85"/>
  <c r="EC45" i="85"/>
  <c r="DV45" i="85"/>
  <c r="EQ45" i="85"/>
  <c r="FZ45" i="85"/>
  <c r="GU45" i="85"/>
  <c r="FS45" i="85"/>
  <c r="HW45" i="85"/>
  <c r="HI45" i="85"/>
  <c r="EX45" i="85"/>
  <c r="CF67" i="85"/>
  <c r="DH67" i="85"/>
  <c r="BY67" i="85"/>
  <c r="DO67" i="85"/>
  <c r="CT67" i="85"/>
  <c r="DA67" i="85"/>
  <c r="CM67" i="85"/>
  <c r="BR67" i="85"/>
  <c r="DA18" i="85"/>
  <c r="BY18" i="85"/>
  <c r="CF18" i="85"/>
  <c r="DH18" i="85"/>
  <c r="BR18" i="85"/>
  <c r="CT18" i="85"/>
  <c r="DO18" i="85"/>
  <c r="CM18" i="85"/>
  <c r="CF77" i="85"/>
  <c r="DH77" i="85"/>
  <c r="CM77" i="85"/>
  <c r="DO77" i="85"/>
  <c r="BY77" i="85"/>
  <c r="BR77" i="85"/>
  <c r="DA77" i="85"/>
  <c r="CT77" i="85"/>
  <c r="CM108" i="85"/>
  <c r="BR108" i="85"/>
  <c r="DH108" i="85"/>
  <c r="DA108" i="85"/>
  <c r="CT108" i="85"/>
  <c r="CF108" i="85"/>
  <c r="BY108" i="85"/>
  <c r="DO108" i="85"/>
  <c r="CT46" i="85"/>
  <c r="BR46" i="85"/>
  <c r="CM46" i="85"/>
  <c r="DO46" i="85"/>
  <c r="DH46" i="85"/>
  <c r="BY46" i="85"/>
  <c r="DA46" i="85"/>
  <c r="CF46" i="85"/>
  <c r="CT134" i="85"/>
  <c r="DO134" i="85"/>
  <c r="CM134" i="85"/>
  <c r="BR134" i="85"/>
  <c r="BY134" i="85"/>
  <c r="DH134" i="85"/>
  <c r="DA134" i="85"/>
  <c r="CF134" i="85"/>
  <c r="CT164" i="85"/>
  <c r="CF164" i="85"/>
  <c r="DH164" i="85"/>
  <c r="BR164" i="85"/>
  <c r="DO164" i="85"/>
  <c r="BY164" i="85"/>
  <c r="CM164" i="85"/>
  <c r="DA164" i="85"/>
  <c r="N141" i="85"/>
  <c r="N125" i="85"/>
  <c r="CT144" i="85"/>
  <c r="BR144" i="85"/>
  <c r="CM144" i="85"/>
  <c r="DA144" i="85"/>
  <c r="DH144" i="85"/>
  <c r="BY144" i="85"/>
  <c r="CF144" i="85"/>
  <c r="DO144" i="85"/>
  <c r="CF52" i="85"/>
  <c r="BR52" i="85"/>
  <c r="DH52" i="85"/>
  <c r="BY52" i="85"/>
  <c r="CM52" i="85"/>
  <c r="DO52" i="85"/>
  <c r="DA52" i="85"/>
  <c r="CT52" i="85"/>
  <c r="DO132" i="85"/>
  <c r="DH132" i="85"/>
  <c r="DA132" i="85"/>
  <c r="BR132" i="85"/>
  <c r="CM132" i="85"/>
  <c r="BY132" i="85"/>
  <c r="CT132" i="85"/>
  <c r="CF132" i="85"/>
  <c r="DH78" i="85"/>
  <c r="CF78" i="85"/>
  <c r="DA78" i="85"/>
  <c r="DO78" i="85"/>
  <c r="BY78" i="85"/>
  <c r="CM78" i="85"/>
  <c r="CT78" i="85"/>
  <c r="BR78" i="85"/>
  <c r="AI61" i="85"/>
  <c r="DO51" i="85"/>
  <c r="DH51" i="85"/>
  <c r="CM51" i="85"/>
  <c r="BR51" i="85"/>
  <c r="CF51" i="85"/>
  <c r="CT51" i="85"/>
  <c r="BY51" i="85"/>
  <c r="DA51" i="85"/>
  <c r="DA14" i="85"/>
  <c r="BY14" i="85"/>
  <c r="DH14" i="85"/>
  <c r="BR14" i="85"/>
  <c r="CT14" i="85"/>
  <c r="CF14" i="85"/>
  <c r="CM14" i="85"/>
  <c r="DO14" i="85"/>
  <c r="CM135" i="85"/>
  <c r="CF135" i="85"/>
  <c r="DO135" i="85"/>
  <c r="DA135" i="85"/>
  <c r="CT135" i="85"/>
  <c r="BR135" i="85"/>
  <c r="DH135" i="85"/>
  <c r="BY135" i="85"/>
  <c r="DH63" i="85"/>
  <c r="CF63" i="85"/>
  <c r="BY63" i="85"/>
  <c r="DO63" i="85"/>
  <c r="CM63" i="85"/>
  <c r="DA63" i="85"/>
  <c r="BR63" i="85"/>
  <c r="CT63" i="85"/>
  <c r="U117" i="85"/>
  <c r="BY101" i="85"/>
  <c r="CF101" i="85"/>
  <c r="DO101" i="85"/>
  <c r="DA101" i="85"/>
  <c r="CM101" i="85"/>
  <c r="BR101" i="85"/>
  <c r="CT101" i="85"/>
  <c r="DH101" i="85"/>
  <c r="CT39" i="85"/>
  <c r="BR39" i="85"/>
  <c r="CM39" i="85"/>
  <c r="DA39" i="85"/>
  <c r="DH39" i="85"/>
  <c r="DO39" i="85"/>
  <c r="BY39" i="85"/>
  <c r="CF39" i="85"/>
  <c r="BY130" i="85"/>
  <c r="CT130" i="85"/>
  <c r="DO130" i="85"/>
  <c r="CM130" i="85"/>
  <c r="DA130" i="85"/>
  <c r="DH130" i="85"/>
  <c r="BR130" i="85"/>
  <c r="CF130" i="85"/>
  <c r="CF76" i="85"/>
  <c r="DH76" i="85"/>
  <c r="DO76" i="85"/>
  <c r="CM76" i="85"/>
  <c r="BR76" i="85"/>
  <c r="BY76" i="85"/>
  <c r="CT76" i="85"/>
  <c r="DA76" i="85"/>
  <c r="CF160" i="85"/>
  <c r="BR160" i="85"/>
  <c r="CT160" i="85"/>
  <c r="DH160" i="85"/>
  <c r="DO160" i="85"/>
  <c r="BY160" i="85"/>
  <c r="CM160" i="85"/>
  <c r="DA160" i="85"/>
  <c r="BY94" i="85"/>
  <c r="DH94" i="85"/>
  <c r="BR94" i="85"/>
  <c r="CF94" i="85"/>
  <c r="DA94" i="85"/>
  <c r="CT94" i="85"/>
  <c r="DO94" i="85"/>
  <c r="CM94" i="85"/>
  <c r="CT38" i="85"/>
  <c r="BR38" i="85"/>
  <c r="BY38" i="85"/>
  <c r="CM38" i="85"/>
  <c r="DO38" i="85"/>
  <c r="CF38" i="85"/>
  <c r="DA38" i="85"/>
  <c r="DH38" i="85"/>
  <c r="CF129" i="85"/>
  <c r="DA129" i="85"/>
  <c r="CM129" i="85"/>
  <c r="CT129" i="85"/>
  <c r="BY129" i="85"/>
  <c r="DO129" i="85"/>
  <c r="BR129" i="85"/>
  <c r="DH129" i="85"/>
  <c r="N92" i="85"/>
  <c r="DO140" i="85"/>
  <c r="CM140" i="85"/>
  <c r="DH140" i="85"/>
  <c r="CT140" i="85"/>
  <c r="CF140" i="85"/>
  <c r="BR140" i="85"/>
  <c r="BY140" i="85"/>
  <c r="DA140" i="85"/>
  <c r="CT41" i="85"/>
  <c r="BR41" i="85"/>
  <c r="BY41" i="85"/>
  <c r="DA41" i="85"/>
  <c r="DO41" i="85"/>
  <c r="CM41" i="85"/>
  <c r="CF41" i="85"/>
  <c r="DH41" i="85"/>
  <c r="CF128" i="85"/>
  <c r="DA128" i="85"/>
  <c r="BY128" i="85"/>
  <c r="DO128" i="85"/>
  <c r="CM128" i="85"/>
  <c r="CT128" i="85"/>
  <c r="DH128" i="85"/>
  <c r="BR128" i="85"/>
  <c r="CF59" i="85"/>
  <c r="CM59" i="85"/>
  <c r="DH59" i="85"/>
  <c r="DA59" i="85"/>
  <c r="DO59" i="85"/>
  <c r="BR59" i="85"/>
  <c r="CT59" i="85"/>
  <c r="BY59" i="85"/>
  <c r="DA102" i="85"/>
  <c r="CM102" i="85"/>
  <c r="BR102" i="85"/>
  <c r="DO102" i="85"/>
  <c r="DH102" i="85"/>
  <c r="CT102" i="85"/>
  <c r="BY102" i="85"/>
  <c r="CF102" i="85"/>
  <c r="AI121" i="85"/>
  <c r="CM131" i="85"/>
  <c r="DH131" i="85"/>
  <c r="CF131" i="85"/>
  <c r="BY131" i="85"/>
  <c r="DO131" i="85"/>
  <c r="BR131" i="85"/>
  <c r="CT131" i="85"/>
  <c r="DA131" i="85"/>
  <c r="DA57" i="85"/>
  <c r="DO57" i="85"/>
  <c r="BR57" i="85"/>
  <c r="BY57" i="85"/>
  <c r="CF57" i="85"/>
  <c r="CT57" i="85"/>
  <c r="DH57" i="85"/>
  <c r="CM57" i="85"/>
  <c r="BR165" i="85"/>
  <c r="CM165" i="85"/>
  <c r="BY165" i="85"/>
  <c r="DH165" i="85"/>
  <c r="DO165" i="85"/>
  <c r="CF165" i="85"/>
  <c r="DA165" i="85"/>
  <c r="CT165" i="85"/>
  <c r="DA95" i="85"/>
  <c r="CF95" i="85"/>
  <c r="BY95" i="85"/>
  <c r="DO95" i="85"/>
  <c r="DH95" i="85"/>
  <c r="BR95" i="85"/>
  <c r="CT95" i="85"/>
  <c r="CM95" i="85"/>
  <c r="CT35" i="85"/>
  <c r="DO35" i="85"/>
  <c r="BR35" i="85"/>
  <c r="CM35" i="85"/>
  <c r="DA35" i="85"/>
  <c r="BY35" i="85"/>
  <c r="DH35" i="85"/>
  <c r="CF35" i="85"/>
  <c r="CF126" i="85"/>
  <c r="DA126" i="85"/>
  <c r="DO126" i="85"/>
  <c r="CM126" i="85"/>
  <c r="CT126" i="85"/>
  <c r="DH126" i="85"/>
  <c r="BY126" i="85"/>
  <c r="BR126" i="85"/>
  <c r="DH62" i="85"/>
  <c r="CF62" i="85"/>
  <c r="BY62" i="85"/>
  <c r="DO62" i="85"/>
  <c r="CM62" i="85"/>
  <c r="BR62" i="85"/>
  <c r="CT62" i="85"/>
  <c r="DA62" i="85"/>
  <c r="CT149" i="85"/>
  <c r="BR149" i="85"/>
  <c r="CM149" i="85"/>
  <c r="DA149" i="85"/>
  <c r="DH149" i="85"/>
  <c r="BY149" i="85"/>
  <c r="DO149" i="85"/>
  <c r="CF149" i="85"/>
  <c r="DH90" i="85"/>
  <c r="CF90" i="85"/>
  <c r="DA90" i="85"/>
  <c r="BY90" i="85"/>
  <c r="CM90" i="85"/>
  <c r="BR90" i="85"/>
  <c r="DO90" i="85"/>
  <c r="CT90" i="85"/>
  <c r="CT34" i="85"/>
  <c r="BR34" i="85"/>
  <c r="CF34" i="85"/>
  <c r="DO34" i="85"/>
  <c r="DA34" i="85"/>
  <c r="BY34" i="85"/>
  <c r="DH34" i="85"/>
  <c r="CM34" i="85"/>
  <c r="BR156" i="85"/>
  <c r="CT156" i="85"/>
  <c r="CF156" i="85"/>
  <c r="DH156" i="85"/>
  <c r="DO156" i="85"/>
  <c r="CM156" i="85"/>
  <c r="BY156" i="85"/>
  <c r="DA156" i="85"/>
  <c r="CM113" i="85"/>
  <c r="CT113" i="85"/>
  <c r="BR113" i="85"/>
  <c r="DH113" i="85"/>
  <c r="DO113" i="85"/>
  <c r="DA113" i="85"/>
  <c r="CF113" i="85"/>
  <c r="BY113" i="85"/>
  <c r="CT45" i="85"/>
  <c r="BR45" i="85"/>
  <c r="DO45" i="85"/>
  <c r="CM45" i="85"/>
  <c r="DH45" i="85"/>
  <c r="DA45" i="85"/>
  <c r="BY45" i="85"/>
  <c r="CF45" i="85"/>
  <c r="N157" i="85"/>
  <c r="N123" i="85"/>
  <c r="BY103" i="85"/>
  <c r="DO103" i="85"/>
  <c r="DA103" i="85"/>
  <c r="BR103" i="85"/>
  <c r="CF103" i="85"/>
  <c r="CM103" i="85"/>
  <c r="CT103" i="85"/>
  <c r="DH103" i="85"/>
  <c r="DO37" i="85"/>
  <c r="BR37" i="85"/>
  <c r="CT37" i="85"/>
  <c r="CF37" i="85"/>
  <c r="BY37" i="85"/>
  <c r="DA37" i="85"/>
  <c r="CM37" i="85"/>
  <c r="DH37" i="85"/>
  <c r="CF124" i="85"/>
  <c r="DA124" i="85"/>
  <c r="CM124" i="85"/>
  <c r="BY124" i="85"/>
  <c r="CT124" i="85"/>
  <c r="DO124" i="85"/>
  <c r="BR124" i="85"/>
  <c r="DH124" i="85"/>
  <c r="CT47" i="85"/>
  <c r="BR47" i="85"/>
  <c r="DO47" i="85"/>
  <c r="DA47" i="85"/>
  <c r="DH47" i="85"/>
  <c r="CM47" i="85"/>
  <c r="BY47" i="85"/>
  <c r="CF47" i="85"/>
  <c r="BR167" i="85"/>
  <c r="DA167" i="85"/>
  <c r="BY167" i="85"/>
  <c r="DH167" i="85"/>
  <c r="CF167" i="85"/>
  <c r="DO167" i="85"/>
  <c r="CM167" i="85"/>
  <c r="CT167" i="85"/>
  <c r="DH97" i="85"/>
  <c r="CF97" i="85"/>
  <c r="BR97" i="85"/>
  <c r="DO97" i="85"/>
  <c r="CT97" i="85"/>
  <c r="DA97" i="85"/>
  <c r="BY97" i="85"/>
  <c r="CM97" i="85"/>
  <c r="CT40" i="85"/>
  <c r="BR40" i="85"/>
  <c r="DO40" i="85"/>
  <c r="BY40" i="85"/>
  <c r="CF40" i="85"/>
  <c r="DH40" i="85"/>
  <c r="CM40" i="85"/>
  <c r="DA40" i="85"/>
  <c r="CF127" i="85"/>
  <c r="DA127" i="85"/>
  <c r="CM127" i="85"/>
  <c r="DO127" i="85"/>
  <c r="CT127" i="85"/>
  <c r="BY127" i="85"/>
  <c r="DH127" i="85"/>
  <c r="BR127" i="85"/>
  <c r="N46" i="85"/>
  <c r="BR161" i="85"/>
  <c r="DH161" i="85"/>
  <c r="CF161" i="85"/>
  <c r="BY161" i="85"/>
  <c r="DA161" i="85"/>
  <c r="CM161" i="85"/>
  <c r="CT161" i="85"/>
  <c r="DO161" i="85"/>
  <c r="DH91" i="85"/>
  <c r="CF91" i="85"/>
  <c r="DA91" i="85"/>
  <c r="BY91" i="85"/>
  <c r="DO91" i="85"/>
  <c r="CM91" i="85"/>
  <c r="CT91" i="85"/>
  <c r="BR91" i="85"/>
  <c r="CT31" i="85"/>
  <c r="BR31" i="85"/>
  <c r="DA31" i="85"/>
  <c r="BY31" i="85"/>
  <c r="DO31" i="85"/>
  <c r="CF31" i="85"/>
  <c r="DH31" i="85"/>
  <c r="CM31" i="85"/>
  <c r="BR170" i="85"/>
  <c r="CM170" i="85"/>
  <c r="CF170" i="85"/>
  <c r="BY170" i="85"/>
  <c r="DH170" i="85"/>
  <c r="CT170" i="85"/>
  <c r="DA170" i="85"/>
  <c r="DO170" i="85"/>
  <c r="CT122" i="85"/>
  <c r="BR122" i="85"/>
  <c r="CM122" i="85"/>
  <c r="DA122" i="85"/>
  <c r="DO122" i="85"/>
  <c r="BY122" i="85"/>
  <c r="DH122" i="85"/>
  <c r="CF122" i="85"/>
  <c r="DO56" i="85"/>
  <c r="DH56" i="85"/>
  <c r="CM56" i="85"/>
  <c r="CT56" i="85"/>
  <c r="CF56" i="85"/>
  <c r="BR56" i="85"/>
  <c r="DA56" i="85"/>
  <c r="BY56" i="85"/>
  <c r="CT145" i="85"/>
  <c r="BR145" i="85"/>
  <c r="CM145" i="85"/>
  <c r="DA145" i="85"/>
  <c r="DH145" i="85"/>
  <c r="BY145" i="85"/>
  <c r="CF145" i="85"/>
  <c r="DO145" i="85"/>
  <c r="DH83" i="85"/>
  <c r="CF83" i="85"/>
  <c r="DA83" i="85"/>
  <c r="DO83" i="85"/>
  <c r="BR83" i="85"/>
  <c r="CT83" i="85"/>
  <c r="BY83" i="85"/>
  <c r="CM83" i="85"/>
  <c r="CT30" i="85"/>
  <c r="BR30" i="85"/>
  <c r="BY30" i="85"/>
  <c r="DA30" i="85"/>
  <c r="CF30" i="85"/>
  <c r="DO30" i="85"/>
  <c r="CM30" i="85"/>
  <c r="DH30" i="85"/>
  <c r="CM133" i="85"/>
  <c r="DH133" i="85"/>
  <c r="CT133" i="85"/>
  <c r="CF133" i="85"/>
  <c r="BY133" i="85"/>
  <c r="BR133" i="85"/>
  <c r="DO133" i="85"/>
  <c r="DA133" i="85"/>
  <c r="CT148" i="85"/>
  <c r="BR148" i="85"/>
  <c r="CM148" i="85"/>
  <c r="DH148" i="85"/>
  <c r="DA148" i="85"/>
  <c r="BY148" i="85"/>
  <c r="DO148" i="85"/>
  <c r="CF148" i="85"/>
  <c r="DA15" i="85"/>
  <c r="BY15" i="85"/>
  <c r="DH15" i="85"/>
  <c r="BR15" i="85"/>
  <c r="CT15" i="85"/>
  <c r="CF15" i="85"/>
  <c r="DO15" i="85"/>
  <c r="CM15" i="85"/>
  <c r="CM139" i="85"/>
  <c r="DO139" i="85"/>
  <c r="CT139" i="85"/>
  <c r="CF139" i="85"/>
  <c r="BR139" i="85"/>
  <c r="DH139" i="85"/>
  <c r="BY139" i="85"/>
  <c r="DA139" i="85"/>
  <c r="CF99" i="85"/>
  <c r="CT99" i="85"/>
  <c r="DA99" i="85"/>
  <c r="DO99" i="85"/>
  <c r="BR99" i="85"/>
  <c r="BY99" i="85"/>
  <c r="DH99" i="85"/>
  <c r="CM99" i="85"/>
  <c r="CT33" i="85"/>
  <c r="BR33" i="85"/>
  <c r="BY33" i="85"/>
  <c r="DA33" i="85"/>
  <c r="CF33" i="85"/>
  <c r="DO33" i="85"/>
  <c r="CM33" i="85"/>
  <c r="DH33" i="85"/>
  <c r="CF176" i="85"/>
  <c r="DH176" i="85"/>
  <c r="DO176" i="85"/>
  <c r="BR176" i="85"/>
  <c r="BY176" i="85"/>
  <c r="CT176" i="85"/>
  <c r="DA176" i="85"/>
  <c r="CM176" i="85"/>
  <c r="CT120" i="85"/>
  <c r="BR120" i="85"/>
  <c r="CF120" i="85"/>
  <c r="DO120" i="85"/>
  <c r="CM120" i="85"/>
  <c r="DH120" i="85"/>
  <c r="DA120" i="85"/>
  <c r="BY120" i="85"/>
  <c r="DA169" i="85"/>
  <c r="BR169" i="85"/>
  <c r="DO169" i="85"/>
  <c r="BY169" i="85"/>
  <c r="DH169" i="85"/>
  <c r="CF169" i="85"/>
  <c r="CT169" i="85"/>
  <c r="CM169" i="85"/>
  <c r="CF162" i="85"/>
  <c r="BR162" i="85"/>
  <c r="DH162" i="85"/>
  <c r="DO162" i="85"/>
  <c r="BY162" i="85"/>
  <c r="CT162" i="85"/>
  <c r="CM162" i="85"/>
  <c r="DA162" i="85"/>
  <c r="DH92" i="85"/>
  <c r="CF92" i="85"/>
  <c r="DA92" i="85"/>
  <c r="BY92" i="85"/>
  <c r="CM92" i="85"/>
  <c r="DO92" i="85"/>
  <c r="BR92" i="85"/>
  <c r="CT92" i="85"/>
  <c r="CM36" i="85"/>
  <c r="CT36" i="85"/>
  <c r="BR36" i="85"/>
  <c r="DA36" i="85"/>
  <c r="BY36" i="85"/>
  <c r="DH36" i="85"/>
  <c r="DO36" i="85"/>
  <c r="CF36" i="85"/>
  <c r="CF123" i="85"/>
  <c r="DA123" i="85"/>
  <c r="CT123" i="85"/>
  <c r="CM123" i="85"/>
  <c r="DO123" i="85"/>
  <c r="BY123" i="85"/>
  <c r="DH123" i="85"/>
  <c r="BR123" i="85"/>
  <c r="CT146" i="85"/>
  <c r="BR146" i="85"/>
  <c r="CM146" i="85"/>
  <c r="DH146" i="85"/>
  <c r="DA146" i="85"/>
  <c r="BY146" i="85"/>
  <c r="DO146" i="85"/>
  <c r="CF146" i="85"/>
  <c r="DH84" i="85"/>
  <c r="CF84" i="85"/>
  <c r="DA84" i="85"/>
  <c r="BY84" i="85"/>
  <c r="CT84" i="85"/>
  <c r="CM84" i="85"/>
  <c r="DO84" i="85"/>
  <c r="BR84" i="85"/>
  <c r="CT27" i="85"/>
  <c r="BR27" i="85"/>
  <c r="BY27" i="85"/>
  <c r="DO27" i="85"/>
  <c r="DA27" i="85"/>
  <c r="DH27" i="85"/>
  <c r="CF27" i="85"/>
  <c r="CM27" i="85"/>
  <c r="BR157" i="85"/>
  <c r="DH157" i="85"/>
  <c r="CF157" i="85"/>
  <c r="BY157" i="85"/>
  <c r="DA157" i="85"/>
  <c r="CM157" i="85"/>
  <c r="CT157" i="85"/>
  <c r="DO157" i="85"/>
  <c r="CT118" i="85"/>
  <c r="BR118" i="85"/>
  <c r="CM118" i="85"/>
  <c r="DO118" i="85"/>
  <c r="CF118" i="85"/>
  <c r="BY118" i="85"/>
  <c r="DA118" i="85"/>
  <c r="DH118" i="85"/>
  <c r="CM141" i="85"/>
  <c r="DA141" i="85"/>
  <c r="BY141" i="85"/>
  <c r="CF141" i="85"/>
  <c r="DO141" i="85"/>
  <c r="CT141" i="85"/>
  <c r="DH141" i="85"/>
  <c r="BR141" i="85"/>
  <c r="DH79" i="85"/>
  <c r="CF79" i="85"/>
  <c r="BY79" i="85"/>
  <c r="CM79" i="85"/>
  <c r="BR79" i="85"/>
  <c r="CT79" i="85"/>
  <c r="DA79" i="85"/>
  <c r="DO79" i="85"/>
  <c r="CT26" i="85"/>
  <c r="BR26" i="85"/>
  <c r="DO26" i="85"/>
  <c r="DA26" i="85"/>
  <c r="BY26" i="85"/>
  <c r="CF26" i="85"/>
  <c r="DH26" i="85"/>
  <c r="CM26" i="85"/>
  <c r="CT121" i="85"/>
  <c r="BR121" i="85"/>
  <c r="DO121" i="85"/>
  <c r="CF121" i="85"/>
  <c r="CM121" i="85"/>
  <c r="DA121" i="85"/>
  <c r="DH121" i="85"/>
  <c r="BY121" i="85"/>
  <c r="CF125" i="85"/>
  <c r="DA125" i="85"/>
  <c r="BY125" i="85"/>
  <c r="DO125" i="85"/>
  <c r="CT125" i="85"/>
  <c r="CM125" i="85"/>
  <c r="BR125" i="85"/>
  <c r="DH125" i="85"/>
  <c r="N136" i="85"/>
  <c r="DO136" i="85"/>
  <c r="CM136" i="85"/>
  <c r="BY136" i="85"/>
  <c r="DH136" i="85"/>
  <c r="CT136" i="85"/>
  <c r="BR136" i="85"/>
  <c r="DA136" i="85"/>
  <c r="CF136" i="85"/>
  <c r="N164" i="85"/>
  <c r="N36" i="85"/>
  <c r="N28" i="85"/>
  <c r="N45" i="85"/>
  <c r="N169" i="85"/>
  <c r="N108" i="85"/>
  <c r="DH93" i="85"/>
  <c r="CF93" i="85"/>
  <c r="BY93" i="85"/>
  <c r="DA93" i="85"/>
  <c r="DO93" i="85"/>
  <c r="CM93" i="85"/>
  <c r="BR93" i="85"/>
  <c r="CT93" i="85"/>
  <c r="CT29" i="85"/>
  <c r="BR29" i="85"/>
  <c r="BY29" i="85"/>
  <c r="DO29" i="85"/>
  <c r="DA29" i="85"/>
  <c r="CF29" i="85"/>
  <c r="DH29" i="85"/>
  <c r="CM29" i="85"/>
  <c r="CM168" i="85"/>
  <c r="DH168" i="85"/>
  <c r="DO168" i="85"/>
  <c r="CF168" i="85"/>
  <c r="BY168" i="85"/>
  <c r="BR168" i="85"/>
  <c r="CT168" i="85"/>
  <c r="DA168" i="85"/>
  <c r="CT116" i="85"/>
  <c r="BR116" i="85"/>
  <c r="DH116" i="85"/>
  <c r="CM116" i="85"/>
  <c r="BY116" i="85"/>
  <c r="DA116" i="85"/>
  <c r="CF116" i="85"/>
  <c r="DO116" i="85"/>
  <c r="AI125" i="85"/>
  <c r="BR158" i="85"/>
  <c r="CF158" i="85"/>
  <c r="CT158" i="85"/>
  <c r="CM158" i="85"/>
  <c r="DH158" i="85"/>
  <c r="DO158" i="85"/>
  <c r="BY158" i="85"/>
  <c r="DA158" i="85"/>
  <c r="DH85" i="85"/>
  <c r="CF85" i="85"/>
  <c r="DA85" i="85"/>
  <c r="BY85" i="85"/>
  <c r="DO85" i="85"/>
  <c r="CM85" i="85"/>
  <c r="CT85" i="85"/>
  <c r="BR85" i="85"/>
  <c r="CT32" i="85"/>
  <c r="BR32" i="85"/>
  <c r="BY32" i="85"/>
  <c r="DA32" i="85"/>
  <c r="DO32" i="85"/>
  <c r="CF32" i="85"/>
  <c r="DH32" i="85"/>
  <c r="CM32" i="85"/>
  <c r="CF171" i="85"/>
  <c r="DA171" i="85"/>
  <c r="DO171" i="85"/>
  <c r="BR171" i="85"/>
  <c r="BY171" i="85"/>
  <c r="DH171" i="85"/>
  <c r="CT171" i="85"/>
  <c r="CM171" i="85"/>
  <c r="CT119" i="85"/>
  <c r="BR119" i="85"/>
  <c r="DO119" i="85"/>
  <c r="CM119" i="85"/>
  <c r="BY119" i="85"/>
  <c r="DA119" i="85"/>
  <c r="DH119" i="85"/>
  <c r="CF119" i="85"/>
  <c r="DA142" i="85"/>
  <c r="DO142" i="85"/>
  <c r="BR142" i="85"/>
  <c r="CM142" i="85"/>
  <c r="BY142" i="85"/>
  <c r="CT142" i="85"/>
  <c r="CF142" i="85"/>
  <c r="DH142" i="85"/>
  <c r="DH80" i="85"/>
  <c r="CF80" i="85"/>
  <c r="BY80" i="85"/>
  <c r="DA80" i="85"/>
  <c r="DO80" i="85"/>
  <c r="CM80" i="85"/>
  <c r="CT80" i="85"/>
  <c r="BR80" i="85"/>
  <c r="CT21" i="85"/>
  <c r="BR21" i="85"/>
  <c r="BY21" i="85"/>
  <c r="DO21" i="85"/>
  <c r="DA21" i="85"/>
  <c r="CM21" i="85"/>
  <c r="CF21" i="85"/>
  <c r="DH21" i="85"/>
  <c r="DH153" i="85"/>
  <c r="BR153" i="85"/>
  <c r="DA153" i="85"/>
  <c r="CF153" i="85"/>
  <c r="BY153" i="85"/>
  <c r="CT153" i="85"/>
  <c r="DO153" i="85"/>
  <c r="CM153" i="85"/>
  <c r="CT114" i="85"/>
  <c r="DO114" i="85"/>
  <c r="CF114" i="85"/>
  <c r="BR114" i="85"/>
  <c r="CM114" i="85"/>
  <c r="DA114" i="85"/>
  <c r="DH114" i="85"/>
  <c r="BY114" i="85"/>
  <c r="DA13" i="85"/>
  <c r="BY13" i="85"/>
  <c r="BR13" i="85"/>
  <c r="CF13" i="85"/>
  <c r="DH13" i="85"/>
  <c r="CT13" i="85"/>
  <c r="CM13" i="85"/>
  <c r="DO13" i="85"/>
  <c r="DH68" i="85"/>
  <c r="CF68" i="85"/>
  <c r="BY68" i="85"/>
  <c r="CM68" i="85"/>
  <c r="DO68" i="85"/>
  <c r="CT68" i="85"/>
  <c r="BR68" i="85"/>
  <c r="DA68" i="85"/>
  <c r="CT20" i="85"/>
  <c r="BY20" i="85"/>
  <c r="DO20" i="85"/>
  <c r="BR20" i="85"/>
  <c r="DA20" i="85"/>
  <c r="CF20" i="85"/>
  <c r="DH20" i="85"/>
  <c r="CM20" i="85"/>
  <c r="DH110" i="85"/>
  <c r="BR110" i="85"/>
  <c r="CM110" i="85"/>
  <c r="BY110" i="85"/>
  <c r="CF110" i="85"/>
  <c r="CT110" i="85"/>
  <c r="DA110" i="85"/>
  <c r="DO110" i="85"/>
  <c r="DO49" i="85"/>
  <c r="BR49" i="85"/>
  <c r="DH49" i="85"/>
  <c r="CF49" i="85"/>
  <c r="CM49" i="85"/>
  <c r="BY49" i="85"/>
  <c r="CT49" i="85"/>
  <c r="DA49" i="85"/>
  <c r="CM137" i="85"/>
  <c r="DH137" i="85"/>
  <c r="BR137" i="85"/>
  <c r="CT137" i="85"/>
  <c r="DA137" i="85"/>
  <c r="CF137" i="85"/>
  <c r="DO137" i="85"/>
  <c r="BY137" i="85"/>
  <c r="DH74" i="85"/>
  <c r="CF74" i="85"/>
  <c r="DA74" i="85"/>
  <c r="CM74" i="85"/>
  <c r="DO74" i="85"/>
  <c r="BR74" i="85"/>
  <c r="CT74" i="85"/>
  <c r="BY74" i="85"/>
  <c r="DH100" i="85"/>
  <c r="CF100" i="85"/>
  <c r="BR100" i="85"/>
  <c r="CM100" i="85"/>
  <c r="DO100" i="85"/>
  <c r="CT100" i="85"/>
  <c r="DA100" i="85"/>
  <c r="BY100" i="85"/>
  <c r="N148" i="85"/>
  <c r="DH87" i="85"/>
  <c r="CF87" i="85"/>
  <c r="BY87" i="85"/>
  <c r="DA87" i="85"/>
  <c r="CM87" i="85"/>
  <c r="DO87" i="85"/>
  <c r="BR87" i="85"/>
  <c r="CT87" i="85"/>
  <c r="CT25" i="85"/>
  <c r="BR25" i="85"/>
  <c r="DA25" i="85"/>
  <c r="DO25" i="85"/>
  <c r="BY25" i="85"/>
  <c r="DH25" i="85"/>
  <c r="CF25" i="85"/>
  <c r="CM25" i="85"/>
  <c r="BR155" i="85"/>
  <c r="DH155" i="85"/>
  <c r="CF155" i="85"/>
  <c r="CM155" i="85"/>
  <c r="BY155" i="85"/>
  <c r="DO155" i="85"/>
  <c r="CT155" i="85"/>
  <c r="DA155" i="85"/>
  <c r="CM112" i="85"/>
  <c r="DH112" i="85"/>
  <c r="CT112" i="85"/>
  <c r="BR112" i="85"/>
  <c r="DA112" i="85"/>
  <c r="BY112" i="85"/>
  <c r="CF112" i="85"/>
  <c r="DO112" i="85"/>
  <c r="CT147" i="85"/>
  <c r="BR147" i="85"/>
  <c r="CM147" i="85"/>
  <c r="DH147" i="85"/>
  <c r="DA147" i="85"/>
  <c r="BY147" i="85"/>
  <c r="CF147" i="85"/>
  <c r="DO147" i="85"/>
  <c r="DH81" i="85"/>
  <c r="CF81" i="85"/>
  <c r="DA81" i="85"/>
  <c r="BY81" i="85"/>
  <c r="DO81" i="85"/>
  <c r="CM81" i="85"/>
  <c r="CT81" i="85"/>
  <c r="BR81" i="85"/>
  <c r="CT28" i="85"/>
  <c r="BR28" i="85"/>
  <c r="DO28" i="85"/>
  <c r="BY28" i="85"/>
  <c r="DA28" i="85"/>
  <c r="CM28" i="85"/>
  <c r="CF28" i="85"/>
  <c r="DH28" i="85"/>
  <c r="CF154" i="85"/>
  <c r="DH154" i="85"/>
  <c r="CT154" i="85"/>
  <c r="BR154" i="85"/>
  <c r="DO154" i="85"/>
  <c r="DA154" i="85"/>
  <c r="CM154" i="85"/>
  <c r="BY154" i="85"/>
  <c r="BR115" i="85"/>
  <c r="CT115" i="85"/>
  <c r="CF115" i="85"/>
  <c r="DO115" i="85"/>
  <c r="DA115" i="85"/>
  <c r="DH115" i="85"/>
  <c r="CM115" i="85"/>
  <c r="BY115" i="85"/>
  <c r="DH69" i="85"/>
  <c r="CF69" i="85"/>
  <c r="DA69" i="85"/>
  <c r="DO69" i="85"/>
  <c r="CM69" i="85"/>
  <c r="BR69" i="85"/>
  <c r="CT69" i="85"/>
  <c r="BY69" i="85"/>
  <c r="DA17" i="85"/>
  <c r="BY17" i="85"/>
  <c r="CF17" i="85"/>
  <c r="CT17" i="85"/>
  <c r="BR17" i="85"/>
  <c r="DH17" i="85"/>
  <c r="DO17" i="85"/>
  <c r="CM17" i="85"/>
  <c r="CT152" i="85"/>
  <c r="BR152" i="85"/>
  <c r="CM152" i="85"/>
  <c r="DA152" i="85"/>
  <c r="DH152" i="85"/>
  <c r="BY152" i="85"/>
  <c r="DO152" i="85"/>
  <c r="CF152" i="85"/>
  <c r="DA16" i="85"/>
  <c r="BY16" i="85"/>
  <c r="DH16" i="85"/>
  <c r="CT16" i="85"/>
  <c r="CF16" i="85"/>
  <c r="BR16" i="85"/>
  <c r="CM16" i="85"/>
  <c r="DO16" i="85"/>
  <c r="CM61" i="85"/>
  <c r="CF61" i="85"/>
  <c r="DO61" i="85"/>
  <c r="DH61" i="85"/>
  <c r="BR61" i="85"/>
  <c r="BY61" i="85"/>
  <c r="CT61" i="85"/>
  <c r="DA61" i="85"/>
  <c r="CT117" i="85"/>
  <c r="DO117" i="85"/>
  <c r="CF117" i="85"/>
  <c r="BR117" i="85"/>
  <c r="CM117" i="85"/>
  <c r="DA117" i="85"/>
  <c r="DH117" i="85"/>
  <c r="BY117" i="85"/>
  <c r="N121" i="85"/>
  <c r="BR159" i="85"/>
  <c r="DH159" i="85"/>
  <c r="CF159" i="85"/>
  <c r="CM159" i="85"/>
  <c r="BY159" i="85"/>
  <c r="DO159" i="85"/>
  <c r="DA159" i="85"/>
  <c r="CT159" i="85"/>
  <c r="DH82" i="85"/>
  <c r="CF82" i="85"/>
  <c r="DA82" i="85"/>
  <c r="BY82" i="85"/>
  <c r="CM82" i="85"/>
  <c r="DO82" i="85"/>
  <c r="BR82" i="85"/>
  <c r="CT82" i="85"/>
  <c r="DA19" i="85"/>
  <c r="BY19" i="85"/>
  <c r="DH19" i="85"/>
  <c r="CT19" i="85"/>
  <c r="CF19" i="85"/>
  <c r="BR19" i="85"/>
  <c r="DO19" i="85"/>
  <c r="CM19" i="85"/>
  <c r="CT151" i="85"/>
  <c r="BR151" i="85"/>
  <c r="CM151" i="85"/>
  <c r="DA151" i="85"/>
  <c r="BY151" i="85"/>
  <c r="DH151" i="85"/>
  <c r="DO151" i="85"/>
  <c r="CF151" i="85"/>
  <c r="DH109" i="85"/>
  <c r="CM109" i="85"/>
  <c r="BY109" i="85"/>
  <c r="BR109" i="85"/>
  <c r="CT109" i="85"/>
  <c r="DO109" i="85"/>
  <c r="CF109" i="85"/>
  <c r="DA109" i="85"/>
  <c r="U125" i="85"/>
  <c r="CM143" i="85"/>
  <c r="DA143" i="85"/>
  <c r="CF143" i="85"/>
  <c r="BY143" i="85"/>
  <c r="CT143" i="85"/>
  <c r="DH143" i="85"/>
  <c r="DO143" i="85"/>
  <c r="BR143" i="85"/>
  <c r="CF70" i="85"/>
  <c r="DH70" i="85"/>
  <c r="DA70" i="85"/>
  <c r="DO70" i="85"/>
  <c r="CM70" i="85"/>
  <c r="BR70" i="85"/>
  <c r="BY70" i="85"/>
  <c r="CT70" i="85"/>
  <c r="CT22" i="85"/>
  <c r="BR22" i="85"/>
  <c r="BY22" i="85"/>
  <c r="DA22" i="85"/>
  <c r="DO22" i="85"/>
  <c r="CF22" i="85"/>
  <c r="CM22" i="85"/>
  <c r="DH22" i="85"/>
  <c r="N150" i="85"/>
  <c r="CT150" i="85"/>
  <c r="BR150" i="85"/>
  <c r="CM150" i="85"/>
  <c r="DH150" i="85"/>
  <c r="DA150" i="85"/>
  <c r="BY150" i="85"/>
  <c r="CF150" i="85"/>
  <c r="DO150" i="85"/>
  <c r="AI117" i="85"/>
  <c r="N111" i="85"/>
  <c r="DH111" i="85"/>
  <c r="BR111" i="85"/>
  <c r="CM111" i="85"/>
  <c r="BY111" i="85"/>
  <c r="DA111" i="85"/>
  <c r="CT111" i="85"/>
  <c r="CF111" i="85"/>
  <c r="DO111" i="85"/>
  <c r="CF50" i="85"/>
  <c r="BR50" i="85"/>
  <c r="BY50" i="85"/>
  <c r="CM50" i="85"/>
  <c r="DH50" i="85"/>
  <c r="DA50" i="85"/>
  <c r="DO50" i="85"/>
  <c r="CT50" i="85"/>
  <c r="DH138" i="85"/>
  <c r="DO138" i="85"/>
  <c r="BR138" i="85"/>
  <c r="CM138" i="85"/>
  <c r="BY138" i="85"/>
  <c r="CT138" i="85"/>
  <c r="CF138" i="85"/>
  <c r="DA138" i="85"/>
  <c r="CM105" i="85"/>
  <c r="BR105" i="85"/>
  <c r="DH105" i="85"/>
  <c r="CT105" i="85"/>
  <c r="CF105" i="85"/>
  <c r="DO105" i="85"/>
  <c r="BY105" i="85"/>
  <c r="DA105" i="85"/>
  <c r="BK50" i="85"/>
  <c r="AW50" i="85"/>
  <c r="AP50" i="85"/>
  <c r="BD50" i="85"/>
  <c r="N18" i="85"/>
  <c r="AW103" i="85"/>
  <c r="AP103" i="85"/>
  <c r="BD103" i="85"/>
  <c r="BK103" i="85"/>
  <c r="BK41" i="85"/>
  <c r="AP41" i="85"/>
  <c r="AW41" i="85"/>
  <c r="BD41" i="85"/>
  <c r="AP128" i="85"/>
  <c r="BK128" i="85"/>
  <c r="AW128" i="85"/>
  <c r="BD128" i="85"/>
  <c r="AP59" i="85"/>
  <c r="AW59" i="85"/>
  <c r="BK59" i="85"/>
  <c r="BD59" i="85"/>
  <c r="BK51" i="85"/>
  <c r="AW51" i="85"/>
  <c r="BD51" i="85"/>
  <c r="AP51" i="85"/>
  <c r="AW14" i="85"/>
  <c r="AP14" i="85"/>
  <c r="BD14" i="85"/>
  <c r="BK14" i="85"/>
  <c r="AW135" i="85"/>
  <c r="AP135" i="85"/>
  <c r="BK135" i="85"/>
  <c r="BD135" i="85"/>
  <c r="BK63" i="85"/>
  <c r="AW63" i="85"/>
  <c r="AP63" i="85"/>
  <c r="BD63" i="85"/>
  <c r="AP108" i="85"/>
  <c r="AW108" i="85"/>
  <c r="BD108" i="85"/>
  <c r="BK108" i="85"/>
  <c r="BK46" i="85"/>
  <c r="BD46" i="85"/>
  <c r="AW46" i="85"/>
  <c r="AP46" i="85"/>
  <c r="AP134" i="85"/>
  <c r="AW134" i="85"/>
  <c r="BK134" i="85"/>
  <c r="BD134" i="85"/>
  <c r="AP164" i="85"/>
  <c r="AW164" i="85"/>
  <c r="BK164" i="85"/>
  <c r="BD164" i="85"/>
  <c r="AW100" i="85"/>
  <c r="BK100" i="85"/>
  <c r="AP100" i="85"/>
  <c r="BD100" i="85"/>
  <c r="AW45" i="85"/>
  <c r="BK45" i="85"/>
  <c r="BD45" i="85"/>
  <c r="AP45" i="85"/>
  <c r="AP139" i="85"/>
  <c r="AW139" i="85"/>
  <c r="BK139" i="85"/>
  <c r="BD139" i="85"/>
  <c r="N99" i="85"/>
  <c r="BK99" i="85"/>
  <c r="AW99" i="85"/>
  <c r="BD99" i="85"/>
  <c r="AP99" i="85"/>
  <c r="N37" i="85"/>
  <c r="AW37" i="85"/>
  <c r="AP37" i="85"/>
  <c r="BD37" i="85"/>
  <c r="BK37" i="85"/>
  <c r="AP124" i="85"/>
  <c r="BK124" i="85"/>
  <c r="AW124" i="85"/>
  <c r="BD124" i="85"/>
  <c r="AW47" i="85"/>
  <c r="AP47" i="85"/>
  <c r="BD47" i="85"/>
  <c r="BK47" i="85"/>
  <c r="AP167" i="85"/>
  <c r="AW167" i="85"/>
  <c r="BK167" i="85"/>
  <c r="BD167" i="85"/>
  <c r="AW102" i="85"/>
  <c r="BK102" i="85"/>
  <c r="BD102" i="85"/>
  <c r="AP102" i="85"/>
  <c r="AP131" i="85"/>
  <c r="BK131" i="85"/>
  <c r="AW131" i="85"/>
  <c r="BD131" i="85"/>
  <c r="BK57" i="85"/>
  <c r="AP57" i="85"/>
  <c r="AW57" i="85"/>
  <c r="BD57" i="85"/>
  <c r="BK101" i="85"/>
  <c r="AW101" i="85"/>
  <c r="AP101" i="85"/>
  <c r="BD101" i="85"/>
  <c r="AW39" i="85"/>
  <c r="AP39" i="85"/>
  <c r="BK39" i="85"/>
  <c r="BD39" i="85"/>
  <c r="AP130" i="85"/>
  <c r="BK130" i="85"/>
  <c r="BD130" i="85"/>
  <c r="AW130" i="85"/>
  <c r="BK76" i="85"/>
  <c r="AP76" i="85"/>
  <c r="AW76" i="85"/>
  <c r="BD76" i="85"/>
  <c r="AW160" i="85"/>
  <c r="AP160" i="85"/>
  <c r="BK160" i="85"/>
  <c r="BD160" i="85"/>
  <c r="AW94" i="85"/>
  <c r="BK94" i="85"/>
  <c r="BD94" i="85"/>
  <c r="AP94" i="85"/>
  <c r="AW38" i="85"/>
  <c r="AP38" i="85"/>
  <c r="BK38" i="85"/>
  <c r="BD38" i="85"/>
  <c r="BD52" i="85"/>
  <c r="AP52" i="85"/>
  <c r="AW52" i="85"/>
  <c r="BK52" i="85"/>
  <c r="AW18" i="85"/>
  <c r="BK18" i="85"/>
  <c r="AP18" i="85"/>
  <c r="BD18" i="85"/>
  <c r="AP138" i="85"/>
  <c r="BK138" i="85"/>
  <c r="AW138" i="85"/>
  <c r="BD138" i="85"/>
  <c r="N77" i="85"/>
  <c r="AW93" i="85"/>
  <c r="BK93" i="85"/>
  <c r="BD93" i="85"/>
  <c r="AP93" i="85"/>
  <c r="N33" i="85"/>
  <c r="AW33" i="85"/>
  <c r="AP33" i="85"/>
  <c r="BD33" i="85"/>
  <c r="BK33" i="85"/>
  <c r="BK176" i="85"/>
  <c r="AP176" i="85"/>
  <c r="AW176" i="85"/>
  <c r="BD176" i="85"/>
  <c r="AP120" i="85"/>
  <c r="BD120" i="85"/>
  <c r="BK120" i="85"/>
  <c r="AW120" i="85"/>
  <c r="AP169" i="85"/>
  <c r="AW169" i="85"/>
  <c r="BK169" i="85"/>
  <c r="BD169" i="85"/>
  <c r="AP162" i="85"/>
  <c r="AW162" i="85"/>
  <c r="BK162" i="85"/>
  <c r="BD162" i="85"/>
  <c r="N97" i="85"/>
  <c r="BK97" i="85"/>
  <c r="AW97" i="85"/>
  <c r="AP97" i="85"/>
  <c r="BD97" i="85"/>
  <c r="AP40" i="85"/>
  <c r="AW40" i="85"/>
  <c r="BK40" i="85"/>
  <c r="BD40" i="85"/>
  <c r="AP127" i="85"/>
  <c r="BK127" i="85"/>
  <c r="BD127" i="85"/>
  <c r="AW127" i="85"/>
  <c r="N50" i="85"/>
  <c r="AP165" i="85"/>
  <c r="AW165" i="85"/>
  <c r="BK165" i="85"/>
  <c r="BD165" i="85"/>
  <c r="BK95" i="85"/>
  <c r="AW95" i="85"/>
  <c r="AP95" i="85"/>
  <c r="BD95" i="85"/>
  <c r="AP35" i="85"/>
  <c r="AW35" i="85"/>
  <c r="BD35" i="85"/>
  <c r="BK35" i="85"/>
  <c r="AP126" i="85"/>
  <c r="BK126" i="85"/>
  <c r="BD126" i="85"/>
  <c r="AW126" i="85"/>
  <c r="BK62" i="85"/>
  <c r="AP62" i="85"/>
  <c r="AW62" i="85"/>
  <c r="BD62" i="85"/>
  <c r="AP149" i="85"/>
  <c r="AW149" i="85"/>
  <c r="BK149" i="85"/>
  <c r="BD149" i="85"/>
  <c r="BK90" i="85"/>
  <c r="AW90" i="85"/>
  <c r="AP90" i="85"/>
  <c r="BD90" i="85"/>
  <c r="AW34" i="85"/>
  <c r="AP34" i="85"/>
  <c r="BD34" i="85"/>
  <c r="BK34" i="85"/>
  <c r="AW156" i="85"/>
  <c r="AP156" i="85"/>
  <c r="BK156" i="85"/>
  <c r="BD156" i="85"/>
  <c r="BK113" i="85"/>
  <c r="AP113" i="85"/>
  <c r="AW113" i="85"/>
  <c r="BD113" i="85"/>
  <c r="N87" i="85"/>
  <c r="BK87" i="85"/>
  <c r="BD87" i="85"/>
  <c r="AW87" i="85"/>
  <c r="AP87" i="85"/>
  <c r="AW29" i="85"/>
  <c r="AP29" i="85"/>
  <c r="BD29" i="85"/>
  <c r="BK29" i="85"/>
  <c r="AP168" i="85"/>
  <c r="AW168" i="85"/>
  <c r="BK168" i="85"/>
  <c r="BD168" i="85"/>
  <c r="AP116" i="85"/>
  <c r="BK116" i="85"/>
  <c r="BD116" i="85"/>
  <c r="AW116" i="85"/>
  <c r="N158" i="85"/>
  <c r="AW158" i="85"/>
  <c r="AP158" i="85"/>
  <c r="BD158" i="85"/>
  <c r="BK158" i="85"/>
  <c r="BK92" i="85"/>
  <c r="AW92" i="85"/>
  <c r="BD92" i="85"/>
  <c r="AP92" i="85"/>
  <c r="AW36" i="85"/>
  <c r="AP36" i="85"/>
  <c r="BD36" i="85"/>
  <c r="BK36" i="85"/>
  <c r="AP123" i="85"/>
  <c r="BK123" i="85"/>
  <c r="BD123" i="85"/>
  <c r="AW123" i="85"/>
  <c r="AP161" i="85"/>
  <c r="AW161" i="85"/>
  <c r="BK161" i="85"/>
  <c r="BD161" i="85"/>
  <c r="AW91" i="85"/>
  <c r="BK91" i="85"/>
  <c r="AP91" i="85"/>
  <c r="BD91" i="85"/>
  <c r="AW31" i="85"/>
  <c r="BD31" i="85"/>
  <c r="AP31" i="85"/>
  <c r="BK31" i="85"/>
  <c r="AP170" i="85"/>
  <c r="AW170" i="85"/>
  <c r="BD170" i="85"/>
  <c r="BK170" i="85"/>
  <c r="AP122" i="85"/>
  <c r="AW122" i="85"/>
  <c r="BD122" i="85"/>
  <c r="BK122" i="85"/>
  <c r="BK56" i="85"/>
  <c r="AP56" i="85"/>
  <c r="AW56" i="85"/>
  <c r="BD56" i="85"/>
  <c r="AW145" i="85"/>
  <c r="AP145" i="85"/>
  <c r="BD145" i="85"/>
  <c r="BK145" i="85"/>
  <c r="BK83" i="85"/>
  <c r="BD83" i="85"/>
  <c r="AW83" i="85"/>
  <c r="AP83" i="85"/>
  <c r="AW30" i="85"/>
  <c r="AP30" i="85"/>
  <c r="BK30" i="85"/>
  <c r="BD30" i="85"/>
  <c r="AP133" i="85"/>
  <c r="BK133" i="85"/>
  <c r="AW133" i="85"/>
  <c r="BD133" i="85"/>
  <c r="AW78" i="85"/>
  <c r="BK78" i="85"/>
  <c r="BD78" i="85"/>
  <c r="AP78" i="85"/>
  <c r="BK77" i="85"/>
  <c r="AP77" i="85"/>
  <c r="AW77" i="85"/>
  <c r="BD77" i="85"/>
  <c r="N138" i="85"/>
  <c r="AW159" i="85"/>
  <c r="AP159" i="85"/>
  <c r="BD159" i="85"/>
  <c r="BK159" i="85"/>
  <c r="N82" i="85"/>
  <c r="BK82" i="85"/>
  <c r="AW82" i="85"/>
  <c r="BD82" i="85"/>
  <c r="AP82" i="85"/>
  <c r="AW25" i="85"/>
  <c r="BD25" i="85"/>
  <c r="AP25" i="85"/>
  <c r="BK25" i="85"/>
  <c r="AW155" i="85"/>
  <c r="AP155" i="85"/>
  <c r="BD155" i="85"/>
  <c r="BK155" i="85"/>
  <c r="AP112" i="85"/>
  <c r="AW112" i="85"/>
  <c r="BD112" i="85"/>
  <c r="BK112" i="85"/>
  <c r="BK85" i="85"/>
  <c r="BD85" i="85"/>
  <c r="AP85" i="85"/>
  <c r="AW85" i="85"/>
  <c r="AW32" i="85"/>
  <c r="AP32" i="85"/>
  <c r="BK32" i="85"/>
  <c r="BD32" i="85"/>
  <c r="AP171" i="85"/>
  <c r="AW171" i="85"/>
  <c r="BD171" i="85"/>
  <c r="BK171" i="85"/>
  <c r="AP119" i="85"/>
  <c r="AW119" i="85"/>
  <c r="BD119" i="85"/>
  <c r="BK119" i="85"/>
  <c r="AW146" i="85"/>
  <c r="AP146" i="85"/>
  <c r="BD146" i="85"/>
  <c r="BK146" i="85"/>
  <c r="BK84" i="85"/>
  <c r="AP84" i="85"/>
  <c r="AW84" i="85"/>
  <c r="BD84" i="85"/>
  <c r="AW27" i="85"/>
  <c r="BK27" i="85"/>
  <c r="BD27" i="85"/>
  <c r="AP27" i="85"/>
  <c r="AW157" i="85"/>
  <c r="AP157" i="85"/>
  <c r="BK157" i="85"/>
  <c r="BD157" i="85"/>
  <c r="AP118" i="85"/>
  <c r="BK118" i="85"/>
  <c r="AW118" i="85"/>
  <c r="BD118" i="85"/>
  <c r="AP141" i="85"/>
  <c r="AW141" i="85"/>
  <c r="BD141" i="85"/>
  <c r="BK141" i="85"/>
  <c r="BK79" i="85"/>
  <c r="BD79" i="85"/>
  <c r="AP79" i="85"/>
  <c r="AW79" i="85"/>
  <c r="AW26" i="85"/>
  <c r="BK26" i="85"/>
  <c r="BD26" i="85"/>
  <c r="AP26" i="85"/>
  <c r="AP121" i="85"/>
  <c r="BK121" i="85"/>
  <c r="AW121" i="85"/>
  <c r="BD121" i="85"/>
  <c r="AP125" i="85"/>
  <c r="BK125" i="85"/>
  <c r="BD125" i="85"/>
  <c r="AW125" i="85"/>
  <c r="AW140" i="85"/>
  <c r="AP140" i="85"/>
  <c r="BK140" i="85"/>
  <c r="BD140" i="85"/>
  <c r="AW148" i="85"/>
  <c r="AP148" i="85"/>
  <c r="BD148" i="85"/>
  <c r="BK148" i="85"/>
  <c r="N78" i="85"/>
  <c r="AW19" i="85"/>
  <c r="BK19" i="85"/>
  <c r="AP19" i="85"/>
  <c r="BD19" i="85"/>
  <c r="AW151" i="85"/>
  <c r="AP151" i="85"/>
  <c r="BD151" i="85"/>
  <c r="BK151" i="85"/>
  <c r="AP109" i="85"/>
  <c r="AW109" i="85"/>
  <c r="BK109" i="85"/>
  <c r="BD109" i="85"/>
  <c r="AW147" i="85"/>
  <c r="AP147" i="85"/>
  <c r="BD147" i="85"/>
  <c r="BK147" i="85"/>
  <c r="BK81" i="85"/>
  <c r="AW81" i="85"/>
  <c r="BD81" i="85"/>
  <c r="AP81" i="85"/>
  <c r="AW28" i="85"/>
  <c r="BK28" i="85"/>
  <c r="AP28" i="85"/>
  <c r="BD28" i="85"/>
  <c r="AW154" i="85"/>
  <c r="AP154" i="85"/>
  <c r="BK154" i="85"/>
  <c r="BD154" i="85"/>
  <c r="BK115" i="85"/>
  <c r="AP115" i="85"/>
  <c r="AW115" i="85"/>
  <c r="BD115" i="85"/>
  <c r="AP142" i="85"/>
  <c r="BK142" i="85"/>
  <c r="BD142" i="85"/>
  <c r="AW142" i="85"/>
  <c r="BK80" i="85"/>
  <c r="AP80" i="85"/>
  <c r="BD80" i="85"/>
  <c r="AW80" i="85"/>
  <c r="AW21" i="85"/>
  <c r="BK21" i="85"/>
  <c r="AP21" i="85"/>
  <c r="BD21" i="85"/>
  <c r="AW153" i="85"/>
  <c r="AP153" i="85"/>
  <c r="BD153" i="85"/>
  <c r="BK153" i="85"/>
  <c r="AP114" i="85"/>
  <c r="AW114" i="85"/>
  <c r="BK114" i="85"/>
  <c r="BD114" i="85"/>
  <c r="AW13" i="85"/>
  <c r="BK13" i="85"/>
  <c r="BD13" i="85"/>
  <c r="AP13" i="85"/>
  <c r="AW68" i="85"/>
  <c r="AP68" i="85"/>
  <c r="BD68" i="85"/>
  <c r="BK68" i="85"/>
  <c r="AW20" i="85"/>
  <c r="BD20" i="85"/>
  <c r="AP20" i="85"/>
  <c r="BK20" i="85"/>
  <c r="AP110" i="85"/>
  <c r="AW110" i="85"/>
  <c r="BK110" i="85"/>
  <c r="BD110" i="85"/>
  <c r="BK49" i="85"/>
  <c r="AP49" i="85"/>
  <c r="AW49" i="85"/>
  <c r="BD49" i="85"/>
  <c r="AP137" i="85"/>
  <c r="BK137" i="85"/>
  <c r="AW137" i="85"/>
  <c r="BD137" i="85"/>
  <c r="AP132" i="85"/>
  <c r="BK132" i="85"/>
  <c r="AW132" i="85"/>
  <c r="BD132" i="85"/>
  <c r="AP111" i="85"/>
  <c r="BK111" i="85"/>
  <c r="AW111" i="85"/>
  <c r="BD111" i="85"/>
  <c r="AW105" i="85"/>
  <c r="BK105" i="85"/>
  <c r="AP105" i="85"/>
  <c r="BD105" i="85"/>
  <c r="N139" i="85"/>
  <c r="AP144" i="85"/>
  <c r="AW144" i="85"/>
  <c r="BD144" i="85"/>
  <c r="BK144" i="85"/>
  <c r="AW67" i="85"/>
  <c r="AP67" i="85"/>
  <c r="BK67" i="85"/>
  <c r="BD67" i="85"/>
  <c r="AW15" i="85"/>
  <c r="BD15" i="85"/>
  <c r="AP15" i="85"/>
  <c r="BK15" i="85"/>
  <c r="AW136" i="85"/>
  <c r="BK136" i="85"/>
  <c r="AP136" i="85"/>
  <c r="BD136" i="85"/>
  <c r="AP143" i="85"/>
  <c r="AW143" i="85"/>
  <c r="BD143" i="85"/>
  <c r="BK143" i="85"/>
  <c r="AP70" i="85"/>
  <c r="AW70" i="85"/>
  <c r="BD70" i="85"/>
  <c r="BK70" i="85"/>
  <c r="AW22" i="85"/>
  <c r="BK22" i="85"/>
  <c r="BD22" i="85"/>
  <c r="AP22" i="85"/>
  <c r="AP150" i="85"/>
  <c r="AW150" i="85"/>
  <c r="BK150" i="85"/>
  <c r="BD150" i="85"/>
  <c r="AP69" i="85"/>
  <c r="BK69" i="85"/>
  <c r="AW69" i="85"/>
  <c r="BD69" i="85"/>
  <c r="AW17" i="85"/>
  <c r="BD17" i="85"/>
  <c r="BK17" i="85"/>
  <c r="AP17" i="85"/>
  <c r="AW152" i="85"/>
  <c r="AP152" i="85"/>
  <c r="BK152" i="85"/>
  <c r="BD152" i="85"/>
  <c r="N52" i="85"/>
  <c r="AW16" i="85"/>
  <c r="AP16" i="85"/>
  <c r="BD16" i="85"/>
  <c r="BK16" i="85"/>
  <c r="AP61" i="85"/>
  <c r="BK61" i="85"/>
  <c r="AW61" i="85"/>
  <c r="BD61" i="85"/>
  <c r="AP117" i="85"/>
  <c r="AW117" i="85"/>
  <c r="BD117" i="85"/>
  <c r="BK117" i="85"/>
  <c r="U112" i="85"/>
  <c r="AI112" i="85"/>
  <c r="AB112" i="85"/>
  <c r="U131" i="85"/>
  <c r="AB131" i="85"/>
  <c r="AI131" i="85"/>
  <c r="N162" i="85"/>
  <c r="N69" i="85"/>
  <c r="P173" i="85"/>
  <c r="J194" i="85" s="1"/>
  <c r="N144" i="85"/>
  <c r="U148" i="85"/>
  <c r="AI148" i="85"/>
  <c r="AB148" i="85"/>
  <c r="U19" i="85"/>
  <c r="AI19" i="85"/>
  <c r="AB19" i="85"/>
  <c r="U116" i="85"/>
  <c r="AI116" i="85"/>
  <c r="AB116" i="85"/>
  <c r="U167" i="85"/>
  <c r="AI167" i="85"/>
  <c r="AB167" i="85"/>
  <c r="U102" i="85"/>
  <c r="AB102" i="85"/>
  <c r="AI102" i="85"/>
  <c r="U135" i="85"/>
  <c r="AB135" i="85"/>
  <c r="AI135" i="85"/>
  <c r="U63" i="85"/>
  <c r="AI63" i="85"/>
  <c r="AB63" i="85"/>
  <c r="U142" i="85"/>
  <c r="AB142" i="85"/>
  <c r="AI142" i="85"/>
  <c r="U80" i="85"/>
  <c r="AB80" i="85"/>
  <c r="AI80" i="85"/>
  <c r="U21" i="85"/>
  <c r="AI21" i="85"/>
  <c r="AB21" i="85"/>
  <c r="U153" i="85"/>
  <c r="AB153" i="85"/>
  <c r="AI153" i="85"/>
  <c r="U114" i="85"/>
  <c r="AB114" i="85"/>
  <c r="AI114" i="85"/>
  <c r="U13" i="85"/>
  <c r="AI13" i="85"/>
  <c r="AB13" i="85"/>
  <c r="U68" i="85"/>
  <c r="AB68" i="85"/>
  <c r="AI68" i="85"/>
  <c r="U20" i="85"/>
  <c r="AB20" i="85"/>
  <c r="AI20" i="85"/>
  <c r="U155" i="85"/>
  <c r="AB155" i="85"/>
  <c r="AI155" i="85"/>
  <c r="U97" i="85"/>
  <c r="AB97" i="85"/>
  <c r="AI97" i="85"/>
  <c r="U17" i="85"/>
  <c r="AI17" i="85"/>
  <c r="AB17" i="85"/>
  <c r="N57" i="85"/>
  <c r="N155" i="85"/>
  <c r="N17" i="85"/>
  <c r="U140" i="85"/>
  <c r="AI140" i="85"/>
  <c r="AB140" i="85"/>
  <c r="U52" i="85"/>
  <c r="AB52" i="85"/>
  <c r="AI52" i="85"/>
  <c r="U151" i="85"/>
  <c r="AB151" i="85"/>
  <c r="AI151" i="85"/>
  <c r="U109" i="85"/>
  <c r="AB109" i="85"/>
  <c r="AI109" i="85"/>
  <c r="U158" i="85"/>
  <c r="AI158" i="85"/>
  <c r="AB158" i="85"/>
  <c r="U92" i="85"/>
  <c r="AB92" i="85"/>
  <c r="AI92" i="85"/>
  <c r="U36" i="85"/>
  <c r="AB36" i="85"/>
  <c r="AI36" i="85"/>
  <c r="U127" i="85"/>
  <c r="AB127" i="85"/>
  <c r="AI127" i="85"/>
  <c r="U111" i="85"/>
  <c r="AB111" i="85"/>
  <c r="AI111" i="85"/>
  <c r="U50" i="85"/>
  <c r="AI50" i="85"/>
  <c r="AB50" i="85"/>
  <c r="U138" i="85"/>
  <c r="AI138" i="85"/>
  <c r="AB138" i="85"/>
  <c r="U105" i="85"/>
  <c r="AB105" i="85"/>
  <c r="AI105" i="85"/>
  <c r="U67" i="85"/>
  <c r="AI67" i="85"/>
  <c r="AB67" i="85"/>
  <c r="U69" i="85"/>
  <c r="AB69" i="85"/>
  <c r="AI69" i="85"/>
  <c r="U16" i="85"/>
  <c r="AI16" i="85"/>
  <c r="AB16" i="85"/>
  <c r="N67" i="85"/>
  <c r="N131" i="85"/>
  <c r="U103" i="85"/>
  <c r="AI103" i="85"/>
  <c r="AB103" i="85"/>
  <c r="U41" i="85"/>
  <c r="AI41" i="85"/>
  <c r="AB41" i="85"/>
  <c r="U136" i="85"/>
  <c r="AB136" i="85"/>
  <c r="AI136" i="85"/>
  <c r="U85" i="85"/>
  <c r="AB85" i="85"/>
  <c r="AI85" i="85"/>
  <c r="U32" i="85"/>
  <c r="AI32" i="85"/>
  <c r="AB32" i="85"/>
  <c r="U123" i="85"/>
  <c r="AB123" i="85"/>
  <c r="AI123" i="85"/>
  <c r="U108" i="85"/>
  <c r="AI108" i="85"/>
  <c r="AB108" i="85"/>
  <c r="U46" i="85"/>
  <c r="AI46" i="85"/>
  <c r="AB46" i="85"/>
  <c r="U134" i="85"/>
  <c r="AI134" i="85"/>
  <c r="AB134" i="85"/>
  <c r="U164" i="85"/>
  <c r="AI164" i="85"/>
  <c r="AB164" i="85"/>
  <c r="U100" i="85"/>
  <c r="AB100" i="85"/>
  <c r="AI100" i="85"/>
  <c r="U45" i="85"/>
  <c r="AI45" i="85"/>
  <c r="AB45" i="85"/>
  <c r="U144" i="85"/>
  <c r="AI144" i="85"/>
  <c r="AB144" i="85"/>
  <c r="U162" i="85"/>
  <c r="AI162" i="85"/>
  <c r="AB162" i="85"/>
  <c r="U57" i="85"/>
  <c r="AI57" i="85"/>
  <c r="AB57" i="85"/>
  <c r="N40" i="85"/>
  <c r="U99" i="85"/>
  <c r="AI99" i="85"/>
  <c r="AB99" i="85"/>
  <c r="U37" i="85"/>
  <c r="AI37" i="85"/>
  <c r="AB37" i="85"/>
  <c r="U132" i="85"/>
  <c r="AB132" i="85"/>
  <c r="AI132" i="85"/>
  <c r="U78" i="85"/>
  <c r="AI78" i="85"/>
  <c r="AB78" i="85"/>
  <c r="U147" i="85"/>
  <c r="AB147" i="85"/>
  <c r="AI147" i="85"/>
  <c r="U81" i="85"/>
  <c r="AI81" i="85"/>
  <c r="AB81" i="85"/>
  <c r="U28" i="85"/>
  <c r="AB28" i="85"/>
  <c r="AI28" i="85"/>
  <c r="U171" i="85"/>
  <c r="AB171" i="85"/>
  <c r="AI171" i="85"/>
  <c r="U119" i="85"/>
  <c r="AB119" i="85"/>
  <c r="AI119" i="85"/>
  <c r="U101" i="85"/>
  <c r="AI101" i="85"/>
  <c r="AB101" i="85"/>
  <c r="U39" i="85"/>
  <c r="AI39" i="85"/>
  <c r="AB39" i="85"/>
  <c r="U130" i="85"/>
  <c r="AB130" i="85"/>
  <c r="AI130" i="85"/>
  <c r="U76" i="85"/>
  <c r="AI76" i="85"/>
  <c r="AB76" i="85"/>
  <c r="U160" i="85"/>
  <c r="AI160" i="85"/>
  <c r="AB160" i="85"/>
  <c r="U94" i="85"/>
  <c r="AB94" i="85"/>
  <c r="AI94" i="85"/>
  <c r="U38" i="85"/>
  <c r="AI38" i="85"/>
  <c r="AB38" i="85"/>
  <c r="N109" i="85"/>
  <c r="U93" i="85"/>
  <c r="AI93" i="85"/>
  <c r="AB93" i="85"/>
  <c r="U33" i="85"/>
  <c r="AI33" i="85"/>
  <c r="AB33" i="85"/>
  <c r="N93" i="85"/>
  <c r="U128" i="85"/>
  <c r="AI128" i="85"/>
  <c r="AB128" i="85"/>
  <c r="U59" i="85"/>
  <c r="AI59" i="85"/>
  <c r="AB59" i="85"/>
  <c r="U143" i="85"/>
  <c r="AB143" i="85"/>
  <c r="AI143" i="85"/>
  <c r="U70" i="85"/>
  <c r="AB70" i="85"/>
  <c r="AI70" i="85"/>
  <c r="U22" i="85"/>
  <c r="AB22" i="85"/>
  <c r="AI22" i="85"/>
  <c r="U154" i="85"/>
  <c r="AB154" i="85"/>
  <c r="AI154" i="85"/>
  <c r="U115" i="85"/>
  <c r="AB115" i="85"/>
  <c r="AI115" i="85"/>
  <c r="U165" i="85"/>
  <c r="AB165" i="85"/>
  <c r="AI165" i="85"/>
  <c r="U95" i="85"/>
  <c r="AI95" i="85"/>
  <c r="AB95" i="85"/>
  <c r="U35" i="85"/>
  <c r="AI35" i="85"/>
  <c r="AB35" i="85"/>
  <c r="U126" i="85"/>
  <c r="AB126" i="85"/>
  <c r="AI126" i="85"/>
  <c r="U62" i="85"/>
  <c r="AI62" i="85"/>
  <c r="AB62" i="85"/>
  <c r="U149" i="85"/>
  <c r="AB149" i="85"/>
  <c r="AI149" i="85"/>
  <c r="U90" i="85"/>
  <c r="AB90" i="85"/>
  <c r="AI90" i="85"/>
  <c r="U34" i="85"/>
  <c r="AB34" i="85"/>
  <c r="AI34" i="85"/>
  <c r="U156" i="85"/>
  <c r="AI156" i="85"/>
  <c r="AB156" i="85"/>
  <c r="N103" i="85"/>
  <c r="N41" i="85"/>
  <c r="U87" i="85"/>
  <c r="AB87" i="85"/>
  <c r="AI87" i="85"/>
  <c r="U29" i="85"/>
  <c r="AI29" i="85"/>
  <c r="AB29" i="85"/>
  <c r="U176" i="85"/>
  <c r="AB176" i="85"/>
  <c r="AI176" i="85"/>
  <c r="U124" i="85"/>
  <c r="AI124" i="85"/>
  <c r="AB124" i="85"/>
  <c r="U47" i="85"/>
  <c r="AI47" i="85"/>
  <c r="AB47" i="85"/>
  <c r="U18" i="85"/>
  <c r="AB18" i="85"/>
  <c r="AI18" i="85"/>
  <c r="U150" i="85"/>
  <c r="AB150" i="85"/>
  <c r="AI150" i="85"/>
  <c r="U161" i="85"/>
  <c r="AB161" i="85"/>
  <c r="AI161" i="85"/>
  <c r="U91" i="85"/>
  <c r="AB91" i="85"/>
  <c r="AI91" i="85"/>
  <c r="U31" i="85"/>
  <c r="AI31" i="85"/>
  <c r="AB31" i="85"/>
  <c r="U170" i="85"/>
  <c r="AB170" i="85"/>
  <c r="AI170" i="85"/>
  <c r="U122" i="85"/>
  <c r="AI122" i="85"/>
  <c r="AB122" i="85"/>
  <c r="U56" i="85"/>
  <c r="AI56" i="85"/>
  <c r="AB56" i="85"/>
  <c r="U145" i="85"/>
  <c r="AB145" i="85"/>
  <c r="AI145" i="85"/>
  <c r="U83" i="85"/>
  <c r="AB83" i="85"/>
  <c r="AI83" i="85"/>
  <c r="U30" i="85"/>
  <c r="AB30" i="85"/>
  <c r="AI30" i="85"/>
  <c r="U15" i="85"/>
  <c r="AI15" i="85"/>
  <c r="AB15" i="85"/>
  <c r="U40" i="85"/>
  <c r="AB40" i="85"/>
  <c r="AI40" i="85"/>
  <c r="U152" i="85"/>
  <c r="AI152" i="85"/>
  <c r="AB152" i="85"/>
  <c r="N152" i="85"/>
  <c r="N112" i="85"/>
  <c r="U159" i="85"/>
  <c r="AB159" i="85"/>
  <c r="AI159" i="85"/>
  <c r="U82" i="85"/>
  <c r="AB82" i="85"/>
  <c r="AI82" i="85"/>
  <c r="U25" i="85"/>
  <c r="AI25" i="85"/>
  <c r="AB25" i="85"/>
  <c r="U168" i="85"/>
  <c r="AB168" i="85"/>
  <c r="AI168" i="85"/>
  <c r="U120" i="85"/>
  <c r="AI120" i="85"/>
  <c r="AB120" i="85"/>
  <c r="U169" i="85"/>
  <c r="AB169" i="85"/>
  <c r="AI169" i="85"/>
  <c r="N15" i="85"/>
  <c r="U51" i="85"/>
  <c r="AI51" i="85"/>
  <c r="AB51" i="85"/>
  <c r="U14" i="85"/>
  <c r="AB14" i="85"/>
  <c r="AI14" i="85"/>
  <c r="U139" i="85"/>
  <c r="AB139" i="85"/>
  <c r="AI139" i="85"/>
  <c r="U77" i="85"/>
  <c r="AB77" i="85"/>
  <c r="AI77" i="85"/>
  <c r="N140" i="85"/>
  <c r="U146" i="85"/>
  <c r="AB146" i="85"/>
  <c r="AI146" i="85"/>
  <c r="U84" i="85"/>
  <c r="AI84" i="85"/>
  <c r="AB84" i="85"/>
  <c r="U27" i="85"/>
  <c r="AI27" i="85"/>
  <c r="AB27" i="85"/>
  <c r="U157" i="85"/>
  <c r="AB157" i="85"/>
  <c r="AI157" i="85"/>
  <c r="U118" i="85"/>
  <c r="AI118" i="85"/>
  <c r="AB118" i="85"/>
  <c r="U141" i="85"/>
  <c r="AB141" i="85"/>
  <c r="AI141" i="85"/>
  <c r="U79" i="85"/>
  <c r="AB79" i="85"/>
  <c r="AI79" i="85"/>
  <c r="U26" i="85"/>
  <c r="AB26" i="85"/>
  <c r="AI26" i="85"/>
  <c r="P177" i="85" l="1"/>
  <c r="D36" i="82" l="1"/>
  <c r="B741" i="84"/>
  <c r="B718" i="84"/>
  <c r="B695" i="84"/>
  <c r="B626" i="84"/>
  <c r="B649" i="84"/>
  <c r="B672" i="84"/>
  <c r="B580" i="84"/>
  <c r="B603" i="84"/>
  <c r="B557" i="84"/>
  <c r="B465" i="84"/>
  <c r="B488" i="84"/>
  <c r="B511" i="84"/>
  <c r="B534" i="84"/>
  <c r="B419" i="84"/>
  <c r="B442" i="84"/>
  <c r="B28" i="84"/>
  <c r="B51" i="84"/>
  <c r="B74" i="84"/>
  <c r="B97" i="84"/>
  <c r="B120" i="84"/>
  <c r="B143" i="84"/>
  <c r="B166" i="84"/>
  <c r="B189" i="84"/>
  <c r="B212" i="84"/>
  <c r="B235" i="84"/>
  <c r="B258" i="84"/>
  <c r="B281" i="84"/>
  <c r="B304" i="84"/>
  <c r="B327" i="84"/>
  <c r="B350" i="84"/>
  <c r="B373" i="84"/>
  <c r="B396" i="84"/>
  <c r="B5" i="84"/>
  <c r="M37" i="18" l="1"/>
  <c r="C38" i="16" s="1"/>
  <c r="N37" i="18"/>
  <c r="D38" i="16" s="1"/>
  <c r="M38" i="18"/>
  <c r="N38" i="18"/>
  <c r="M39" i="18"/>
  <c r="C40" i="16" s="1"/>
  <c r="N39" i="18"/>
  <c r="D40" i="16" s="1"/>
  <c r="M40" i="18"/>
  <c r="C41" i="16" s="1"/>
  <c r="N40" i="18"/>
  <c r="D41" i="16" s="1"/>
  <c r="M41" i="18"/>
  <c r="C42" i="16" s="1"/>
  <c r="N41" i="18"/>
  <c r="M42" i="18"/>
  <c r="N42" i="18"/>
  <c r="B38" i="22"/>
  <c r="B39" i="22"/>
  <c r="B40" i="22"/>
  <c r="B41" i="22"/>
  <c r="B42" i="22"/>
  <c r="B43" i="22"/>
  <c r="L145" i="21"/>
  <c r="L150" i="21"/>
  <c r="L155" i="21"/>
  <c r="L160" i="21"/>
  <c r="L165" i="21"/>
  <c r="L170" i="21"/>
  <c r="L175" i="21"/>
  <c r="L50" i="21"/>
  <c r="L55" i="21"/>
  <c r="L60" i="21"/>
  <c r="L65" i="21"/>
  <c r="L70" i="21"/>
  <c r="L75" i="21"/>
  <c r="L80" i="21"/>
  <c r="L85" i="21"/>
  <c r="L90" i="21"/>
  <c r="L95" i="21"/>
  <c r="L100" i="21"/>
  <c r="L105" i="21"/>
  <c r="L110" i="21"/>
  <c r="L115" i="21"/>
  <c r="L120" i="21"/>
  <c r="L125" i="21"/>
  <c r="L130" i="21"/>
  <c r="L135" i="21"/>
  <c r="L140" i="21"/>
  <c r="L20" i="21"/>
  <c r="L25" i="21"/>
  <c r="L30" i="21"/>
  <c r="L35" i="21"/>
  <c r="L40" i="21"/>
  <c r="L45" i="21"/>
  <c r="L15" i="21"/>
  <c r="B175" i="21"/>
  <c r="B170" i="21"/>
  <c r="C172" i="21" s="1"/>
  <c r="B165" i="21"/>
  <c r="D169" i="21" s="1"/>
  <c r="B160" i="21"/>
  <c r="D164" i="21" s="1"/>
  <c r="B155" i="21"/>
  <c r="D159" i="21" s="1"/>
  <c r="B150" i="21"/>
  <c r="V170" i="21"/>
  <c r="S170" i="21"/>
  <c r="N170" i="21"/>
  <c r="C170" i="21"/>
  <c r="V165" i="21"/>
  <c r="S165" i="21"/>
  <c r="N165" i="21"/>
  <c r="V160" i="21"/>
  <c r="S160" i="21"/>
  <c r="N160" i="21"/>
  <c r="V155" i="21"/>
  <c r="S155" i="21"/>
  <c r="N155" i="21"/>
  <c r="V150" i="21"/>
  <c r="S150" i="21"/>
  <c r="N150" i="21"/>
  <c r="D154" i="21"/>
  <c r="D39" i="16"/>
  <c r="D42" i="16"/>
  <c r="D43" i="16"/>
  <c r="C39" i="16"/>
  <c r="C43" i="16"/>
  <c r="B12" i="16"/>
  <c r="B13" i="16"/>
  <c r="B14" i="16"/>
  <c r="B15" i="16"/>
  <c r="B16" i="16"/>
  <c r="B17" i="16"/>
  <c r="B18" i="16"/>
  <c r="B19" i="16"/>
  <c r="B20" i="16"/>
  <c r="B21" i="16"/>
  <c r="B22" i="16"/>
  <c r="B23" i="16"/>
  <c r="B24" i="16"/>
  <c r="B25" i="16"/>
  <c r="B26" i="16"/>
  <c r="B27" i="16"/>
  <c r="B28" i="16"/>
  <c r="B29" i="16"/>
  <c r="B30" i="16"/>
  <c r="B31" i="16"/>
  <c r="B32" i="16"/>
  <c r="B33" i="16"/>
  <c r="B34" i="16"/>
  <c r="B35" i="16"/>
  <c r="B36" i="16"/>
  <c r="B37" i="16"/>
  <c r="B38" i="16"/>
  <c r="B39" i="16"/>
  <c r="B40" i="16"/>
  <c r="B41" i="16"/>
  <c r="B42" i="16"/>
  <c r="B43" i="16"/>
  <c r="J64" i="83"/>
  <c r="I64" i="83"/>
  <c r="H64" i="83"/>
  <c r="G64" i="83"/>
  <c r="F64" i="83"/>
  <c r="J54" i="83"/>
  <c r="I54" i="83"/>
  <c r="H54" i="83"/>
  <c r="G54" i="83"/>
  <c r="F54" i="83"/>
  <c r="E54" i="83"/>
  <c r="E64" i="83" s="1"/>
  <c r="D54" i="83"/>
  <c r="D64" i="83" s="1"/>
  <c r="C52" i="83"/>
  <c r="C51" i="83"/>
  <c r="C50" i="83"/>
  <c r="C49" i="83"/>
  <c r="C48" i="83"/>
  <c r="C47" i="83"/>
  <c r="J45" i="83"/>
  <c r="I45" i="83"/>
  <c r="H45" i="83"/>
  <c r="G45" i="83"/>
  <c r="F45" i="83"/>
  <c r="E45" i="83"/>
  <c r="D45" i="83"/>
  <c r="J44" i="83"/>
  <c r="I44" i="83"/>
  <c r="H44" i="83"/>
  <c r="G44" i="83"/>
  <c r="F44" i="83"/>
  <c r="E44" i="83"/>
  <c r="D44" i="83"/>
  <c r="J42" i="83"/>
  <c r="I42" i="83"/>
  <c r="H42" i="83"/>
  <c r="G42" i="83"/>
  <c r="F42" i="83"/>
  <c r="E42" i="83"/>
  <c r="D42" i="83"/>
  <c r="J41" i="83"/>
  <c r="I41" i="83"/>
  <c r="H41" i="83"/>
  <c r="G41" i="83"/>
  <c r="F41" i="83"/>
  <c r="E41" i="83"/>
  <c r="D41" i="83"/>
  <c r="J39" i="83"/>
  <c r="I39" i="83"/>
  <c r="H39" i="83"/>
  <c r="G39" i="83"/>
  <c r="F39" i="83"/>
  <c r="E39" i="83"/>
  <c r="D39" i="83"/>
  <c r="J38" i="83"/>
  <c r="I38" i="83"/>
  <c r="H38" i="83"/>
  <c r="G38" i="83"/>
  <c r="F38" i="83"/>
  <c r="J36" i="83"/>
  <c r="I36" i="83"/>
  <c r="H36" i="83"/>
  <c r="G36" i="83"/>
  <c r="F36" i="83"/>
  <c r="E36" i="83"/>
  <c r="E38" i="83" s="1"/>
  <c r="D36" i="83"/>
  <c r="D38" i="83" s="1"/>
  <c r="B22" i="83"/>
  <c r="I19" i="83"/>
  <c r="C11" i="83"/>
  <c r="D17" i="83" s="1"/>
  <c r="C9" i="83"/>
  <c r="C10" i="83" s="1"/>
  <c r="C8" i="83"/>
  <c r="B4" i="83"/>
  <c r="J64" i="82"/>
  <c r="I64" i="82"/>
  <c r="H64" i="82"/>
  <c r="G64" i="82"/>
  <c r="F64" i="82"/>
  <c r="J54" i="82"/>
  <c r="I54" i="82"/>
  <c r="H54" i="82"/>
  <c r="G54" i="82"/>
  <c r="F54" i="82"/>
  <c r="E54" i="82"/>
  <c r="E64" i="82" s="1"/>
  <c r="D54" i="82"/>
  <c r="D64" i="82" s="1"/>
  <c r="C52" i="82"/>
  <c r="C51" i="82"/>
  <c r="C50" i="82"/>
  <c r="C49" i="82"/>
  <c r="C48" i="82"/>
  <c r="C47" i="82"/>
  <c r="J45" i="82"/>
  <c r="I45" i="82"/>
  <c r="H45" i="82"/>
  <c r="G45" i="82"/>
  <c r="F45" i="82"/>
  <c r="E45" i="82"/>
  <c r="D45" i="82"/>
  <c r="J44" i="82"/>
  <c r="I44" i="82"/>
  <c r="H44" i="82"/>
  <c r="G44" i="82"/>
  <c r="F44" i="82"/>
  <c r="E44" i="82"/>
  <c r="D44" i="82"/>
  <c r="J42" i="82"/>
  <c r="I42" i="82"/>
  <c r="H42" i="82"/>
  <c r="G42" i="82"/>
  <c r="F42" i="82"/>
  <c r="E42" i="82"/>
  <c r="D42" i="82"/>
  <c r="J41" i="82"/>
  <c r="I41" i="82"/>
  <c r="H41" i="82"/>
  <c r="G41" i="82"/>
  <c r="F41" i="82"/>
  <c r="E41" i="82"/>
  <c r="D41" i="82"/>
  <c r="J39" i="82"/>
  <c r="I39" i="82"/>
  <c r="H39" i="82"/>
  <c r="G39" i="82"/>
  <c r="F39" i="82"/>
  <c r="E39" i="82"/>
  <c r="D39" i="82"/>
  <c r="J38" i="82"/>
  <c r="I38" i="82"/>
  <c r="H38" i="82"/>
  <c r="G38" i="82"/>
  <c r="F38" i="82"/>
  <c r="D38" i="82"/>
  <c r="J36" i="82"/>
  <c r="I36" i="82"/>
  <c r="H36" i="82"/>
  <c r="G36" i="82"/>
  <c r="F36" i="82"/>
  <c r="E36" i="82"/>
  <c r="E38" i="82" s="1"/>
  <c r="B22" i="82"/>
  <c r="C11" i="82"/>
  <c r="D17" i="82" s="1"/>
  <c r="C9" i="82"/>
  <c r="C10" i="82" s="1"/>
  <c r="C8" i="82"/>
  <c r="B4" i="82"/>
  <c r="J64" i="81"/>
  <c r="I64" i="81"/>
  <c r="H64" i="81"/>
  <c r="G64" i="81"/>
  <c r="F64" i="81"/>
  <c r="J54" i="81"/>
  <c r="I54" i="81"/>
  <c r="H54" i="81"/>
  <c r="G54" i="81"/>
  <c r="F54" i="81"/>
  <c r="E54" i="81"/>
  <c r="E64" i="81" s="1"/>
  <c r="D54" i="81"/>
  <c r="D64" i="81" s="1"/>
  <c r="C52" i="81"/>
  <c r="C51" i="81"/>
  <c r="C50" i="81"/>
  <c r="C49" i="81"/>
  <c r="C48" i="81"/>
  <c r="C47" i="81"/>
  <c r="J45" i="81"/>
  <c r="I45" i="81"/>
  <c r="H45" i="81"/>
  <c r="G45" i="81"/>
  <c r="F45" i="81"/>
  <c r="E45" i="81"/>
  <c r="D45" i="81"/>
  <c r="J44" i="81"/>
  <c r="I44" i="81"/>
  <c r="H44" i="81"/>
  <c r="G44" i="81"/>
  <c r="F44" i="81"/>
  <c r="E44" i="81"/>
  <c r="D44" i="81"/>
  <c r="J42" i="81"/>
  <c r="I42" i="81"/>
  <c r="H42" i="81"/>
  <c r="G42" i="81"/>
  <c r="F42" i="81"/>
  <c r="E42" i="81"/>
  <c r="D42" i="81"/>
  <c r="J41" i="81"/>
  <c r="I41" i="81"/>
  <c r="H41" i="81"/>
  <c r="G41" i="81"/>
  <c r="F41" i="81"/>
  <c r="E41" i="81"/>
  <c r="D41" i="81"/>
  <c r="J39" i="81"/>
  <c r="I39" i="81"/>
  <c r="H39" i="81"/>
  <c r="G39" i="81"/>
  <c r="F39" i="81"/>
  <c r="E39" i="81"/>
  <c r="D39" i="81"/>
  <c r="I19" i="81" s="1"/>
  <c r="K19" i="81" s="1"/>
  <c r="J38" i="81"/>
  <c r="I38" i="81"/>
  <c r="H38" i="81"/>
  <c r="G38" i="81"/>
  <c r="F38" i="81"/>
  <c r="D38" i="81"/>
  <c r="J36" i="81"/>
  <c r="I36" i="81"/>
  <c r="H36" i="81"/>
  <c r="G36" i="81"/>
  <c r="F36" i="81"/>
  <c r="E36" i="81"/>
  <c r="E38" i="81" s="1"/>
  <c r="D36" i="81"/>
  <c r="B22" i="81"/>
  <c r="J19" i="81"/>
  <c r="C11" i="81"/>
  <c r="D17" i="81" s="1"/>
  <c r="C10" i="81"/>
  <c r="L8" i="81" s="1"/>
  <c r="L9" i="81"/>
  <c r="C9" i="81"/>
  <c r="C8" i="81"/>
  <c r="B4" i="81"/>
  <c r="J64" i="80"/>
  <c r="I64" i="80"/>
  <c r="H64" i="80"/>
  <c r="G64" i="80"/>
  <c r="F64" i="80"/>
  <c r="J54" i="80"/>
  <c r="I54" i="80"/>
  <c r="H54" i="80"/>
  <c r="G54" i="80"/>
  <c r="F54" i="80"/>
  <c r="E54" i="80"/>
  <c r="E64" i="80" s="1"/>
  <c r="D54" i="80"/>
  <c r="D64" i="80" s="1"/>
  <c r="C52" i="80"/>
  <c r="C51" i="80"/>
  <c r="C50" i="80"/>
  <c r="C49" i="80"/>
  <c r="C48" i="80"/>
  <c r="C47" i="80"/>
  <c r="J45" i="80"/>
  <c r="I45" i="80"/>
  <c r="H45" i="80"/>
  <c r="G45" i="80"/>
  <c r="F45" i="80"/>
  <c r="E45" i="80"/>
  <c r="D45" i="80"/>
  <c r="J44" i="80"/>
  <c r="I44" i="80"/>
  <c r="H44" i="80"/>
  <c r="G44" i="80"/>
  <c r="F44" i="80"/>
  <c r="E44" i="80"/>
  <c r="D44" i="80"/>
  <c r="J42" i="80"/>
  <c r="I42" i="80"/>
  <c r="H42" i="80"/>
  <c r="G42" i="80"/>
  <c r="F42" i="80"/>
  <c r="E42" i="80"/>
  <c r="D42" i="80"/>
  <c r="J41" i="80"/>
  <c r="I41" i="80"/>
  <c r="H41" i="80"/>
  <c r="G41" i="80"/>
  <c r="F41" i="80"/>
  <c r="E41" i="80"/>
  <c r="D41" i="80"/>
  <c r="J39" i="80"/>
  <c r="I39" i="80"/>
  <c r="H39" i="80"/>
  <c r="G39" i="80"/>
  <c r="F39" i="80"/>
  <c r="E39" i="80"/>
  <c r="D39" i="80"/>
  <c r="I19" i="80" s="1"/>
  <c r="J38" i="80"/>
  <c r="I38" i="80"/>
  <c r="H38" i="80"/>
  <c r="G38" i="80"/>
  <c r="F38" i="80"/>
  <c r="E38" i="80"/>
  <c r="J36" i="80"/>
  <c r="I36" i="80"/>
  <c r="H36" i="80"/>
  <c r="G36" i="80"/>
  <c r="F36" i="80"/>
  <c r="E36" i="80"/>
  <c r="D36" i="80"/>
  <c r="D38" i="80" s="1"/>
  <c r="B22" i="80"/>
  <c r="C11" i="80"/>
  <c r="C16" i="80" s="1"/>
  <c r="C10" i="80"/>
  <c r="L8" i="80" s="1"/>
  <c r="C9" i="80"/>
  <c r="C8" i="80"/>
  <c r="B4" i="80"/>
  <c r="J64" i="79"/>
  <c r="I64" i="79"/>
  <c r="H64" i="79"/>
  <c r="G64" i="79"/>
  <c r="F64" i="79"/>
  <c r="J54" i="79"/>
  <c r="I54" i="79"/>
  <c r="H54" i="79"/>
  <c r="G54" i="79"/>
  <c r="F54" i="79"/>
  <c r="E54" i="79"/>
  <c r="E64" i="79" s="1"/>
  <c r="D54" i="79"/>
  <c r="D64" i="79" s="1"/>
  <c r="I15" i="79" s="1"/>
  <c r="C52" i="79"/>
  <c r="C51" i="79"/>
  <c r="C50" i="79"/>
  <c r="C49" i="79"/>
  <c r="C48" i="79"/>
  <c r="C47" i="79"/>
  <c r="J45" i="79"/>
  <c r="I45" i="79"/>
  <c r="H45" i="79"/>
  <c r="G45" i="79"/>
  <c r="F45" i="79"/>
  <c r="E45" i="79"/>
  <c r="D45" i="79"/>
  <c r="J44" i="79"/>
  <c r="I44" i="79"/>
  <c r="H44" i="79"/>
  <c r="G44" i="79"/>
  <c r="F44" i="79"/>
  <c r="E44" i="79"/>
  <c r="D44" i="79"/>
  <c r="J42" i="79"/>
  <c r="I42" i="79"/>
  <c r="H42" i="79"/>
  <c r="G42" i="79"/>
  <c r="F42" i="79"/>
  <c r="E42" i="79"/>
  <c r="D42" i="79"/>
  <c r="J41" i="79"/>
  <c r="I41" i="79"/>
  <c r="H41" i="79"/>
  <c r="G41" i="79"/>
  <c r="F41" i="79"/>
  <c r="E41" i="79"/>
  <c r="D41" i="79"/>
  <c r="J39" i="79"/>
  <c r="I39" i="79"/>
  <c r="H39" i="79"/>
  <c r="G39" i="79"/>
  <c r="F39" i="79"/>
  <c r="E39" i="79"/>
  <c r="I19" i="79" s="1"/>
  <c r="D39" i="79"/>
  <c r="J38" i="79"/>
  <c r="I38" i="79"/>
  <c r="H38" i="79"/>
  <c r="G38" i="79"/>
  <c r="F38" i="79"/>
  <c r="J36" i="79"/>
  <c r="I36" i="79"/>
  <c r="H36" i="79"/>
  <c r="G36" i="79"/>
  <c r="F36" i="79"/>
  <c r="E36" i="79"/>
  <c r="E38" i="79" s="1"/>
  <c r="D36" i="79"/>
  <c r="D38" i="79" s="1"/>
  <c r="B22" i="79"/>
  <c r="C11" i="79"/>
  <c r="D17" i="79" s="1"/>
  <c r="C9" i="79"/>
  <c r="C10" i="79" s="1"/>
  <c r="C8" i="79"/>
  <c r="B4" i="79"/>
  <c r="J64" i="78"/>
  <c r="I64" i="78"/>
  <c r="H64" i="78"/>
  <c r="G64" i="78"/>
  <c r="F64" i="78"/>
  <c r="J54" i="78"/>
  <c r="I54" i="78"/>
  <c r="H54" i="78"/>
  <c r="G54" i="78"/>
  <c r="F54" i="78"/>
  <c r="E54" i="78"/>
  <c r="E64" i="78" s="1"/>
  <c r="D54" i="78"/>
  <c r="D64" i="78" s="1"/>
  <c r="C52" i="78"/>
  <c r="C51" i="78"/>
  <c r="C50" i="78"/>
  <c r="C49" i="78"/>
  <c r="C48" i="78"/>
  <c r="C47" i="78"/>
  <c r="J45" i="78"/>
  <c r="I45" i="78"/>
  <c r="H45" i="78"/>
  <c r="G45" i="78"/>
  <c r="F45" i="78"/>
  <c r="E45" i="78"/>
  <c r="D45" i="78"/>
  <c r="J44" i="78"/>
  <c r="I44" i="78"/>
  <c r="H44" i="78"/>
  <c r="G44" i="78"/>
  <c r="F44" i="78"/>
  <c r="E44" i="78"/>
  <c r="D44" i="78"/>
  <c r="J42" i="78"/>
  <c r="I42" i="78"/>
  <c r="H42" i="78"/>
  <c r="G42" i="78"/>
  <c r="F42" i="78"/>
  <c r="E42" i="78"/>
  <c r="D42" i="78"/>
  <c r="J41" i="78"/>
  <c r="I41" i="78"/>
  <c r="H41" i="78"/>
  <c r="G41" i="78"/>
  <c r="F41" i="78"/>
  <c r="E41" i="78"/>
  <c r="D41" i="78"/>
  <c r="J39" i="78"/>
  <c r="I39" i="78"/>
  <c r="H39" i="78"/>
  <c r="G39" i="78"/>
  <c r="F39" i="78"/>
  <c r="E39" i="78"/>
  <c r="D39" i="78"/>
  <c r="I19" i="78" s="1"/>
  <c r="J38" i="78"/>
  <c r="I38" i="78"/>
  <c r="H38" i="78"/>
  <c r="G38" i="78"/>
  <c r="F38" i="78"/>
  <c r="J36" i="78"/>
  <c r="I36" i="78"/>
  <c r="H36" i="78"/>
  <c r="G36" i="78"/>
  <c r="F36" i="78"/>
  <c r="E36" i="78"/>
  <c r="E38" i="78" s="1"/>
  <c r="D36" i="78"/>
  <c r="D38" i="78" s="1"/>
  <c r="B22" i="78"/>
  <c r="C11" i="78"/>
  <c r="D17" i="78" s="1"/>
  <c r="C9" i="78"/>
  <c r="C10" i="78" s="1"/>
  <c r="C8" i="78"/>
  <c r="B4" i="78"/>
  <c r="J64" i="77"/>
  <c r="I64" i="77"/>
  <c r="H64" i="77"/>
  <c r="G64" i="77"/>
  <c r="F64" i="77"/>
  <c r="J54" i="77"/>
  <c r="I54" i="77"/>
  <c r="H54" i="77"/>
  <c r="G54" i="77"/>
  <c r="F54" i="77"/>
  <c r="E54" i="77"/>
  <c r="E64" i="77" s="1"/>
  <c r="D54" i="77"/>
  <c r="D64" i="77" s="1"/>
  <c r="C52" i="77"/>
  <c r="C51" i="77"/>
  <c r="C50" i="77"/>
  <c r="C49" i="77"/>
  <c r="C48" i="77"/>
  <c r="C47" i="77"/>
  <c r="J45" i="77"/>
  <c r="I45" i="77"/>
  <c r="H45" i="77"/>
  <c r="G45" i="77"/>
  <c r="F45" i="77"/>
  <c r="E45" i="77"/>
  <c r="D45" i="77"/>
  <c r="J44" i="77"/>
  <c r="I44" i="77"/>
  <c r="H44" i="77"/>
  <c r="G44" i="77"/>
  <c r="F44" i="77"/>
  <c r="E44" i="77"/>
  <c r="D44" i="77"/>
  <c r="J42" i="77"/>
  <c r="I42" i="77"/>
  <c r="H42" i="77"/>
  <c r="G42" i="77"/>
  <c r="F42" i="77"/>
  <c r="E42" i="77"/>
  <c r="D42" i="77"/>
  <c r="J41" i="77"/>
  <c r="I41" i="77"/>
  <c r="H41" i="77"/>
  <c r="G41" i="77"/>
  <c r="F41" i="77"/>
  <c r="E41" i="77"/>
  <c r="D41" i="77"/>
  <c r="J39" i="77"/>
  <c r="I39" i="77"/>
  <c r="H39" i="77"/>
  <c r="G39" i="77"/>
  <c r="F39" i="77"/>
  <c r="E39" i="77"/>
  <c r="D39" i="77"/>
  <c r="J38" i="77"/>
  <c r="I38" i="77"/>
  <c r="H38" i="77"/>
  <c r="G38" i="77"/>
  <c r="F38" i="77"/>
  <c r="J36" i="77"/>
  <c r="I36" i="77"/>
  <c r="H36" i="77"/>
  <c r="G36" i="77"/>
  <c r="F36" i="77"/>
  <c r="E36" i="77"/>
  <c r="E38" i="77" s="1"/>
  <c r="D36" i="77"/>
  <c r="D38" i="77" s="1"/>
  <c r="B22" i="77"/>
  <c r="I19" i="77"/>
  <c r="C11" i="77"/>
  <c r="D17" i="77" s="1"/>
  <c r="C9" i="77"/>
  <c r="C10" i="77" s="1"/>
  <c r="C8" i="77"/>
  <c r="B4" i="77"/>
  <c r="J64" i="76"/>
  <c r="I64" i="76"/>
  <c r="H64" i="76"/>
  <c r="G64" i="76"/>
  <c r="F64" i="76"/>
  <c r="E64" i="76"/>
  <c r="J54" i="76"/>
  <c r="I54" i="76"/>
  <c r="H54" i="76"/>
  <c r="G54" i="76"/>
  <c r="F54" i="76"/>
  <c r="E54" i="76"/>
  <c r="D54" i="76"/>
  <c r="D64" i="76" s="1"/>
  <c r="C52" i="76"/>
  <c r="C51" i="76"/>
  <c r="C50" i="76"/>
  <c r="C49" i="76"/>
  <c r="C48" i="76"/>
  <c r="C47" i="76"/>
  <c r="J45" i="76"/>
  <c r="I45" i="76"/>
  <c r="H45" i="76"/>
  <c r="G45" i="76"/>
  <c r="F45" i="76"/>
  <c r="E45" i="76"/>
  <c r="D45" i="76"/>
  <c r="J44" i="76"/>
  <c r="I44" i="76"/>
  <c r="H44" i="76"/>
  <c r="G44" i="76"/>
  <c r="F44" i="76"/>
  <c r="E44" i="76"/>
  <c r="D44" i="76"/>
  <c r="J42" i="76"/>
  <c r="I42" i="76"/>
  <c r="H42" i="76"/>
  <c r="G42" i="76"/>
  <c r="F42" i="76"/>
  <c r="E42" i="76"/>
  <c r="D42" i="76"/>
  <c r="J41" i="76"/>
  <c r="I41" i="76"/>
  <c r="H41" i="76"/>
  <c r="G41" i="76"/>
  <c r="F41" i="76"/>
  <c r="E41" i="76"/>
  <c r="D41" i="76"/>
  <c r="J39" i="76"/>
  <c r="I39" i="76"/>
  <c r="H39" i="76"/>
  <c r="G39" i="76"/>
  <c r="F39" i="76"/>
  <c r="E39" i="76"/>
  <c r="D39" i="76"/>
  <c r="J38" i="76"/>
  <c r="I38" i="76"/>
  <c r="H38" i="76"/>
  <c r="G38" i="76"/>
  <c r="F38" i="76"/>
  <c r="E38" i="76"/>
  <c r="J36" i="76"/>
  <c r="I36" i="76"/>
  <c r="H36" i="76"/>
  <c r="G36" i="76"/>
  <c r="F36" i="76"/>
  <c r="E36" i="76"/>
  <c r="D36" i="76"/>
  <c r="D38" i="76" s="1"/>
  <c r="B22" i="76"/>
  <c r="I19" i="76"/>
  <c r="C11" i="76"/>
  <c r="D17" i="76" s="1"/>
  <c r="C9" i="76"/>
  <c r="C10" i="76" s="1"/>
  <c r="C8" i="76"/>
  <c r="B4" i="76"/>
  <c r="J64" i="75"/>
  <c r="I64" i="75"/>
  <c r="F64" i="75"/>
  <c r="J54" i="75"/>
  <c r="I54" i="75"/>
  <c r="H54" i="75"/>
  <c r="H64" i="75" s="1"/>
  <c r="G54" i="75"/>
  <c r="G64" i="75" s="1"/>
  <c r="F54" i="75"/>
  <c r="E54" i="75"/>
  <c r="E64" i="75" s="1"/>
  <c r="D54" i="75"/>
  <c r="D64" i="75" s="1"/>
  <c r="C52" i="75"/>
  <c r="C51" i="75"/>
  <c r="C50" i="75"/>
  <c r="C49" i="75"/>
  <c r="C48" i="75"/>
  <c r="C47" i="75"/>
  <c r="J45" i="75"/>
  <c r="I45" i="75"/>
  <c r="H45" i="75"/>
  <c r="G45" i="75"/>
  <c r="F45" i="75"/>
  <c r="E45" i="75"/>
  <c r="D45" i="75"/>
  <c r="J44" i="75"/>
  <c r="I44" i="75"/>
  <c r="H44" i="75"/>
  <c r="G44" i="75"/>
  <c r="F44" i="75"/>
  <c r="E44" i="75"/>
  <c r="D44" i="75"/>
  <c r="J42" i="75"/>
  <c r="I42" i="75"/>
  <c r="H42" i="75"/>
  <c r="G42" i="75"/>
  <c r="F42" i="75"/>
  <c r="E42" i="75"/>
  <c r="D42" i="75"/>
  <c r="J41" i="75"/>
  <c r="I41" i="75"/>
  <c r="E41" i="75"/>
  <c r="D41" i="75"/>
  <c r="J39" i="75"/>
  <c r="I39" i="75"/>
  <c r="H39" i="75"/>
  <c r="G39" i="75"/>
  <c r="F39" i="75"/>
  <c r="E39" i="75"/>
  <c r="D39" i="75"/>
  <c r="J38" i="75"/>
  <c r="I38" i="75"/>
  <c r="E38" i="75"/>
  <c r="J36" i="75"/>
  <c r="I36" i="75"/>
  <c r="H36" i="75"/>
  <c r="H38" i="75" s="1"/>
  <c r="G36" i="75"/>
  <c r="G41" i="75" s="1"/>
  <c r="F36" i="75"/>
  <c r="F38" i="75" s="1"/>
  <c r="E36" i="75"/>
  <c r="D36" i="75"/>
  <c r="D38" i="75" s="1"/>
  <c r="B22" i="75"/>
  <c r="C11" i="75"/>
  <c r="C16" i="75" s="1"/>
  <c r="C10" i="75"/>
  <c r="L8" i="75" s="1"/>
  <c r="C9" i="75"/>
  <c r="C8" i="75"/>
  <c r="B4" i="75"/>
  <c r="J64" i="74"/>
  <c r="I64" i="74"/>
  <c r="H64" i="74"/>
  <c r="G64" i="74"/>
  <c r="F64" i="74"/>
  <c r="J54" i="74"/>
  <c r="I54" i="74"/>
  <c r="H54" i="74"/>
  <c r="G54" i="74"/>
  <c r="F54" i="74"/>
  <c r="E54" i="74"/>
  <c r="E64" i="74" s="1"/>
  <c r="D54" i="74"/>
  <c r="D64" i="74" s="1"/>
  <c r="C52" i="74"/>
  <c r="C51" i="74"/>
  <c r="C50" i="74"/>
  <c r="C49" i="74"/>
  <c r="C48" i="74"/>
  <c r="C47" i="74"/>
  <c r="J45" i="74"/>
  <c r="I45" i="74"/>
  <c r="H45" i="74"/>
  <c r="G45" i="74"/>
  <c r="F45" i="74"/>
  <c r="E45" i="74"/>
  <c r="D45" i="74"/>
  <c r="J44" i="74"/>
  <c r="I44" i="74"/>
  <c r="H44" i="74"/>
  <c r="G44" i="74"/>
  <c r="F44" i="74"/>
  <c r="E44" i="74"/>
  <c r="D44" i="74"/>
  <c r="J42" i="74"/>
  <c r="I42" i="74"/>
  <c r="H42" i="74"/>
  <c r="G42" i="74"/>
  <c r="F42" i="74"/>
  <c r="E42" i="74"/>
  <c r="D42" i="74"/>
  <c r="J41" i="74"/>
  <c r="I41" i="74"/>
  <c r="H41" i="74"/>
  <c r="G41" i="74"/>
  <c r="F41" i="74"/>
  <c r="E41" i="74"/>
  <c r="D41" i="74"/>
  <c r="J39" i="74"/>
  <c r="I39" i="74"/>
  <c r="H39" i="74"/>
  <c r="G39" i="74"/>
  <c r="F39" i="74"/>
  <c r="E39" i="74"/>
  <c r="I19" i="74" s="1"/>
  <c r="D39" i="74"/>
  <c r="J38" i="74"/>
  <c r="I38" i="74"/>
  <c r="H38" i="74"/>
  <c r="G38" i="74"/>
  <c r="F38" i="74"/>
  <c r="J36" i="74"/>
  <c r="I36" i="74"/>
  <c r="H36" i="74"/>
  <c r="G36" i="74"/>
  <c r="F36" i="74"/>
  <c r="E36" i="74"/>
  <c r="E38" i="74" s="1"/>
  <c r="D36" i="74"/>
  <c r="D38" i="74" s="1"/>
  <c r="B22" i="74"/>
  <c r="C11" i="74"/>
  <c r="D17" i="74" s="1"/>
  <c r="C9" i="74"/>
  <c r="C10" i="74" s="1"/>
  <c r="C8" i="74"/>
  <c r="B4" i="74"/>
  <c r="J64" i="73"/>
  <c r="I64" i="73"/>
  <c r="H64" i="73"/>
  <c r="G64" i="73"/>
  <c r="F64" i="73"/>
  <c r="J54" i="73"/>
  <c r="I54" i="73"/>
  <c r="H54" i="73"/>
  <c r="G54" i="73"/>
  <c r="F54" i="73"/>
  <c r="E54" i="73"/>
  <c r="E64" i="73" s="1"/>
  <c r="D54" i="73"/>
  <c r="D64" i="73" s="1"/>
  <c r="C52" i="73"/>
  <c r="C51" i="73"/>
  <c r="C50" i="73"/>
  <c r="C49" i="73"/>
  <c r="C48" i="73"/>
  <c r="C47" i="73"/>
  <c r="J45" i="73"/>
  <c r="I45" i="73"/>
  <c r="H45" i="73"/>
  <c r="G45" i="73"/>
  <c r="F45" i="73"/>
  <c r="E45" i="73"/>
  <c r="D45" i="73"/>
  <c r="J44" i="73"/>
  <c r="I44" i="73"/>
  <c r="H44" i="73"/>
  <c r="G44" i="73"/>
  <c r="F44" i="73"/>
  <c r="E44" i="73"/>
  <c r="D44" i="73"/>
  <c r="J42" i="73"/>
  <c r="I42" i="73"/>
  <c r="H42" i="73"/>
  <c r="G42" i="73"/>
  <c r="F42" i="73"/>
  <c r="E42" i="73"/>
  <c r="D42" i="73"/>
  <c r="J41" i="73"/>
  <c r="I41" i="73"/>
  <c r="H41" i="73"/>
  <c r="G41" i="73"/>
  <c r="F41" i="73"/>
  <c r="E41" i="73"/>
  <c r="D41" i="73"/>
  <c r="J39" i="73"/>
  <c r="I39" i="73"/>
  <c r="H39" i="73"/>
  <c r="G39" i="73"/>
  <c r="F39" i="73"/>
  <c r="E39" i="73"/>
  <c r="D39" i="73"/>
  <c r="J38" i="73"/>
  <c r="I38" i="73"/>
  <c r="H38" i="73"/>
  <c r="G38" i="73"/>
  <c r="F38" i="73"/>
  <c r="J36" i="73"/>
  <c r="I36" i="73"/>
  <c r="H36" i="73"/>
  <c r="G36" i="73"/>
  <c r="F36" i="73"/>
  <c r="E36" i="73"/>
  <c r="E38" i="73" s="1"/>
  <c r="D36" i="73"/>
  <c r="D38" i="73" s="1"/>
  <c r="B22" i="73"/>
  <c r="C11" i="73"/>
  <c r="D17" i="73" s="1"/>
  <c r="C9" i="73"/>
  <c r="C10" i="73" s="1"/>
  <c r="C8" i="73"/>
  <c r="B4" i="73"/>
  <c r="J64" i="72"/>
  <c r="I64" i="72"/>
  <c r="H64" i="72"/>
  <c r="G64" i="72"/>
  <c r="F64" i="72"/>
  <c r="D64" i="72"/>
  <c r="J54" i="72"/>
  <c r="I54" i="72"/>
  <c r="H54" i="72"/>
  <c r="G54" i="72"/>
  <c r="F54" i="72"/>
  <c r="E54" i="72"/>
  <c r="E64" i="72" s="1"/>
  <c r="D54" i="72"/>
  <c r="C52" i="72"/>
  <c r="C51" i="72"/>
  <c r="C50" i="72"/>
  <c r="C49" i="72"/>
  <c r="C48" i="72"/>
  <c r="C47" i="72"/>
  <c r="J45" i="72"/>
  <c r="I45" i="72"/>
  <c r="H45" i="72"/>
  <c r="G45" i="72"/>
  <c r="F45" i="72"/>
  <c r="E45" i="72"/>
  <c r="D45" i="72"/>
  <c r="J44" i="72"/>
  <c r="I44" i="72"/>
  <c r="H44" i="72"/>
  <c r="G44" i="72"/>
  <c r="F44" i="72"/>
  <c r="E44" i="72"/>
  <c r="D44" i="72"/>
  <c r="J42" i="72"/>
  <c r="I42" i="72"/>
  <c r="H42" i="72"/>
  <c r="G42" i="72"/>
  <c r="F42" i="72"/>
  <c r="E42" i="72"/>
  <c r="D42" i="72"/>
  <c r="J41" i="72"/>
  <c r="I41" i="72"/>
  <c r="H41" i="72"/>
  <c r="G41" i="72"/>
  <c r="F41" i="72"/>
  <c r="E41" i="72"/>
  <c r="D41" i="72"/>
  <c r="J39" i="72"/>
  <c r="I39" i="72"/>
  <c r="H39" i="72"/>
  <c r="G39" i="72"/>
  <c r="F39" i="72"/>
  <c r="E39" i="72"/>
  <c r="D39" i="72"/>
  <c r="I19" i="72" s="1"/>
  <c r="J38" i="72"/>
  <c r="I38" i="72"/>
  <c r="H38" i="72"/>
  <c r="G38" i="72"/>
  <c r="F38" i="72"/>
  <c r="J36" i="72"/>
  <c r="I36" i="72"/>
  <c r="H36" i="72"/>
  <c r="G36" i="72"/>
  <c r="F36" i="72"/>
  <c r="E36" i="72"/>
  <c r="E38" i="72" s="1"/>
  <c r="D36" i="72"/>
  <c r="D38" i="72" s="1"/>
  <c r="B22" i="72"/>
  <c r="C11" i="72"/>
  <c r="D17" i="72" s="1"/>
  <c r="C9" i="72"/>
  <c r="C10" i="72" s="1"/>
  <c r="C8" i="72"/>
  <c r="B4" i="72"/>
  <c r="J64" i="71"/>
  <c r="J54" i="71"/>
  <c r="I54" i="71"/>
  <c r="I64" i="71" s="1"/>
  <c r="H54" i="71"/>
  <c r="H64" i="71" s="1"/>
  <c r="G54" i="71"/>
  <c r="G64" i="71" s="1"/>
  <c r="F54" i="71"/>
  <c r="F64" i="71" s="1"/>
  <c r="E54" i="71"/>
  <c r="E64" i="71" s="1"/>
  <c r="D54" i="71"/>
  <c r="D64" i="71" s="1"/>
  <c r="C52" i="71"/>
  <c r="C51" i="71"/>
  <c r="C50" i="71"/>
  <c r="C49" i="71"/>
  <c r="C48" i="71"/>
  <c r="C47" i="71"/>
  <c r="J45" i="71"/>
  <c r="I45" i="71"/>
  <c r="H45" i="71"/>
  <c r="G45" i="71"/>
  <c r="F45" i="71"/>
  <c r="E45" i="71"/>
  <c r="D45" i="71"/>
  <c r="J44" i="71"/>
  <c r="I44" i="71"/>
  <c r="H44" i="71"/>
  <c r="G44" i="71"/>
  <c r="F44" i="71"/>
  <c r="E44" i="71"/>
  <c r="D44" i="71"/>
  <c r="J42" i="71"/>
  <c r="I42" i="71"/>
  <c r="H42" i="71"/>
  <c r="G42" i="71"/>
  <c r="F42" i="71"/>
  <c r="E42" i="71"/>
  <c r="D42" i="71"/>
  <c r="J41" i="71"/>
  <c r="I41" i="71"/>
  <c r="H41" i="71"/>
  <c r="G41" i="71"/>
  <c r="F41" i="71"/>
  <c r="E41" i="71"/>
  <c r="D41" i="71"/>
  <c r="J39" i="71"/>
  <c r="I39" i="71"/>
  <c r="H39" i="71"/>
  <c r="G39" i="71"/>
  <c r="F39" i="71"/>
  <c r="E39" i="71"/>
  <c r="D39" i="71"/>
  <c r="J38" i="71"/>
  <c r="J36" i="71"/>
  <c r="I36" i="71"/>
  <c r="I38" i="71" s="1"/>
  <c r="H36" i="71"/>
  <c r="H38" i="71" s="1"/>
  <c r="G36" i="71"/>
  <c r="G38" i="71" s="1"/>
  <c r="F36" i="71"/>
  <c r="F38" i="71" s="1"/>
  <c r="E36" i="71"/>
  <c r="E38" i="71" s="1"/>
  <c r="D36" i="71"/>
  <c r="D38" i="71" s="1"/>
  <c r="B22" i="71"/>
  <c r="C11" i="71"/>
  <c r="C16" i="71" s="1"/>
  <c r="C10" i="71"/>
  <c r="L8" i="71" s="1"/>
  <c r="L9" i="71"/>
  <c r="C9" i="71"/>
  <c r="C8" i="71"/>
  <c r="B4" i="71"/>
  <c r="J64" i="70"/>
  <c r="I64" i="70"/>
  <c r="H64" i="70"/>
  <c r="G64" i="70"/>
  <c r="F64" i="70"/>
  <c r="E64" i="70"/>
  <c r="J54" i="70"/>
  <c r="I54" i="70"/>
  <c r="H54" i="70"/>
  <c r="G54" i="70"/>
  <c r="F54" i="70"/>
  <c r="E54" i="70"/>
  <c r="D54" i="70"/>
  <c r="D64" i="70" s="1"/>
  <c r="I15" i="70" s="1"/>
  <c r="C52" i="70"/>
  <c r="C51" i="70"/>
  <c r="C50" i="70"/>
  <c r="C49" i="70"/>
  <c r="C48" i="70"/>
  <c r="C47" i="70"/>
  <c r="J45" i="70"/>
  <c r="I45" i="70"/>
  <c r="H45" i="70"/>
  <c r="G45" i="70"/>
  <c r="F45" i="70"/>
  <c r="E45" i="70"/>
  <c r="D45" i="70"/>
  <c r="J44" i="70"/>
  <c r="I44" i="70"/>
  <c r="H44" i="70"/>
  <c r="G44" i="70"/>
  <c r="F44" i="70"/>
  <c r="E44" i="70"/>
  <c r="D44" i="70"/>
  <c r="J42" i="70"/>
  <c r="I42" i="70"/>
  <c r="H42" i="70"/>
  <c r="G42" i="70"/>
  <c r="F42" i="70"/>
  <c r="E42" i="70"/>
  <c r="D42" i="70"/>
  <c r="I19" i="70" s="1"/>
  <c r="J41" i="70"/>
  <c r="I41" i="70"/>
  <c r="H41" i="70"/>
  <c r="G41" i="70"/>
  <c r="F41" i="70"/>
  <c r="E41" i="70"/>
  <c r="D41" i="70"/>
  <c r="J39" i="70"/>
  <c r="I39" i="70"/>
  <c r="H39" i="70"/>
  <c r="G39" i="70"/>
  <c r="F39" i="70"/>
  <c r="E39" i="70"/>
  <c r="D39" i="70"/>
  <c r="J38" i="70"/>
  <c r="I38" i="70"/>
  <c r="H38" i="70"/>
  <c r="G38" i="70"/>
  <c r="F38" i="70"/>
  <c r="E38" i="70"/>
  <c r="D38" i="70"/>
  <c r="J36" i="70"/>
  <c r="I36" i="70"/>
  <c r="H36" i="70"/>
  <c r="G36" i="70"/>
  <c r="F36" i="70"/>
  <c r="E36" i="70"/>
  <c r="D36" i="70"/>
  <c r="B22" i="70"/>
  <c r="C11" i="70"/>
  <c r="D17" i="70" s="1"/>
  <c r="C9" i="70"/>
  <c r="C10" i="70" s="1"/>
  <c r="C8" i="70"/>
  <c r="B4" i="70"/>
  <c r="J64" i="69"/>
  <c r="I64" i="69"/>
  <c r="H64" i="69"/>
  <c r="G64" i="69"/>
  <c r="F64" i="69"/>
  <c r="D64" i="69"/>
  <c r="J54" i="69"/>
  <c r="I54" i="69"/>
  <c r="H54" i="69"/>
  <c r="G54" i="69"/>
  <c r="F54" i="69"/>
  <c r="E54" i="69"/>
  <c r="E64" i="69" s="1"/>
  <c r="D54" i="69"/>
  <c r="C52" i="69"/>
  <c r="C51" i="69"/>
  <c r="C50" i="69"/>
  <c r="C49" i="69"/>
  <c r="C48" i="69"/>
  <c r="C47" i="69"/>
  <c r="J45" i="69"/>
  <c r="I45" i="69"/>
  <c r="H45" i="69"/>
  <c r="G45" i="69"/>
  <c r="F45" i="69"/>
  <c r="E45" i="69"/>
  <c r="D45" i="69"/>
  <c r="J44" i="69"/>
  <c r="I44" i="69"/>
  <c r="H44" i="69"/>
  <c r="G44" i="69"/>
  <c r="F44" i="69"/>
  <c r="E44" i="69"/>
  <c r="D44" i="69"/>
  <c r="J42" i="69"/>
  <c r="I42" i="69"/>
  <c r="H42" i="69"/>
  <c r="G42" i="69"/>
  <c r="F42" i="69"/>
  <c r="E42" i="69"/>
  <c r="D42" i="69"/>
  <c r="J41" i="69"/>
  <c r="I41" i="69"/>
  <c r="H41" i="69"/>
  <c r="G41" i="69"/>
  <c r="F41" i="69"/>
  <c r="E41" i="69"/>
  <c r="D41" i="69"/>
  <c r="J39" i="69"/>
  <c r="I39" i="69"/>
  <c r="H39" i="69"/>
  <c r="G39" i="69"/>
  <c r="F39" i="69"/>
  <c r="E39" i="69"/>
  <c r="D39" i="69"/>
  <c r="I19" i="69" s="1"/>
  <c r="J38" i="69"/>
  <c r="I38" i="69"/>
  <c r="H38" i="69"/>
  <c r="G38" i="69"/>
  <c r="F38" i="69"/>
  <c r="D38" i="69"/>
  <c r="J36" i="69"/>
  <c r="I36" i="69"/>
  <c r="H36" i="69"/>
  <c r="G36" i="69"/>
  <c r="F36" i="69"/>
  <c r="E36" i="69"/>
  <c r="E38" i="69" s="1"/>
  <c r="D36" i="69"/>
  <c r="B22" i="69"/>
  <c r="C11" i="69"/>
  <c r="D17" i="69" s="1"/>
  <c r="C9" i="69"/>
  <c r="C10" i="69" s="1"/>
  <c r="C8" i="69"/>
  <c r="B4" i="69"/>
  <c r="J64" i="68"/>
  <c r="I64" i="68"/>
  <c r="H64" i="68"/>
  <c r="G64" i="68"/>
  <c r="F64" i="68"/>
  <c r="J54" i="68"/>
  <c r="I54" i="68"/>
  <c r="H54" i="68"/>
  <c r="G54" i="68"/>
  <c r="F54" i="68"/>
  <c r="E54" i="68"/>
  <c r="E64" i="68" s="1"/>
  <c r="D54" i="68"/>
  <c r="D64" i="68" s="1"/>
  <c r="C52" i="68"/>
  <c r="C51" i="68"/>
  <c r="C50" i="68"/>
  <c r="C49" i="68"/>
  <c r="C48" i="68"/>
  <c r="C47" i="68"/>
  <c r="J45" i="68"/>
  <c r="I45" i="68"/>
  <c r="H45" i="68"/>
  <c r="G45" i="68"/>
  <c r="F45" i="68"/>
  <c r="E45" i="68"/>
  <c r="D45" i="68"/>
  <c r="J44" i="68"/>
  <c r="I44" i="68"/>
  <c r="H44" i="68"/>
  <c r="G44" i="68"/>
  <c r="F44" i="68"/>
  <c r="E44" i="68"/>
  <c r="D44" i="68"/>
  <c r="J42" i="68"/>
  <c r="I42" i="68"/>
  <c r="H42" i="68"/>
  <c r="G42" i="68"/>
  <c r="F42" i="68"/>
  <c r="E42" i="68"/>
  <c r="D42" i="68"/>
  <c r="J41" i="68"/>
  <c r="I41" i="68"/>
  <c r="H41" i="68"/>
  <c r="G41" i="68"/>
  <c r="F41" i="68"/>
  <c r="E41" i="68"/>
  <c r="D41" i="68"/>
  <c r="J39" i="68"/>
  <c r="I39" i="68"/>
  <c r="H39" i="68"/>
  <c r="G39" i="68"/>
  <c r="F39" i="68"/>
  <c r="E39" i="68"/>
  <c r="D39" i="68"/>
  <c r="J38" i="68"/>
  <c r="I38" i="68"/>
  <c r="H38" i="68"/>
  <c r="G38" i="68"/>
  <c r="F38" i="68"/>
  <c r="J36" i="68"/>
  <c r="I36" i="68"/>
  <c r="H36" i="68"/>
  <c r="G36" i="68"/>
  <c r="F36" i="68"/>
  <c r="E36" i="68"/>
  <c r="E38" i="68" s="1"/>
  <c r="D36" i="68"/>
  <c r="D38" i="68" s="1"/>
  <c r="B22" i="68"/>
  <c r="I19" i="68"/>
  <c r="C11" i="68"/>
  <c r="D17" i="68" s="1"/>
  <c r="C9" i="68"/>
  <c r="C10" i="68" s="1"/>
  <c r="C8" i="68"/>
  <c r="B4" i="68"/>
  <c r="J64" i="67"/>
  <c r="I64" i="67"/>
  <c r="H64" i="67"/>
  <c r="G64" i="67"/>
  <c r="F64" i="67"/>
  <c r="E64" i="67"/>
  <c r="J54" i="67"/>
  <c r="I54" i="67"/>
  <c r="H54" i="67"/>
  <c r="G54" i="67"/>
  <c r="F54" i="67"/>
  <c r="E54" i="67"/>
  <c r="D54" i="67"/>
  <c r="D64" i="67" s="1"/>
  <c r="I15" i="67" s="1"/>
  <c r="C52" i="67"/>
  <c r="C51" i="67"/>
  <c r="C50" i="67"/>
  <c r="C49" i="67"/>
  <c r="C48" i="67"/>
  <c r="C47" i="67"/>
  <c r="J45" i="67"/>
  <c r="I45" i="67"/>
  <c r="H45" i="67"/>
  <c r="G45" i="67"/>
  <c r="F45" i="67"/>
  <c r="E45" i="67"/>
  <c r="D45" i="67"/>
  <c r="J44" i="67"/>
  <c r="I44" i="67"/>
  <c r="H44" i="67"/>
  <c r="G44" i="67"/>
  <c r="F44" i="67"/>
  <c r="E44" i="67"/>
  <c r="D44" i="67"/>
  <c r="J42" i="67"/>
  <c r="I42" i="67"/>
  <c r="H42" i="67"/>
  <c r="G42" i="67"/>
  <c r="F42" i="67"/>
  <c r="E42" i="67"/>
  <c r="D42" i="67"/>
  <c r="J41" i="67"/>
  <c r="I41" i="67"/>
  <c r="H41" i="67"/>
  <c r="G41" i="67"/>
  <c r="F41" i="67"/>
  <c r="E41" i="67"/>
  <c r="D41" i="67"/>
  <c r="J39" i="67"/>
  <c r="I39" i="67"/>
  <c r="H39" i="67"/>
  <c r="G39" i="67"/>
  <c r="F39" i="67"/>
  <c r="E39" i="67"/>
  <c r="D39" i="67"/>
  <c r="J38" i="67"/>
  <c r="I38" i="67"/>
  <c r="H38" i="67"/>
  <c r="G38" i="67"/>
  <c r="F38" i="67"/>
  <c r="E38" i="67"/>
  <c r="D38" i="67"/>
  <c r="J36" i="67"/>
  <c r="I36" i="67"/>
  <c r="H36" i="67"/>
  <c r="G36" i="67"/>
  <c r="F36" i="67"/>
  <c r="E36" i="67"/>
  <c r="D36" i="67"/>
  <c r="B22" i="67"/>
  <c r="C11" i="67"/>
  <c r="D17" i="67" s="1"/>
  <c r="C9" i="67"/>
  <c r="C10" i="67" s="1"/>
  <c r="C8" i="67"/>
  <c r="B4" i="67"/>
  <c r="J64" i="66"/>
  <c r="I64" i="66"/>
  <c r="H64" i="66"/>
  <c r="G64" i="66"/>
  <c r="F64" i="66"/>
  <c r="J54" i="66"/>
  <c r="I54" i="66"/>
  <c r="H54" i="66"/>
  <c r="G54" i="66"/>
  <c r="F54" i="66"/>
  <c r="E54" i="66"/>
  <c r="E64" i="66" s="1"/>
  <c r="D54" i="66"/>
  <c r="D64" i="66" s="1"/>
  <c r="C52" i="66"/>
  <c r="C51" i="66"/>
  <c r="C50" i="66"/>
  <c r="C49" i="66"/>
  <c r="C48" i="66"/>
  <c r="C47" i="66"/>
  <c r="J45" i="66"/>
  <c r="I45" i="66"/>
  <c r="H45" i="66"/>
  <c r="G45" i="66"/>
  <c r="F45" i="66"/>
  <c r="E45" i="66"/>
  <c r="D45" i="66"/>
  <c r="J44" i="66"/>
  <c r="I44" i="66"/>
  <c r="H44" i="66"/>
  <c r="G44" i="66"/>
  <c r="F44" i="66"/>
  <c r="E44" i="66"/>
  <c r="D44" i="66"/>
  <c r="J42" i="66"/>
  <c r="I42" i="66"/>
  <c r="H42" i="66"/>
  <c r="G42" i="66"/>
  <c r="F42" i="66"/>
  <c r="E42" i="66"/>
  <c r="D42" i="66"/>
  <c r="J41" i="66"/>
  <c r="I41" i="66"/>
  <c r="H41" i="66"/>
  <c r="G41" i="66"/>
  <c r="F41" i="66"/>
  <c r="E41" i="66"/>
  <c r="D41" i="66"/>
  <c r="J39" i="66"/>
  <c r="I39" i="66"/>
  <c r="H39" i="66"/>
  <c r="G39" i="66"/>
  <c r="F39" i="66"/>
  <c r="E39" i="66"/>
  <c r="D39" i="66"/>
  <c r="I19" i="66" s="1"/>
  <c r="J38" i="66"/>
  <c r="I38" i="66"/>
  <c r="H38" i="66"/>
  <c r="G38" i="66"/>
  <c r="F38" i="66"/>
  <c r="D38" i="66"/>
  <c r="J36" i="66"/>
  <c r="I36" i="66"/>
  <c r="H36" i="66"/>
  <c r="G36" i="66"/>
  <c r="F36" i="66"/>
  <c r="E36" i="66"/>
  <c r="E38" i="66" s="1"/>
  <c r="D36" i="66"/>
  <c r="B22" i="66"/>
  <c r="C11" i="66"/>
  <c r="D17" i="66" s="1"/>
  <c r="C9" i="66"/>
  <c r="C10" i="66" s="1"/>
  <c r="C8" i="66"/>
  <c r="B4" i="66"/>
  <c r="J64" i="65"/>
  <c r="I64" i="65"/>
  <c r="H64" i="65"/>
  <c r="G64" i="65"/>
  <c r="F64" i="65"/>
  <c r="J54" i="65"/>
  <c r="I54" i="65"/>
  <c r="H54" i="65"/>
  <c r="G54" i="65"/>
  <c r="F54" i="65"/>
  <c r="E54" i="65"/>
  <c r="E64" i="65" s="1"/>
  <c r="D54" i="65"/>
  <c r="D64" i="65" s="1"/>
  <c r="C52" i="65"/>
  <c r="C51" i="65"/>
  <c r="C50" i="65"/>
  <c r="C49" i="65"/>
  <c r="C48" i="65"/>
  <c r="C47" i="65"/>
  <c r="J45" i="65"/>
  <c r="I45" i="65"/>
  <c r="H45" i="65"/>
  <c r="G45" i="65"/>
  <c r="F45" i="65"/>
  <c r="E45" i="65"/>
  <c r="D45" i="65"/>
  <c r="J44" i="65"/>
  <c r="I44" i="65"/>
  <c r="H44" i="65"/>
  <c r="G44" i="65"/>
  <c r="F44" i="65"/>
  <c r="E44" i="65"/>
  <c r="D44" i="65"/>
  <c r="J42" i="65"/>
  <c r="I42" i="65"/>
  <c r="H42" i="65"/>
  <c r="G42" i="65"/>
  <c r="F42" i="65"/>
  <c r="E42" i="65"/>
  <c r="D42" i="65"/>
  <c r="J41" i="65"/>
  <c r="I41" i="65"/>
  <c r="H41" i="65"/>
  <c r="G41" i="65"/>
  <c r="F41" i="65"/>
  <c r="E41" i="65"/>
  <c r="D41" i="65"/>
  <c r="J39" i="65"/>
  <c r="I39" i="65"/>
  <c r="H39" i="65"/>
  <c r="G39" i="65"/>
  <c r="F39" i="65"/>
  <c r="E39" i="65"/>
  <c r="D39" i="65"/>
  <c r="J38" i="65"/>
  <c r="I38" i="65"/>
  <c r="H38" i="65"/>
  <c r="G38" i="65"/>
  <c r="F38" i="65"/>
  <c r="J36" i="65"/>
  <c r="I36" i="65"/>
  <c r="H36" i="65"/>
  <c r="G36" i="65"/>
  <c r="F36" i="65"/>
  <c r="E36" i="65"/>
  <c r="E38" i="65" s="1"/>
  <c r="D36" i="65"/>
  <c r="D38" i="65" s="1"/>
  <c r="B22" i="65"/>
  <c r="C11" i="65"/>
  <c r="D17" i="65" s="1"/>
  <c r="C9" i="65"/>
  <c r="C10" i="65" s="1"/>
  <c r="C8" i="65"/>
  <c r="B4" i="65"/>
  <c r="J64" i="64"/>
  <c r="I64" i="64"/>
  <c r="H64" i="64"/>
  <c r="G64" i="64"/>
  <c r="F64" i="64"/>
  <c r="E64" i="64"/>
  <c r="J54" i="64"/>
  <c r="I54" i="64"/>
  <c r="H54" i="64"/>
  <c r="G54" i="64"/>
  <c r="F54" i="64"/>
  <c r="E54" i="64"/>
  <c r="D54" i="64"/>
  <c r="D64" i="64" s="1"/>
  <c r="C52" i="64"/>
  <c r="C51" i="64"/>
  <c r="C50" i="64"/>
  <c r="C49" i="64"/>
  <c r="C48" i="64"/>
  <c r="C47" i="64"/>
  <c r="J45" i="64"/>
  <c r="I45" i="64"/>
  <c r="H45" i="64"/>
  <c r="G45" i="64"/>
  <c r="F45" i="64"/>
  <c r="E45" i="64"/>
  <c r="D45" i="64"/>
  <c r="J44" i="64"/>
  <c r="I44" i="64"/>
  <c r="H44" i="64"/>
  <c r="G44" i="64"/>
  <c r="F44" i="64"/>
  <c r="E44" i="64"/>
  <c r="D44" i="64"/>
  <c r="J42" i="64"/>
  <c r="I42" i="64"/>
  <c r="H42" i="64"/>
  <c r="G42" i="64"/>
  <c r="F42" i="64"/>
  <c r="E42" i="64"/>
  <c r="D42" i="64"/>
  <c r="J41" i="64"/>
  <c r="I41" i="64"/>
  <c r="H41" i="64"/>
  <c r="G41" i="64"/>
  <c r="F41" i="64"/>
  <c r="E41" i="64"/>
  <c r="D41" i="64"/>
  <c r="J39" i="64"/>
  <c r="I39" i="64"/>
  <c r="H39" i="64"/>
  <c r="G39" i="64"/>
  <c r="F39" i="64"/>
  <c r="E39" i="64"/>
  <c r="D39" i="64"/>
  <c r="J38" i="64"/>
  <c r="I38" i="64"/>
  <c r="H38" i="64"/>
  <c r="G38" i="64"/>
  <c r="F38" i="64"/>
  <c r="J36" i="64"/>
  <c r="I36" i="64"/>
  <c r="H36" i="64"/>
  <c r="G36" i="64"/>
  <c r="F36" i="64"/>
  <c r="E36" i="64"/>
  <c r="E38" i="64" s="1"/>
  <c r="D36" i="64"/>
  <c r="D38" i="64" s="1"/>
  <c r="B22" i="64"/>
  <c r="I19" i="64"/>
  <c r="C11" i="64"/>
  <c r="D17" i="64" s="1"/>
  <c r="C9" i="64"/>
  <c r="C10" i="64" s="1"/>
  <c r="C8" i="64"/>
  <c r="B4" i="64"/>
  <c r="J64" i="63"/>
  <c r="I64" i="63"/>
  <c r="H64" i="63"/>
  <c r="G64" i="63"/>
  <c r="J54" i="63"/>
  <c r="I54" i="63"/>
  <c r="H54" i="63"/>
  <c r="G54" i="63"/>
  <c r="F54" i="63"/>
  <c r="F64" i="63" s="1"/>
  <c r="E54" i="63"/>
  <c r="E64" i="63" s="1"/>
  <c r="D54" i="63"/>
  <c r="D64" i="63" s="1"/>
  <c r="C52" i="63"/>
  <c r="C51" i="63"/>
  <c r="C50" i="63"/>
  <c r="C49" i="63"/>
  <c r="C48" i="63"/>
  <c r="C47" i="63"/>
  <c r="J45" i="63"/>
  <c r="I45" i="63"/>
  <c r="H45" i="63"/>
  <c r="G45" i="63"/>
  <c r="F45" i="63"/>
  <c r="E45" i="63"/>
  <c r="D45" i="63"/>
  <c r="J44" i="63"/>
  <c r="I44" i="63"/>
  <c r="H44" i="63"/>
  <c r="G44" i="63"/>
  <c r="F44" i="63"/>
  <c r="E44" i="63"/>
  <c r="D44" i="63"/>
  <c r="J42" i="63"/>
  <c r="I42" i="63"/>
  <c r="H42" i="63"/>
  <c r="G42" i="63"/>
  <c r="F42" i="63"/>
  <c r="E42" i="63"/>
  <c r="D42" i="63"/>
  <c r="J41" i="63"/>
  <c r="I41" i="63"/>
  <c r="H41" i="63"/>
  <c r="G41" i="63"/>
  <c r="F41" i="63"/>
  <c r="E41" i="63"/>
  <c r="D41" i="63"/>
  <c r="J39" i="63"/>
  <c r="I39" i="63"/>
  <c r="H39" i="63"/>
  <c r="G39" i="63"/>
  <c r="F39" i="63"/>
  <c r="E39" i="63"/>
  <c r="D39" i="63"/>
  <c r="I19" i="63" s="1"/>
  <c r="J38" i="63"/>
  <c r="I38" i="63"/>
  <c r="H38" i="63"/>
  <c r="J36" i="63"/>
  <c r="I36" i="63"/>
  <c r="H36" i="63"/>
  <c r="G36" i="63"/>
  <c r="G38" i="63" s="1"/>
  <c r="F36" i="63"/>
  <c r="F38" i="63" s="1"/>
  <c r="E36" i="63"/>
  <c r="E38" i="63" s="1"/>
  <c r="D36" i="63"/>
  <c r="D38" i="63" s="1"/>
  <c r="B22" i="63"/>
  <c r="C11" i="63"/>
  <c r="C16" i="63" s="1"/>
  <c r="C9" i="63"/>
  <c r="C10" i="63" s="1"/>
  <c r="C8" i="63"/>
  <c r="B4" i="63"/>
  <c r="J64" i="62"/>
  <c r="I64" i="62"/>
  <c r="H64" i="62"/>
  <c r="G64" i="62"/>
  <c r="F64" i="62"/>
  <c r="J54" i="62"/>
  <c r="I54" i="62"/>
  <c r="H54" i="62"/>
  <c r="G54" i="62"/>
  <c r="F54" i="62"/>
  <c r="E54" i="62"/>
  <c r="E64" i="62" s="1"/>
  <c r="D54" i="62"/>
  <c r="D64" i="62" s="1"/>
  <c r="C52" i="62"/>
  <c r="C51" i="62"/>
  <c r="C50" i="62"/>
  <c r="C49" i="62"/>
  <c r="C48" i="62"/>
  <c r="C47" i="62"/>
  <c r="J45" i="62"/>
  <c r="I45" i="62"/>
  <c r="H45" i="62"/>
  <c r="G45" i="62"/>
  <c r="F45" i="62"/>
  <c r="E45" i="62"/>
  <c r="D45" i="62"/>
  <c r="J44" i="62"/>
  <c r="I44" i="62"/>
  <c r="H44" i="62"/>
  <c r="G44" i="62"/>
  <c r="F44" i="62"/>
  <c r="E44" i="62"/>
  <c r="D44" i="62"/>
  <c r="J42" i="62"/>
  <c r="I42" i="62"/>
  <c r="H42" i="62"/>
  <c r="G42" i="62"/>
  <c r="F42" i="62"/>
  <c r="E42" i="62"/>
  <c r="D42" i="62"/>
  <c r="J41" i="62"/>
  <c r="I41" i="62"/>
  <c r="H41" i="62"/>
  <c r="G41" i="62"/>
  <c r="F41" i="62"/>
  <c r="E41" i="62"/>
  <c r="D41" i="62"/>
  <c r="J39" i="62"/>
  <c r="I39" i="62"/>
  <c r="H39" i="62"/>
  <c r="G39" i="62"/>
  <c r="F39" i="62"/>
  <c r="E39" i="62"/>
  <c r="D39" i="62"/>
  <c r="I19" i="62" s="1"/>
  <c r="J38" i="62"/>
  <c r="I38" i="62"/>
  <c r="H38" i="62"/>
  <c r="G38" i="62"/>
  <c r="F38" i="62"/>
  <c r="E38" i="62"/>
  <c r="J36" i="62"/>
  <c r="I36" i="62"/>
  <c r="H36" i="62"/>
  <c r="G36" i="62"/>
  <c r="F36" i="62"/>
  <c r="E36" i="62"/>
  <c r="D36" i="62"/>
  <c r="D38" i="62" s="1"/>
  <c r="B22" i="62"/>
  <c r="C11" i="62"/>
  <c r="D17" i="62" s="1"/>
  <c r="C9" i="62"/>
  <c r="C10" i="62" s="1"/>
  <c r="C8" i="62"/>
  <c r="B4" i="62"/>
  <c r="J64" i="61"/>
  <c r="I64" i="61"/>
  <c r="H64" i="61"/>
  <c r="G64" i="61"/>
  <c r="F64" i="61"/>
  <c r="J54" i="61"/>
  <c r="I54" i="61"/>
  <c r="H54" i="61"/>
  <c r="G54" i="61"/>
  <c r="F54" i="61"/>
  <c r="E54" i="61"/>
  <c r="E64" i="61" s="1"/>
  <c r="D54" i="61"/>
  <c r="D64" i="61" s="1"/>
  <c r="C52" i="61"/>
  <c r="C51" i="61"/>
  <c r="C50" i="61"/>
  <c r="C49" i="61"/>
  <c r="C48" i="61"/>
  <c r="C47" i="61"/>
  <c r="J45" i="61"/>
  <c r="I45" i="61"/>
  <c r="H45" i="61"/>
  <c r="G45" i="61"/>
  <c r="F45" i="61"/>
  <c r="E45" i="61"/>
  <c r="D45" i="61"/>
  <c r="J44" i="61"/>
  <c r="I44" i="61"/>
  <c r="H44" i="61"/>
  <c r="G44" i="61"/>
  <c r="F44" i="61"/>
  <c r="E44" i="61"/>
  <c r="D44" i="61"/>
  <c r="J42" i="61"/>
  <c r="I42" i="61"/>
  <c r="H42" i="61"/>
  <c r="G42" i="61"/>
  <c r="F42" i="61"/>
  <c r="E42" i="61"/>
  <c r="D42" i="61"/>
  <c r="J41" i="61"/>
  <c r="I41" i="61"/>
  <c r="H41" i="61"/>
  <c r="G41" i="61"/>
  <c r="F41" i="61"/>
  <c r="D41" i="61"/>
  <c r="J39" i="61"/>
  <c r="I39" i="61"/>
  <c r="H39" i="61"/>
  <c r="G39" i="61"/>
  <c r="F39" i="61"/>
  <c r="E39" i="61"/>
  <c r="D39" i="61"/>
  <c r="I19" i="61" s="1"/>
  <c r="J38" i="61"/>
  <c r="I38" i="61"/>
  <c r="H38" i="61"/>
  <c r="G38" i="61"/>
  <c r="F38" i="61"/>
  <c r="J36" i="61"/>
  <c r="I36" i="61"/>
  <c r="H36" i="61"/>
  <c r="G36" i="61"/>
  <c r="F36" i="61"/>
  <c r="E36" i="61"/>
  <c r="E38" i="61" s="1"/>
  <c r="D36" i="61"/>
  <c r="D38" i="61" s="1"/>
  <c r="B22" i="61"/>
  <c r="C11" i="61"/>
  <c r="D17" i="61" s="1"/>
  <c r="C9" i="61"/>
  <c r="C10" i="61" s="1"/>
  <c r="C8" i="61"/>
  <c r="B4" i="61"/>
  <c r="J64" i="60"/>
  <c r="I64" i="60"/>
  <c r="H64" i="60"/>
  <c r="G64" i="60"/>
  <c r="F64" i="60"/>
  <c r="E64" i="60"/>
  <c r="J54" i="60"/>
  <c r="I54" i="60"/>
  <c r="H54" i="60"/>
  <c r="G54" i="60"/>
  <c r="F54" i="60"/>
  <c r="E54" i="60"/>
  <c r="D54" i="60"/>
  <c r="D64" i="60" s="1"/>
  <c r="C52" i="60"/>
  <c r="C51" i="60"/>
  <c r="C50" i="60"/>
  <c r="C49" i="60"/>
  <c r="C48" i="60"/>
  <c r="C47" i="60"/>
  <c r="J45" i="60"/>
  <c r="I45" i="60"/>
  <c r="H45" i="60"/>
  <c r="G45" i="60"/>
  <c r="F45" i="60"/>
  <c r="E45" i="60"/>
  <c r="D45" i="60"/>
  <c r="J44" i="60"/>
  <c r="I44" i="60"/>
  <c r="H44" i="60"/>
  <c r="G44" i="60"/>
  <c r="F44" i="60"/>
  <c r="E44" i="60"/>
  <c r="D44" i="60"/>
  <c r="J42" i="60"/>
  <c r="I42" i="60"/>
  <c r="H42" i="60"/>
  <c r="G42" i="60"/>
  <c r="F42" i="60"/>
  <c r="E42" i="60"/>
  <c r="D42" i="60"/>
  <c r="J41" i="60"/>
  <c r="I41" i="60"/>
  <c r="H41" i="60"/>
  <c r="G41" i="60"/>
  <c r="F41" i="60"/>
  <c r="D41" i="60"/>
  <c r="J39" i="60"/>
  <c r="I39" i="60"/>
  <c r="H39" i="60"/>
  <c r="G39" i="60"/>
  <c r="F39" i="60"/>
  <c r="E39" i="60"/>
  <c r="D39" i="60"/>
  <c r="J38" i="60"/>
  <c r="I38" i="60"/>
  <c r="H38" i="60"/>
  <c r="G38" i="60"/>
  <c r="F38" i="60"/>
  <c r="E38" i="60"/>
  <c r="D38" i="60"/>
  <c r="J36" i="60"/>
  <c r="I36" i="60"/>
  <c r="H36" i="60"/>
  <c r="G36" i="60"/>
  <c r="F36" i="60"/>
  <c r="E36" i="60"/>
  <c r="E41" i="60" s="1"/>
  <c r="D36" i="60"/>
  <c r="B22" i="60"/>
  <c r="I19" i="60"/>
  <c r="C11" i="60"/>
  <c r="D17" i="60" s="1"/>
  <c r="C9" i="60"/>
  <c r="C10" i="60" s="1"/>
  <c r="C8" i="60"/>
  <c r="B4" i="60"/>
  <c r="J64" i="59"/>
  <c r="I64" i="59"/>
  <c r="H64" i="59"/>
  <c r="G64" i="59"/>
  <c r="F64" i="59"/>
  <c r="E64" i="59"/>
  <c r="J54" i="59"/>
  <c r="I54" i="59"/>
  <c r="H54" i="59"/>
  <c r="G54" i="59"/>
  <c r="F54" i="59"/>
  <c r="E54" i="59"/>
  <c r="D54" i="59"/>
  <c r="D64" i="59" s="1"/>
  <c r="C52" i="59"/>
  <c r="C51" i="59"/>
  <c r="C50" i="59"/>
  <c r="C49" i="59"/>
  <c r="C48" i="59"/>
  <c r="C47" i="59"/>
  <c r="J45" i="59"/>
  <c r="I45" i="59"/>
  <c r="H45" i="59"/>
  <c r="G45" i="59"/>
  <c r="F45" i="59"/>
  <c r="E45" i="59"/>
  <c r="D45" i="59"/>
  <c r="J44" i="59"/>
  <c r="I44" i="59"/>
  <c r="H44" i="59"/>
  <c r="G44" i="59"/>
  <c r="F44" i="59"/>
  <c r="E44" i="59"/>
  <c r="D44" i="59"/>
  <c r="J42" i="59"/>
  <c r="I42" i="59"/>
  <c r="H42" i="59"/>
  <c r="G42" i="59"/>
  <c r="F42" i="59"/>
  <c r="E42" i="59"/>
  <c r="D42" i="59"/>
  <c r="J41" i="59"/>
  <c r="I41" i="59"/>
  <c r="H41" i="59"/>
  <c r="G41" i="59"/>
  <c r="F41" i="59"/>
  <c r="E41" i="59"/>
  <c r="D41" i="59"/>
  <c r="J39" i="59"/>
  <c r="I39" i="59"/>
  <c r="H39" i="59"/>
  <c r="G39" i="59"/>
  <c r="F39" i="59"/>
  <c r="E39" i="59"/>
  <c r="D39" i="59"/>
  <c r="I19" i="59" s="1"/>
  <c r="J38" i="59"/>
  <c r="I38" i="59"/>
  <c r="H38" i="59"/>
  <c r="G38" i="59"/>
  <c r="F38" i="59"/>
  <c r="E38" i="59"/>
  <c r="J36" i="59"/>
  <c r="I36" i="59"/>
  <c r="H36" i="59"/>
  <c r="G36" i="59"/>
  <c r="F36" i="59"/>
  <c r="E36" i="59"/>
  <c r="D36" i="59"/>
  <c r="D38" i="59" s="1"/>
  <c r="B22" i="59"/>
  <c r="C11" i="59"/>
  <c r="D17" i="59" s="1"/>
  <c r="C9" i="59"/>
  <c r="C10" i="59" s="1"/>
  <c r="C8" i="59"/>
  <c r="B4" i="59"/>
  <c r="J64" i="58"/>
  <c r="I64" i="58"/>
  <c r="H64" i="58"/>
  <c r="G64" i="58"/>
  <c r="J54" i="58"/>
  <c r="I54" i="58"/>
  <c r="H54" i="58"/>
  <c r="G54" i="58"/>
  <c r="F54" i="58"/>
  <c r="F64" i="58" s="1"/>
  <c r="E54" i="58"/>
  <c r="E64" i="58" s="1"/>
  <c r="D54" i="58"/>
  <c r="D64" i="58" s="1"/>
  <c r="C52" i="58"/>
  <c r="C51" i="58"/>
  <c r="C50" i="58"/>
  <c r="C49" i="58"/>
  <c r="C48" i="58"/>
  <c r="C47" i="58"/>
  <c r="J45" i="58"/>
  <c r="I45" i="58"/>
  <c r="H45" i="58"/>
  <c r="G45" i="58"/>
  <c r="F45" i="58"/>
  <c r="E45" i="58"/>
  <c r="D45" i="58"/>
  <c r="J44" i="58"/>
  <c r="I44" i="58"/>
  <c r="H44" i="58"/>
  <c r="G44" i="58"/>
  <c r="F44" i="58"/>
  <c r="E44" i="58"/>
  <c r="D44" i="58"/>
  <c r="J42" i="58"/>
  <c r="I42" i="58"/>
  <c r="H42" i="58"/>
  <c r="G42" i="58"/>
  <c r="F42" i="58"/>
  <c r="E42" i="58"/>
  <c r="D42" i="58"/>
  <c r="J41" i="58"/>
  <c r="I41" i="58"/>
  <c r="H41" i="58"/>
  <c r="G41" i="58"/>
  <c r="F41" i="58"/>
  <c r="E41" i="58"/>
  <c r="D41" i="58"/>
  <c r="J39" i="58"/>
  <c r="I39" i="58"/>
  <c r="H39" i="58"/>
  <c r="G39" i="58"/>
  <c r="F39" i="58"/>
  <c r="E39" i="58"/>
  <c r="I19" i="58" s="1"/>
  <c r="D39" i="58"/>
  <c r="J38" i="58"/>
  <c r="I38" i="58"/>
  <c r="H38" i="58"/>
  <c r="G38" i="58"/>
  <c r="J36" i="58"/>
  <c r="I36" i="58"/>
  <c r="H36" i="58"/>
  <c r="G36" i="58"/>
  <c r="F36" i="58"/>
  <c r="F38" i="58" s="1"/>
  <c r="E36" i="58"/>
  <c r="E38" i="58" s="1"/>
  <c r="D36" i="58"/>
  <c r="D38" i="58" s="1"/>
  <c r="B22" i="58"/>
  <c r="C11" i="58"/>
  <c r="D17" i="58" s="1"/>
  <c r="C9" i="58"/>
  <c r="C10" i="58" s="1"/>
  <c r="C8" i="58"/>
  <c r="B4" i="58"/>
  <c r="J64" i="57"/>
  <c r="I64" i="57"/>
  <c r="H64" i="57"/>
  <c r="G64" i="57"/>
  <c r="F64" i="57"/>
  <c r="J54" i="57"/>
  <c r="I54" i="57"/>
  <c r="H54" i="57"/>
  <c r="G54" i="57"/>
  <c r="F54" i="57"/>
  <c r="E54" i="57"/>
  <c r="E64" i="57" s="1"/>
  <c r="D54" i="57"/>
  <c r="D64" i="57" s="1"/>
  <c r="C52" i="57"/>
  <c r="C51" i="57"/>
  <c r="C50" i="57"/>
  <c r="C49" i="57"/>
  <c r="C48" i="57"/>
  <c r="C47" i="57"/>
  <c r="J45" i="57"/>
  <c r="I45" i="57"/>
  <c r="H45" i="57"/>
  <c r="G45" i="57"/>
  <c r="F45" i="57"/>
  <c r="E45" i="57"/>
  <c r="D45" i="57"/>
  <c r="J44" i="57"/>
  <c r="I44" i="57"/>
  <c r="H44" i="57"/>
  <c r="G44" i="57"/>
  <c r="F44" i="57"/>
  <c r="E44" i="57"/>
  <c r="D44" i="57"/>
  <c r="J42" i="57"/>
  <c r="I42" i="57"/>
  <c r="H42" i="57"/>
  <c r="G42" i="57"/>
  <c r="F42" i="57"/>
  <c r="E42" i="57"/>
  <c r="D42" i="57"/>
  <c r="J41" i="57"/>
  <c r="I41" i="57"/>
  <c r="H41" i="57"/>
  <c r="G41" i="57"/>
  <c r="F41" i="57"/>
  <c r="E41" i="57"/>
  <c r="D41" i="57"/>
  <c r="J39" i="57"/>
  <c r="I39" i="57"/>
  <c r="H39" i="57"/>
  <c r="G39" i="57"/>
  <c r="F39" i="57"/>
  <c r="E39" i="57"/>
  <c r="D39" i="57"/>
  <c r="I19" i="57" s="1"/>
  <c r="J38" i="57"/>
  <c r="I38" i="57"/>
  <c r="H38" i="57"/>
  <c r="G38" i="57"/>
  <c r="F38" i="57"/>
  <c r="J36" i="57"/>
  <c r="I36" i="57"/>
  <c r="H36" i="57"/>
  <c r="G36" i="57"/>
  <c r="F36" i="57"/>
  <c r="E36" i="57"/>
  <c r="E38" i="57" s="1"/>
  <c r="D36" i="57"/>
  <c r="D38" i="57" s="1"/>
  <c r="B22" i="57"/>
  <c r="C11" i="57"/>
  <c r="D17" i="57" s="1"/>
  <c r="C9" i="57"/>
  <c r="C10" i="57" s="1"/>
  <c r="C8" i="57"/>
  <c r="B4" i="57"/>
  <c r="J64" i="56"/>
  <c r="I64" i="56"/>
  <c r="H64" i="56"/>
  <c r="G64" i="56"/>
  <c r="F64" i="56"/>
  <c r="J54" i="56"/>
  <c r="I54" i="56"/>
  <c r="H54" i="56"/>
  <c r="G54" i="56"/>
  <c r="F54" i="56"/>
  <c r="E54" i="56"/>
  <c r="E64" i="56" s="1"/>
  <c r="D54" i="56"/>
  <c r="D64" i="56" s="1"/>
  <c r="C52" i="56"/>
  <c r="C51" i="56"/>
  <c r="C50" i="56"/>
  <c r="C49" i="56"/>
  <c r="C48" i="56"/>
  <c r="C47" i="56"/>
  <c r="J45" i="56"/>
  <c r="I45" i="56"/>
  <c r="H45" i="56"/>
  <c r="G45" i="56"/>
  <c r="F45" i="56"/>
  <c r="E45" i="56"/>
  <c r="D45" i="56"/>
  <c r="J44" i="56"/>
  <c r="I44" i="56"/>
  <c r="H44" i="56"/>
  <c r="G44" i="56"/>
  <c r="F44" i="56"/>
  <c r="E44" i="56"/>
  <c r="D44" i="56"/>
  <c r="J42" i="56"/>
  <c r="I42" i="56"/>
  <c r="H42" i="56"/>
  <c r="G42" i="56"/>
  <c r="F42" i="56"/>
  <c r="E42" i="56"/>
  <c r="D42" i="56"/>
  <c r="J41" i="56"/>
  <c r="I41" i="56"/>
  <c r="H41" i="56"/>
  <c r="G41" i="56"/>
  <c r="F41" i="56"/>
  <c r="E41" i="56"/>
  <c r="D41" i="56"/>
  <c r="J39" i="56"/>
  <c r="I39" i="56"/>
  <c r="H39" i="56"/>
  <c r="G39" i="56"/>
  <c r="F39" i="56"/>
  <c r="E39" i="56"/>
  <c r="D39" i="56"/>
  <c r="J38" i="56"/>
  <c r="I38" i="56"/>
  <c r="H38" i="56"/>
  <c r="G38" i="56"/>
  <c r="F38" i="56"/>
  <c r="E38" i="56"/>
  <c r="J36" i="56"/>
  <c r="I36" i="56"/>
  <c r="H36" i="56"/>
  <c r="G36" i="56"/>
  <c r="F36" i="56"/>
  <c r="E36" i="56"/>
  <c r="D36" i="56"/>
  <c r="D38" i="56" s="1"/>
  <c r="B22" i="56"/>
  <c r="C11" i="56"/>
  <c r="C16" i="56" s="1"/>
  <c r="C10" i="56"/>
  <c r="L10" i="56" s="1"/>
  <c r="C9" i="56"/>
  <c r="C8" i="56"/>
  <c r="B4" i="56"/>
  <c r="J64" i="55"/>
  <c r="I64" i="55"/>
  <c r="H64" i="55"/>
  <c r="G64" i="55"/>
  <c r="F64" i="55"/>
  <c r="J54" i="55"/>
  <c r="I54" i="55"/>
  <c r="H54" i="55"/>
  <c r="G54" i="55"/>
  <c r="F54" i="55"/>
  <c r="E54" i="55"/>
  <c r="E64" i="55" s="1"/>
  <c r="D54" i="55"/>
  <c r="D64" i="55" s="1"/>
  <c r="C52" i="55"/>
  <c r="C51" i="55"/>
  <c r="C50" i="55"/>
  <c r="C49" i="55"/>
  <c r="C48" i="55"/>
  <c r="C47" i="55"/>
  <c r="J45" i="55"/>
  <c r="I45" i="55"/>
  <c r="H45" i="55"/>
  <c r="G45" i="55"/>
  <c r="F45" i="55"/>
  <c r="E45" i="55"/>
  <c r="D45" i="55"/>
  <c r="J44" i="55"/>
  <c r="I44" i="55"/>
  <c r="H44" i="55"/>
  <c r="G44" i="55"/>
  <c r="F44" i="55"/>
  <c r="E44" i="55"/>
  <c r="D44" i="55"/>
  <c r="J42" i="55"/>
  <c r="I42" i="55"/>
  <c r="H42" i="55"/>
  <c r="G42" i="55"/>
  <c r="F42" i="55"/>
  <c r="E42" i="55"/>
  <c r="D42" i="55"/>
  <c r="J41" i="55"/>
  <c r="I41" i="55"/>
  <c r="H41" i="55"/>
  <c r="G41" i="55"/>
  <c r="F41" i="55"/>
  <c r="E41" i="55"/>
  <c r="D41" i="55"/>
  <c r="J39" i="55"/>
  <c r="I39" i="55"/>
  <c r="H39" i="55"/>
  <c r="G39" i="55"/>
  <c r="F39" i="55"/>
  <c r="E39" i="55"/>
  <c r="I19" i="55" s="1"/>
  <c r="D39" i="55"/>
  <c r="J38" i="55"/>
  <c r="I38" i="55"/>
  <c r="H38" i="55"/>
  <c r="G38" i="55"/>
  <c r="F38" i="55"/>
  <c r="J36" i="55"/>
  <c r="I36" i="55"/>
  <c r="H36" i="55"/>
  <c r="G36" i="55"/>
  <c r="F36" i="55"/>
  <c r="E36" i="55"/>
  <c r="E38" i="55" s="1"/>
  <c r="D36" i="55"/>
  <c r="D38" i="55" s="1"/>
  <c r="B22" i="55"/>
  <c r="C11" i="55"/>
  <c r="D17" i="55" s="1"/>
  <c r="C9" i="55"/>
  <c r="C10" i="55" s="1"/>
  <c r="C8" i="55"/>
  <c r="B4" i="55"/>
  <c r="J64" i="54"/>
  <c r="I64" i="54"/>
  <c r="H64" i="54"/>
  <c r="G64" i="54"/>
  <c r="F64" i="54"/>
  <c r="D64" i="54"/>
  <c r="J54" i="54"/>
  <c r="I54" i="54"/>
  <c r="H54" i="54"/>
  <c r="G54" i="54"/>
  <c r="F54" i="54"/>
  <c r="E54" i="54"/>
  <c r="E64" i="54" s="1"/>
  <c r="D54" i="54"/>
  <c r="C52" i="54"/>
  <c r="C51" i="54"/>
  <c r="C50" i="54"/>
  <c r="C49" i="54"/>
  <c r="C48" i="54"/>
  <c r="C47" i="54"/>
  <c r="J45" i="54"/>
  <c r="I45" i="54"/>
  <c r="H45" i="54"/>
  <c r="G45" i="54"/>
  <c r="F45" i="54"/>
  <c r="E45" i="54"/>
  <c r="D45" i="54"/>
  <c r="J44" i="54"/>
  <c r="I44" i="54"/>
  <c r="H44" i="54"/>
  <c r="G44" i="54"/>
  <c r="F44" i="54"/>
  <c r="E44" i="54"/>
  <c r="D44" i="54"/>
  <c r="J42" i="54"/>
  <c r="I42" i="54"/>
  <c r="H42" i="54"/>
  <c r="G42" i="54"/>
  <c r="F42" i="54"/>
  <c r="E42" i="54"/>
  <c r="D42" i="54"/>
  <c r="J41" i="54"/>
  <c r="I41" i="54"/>
  <c r="H41" i="54"/>
  <c r="G41" i="54"/>
  <c r="F41" i="54"/>
  <c r="E41" i="54"/>
  <c r="D41" i="54"/>
  <c r="J39" i="54"/>
  <c r="I39" i="54"/>
  <c r="H39" i="54"/>
  <c r="G39" i="54"/>
  <c r="F39" i="54"/>
  <c r="E39" i="54"/>
  <c r="D39" i="54"/>
  <c r="I19" i="54" s="1"/>
  <c r="J38" i="54"/>
  <c r="I38" i="54"/>
  <c r="H38" i="54"/>
  <c r="G38" i="54"/>
  <c r="F38" i="54"/>
  <c r="D38" i="54"/>
  <c r="J36" i="54"/>
  <c r="I36" i="54"/>
  <c r="H36" i="54"/>
  <c r="G36" i="54"/>
  <c r="F36" i="54"/>
  <c r="E36" i="54"/>
  <c r="E38" i="54" s="1"/>
  <c r="D36" i="54"/>
  <c r="B22" i="54"/>
  <c r="C11" i="54"/>
  <c r="D17" i="54" s="1"/>
  <c r="C9" i="54"/>
  <c r="C10" i="54" s="1"/>
  <c r="C8" i="54"/>
  <c r="B4" i="54"/>
  <c r="J64" i="53"/>
  <c r="I64" i="53"/>
  <c r="H64" i="53"/>
  <c r="J54" i="53"/>
  <c r="I54" i="53"/>
  <c r="H54" i="53"/>
  <c r="G54" i="53"/>
  <c r="G64" i="53" s="1"/>
  <c r="F54" i="53"/>
  <c r="F64" i="53" s="1"/>
  <c r="E54" i="53"/>
  <c r="E64" i="53" s="1"/>
  <c r="D54" i="53"/>
  <c r="D64" i="53" s="1"/>
  <c r="C52" i="53"/>
  <c r="C51" i="53"/>
  <c r="C50" i="53"/>
  <c r="C49" i="53"/>
  <c r="C48" i="53"/>
  <c r="C47" i="53"/>
  <c r="J45" i="53"/>
  <c r="I45" i="53"/>
  <c r="H45" i="53"/>
  <c r="G45" i="53"/>
  <c r="F45" i="53"/>
  <c r="E45" i="53"/>
  <c r="D45" i="53"/>
  <c r="J44" i="53"/>
  <c r="I44" i="53"/>
  <c r="H44" i="53"/>
  <c r="G44" i="53"/>
  <c r="F44" i="53"/>
  <c r="E44" i="53"/>
  <c r="D44" i="53"/>
  <c r="J42" i="53"/>
  <c r="I42" i="53"/>
  <c r="H42" i="53"/>
  <c r="G42" i="53"/>
  <c r="F42" i="53"/>
  <c r="E42" i="53"/>
  <c r="D42" i="53"/>
  <c r="J41" i="53"/>
  <c r="I41" i="53"/>
  <c r="H41" i="53"/>
  <c r="G41" i="53"/>
  <c r="F41" i="53"/>
  <c r="E41" i="53"/>
  <c r="D41" i="53"/>
  <c r="J39" i="53"/>
  <c r="I39" i="53"/>
  <c r="H39" i="53"/>
  <c r="G39" i="53"/>
  <c r="F39" i="53"/>
  <c r="E39" i="53"/>
  <c r="D39" i="53"/>
  <c r="I19" i="53" s="1"/>
  <c r="J38" i="53"/>
  <c r="I38" i="53"/>
  <c r="H38" i="53"/>
  <c r="J36" i="53"/>
  <c r="I36" i="53"/>
  <c r="H36" i="53"/>
  <c r="G36" i="53"/>
  <c r="G38" i="53" s="1"/>
  <c r="F36" i="53"/>
  <c r="F38" i="53" s="1"/>
  <c r="E36" i="53"/>
  <c r="E38" i="53" s="1"/>
  <c r="D36" i="53"/>
  <c r="D38" i="53" s="1"/>
  <c r="B22" i="53"/>
  <c r="C11" i="53"/>
  <c r="D17" i="53" s="1"/>
  <c r="C9" i="53"/>
  <c r="C10" i="53" s="1"/>
  <c r="C8" i="53"/>
  <c r="B4" i="53"/>
  <c r="J64" i="52"/>
  <c r="I64" i="52"/>
  <c r="H64" i="52"/>
  <c r="G64" i="52"/>
  <c r="F64" i="52"/>
  <c r="J54" i="52"/>
  <c r="I54" i="52"/>
  <c r="H54" i="52"/>
  <c r="G54" i="52"/>
  <c r="F54" i="52"/>
  <c r="E54" i="52"/>
  <c r="E64" i="52" s="1"/>
  <c r="D54" i="52"/>
  <c r="D64" i="52" s="1"/>
  <c r="C52" i="52"/>
  <c r="C51" i="52"/>
  <c r="C50" i="52"/>
  <c r="C49" i="52"/>
  <c r="C48" i="52"/>
  <c r="C47" i="52"/>
  <c r="J45" i="52"/>
  <c r="I45" i="52"/>
  <c r="H45" i="52"/>
  <c r="G45" i="52"/>
  <c r="F45" i="52"/>
  <c r="E45" i="52"/>
  <c r="D45" i="52"/>
  <c r="J44" i="52"/>
  <c r="I44" i="52"/>
  <c r="H44" i="52"/>
  <c r="G44" i="52"/>
  <c r="F44" i="52"/>
  <c r="E44" i="52"/>
  <c r="D44" i="52"/>
  <c r="J42" i="52"/>
  <c r="I42" i="52"/>
  <c r="H42" i="52"/>
  <c r="G42" i="52"/>
  <c r="F42" i="52"/>
  <c r="E42" i="52"/>
  <c r="D42" i="52"/>
  <c r="J41" i="52"/>
  <c r="I41" i="52"/>
  <c r="H41" i="52"/>
  <c r="G41" i="52"/>
  <c r="F41" i="52"/>
  <c r="E41" i="52"/>
  <c r="D41" i="52"/>
  <c r="J39" i="52"/>
  <c r="I39" i="52"/>
  <c r="H39" i="52"/>
  <c r="G39" i="52"/>
  <c r="F39" i="52"/>
  <c r="E39" i="52"/>
  <c r="D39" i="52"/>
  <c r="J38" i="52"/>
  <c r="I38" i="52"/>
  <c r="H38" i="52"/>
  <c r="G38" i="52"/>
  <c r="F38" i="52"/>
  <c r="E38" i="52"/>
  <c r="D38" i="52"/>
  <c r="J36" i="52"/>
  <c r="I36" i="52"/>
  <c r="H36" i="52"/>
  <c r="G36" i="52"/>
  <c r="F36" i="52"/>
  <c r="E36" i="52"/>
  <c r="D36" i="52"/>
  <c r="B22" i="52"/>
  <c r="I19" i="52"/>
  <c r="C11" i="52"/>
  <c r="D17" i="52" s="1"/>
  <c r="C9" i="52"/>
  <c r="C10" i="52" s="1"/>
  <c r="C8" i="52"/>
  <c r="B4" i="52"/>
  <c r="C11" i="8"/>
  <c r="B34" i="22"/>
  <c r="B35" i="22"/>
  <c r="B36" i="22"/>
  <c r="B37" i="22"/>
  <c r="B30" i="22"/>
  <c r="B31" i="22"/>
  <c r="B32" i="22"/>
  <c r="B33" i="22"/>
  <c r="C177" i="21"/>
  <c r="B145" i="21"/>
  <c r="D149" i="21" s="1"/>
  <c r="B140" i="21"/>
  <c r="C141" i="21" s="1"/>
  <c r="B135" i="21"/>
  <c r="C139" i="21" s="1"/>
  <c r="AE139" i="21" s="1"/>
  <c r="B130" i="21"/>
  <c r="C134" i="21" s="1"/>
  <c r="AE134" i="21" s="1"/>
  <c r="B125" i="21"/>
  <c r="B120" i="21"/>
  <c r="B115" i="21"/>
  <c r="B110" i="21"/>
  <c r="V175" i="21"/>
  <c r="S175" i="21"/>
  <c r="N175" i="21"/>
  <c r="V145" i="21"/>
  <c r="S145" i="21"/>
  <c r="N145" i="21"/>
  <c r="V140" i="21"/>
  <c r="S140" i="21"/>
  <c r="N140" i="21"/>
  <c r="V135" i="21"/>
  <c r="S135" i="21"/>
  <c r="N135" i="21"/>
  <c r="V130" i="21"/>
  <c r="S130" i="21"/>
  <c r="N130" i="21"/>
  <c r="N29" i="18"/>
  <c r="N30" i="18"/>
  <c r="D31" i="16" s="1"/>
  <c r="N31" i="18"/>
  <c r="D32" i="16" s="1"/>
  <c r="N32" i="18"/>
  <c r="D33" i="16" s="1"/>
  <c r="N33" i="18"/>
  <c r="D34" i="16" s="1"/>
  <c r="N34" i="18"/>
  <c r="D35" i="16" s="1"/>
  <c r="N35" i="18"/>
  <c r="D36" i="16" s="1"/>
  <c r="N36" i="18"/>
  <c r="D37" i="16" s="1"/>
  <c r="M29" i="18"/>
  <c r="C30" i="16" s="1"/>
  <c r="M30" i="18"/>
  <c r="C31" i="16" s="1"/>
  <c r="M31" i="18"/>
  <c r="C32" i="16" s="1"/>
  <c r="M32" i="18"/>
  <c r="C33" i="16" s="1"/>
  <c r="M33" i="18"/>
  <c r="C34" i="16" s="1"/>
  <c r="M34" i="18"/>
  <c r="C35" i="16" s="1"/>
  <c r="M35" i="18"/>
  <c r="C36" i="16" s="1"/>
  <c r="M36" i="18"/>
  <c r="C37" i="16" s="1"/>
  <c r="D30" i="16"/>
  <c r="H64" i="8"/>
  <c r="I64" i="8"/>
  <c r="J64" i="8"/>
  <c r="N115" i="18"/>
  <c r="N116" i="18"/>
  <c r="N117" i="18"/>
  <c r="N118" i="18"/>
  <c r="N119" i="18"/>
  <c r="M115" i="18"/>
  <c r="M116" i="18"/>
  <c r="M117" i="18"/>
  <c r="M118" i="18"/>
  <c r="M119" i="18"/>
  <c r="V20" i="21"/>
  <c r="V25" i="21"/>
  <c r="V30" i="21"/>
  <c r="V35" i="21"/>
  <c r="V40" i="21"/>
  <c r="V45" i="21"/>
  <c r="V50" i="21"/>
  <c r="V55" i="21"/>
  <c r="V60" i="21"/>
  <c r="V65" i="21"/>
  <c r="V70" i="21"/>
  <c r="V75" i="21"/>
  <c r="V80" i="21"/>
  <c r="V85" i="21"/>
  <c r="V90" i="21"/>
  <c r="V95" i="21"/>
  <c r="V100" i="21"/>
  <c r="V105" i="21"/>
  <c r="V110" i="21"/>
  <c r="V115" i="21"/>
  <c r="V120" i="21"/>
  <c r="V125" i="21"/>
  <c r="V15" i="21"/>
  <c r="I19" i="82" l="1"/>
  <c r="L8" i="63"/>
  <c r="J19" i="63"/>
  <c r="L9" i="63"/>
  <c r="K19" i="63"/>
  <c r="J19" i="75"/>
  <c r="I15" i="76"/>
  <c r="J19" i="80"/>
  <c r="K19" i="80" s="1"/>
  <c r="I19" i="56"/>
  <c r="K19" i="56" s="1"/>
  <c r="I15" i="59"/>
  <c r="I15" i="61"/>
  <c r="I19" i="67"/>
  <c r="J19" i="71"/>
  <c r="I15" i="68"/>
  <c r="I19" i="71"/>
  <c r="K19" i="71" s="1"/>
  <c r="I15" i="82"/>
  <c r="I19" i="75"/>
  <c r="K19" i="75" s="1"/>
  <c r="I15" i="83"/>
  <c r="J19" i="56"/>
  <c r="L9" i="75"/>
  <c r="L9" i="80"/>
  <c r="I15" i="54"/>
  <c r="J15" i="70"/>
  <c r="I19" i="73"/>
  <c r="L9" i="56"/>
  <c r="I19" i="65"/>
  <c r="I15" i="57"/>
  <c r="P141" i="21"/>
  <c r="I15" i="81"/>
  <c r="J15" i="81" s="1"/>
  <c r="I15" i="80"/>
  <c r="J15" i="80" s="1"/>
  <c r="I15" i="77"/>
  <c r="I15" i="78"/>
  <c r="I15" i="71"/>
  <c r="I15" i="69"/>
  <c r="I15" i="66"/>
  <c r="I15" i="65"/>
  <c r="I15" i="64"/>
  <c r="I15" i="63"/>
  <c r="J15" i="63" s="1"/>
  <c r="I15" i="62"/>
  <c r="E41" i="61"/>
  <c r="I15" i="60"/>
  <c r="I15" i="55"/>
  <c r="I15" i="53"/>
  <c r="I15" i="52"/>
  <c r="I15" i="58"/>
  <c r="I15" i="56"/>
  <c r="J15" i="56" s="1"/>
  <c r="H41" i="75"/>
  <c r="G38" i="75"/>
  <c r="F41" i="75"/>
  <c r="I15" i="75"/>
  <c r="I15" i="74"/>
  <c r="I15" i="73"/>
  <c r="I15" i="72"/>
  <c r="C173" i="21"/>
  <c r="AE173" i="21" s="1"/>
  <c r="C19" i="63"/>
  <c r="H19" i="63" s="1"/>
  <c r="C19" i="65"/>
  <c r="H19" i="65" s="1"/>
  <c r="C16" i="62"/>
  <c r="E16" i="62" s="1"/>
  <c r="C16" i="54"/>
  <c r="E16" i="54" s="1"/>
  <c r="D16" i="63"/>
  <c r="C19" i="81"/>
  <c r="H19" i="81" s="1"/>
  <c r="P134" i="21"/>
  <c r="D16" i="57"/>
  <c r="C16" i="72"/>
  <c r="E16" i="72" s="1"/>
  <c r="C19" i="75"/>
  <c r="H19" i="75" s="1"/>
  <c r="D16" i="52"/>
  <c r="C16" i="64"/>
  <c r="E16" i="64" s="1"/>
  <c r="D16" i="82"/>
  <c r="H134" i="21"/>
  <c r="D16" i="64"/>
  <c r="D16" i="74"/>
  <c r="P177" i="21"/>
  <c r="C174" i="21"/>
  <c r="I174" i="21" s="1"/>
  <c r="H172" i="21"/>
  <c r="I172" i="21" s="1"/>
  <c r="P170" i="21"/>
  <c r="D19" i="62"/>
  <c r="P139" i="21"/>
  <c r="C16" i="73"/>
  <c r="E16" i="73" s="1"/>
  <c r="D16" i="76"/>
  <c r="P172" i="21"/>
  <c r="C171" i="21"/>
  <c r="H139" i="21"/>
  <c r="D174" i="21"/>
  <c r="C165" i="21"/>
  <c r="C167" i="21"/>
  <c r="AA167" i="21" s="1"/>
  <c r="D170" i="21"/>
  <c r="AE170" i="21" s="1"/>
  <c r="D171" i="21"/>
  <c r="D172" i="21"/>
  <c r="AE172" i="21" s="1"/>
  <c r="D173" i="21"/>
  <c r="C168" i="21"/>
  <c r="C160" i="21"/>
  <c r="C163" i="21"/>
  <c r="C169" i="21"/>
  <c r="C166" i="21"/>
  <c r="D160" i="21"/>
  <c r="C162" i="21"/>
  <c r="I162" i="21" s="1"/>
  <c r="D165" i="21"/>
  <c r="D166" i="21"/>
  <c r="D167" i="21"/>
  <c r="D168" i="21"/>
  <c r="C158" i="21"/>
  <c r="C164" i="21"/>
  <c r="I164" i="21" s="1"/>
  <c r="C161" i="21"/>
  <c r="D161" i="21"/>
  <c r="D162" i="21"/>
  <c r="D163" i="21"/>
  <c r="C150" i="21"/>
  <c r="C153" i="21"/>
  <c r="AA153" i="21" s="1"/>
  <c r="C154" i="21"/>
  <c r="AA154" i="21" s="1"/>
  <c r="C159" i="21"/>
  <c r="C156" i="21"/>
  <c r="C155" i="21"/>
  <c r="C157" i="21"/>
  <c r="D150" i="21"/>
  <c r="C152" i="21"/>
  <c r="D155" i="21"/>
  <c r="D156" i="21"/>
  <c r="D157" i="21"/>
  <c r="D158" i="21"/>
  <c r="C151" i="21"/>
  <c r="D151" i="21"/>
  <c r="D152" i="21"/>
  <c r="D153" i="21"/>
  <c r="C16" i="83"/>
  <c r="E16" i="83" s="1"/>
  <c r="D16" i="83"/>
  <c r="C16" i="82"/>
  <c r="E16" i="82" s="1"/>
  <c r="C16" i="81"/>
  <c r="E16" i="81" s="1"/>
  <c r="G166" i="21" s="1"/>
  <c r="D16" i="81"/>
  <c r="D16" i="80"/>
  <c r="C19" i="80"/>
  <c r="H19" i="80" s="1"/>
  <c r="C16" i="79"/>
  <c r="E16" i="79" s="1"/>
  <c r="D16" i="79"/>
  <c r="C16" i="78"/>
  <c r="E16" i="78" s="1"/>
  <c r="G151" i="21" s="1"/>
  <c r="D16" i="78"/>
  <c r="C16" i="77"/>
  <c r="E16" i="77" s="1"/>
  <c r="D16" i="77"/>
  <c r="C16" i="76"/>
  <c r="E16" i="76" s="1"/>
  <c r="D16" i="75"/>
  <c r="C16" i="74"/>
  <c r="E16" i="74" s="1"/>
  <c r="D16" i="73"/>
  <c r="D16" i="72"/>
  <c r="D16" i="71"/>
  <c r="C19" i="71"/>
  <c r="H19" i="71" s="1"/>
  <c r="C16" i="70"/>
  <c r="E16" i="70" s="1"/>
  <c r="D16" i="70"/>
  <c r="C16" i="69"/>
  <c r="E16" i="69" s="1"/>
  <c r="D19" i="69"/>
  <c r="C16" i="68"/>
  <c r="D16" i="68"/>
  <c r="C16" i="67"/>
  <c r="D16" i="67"/>
  <c r="C19" i="67"/>
  <c r="H19" i="67" s="1"/>
  <c r="C16" i="66"/>
  <c r="E16" i="66" s="1"/>
  <c r="D16" i="66"/>
  <c r="C16" i="65"/>
  <c r="D16" i="65"/>
  <c r="C16" i="61"/>
  <c r="E16" i="61" s="1"/>
  <c r="D16" i="61"/>
  <c r="C16" i="60"/>
  <c r="D16" i="60"/>
  <c r="D19" i="60"/>
  <c r="C16" i="59"/>
  <c r="E16" i="59" s="1"/>
  <c r="D16" i="59"/>
  <c r="C16" i="58"/>
  <c r="E16" i="58" s="1"/>
  <c r="D16" i="58"/>
  <c r="C16" i="57"/>
  <c r="E16" i="57" s="1"/>
  <c r="D16" i="56"/>
  <c r="C19" i="56"/>
  <c r="H19" i="56" s="1"/>
  <c r="D19" i="56"/>
  <c r="C16" i="55"/>
  <c r="E16" i="55" s="1"/>
  <c r="D16" i="55"/>
  <c r="D16" i="53"/>
  <c r="D19" i="53"/>
  <c r="C16" i="53"/>
  <c r="E16" i="53" s="1"/>
  <c r="C19" i="52"/>
  <c r="H19" i="52" s="1"/>
  <c r="C16" i="52"/>
  <c r="E16" i="52" s="1"/>
  <c r="G21" i="21" s="1"/>
  <c r="L8" i="83"/>
  <c r="L10" i="83"/>
  <c r="J19" i="83"/>
  <c r="K19" i="83" s="1"/>
  <c r="L9" i="83"/>
  <c r="C19" i="83"/>
  <c r="D19" i="83"/>
  <c r="C20" i="83"/>
  <c r="C18" i="83"/>
  <c r="D20" i="83"/>
  <c r="D18" i="83"/>
  <c r="C15" i="83"/>
  <c r="C17" i="83"/>
  <c r="D15" i="83"/>
  <c r="L8" i="82"/>
  <c r="L9" i="82"/>
  <c r="J19" i="82"/>
  <c r="L10" i="82"/>
  <c r="C19" i="82"/>
  <c r="D19" i="82"/>
  <c r="C20" i="82"/>
  <c r="C18" i="82"/>
  <c r="D20" i="82"/>
  <c r="D18" i="82"/>
  <c r="C15" i="82"/>
  <c r="C17" i="82"/>
  <c r="D15" i="82"/>
  <c r="L10" i="81"/>
  <c r="D19" i="81"/>
  <c r="C20" i="81"/>
  <c r="C18" i="81"/>
  <c r="D20" i="81"/>
  <c r="D18" i="81"/>
  <c r="C15" i="81"/>
  <c r="C17" i="81"/>
  <c r="D15" i="81"/>
  <c r="E16" i="80"/>
  <c r="L10" i="80"/>
  <c r="D19" i="80"/>
  <c r="C20" i="80"/>
  <c r="C18" i="80"/>
  <c r="D20" i="80"/>
  <c r="D18" i="80"/>
  <c r="C15" i="80"/>
  <c r="C17" i="80"/>
  <c r="D15" i="80"/>
  <c r="D17" i="80"/>
  <c r="L8" i="79"/>
  <c r="J15" i="79" s="1"/>
  <c r="J19" i="79"/>
  <c r="K19" i="79" s="1"/>
  <c r="L9" i="79"/>
  <c r="L10" i="79"/>
  <c r="C19" i="79"/>
  <c r="D19" i="79"/>
  <c r="C20" i="79"/>
  <c r="C18" i="79"/>
  <c r="D20" i="79"/>
  <c r="D18" i="79"/>
  <c r="C15" i="79"/>
  <c r="C17" i="79"/>
  <c r="D15" i="79"/>
  <c r="L8" i="78"/>
  <c r="L10" i="78"/>
  <c r="J19" i="78"/>
  <c r="K19" i="78" s="1"/>
  <c r="L9" i="78"/>
  <c r="C19" i="78"/>
  <c r="D19" i="78"/>
  <c r="C20" i="78"/>
  <c r="C18" i="78"/>
  <c r="D20" i="78"/>
  <c r="D18" i="78"/>
  <c r="C15" i="78"/>
  <c r="C17" i="78"/>
  <c r="D15" i="78"/>
  <c r="L8" i="77"/>
  <c r="J19" i="77"/>
  <c r="K19" i="77" s="1"/>
  <c r="L10" i="77"/>
  <c r="L9" i="77"/>
  <c r="C19" i="77"/>
  <c r="D19" i="77"/>
  <c r="C20" i="77"/>
  <c r="C18" i="77"/>
  <c r="D20" i="77"/>
  <c r="D18" i="77"/>
  <c r="C15" i="77"/>
  <c r="C17" i="77"/>
  <c r="D15" i="77"/>
  <c r="L8" i="76"/>
  <c r="L9" i="76"/>
  <c r="J19" i="76"/>
  <c r="K19" i="76" s="1"/>
  <c r="L10" i="76"/>
  <c r="C19" i="76"/>
  <c r="D19" i="76"/>
  <c r="C20" i="76"/>
  <c r="C18" i="76"/>
  <c r="D20" i="76"/>
  <c r="D18" i="76"/>
  <c r="C15" i="76"/>
  <c r="C17" i="76"/>
  <c r="D15" i="76"/>
  <c r="E16" i="75"/>
  <c r="L10" i="75"/>
  <c r="D19" i="75"/>
  <c r="C20" i="75"/>
  <c r="C18" i="75"/>
  <c r="D20" i="75"/>
  <c r="D18" i="75"/>
  <c r="C15" i="75"/>
  <c r="C17" i="75"/>
  <c r="D15" i="75"/>
  <c r="D17" i="75"/>
  <c r="L8" i="74"/>
  <c r="J19" i="74"/>
  <c r="L9" i="74"/>
  <c r="L10" i="74"/>
  <c r="K19" i="74"/>
  <c r="C19" i="74"/>
  <c r="D19" i="74"/>
  <c r="C20" i="74"/>
  <c r="C18" i="74"/>
  <c r="D20" i="74"/>
  <c r="D18" i="74"/>
  <c r="C15" i="74"/>
  <c r="C17" i="74"/>
  <c r="D15" i="74"/>
  <c r="L8" i="73"/>
  <c r="L9" i="73"/>
  <c r="L10" i="73"/>
  <c r="J19" i="73"/>
  <c r="K19" i="73" s="1"/>
  <c r="C19" i="73"/>
  <c r="D19" i="73"/>
  <c r="C20" i="73"/>
  <c r="C18" i="73"/>
  <c r="D20" i="73"/>
  <c r="D18" i="73"/>
  <c r="C15" i="73"/>
  <c r="C17" i="73"/>
  <c r="D15" i="73"/>
  <c r="L8" i="72"/>
  <c r="L9" i="72"/>
  <c r="L10" i="72"/>
  <c r="J19" i="72"/>
  <c r="K19" i="72" s="1"/>
  <c r="C19" i="72"/>
  <c r="D19" i="72"/>
  <c r="C20" i="72"/>
  <c r="C18" i="72"/>
  <c r="D20" i="72"/>
  <c r="D18" i="72"/>
  <c r="C15" i="72"/>
  <c r="C17" i="72"/>
  <c r="D15" i="72"/>
  <c r="E16" i="71"/>
  <c r="G116" i="21" s="1"/>
  <c r="L10" i="71"/>
  <c r="D19" i="71"/>
  <c r="C20" i="71"/>
  <c r="C18" i="71"/>
  <c r="D20" i="71"/>
  <c r="D18" i="71"/>
  <c r="C15" i="71"/>
  <c r="C17" i="71"/>
  <c r="D15" i="71"/>
  <c r="D17" i="71"/>
  <c r="L8" i="70"/>
  <c r="L9" i="70"/>
  <c r="J19" i="70"/>
  <c r="K19" i="70" s="1"/>
  <c r="L10" i="70"/>
  <c r="C19" i="70"/>
  <c r="D19" i="70"/>
  <c r="C20" i="70"/>
  <c r="C18" i="70"/>
  <c r="D20" i="70"/>
  <c r="D18" i="70"/>
  <c r="C15" i="70"/>
  <c r="C17" i="70"/>
  <c r="D15" i="70"/>
  <c r="L8" i="69"/>
  <c r="L10" i="69"/>
  <c r="J19" i="69"/>
  <c r="K19" i="69" s="1"/>
  <c r="L9" i="69"/>
  <c r="D16" i="69"/>
  <c r="C19" i="69"/>
  <c r="C18" i="69"/>
  <c r="D18" i="69"/>
  <c r="C15" i="69"/>
  <c r="C17" i="69"/>
  <c r="D15" i="69"/>
  <c r="L8" i="68"/>
  <c r="L9" i="68"/>
  <c r="L10" i="68"/>
  <c r="J19" i="68"/>
  <c r="K19" i="68" s="1"/>
  <c r="C19" i="68"/>
  <c r="D19" i="68"/>
  <c r="C18" i="68"/>
  <c r="D18" i="68"/>
  <c r="C15" i="68"/>
  <c r="C17" i="68"/>
  <c r="D15" i="68"/>
  <c r="L8" i="67"/>
  <c r="J15" i="67" s="1"/>
  <c r="J19" i="67"/>
  <c r="K19" i="67" s="1"/>
  <c r="L10" i="67"/>
  <c r="L9" i="67"/>
  <c r="D19" i="67"/>
  <c r="C18" i="67"/>
  <c r="D18" i="67"/>
  <c r="C15" i="67"/>
  <c r="C17" i="67"/>
  <c r="D15" i="67"/>
  <c r="L8" i="66"/>
  <c r="J19" i="66"/>
  <c r="K19" i="66" s="1"/>
  <c r="L9" i="66"/>
  <c r="L10" i="66"/>
  <c r="C19" i="66"/>
  <c r="D19" i="66"/>
  <c r="C18" i="66"/>
  <c r="D18" i="66"/>
  <c r="C15" i="66"/>
  <c r="C17" i="66"/>
  <c r="D15" i="66"/>
  <c r="L8" i="65"/>
  <c r="J19" i="65"/>
  <c r="K19" i="65" s="1"/>
  <c r="L9" i="65"/>
  <c r="L10" i="65"/>
  <c r="D19" i="65"/>
  <c r="C18" i="65"/>
  <c r="D18" i="65"/>
  <c r="C15" i="65"/>
  <c r="C17" i="65"/>
  <c r="D15" i="65"/>
  <c r="L8" i="64"/>
  <c r="J19" i="64"/>
  <c r="K19" i="64" s="1"/>
  <c r="L10" i="64"/>
  <c r="L9" i="64"/>
  <c r="C19" i="64"/>
  <c r="D19" i="64"/>
  <c r="C18" i="64"/>
  <c r="D18" i="64"/>
  <c r="C15" i="64"/>
  <c r="C17" i="64"/>
  <c r="D15" i="64"/>
  <c r="E16" i="63"/>
  <c r="L10" i="63"/>
  <c r="D19" i="63"/>
  <c r="C18" i="63"/>
  <c r="D18" i="63"/>
  <c r="C15" i="63"/>
  <c r="C17" i="63"/>
  <c r="D15" i="63"/>
  <c r="D17" i="63"/>
  <c r="L8" i="62"/>
  <c r="L10" i="62"/>
  <c r="J19" i="62"/>
  <c r="K19" i="62" s="1"/>
  <c r="L9" i="62"/>
  <c r="D16" i="62"/>
  <c r="C19" i="62"/>
  <c r="C18" i="62"/>
  <c r="D18" i="62"/>
  <c r="C15" i="62"/>
  <c r="C17" i="62"/>
  <c r="D15" i="62"/>
  <c r="L8" i="61"/>
  <c r="L9" i="61"/>
  <c r="L10" i="61"/>
  <c r="J19" i="61"/>
  <c r="K19" i="61" s="1"/>
  <c r="C19" i="61"/>
  <c r="D19" i="61"/>
  <c r="C18" i="61"/>
  <c r="D18" i="61"/>
  <c r="C15" i="61"/>
  <c r="C17" i="61"/>
  <c r="D15" i="61"/>
  <c r="L8" i="60"/>
  <c r="L10" i="60"/>
  <c r="L9" i="60"/>
  <c r="J19" i="60"/>
  <c r="K19" i="60" s="1"/>
  <c r="C19" i="60"/>
  <c r="C18" i="60"/>
  <c r="D18" i="60"/>
  <c r="C15" i="60"/>
  <c r="C17" i="60"/>
  <c r="D15" i="60"/>
  <c r="L8" i="59"/>
  <c r="J19" i="59"/>
  <c r="K19" i="59" s="1"/>
  <c r="L9" i="59"/>
  <c r="L10" i="59"/>
  <c r="C19" i="59"/>
  <c r="D19" i="59"/>
  <c r="C18" i="59"/>
  <c r="D18" i="59"/>
  <c r="C15" i="59"/>
  <c r="C17" i="59"/>
  <c r="D15" i="59"/>
  <c r="L8" i="58"/>
  <c r="L9" i="58"/>
  <c r="J19" i="58"/>
  <c r="K19" i="58" s="1"/>
  <c r="L10" i="58"/>
  <c r="C19" i="58"/>
  <c r="D19" i="58"/>
  <c r="C18" i="58"/>
  <c r="D18" i="58"/>
  <c r="C15" i="58"/>
  <c r="C17" i="58"/>
  <c r="D15" i="58"/>
  <c r="L8" i="57"/>
  <c r="J19" i="57"/>
  <c r="L9" i="57"/>
  <c r="L10" i="57"/>
  <c r="K19" i="57"/>
  <c r="C19" i="57"/>
  <c r="D19" i="57"/>
  <c r="C18" i="57"/>
  <c r="D18" i="57"/>
  <c r="C15" i="57"/>
  <c r="C17" i="57"/>
  <c r="D15" i="57"/>
  <c r="E16" i="56"/>
  <c r="D18" i="56"/>
  <c r="C15" i="56"/>
  <c r="C17" i="56"/>
  <c r="C18" i="56"/>
  <c r="L8" i="56"/>
  <c r="D15" i="56"/>
  <c r="D17" i="56"/>
  <c r="L8" i="55"/>
  <c r="J19" i="55"/>
  <c r="K19" i="55" s="1"/>
  <c r="L9" i="55"/>
  <c r="L10" i="55"/>
  <c r="C19" i="55"/>
  <c r="D19" i="55"/>
  <c r="C18" i="55"/>
  <c r="D18" i="55"/>
  <c r="C15" i="55"/>
  <c r="C17" i="55"/>
  <c r="D15" i="55"/>
  <c r="L8" i="54"/>
  <c r="L10" i="54"/>
  <c r="J19" i="54"/>
  <c r="K19" i="54" s="1"/>
  <c r="L9" i="54"/>
  <c r="C19" i="54"/>
  <c r="D19" i="54"/>
  <c r="C18" i="54"/>
  <c r="D18" i="54"/>
  <c r="C15" i="54"/>
  <c r="C17" i="54"/>
  <c r="D16" i="54"/>
  <c r="D15" i="54"/>
  <c r="L8" i="53"/>
  <c r="L10" i="53"/>
  <c r="L9" i="53"/>
  <c r="J19" i="53"/>
  <c r="K19" i="53"/>
  <c r="C19" i="53"/>
  <c r="C18" i="53"/>
  <c r="D18" i="53"/>
  <c r="C15" i="53"/>
  <c r="C17" i="53"/>
  <c r="D15" i="53"/>
  <c r="L8" i="52"/>
  <c r="J19" i="52"/>
  <c r="K19" i="52" s="1"/>
  <c r="L9" i="52"/>
  <c r="L10" i="52"/>
  <c r="D19" i="52"/>
  <c r="C18" i="52"/>
  <c r="D18" i="52"/>
  <c r="C15" i="52"/>
  <c r="C17" i="52"/>
  <c r="D15" i="52"/>
  <c r="C144" i="21"/>
  <c r="C145" i="21"/>
  <c r="D144" i="21"/>
  <c r="C140" i="21"/>
  <c r="C135" i="21"/>
  <c r="D134" i="21"/>
  <c r="C136" i="21"/>
  <c r="C142" i="21"/>
  <c r="C147" i="21"/>
  <c r="C137" i="21"/>
  <c r="C143" i="21"/>
  <c r="C148" i="21"/>
  <c r="C149" i="21"/>
  <c r="C130" i="21"/>
  <c r="C131" i="21"/>
  <c r="C132" i="21"/>
  <c r="AA134" i="21"/>
  <c r="AA139" i="21"/>
  <c r="D177" i="21"/>
  <c r="AE177" i="21" s="1"/>
  <c r="C146" i="21"/>
  <c r="D139" i="21"/>
  <c r="C138" i="21"/>
  <c r="C133" i="21"/>
  <c r="C178" i="21"/>
  <c r="D178" i="21"/>
  <c r="C176" i="21"/>
  <c r="C175" i="21"/>
  <c r="D176" i="21"/>
  <c r="C179" i="21"/>
  <c r="D175" i="21"/>
  <c r="D179" i="21"/>
  <c r="D145" i="21"/>
  <c r="D146" i="21"/>
  <c r="D147" i="21"/>
  <c r="D148" i="21"/>
  <c r="D140" i="21"/>
  <c r="D141" i="21"/>
  <c r="AE141" i="21" s="1"/>
  <c r="D142" i="21"/>
  <c r="D143" i="21"/>
  <c r="D135" i="21"/>
  <c r="D136" i="21"/>
  <c r="D137" i="21"/>
  <c r="D138" i="21"/>
  <c r="I139" i="21"/>
  <c r="D130" i="21"/>
  <c r="D131" i="21"/>
  <c r="D132" i="21"/>
  <c r="D133" i="21"/>
  <c r="I134" i="21"/>
  <c r="S125" i="21"/>
  <c r="B21" i="22"/>
  <c r="B22" i="22"/>
  <c r="B23" i="22"/>
  <c r="B24" i="22"/>
  <c r="B25" i="22"/>
  <c r="B26" i="22"/>
  <c r="B27" i="22"/>
  <c r="B28" i="22"/>
  <c r="B29" i="22"/>
  <c r="B12" i="22"/>
  <c r="B13" i="22"/>
  <c r="B14" i="22"/>
  <c r="B15" i="22"/>
  <c r="B16" i="22"/>
  <c r="B17" i="22"/>
  <c r="B18" i="22"/>
  <c r="B19" i="22"/>
  <c r="B20" i="22"/>
  <c r="F5" i="22"/>
  <c r="S20" i="21"/>
  <c r="S25" i="21"/>
  <c r="S30" i="21"/>
  <c r="S35" i="21"/>
  <c r="S40" i="21"/>
  <c r="S45" i="21"/>
  <c r="S50" i="21"/>
  <c r="S55" i="21"/>
  <c r="S60" i="21"/>
  <c r="S65" i="21"/>
  <c r="S70" i="21"/>
  <c r="S75" i="21"/>
  <c r="S80" i="21"/>
  <c r="S85" i="21"/>
  <c r="S90" i="21"/>
  <c r="S95" i="21"/>
  <c r="S100" i="21"/>
  <c r="S105" i="21"/>
  <c r="S110" i="21"/>
  <c r="S115" i="21"/>
  <c r="S120" i="21"/>
  <c r="S15" i="21"/>
  <c r="N30" i="21"/>
  <c r="N35" i="21"/>
  <c r="N40" i="21"/>
  <c r="N45" i="21"/>
  <c r="N50" i="21"/>
  <c r="N55" i="21"/>
  <c r="N60" i="21"/>
  <c r="N65" i="21"/>
  <c r="N70" i="21"/>
  <c r="N75" i="21"/>
  <c r="N80" i="21"/>
  <c r="N85" i="21"/>
  <c r="N90" i="21"/>
  <c r="N95" i="21"/>
  <c r="N100" i="21"/>
  <c r="N105" i="21"/>
  <c r="N110" i="21"/>
  <c r="N115" i="21"/>
  <c r="N120" i="21"/>
  <c r="N125" i="21"/>
  <c r="N20" i="21"/>
  <c r="N25" i="21"/>
  <c r="N15" i="21"/>
  <c r="C129" i="21"/>
  <c r="D124" i="21"/>
  <c r="D118" i="21"/>
  <c r="E5" i="16"/>
  <c r="A7" i="16"/>
  <c r="B22" i="8"/>
  <c r="J54" i="8"/>
  <c r="J45" i="8"/>
  <c r="J44" i="8"/>
  <c r="J42" i="8"/>
  <c r="J41" i="8"/>
  <c r="J39" i="8"/>
  <c r="J36" i="8"/>
  <c r="J38" i="8" s="1"/>
  <c r="C48" i="8"/>
  <c r="C49" i="8"/>
  <c r="C50" i="8"/>
  <c r="C51" i="8"/>
  <c r="C52" i="8"/>
  <c r="N113" i="18"/>
  <c r="N114" i="18"/>
  <c r="M113" i="18"/>
  <c r="M114" i="18"/>
  <c r="N112" i="18"/>
  <c r="M112" i="18"/>
  <c r="C5" i="18"/>
  <c r="K19" i="82" l="1"/>
  <c r="AA173" i="21"/>
  <c r="J15" i="72"/>
  <c r="J15" i="58"/>
  <c r="J15" i="64"/>
  <c r="J15" i="54"/>
  <c r="J15" i="68"/>
  <c r="J15" i="76"/>
  <c r="J15" i="73"/>
  <c r="J15" i="52"/>
  <c r="J15" i="65"/>
  <c r="J15" i="74"/>
  <c r="J15" i="53"/>
  <c r="J15" i="66"/>
  <c r="G16" i="66" s="1"/>
  <c r="H16" i="66" s="1"/>
  <c r="J15" i="57"/>
  <c r="J15" i="75"/>
  <c r="J15" i="55"/>
  <c r="F16" i="55" s="1"/>
  <c r="J15" i="69"/>
  <c r="J15" i="61"/>
  <c r="J15" i="60"/>
  <c r="J15" i="71"/>
  <c r="J15" i="83"/>
  <c r="G16" i="83" s="1"/>
  <c r="H16" i="83" s="1"/>
  <c r="J15" i="59"/>
  <c r="J15" i="78"/>
  <c r="H151" i="21" s="1"/>
  <c r="I151" i="21" s="1"/>
  <c r="J15" i="62"/>
  <c r="F16" i="62" s="1"/>
  <c r="J15" i="77"/>
  <c r="J15" i="82"/>
  <c r="F16" i="82" s="1"/>
  <c r="G19" i="65"/>
  <c r="P176" i="21"/>
  <c r="F19" i="65"/>
  <c r="AA150" i="21"/>
  <c r="F16" i="83"/>
  <c r="G176" i="21"/>
  <c r="F16" i="79"/>
  <c r="G156" i="21"/>
  <c r="H156" i="21" s="1"/>
  <c r="I156" i="21" s="1"/>
  <c r="G16" i="80"/>
  <c r="H16" i="80" s="1"/>
  <c r="G161" i="21"/>
  <c r="G171" i="21"/>
  <c r="AA170" i="21"/>
  <c r="AA165" i="21"/>
  <c r="P173" i="21"/>
  <c r="AA172" i="21"/>
  <c r="F16" i="80"/>
  <c r="G16" i="71"/>
  <c r="H16" i="71" s="1"/>
  <c r="F16" i="71"/>
  <c r="E19" i="65"/>
  <c r="G89" i="21" s="1"/>
  <c r="F19" i="63"/>
  <c r="I173" i="21"/>
  <c r="H173" i="21"/>
  <c r="E19" i="63"/>
  <c r="G79" i="21" s="1"/>
  <c r="G19" i="63"/>
  <c r="E19" i="81"/>
  <c r="G169" i="21" s="1"/>
  <c r="F16" i="69"/>
  <c r="E19" i="80"/>
  <c r="G164" i="21" s="1"/>
  <c r="G19" i="81"/>
  <c r="F19" i="81"/>
  <c r="E16" i="60"/>
  <c r="G61" i="21" s="1"/>
  <c r="F19" i="71"/>
  <c r="F19" i="75"/>
  <c r="E16" i="67"/>
  <c r="G96" i="21" s="1"/>
  <c r="F19" i="80"/>
  <c r="G19" i="80"/>
  <c r="F19" i="67"/>
  <c r="I153" i="21"/>
  <c r="AA174" i="21"/>
  <c r="E19" i="75"/>
  <c r="G139" i="21" s="1"/>
  <c r="G19" i="75"/>
  <c r="F16" i="52"/>
  <c r="E19" i="52"/>
  <c r="G24" i="21" s="1"/>
  <c r="G19" i="56"/>
  <c r="E16" i="65"/>
  <c r="G86" i="21" s="1"/>
  <c r="G16" i="52"/>
  <c r="H16" i="52" s="1"/>
  <c r="AA162" i="21"/>
  <c r="G16" i="81"/>
  <c r="H16" i="81" s="1"/>
  <c r="E19" i="71"/>
  <c r="G119" i="21" s="1"/>
  <c r="G19" i="71"/>
  <c r="F16" i="81"/>
  <c r="F16" i="64"/>
  <c r="G81" i="21"/>
  <c r="F16" i="74"/>
  <c r="G131" i="21"/>
  <c r="F16" i="61"/>
  <c r="G66" i="21"/>
  <c r="AE158" i="21"/>
  <c r="H158" i="21"/>
  <c r="P158" i="21"/>
  <c r="AE166" i="21"/>
  <c r="P166" i="21"/>
  <c r="H166" i="21"/>
  <c r="I166" i="21" s="1"/>
  <c r="P133" i="21"/>
  <c r="H133" i="21"/>
  <c r="AE131" i="21"/>
  <c r="P131" i="21"/>
  <c r="P136" i="21"/>
  <c r="G19" i="52"/>
  <c r="G16" i="53"/>
  <c r="H16" i="53" s="1"/>
  <c r="G26" i="21"/>
  <c r="G16" i="69"/>
  <c r="H16" i="69" s="1"/>
  <c r="G106" i="21"/>
  <c r="AE156" i="21"/>
  <c r="P156" i="21"/>
  <c r="H129" i="21"/>
  <c r="P129" i="21"/>
  <c r="F16" i="54"/>
  <c r="G31" i="21"/>
  <c r="H179" i="21"/>
  <c r="P179" i="21"/>
  <c r="AE149" i="21"/>
  <c r="P149" i="21"/>
  <c r="H149" i="21"/>
  <c r="P135" i="21"/>
  <c r="F19" i="56"/>
  <c r="F16" i="70"/>
  <c r="G111" i="21"/>
  <c r="AE161" i="21"/>
  <c r="P161" i="21"/>
  <c r="H161" i="21"/>
  <c r="I161" i="21" s="1"/>
  <c r="AE171" i="21"/>
  <c r="P171" i="21"/>
  <c r="AE174" i="21"/>
  <c r="H174" i="21"/>
  <c r="P174" i="21"/>
  <c r="P130" i="21"/>
  <c r="P146" i="21"/>
  <c r="AE148" i="21"/>
  <c r="P148" i="21"/>
  <c r="P140" i="21"/>
  <c r="F19" i="52"/>
  <c r="F16" i="59"/>
  <c r="G56" i="21"/>
  <c r="G71" i="21"/>
  <c r="E19" i="67"/>
  <c r="G99" i="21" s="1"/>
  <c r="F16" i="78"/>
  <c r="F16" i="77"/>
  <c r="G146" i="21"/>
  <c r="AE152" i="21"/>
  <c r="P152" i="21"/>
  <c r="H152" i="21"/>
  <c r="I152" i="21" s="1"/>
  <c r="H159" i="21"/>
  <c r="P159" i="21"/>
  <c r="AA171" i="21"/>
  <c r="AE167" i="21"/>
  <c r="H167" i="21"/>
  <c r="P167" i="21"/>
  <c r="AE132" i="21"/>
  <c r="P132" i="21"/>
  <c r="P175" i="21"/>
  <c r="AE143" i="21"/>
  <c r="H143" i="21"/>
  <c r="P143" i="21"/>
  <c r="E19" i="56"/>
  <c r="G44" i="21" s="1"/>
  <c r="G19" i="67"/>
  <c r="F16" i="73"/>
  <c r="G126" i="21"/>
  <c r="F16" i="58"/>
  <c r="G51" i="21"/>
  <c r="AE154" i="21"/>
  <c r="H154" i="21"/>
  <c r="P154" i="21"/>
  <c r="AE164" i="21"/>
  <c r="P164" i="21"/>
  <c r="H164" i="21"/>
  <c r="AE169" i="21"/>
  <c r="H169" i="21"/>
  <c r="P169" i="21"/>
  <c r="AE165" i="21"/>
  <c r="P165" i="21"/>
  <c r="AE142" i="21"/>
  <c r="P142" i="21"/>
  <c r="F16" i="57"/>
  <c r="G46" i="21"/>
  <c r="F16" i="76"/>
  <c r="G141" i="21"/>
  <c r="AE137" i="21"/>
  <c r="P137" i="21"/>
  <c r="P145" i="21"/>
  <c r="G36" i="21"/>
  <c r="G16" i="56"/>
  <c r="H16" i="56" s="1"/>
  <c r="G41" i="21"/>
  <c r="G16" i="75"/>
  <c r="H16" i="75" s="1"/>
  <c r="G136" i="21"/>
  <c r="AE157" i="21"/>
  <c r="P157" i="21"/>
  <c r="H157" i="21"/>
  <c r="I157" i="21" s="1"/>
  <c r="AE153" i="21"/>
  <c r="H153" i="21"/>
  <c r="P153" i="21"/>
  <c r="AE162" i="21"/>
  <c r="P162" i="21"/>
  <c r="H162" i="21"/>
  <c r="AE163" i="21"/>
  <c r="P163" i="21"/>
  <c r="H163" i="21"/>
  <c r="P178" i="21"/>
  <c r="P138" i="21"/>
  <c r="H138" i="21"/>
  <c r="P147" i="21"/>
  <c r="AE144" i="21"/>
  <c r="H144" i="21"/>
  <c r="P144" i="21"/>
  <c r="G16" i="63"/>
  <c r="H16" i="63" s="1"/>
  <c r="G76" i="21"/>
  <c r="G91" i="21"/>
  <c r="F16" i="72"/>
  <c r="G121" i="21"/>
  <c r="AE151" i="21"/>
  <c r="P151" i="21"/>
  <c r="AE155" i="21"/>
  <c r="P155" i="21"/>
  <c r="AE150" i="21"/>
  <c r="P150" i="21"/>
  <c r="AE160" i="21"/>
  <c r="P160" i="21"/>
  <c r="AE168" i="21"/>
  <c r="H168" i="21"/>
  <c r="P168" i="21"/>
  <c r="I169" i="21"/>
  <c r="AA160" i="21"/>
  <c r="AA151" i="21"/>
  <c r="I158" i="21"/>
  <c r="I163" i="21"/>
  <c r="AA169" i="21"/>
  <c r="AA163" i="21"/>
  <c r="AA168" i="21"/>
  <c r="I168" i="21"/>
  <c r="AE145" i="21"/>
  <c r="I154" i="21"/>
  <c r="AA166" i="21"/>
  <c r="I167" i="21"/>
  <c r="AA164" i="21"/>
  <c r="AA158" i="21"/>
  <c r="AA156" i="21"/>
  <c r="AA161" i="21"/>
  <c r="AE159" i="21"/>
  <c r="AA155" i="21"/>
  <c r="AA157" i="21"/>
  <c r="I144" i="21"/>
  <c r="AA144" i="21"/>
  <c r="AA159" i="21"/>
  <c r="I159" i="21"/>
  <c r="AA152" i="21"/>
  <c r="E16" i="68"/>
  <c r="E18" i="83"/>
  <c r="H19" i="83"/>
  <c r="G19" i="83"/>
  <c r="F19" i="83"/>
  <c r="E19" i="83"/>
  <c r="G179" i="21" s="1"/>
  <c r="E17" i="83"/>
  <c r="E15" i="83"/>
  <c r="G175" i="21" s="1"/>
  <c r="H19" i="82"/>
  <c r="G19" i="82"/>
  <c r="F19" i="82"/>
  <c r="E19" i="82"/>
  <c r="G174" i="21" s="1"/>
  <c r="G18" i="82"/>
  <c r="F18" i="82"/>
  <c r="E18" i="82"/>
  <c r="G173" i="21" s="1"/>
  <c r="H18" i="82"/>
  <c r="G16" i="82"/>
  <c r="H16" i="82" s="1"/>
  <c r="E17" i="82"/>
  <c r="E15" i="82"/>
  <c r="G18" i="81"/>
  <c r="F18" i="81"/>
  <c r="E18" i="81"/>
  <c r="G168" i="21" s="1"/>
  <c r="H18" i="81"/>
  <c r="E17" i="81"/>
  <c r="F17" i="81"/>
  <c r="E15" i="81"/>
  <c r="G15" i="81" s="1"/>
  <c r="H15" i="81" s="1"/>
  <c r="E17" i="80"/>
  <c r="E15" i="80"/>
  <c r="G18" i="80"/>
  <c r="F18" i="80"/>
  <c r="E18" i="80"/>
  <c r="G163" i="21" s="1"/>
  <c r="H18" i="80"/>
  <c r="G18" i="79"/>
  <c r="F18" i="79"/>
  <c r="E18" i="79"/>
  <c r="G158" i="21" s="1"/>
  <c r="H18" i="79"/>
  <c r="G16" i="79"/>
  <c r="H16" i="79" s="1"/>
  <c r="H19" i="79"/>
  <c r="G19" i="79"/>
  <c r="F19" i="79"/>
  <c r="E19" i="79"/>
  <c r="G159" i="21" s="1"/>
  <c r="E17" i="79"/>
  <c r="E15" i="79"/>
  <c r="G18" i="78"/>
  <c r="F18" i="78"/>
  <c r="E18" i="78"/>
  <c r="H18" i="78"/>
  <c r="G16" i="78"/>
  <c r="H16" i="78" s="1"/>
  <c r="H19" i="78"/>
  <c r="G19" i="78"/>
  <c r="F19" i="78"/>
  <c r="E19" i="78"/>
  <c r="G154" i="21" s="1"/>
  <c r="E17" i="78"/>
  <c r="E15" i="78"/>
  <c r="E18" i="77"/>
  <c r="G148" i="21" s="1"/>
  <c r="H148" i="21" s="1"/>
  <c r="I148" i="21" s="1"/>
  <c r="G16" i="77"/>
  <c r="H16" i="77" s="1"/>
  <c r="E17" i="77"/>
  <c r="H19" i="77"/>
  <c r="G19" i="77"/>
  <c r="F19" i="77"/>
  <c r="E19" i="77"/>
  <c r="G149" i="21" s="1"/>
  <c r="E15" i="77"/>
  <c r="G18" i="76"/>
  <c r="F18" i="76"/>
  <c r="E18" i="76"/>
  <c r="G143" i="21" s="1"/>
  <c r="H18" i="76"/>
  <c r="G16" i="76"/>
  <c r="H16" i="76" s="1"/>
  <c r="H19" i="76"/>
  <c r="G19" i="76"/>
  <c r="F19" i="76"/>
  <c r="E19" i="76"/>
  <c r="G144" i="21" s="1"/>
  <c r="E17" i="76"/>
  <c r="G17" i="76" s="1"/>
  <c r="H17" i="76" s="1"/>
  <c r="E15" i="76"/>
  <c r="G18" i="75"/>
  <c r="F18" i="75"/>
  <c r="E18" i="75"/>
  <c r="G138" i="21" s="1"/>
  <c r="H18" i="75"/>
  <c r="E15" i="75"/>
  <c r="F16" i="75"/>
  <c r="E17" i="75"/>
  <c r="G18" i="74"/>
  <c r="F18" i="74"/>
  <c r="E18" i="74"/>
  <c r="G133" i="21" s="1"/>
  <c r="H18" i="74"/>
  <c r="G16" i="74"/>
  <c r="H16" i="74" s="1"/>
  <c r="H19" i="74"/>
  <c r="G19" i="74"/>
  <c r="F19" i="74"/>
  <c r="E19" i="74"/>
  <c r="G134" i="21" s="1"/>
  <c r="E17" i="74"/>
  <c r="G17" i="74" s="1"/>
  <c r="H17" i="74" s="1"/>
  <c r="E15" i="74"/>
  <c r="G18" i="73"/>
  <c r="F18" i="73"/>
  <c r="E18" i="73"/>
  <c r="G128" i="21" s="1"/>
  <c r="H18" i="73"/>
  <c r="G16" i="73"/>
  <c r="H16" i="73" s="1"/>
  <c r="E17" i="73"/>
  <c r="F17" i="73"/>
  <c r="H19" i="73"/>
  <c r="G19" i="73"/>
  <c r="F19" i="73"/>
  <c r="E19" i="73"/>
  <c r="G129" i="21" s="1"/>
  <c r="E15" i="73"/>
  <c r="G125" i="21" s="1"/>
  <c r="H19" i="72"/>
  <c r="G19" i="72"/>
  <c r="F19" i="72"/>
  <c r="E19" i="72"/>
  <c r="G124" i="21" s="1"/>
  <c r="G16" i="72"/>
  <c r="H16" i="72" s="1"/>
  <c r="G18" i="72"/>
  <c r="F18" i="72"/>
  <c r="E18" i="72"/>
  <c r="G123" i="21" s="1"/>
  <c r="H18" i="72"/>
  <c r="E17" i="72"/>
  <c r="E15" i="72"/>
  <c r="E17" i="71"/>
  <c r="G117" i="21" s="1"/>
  <c r="E15" i="71"/>
  <c r="G18" i="71"/>
  <c r="F18" i="71"/>
  <c r="E18" i="71"/>
  <c r="G118" i="21" s="1"/>
  <c r="H18" i="71"/>
  <c r="H19" i="70"/>
  <c r="G19" i="70"/>
  <c r="F19" i="70"/>
  <c r="E19" i="70"/>
  <c r="G114" i="21" s="1"/>
  <c r="G18" i="70"/>
  <c r="F18" i="70"/>
  <c r="E18" i="70"/>
  <c r="G113" i="21" s="1"/>
  <c r="H18" i="70"/>
  <c r="G16" i="70"/>
  <c r="H16" i="70" s="1"/>
  <c r="E17" i="70"/>
  <c r="E15" i="70"/>
  <c r="G18" i="69"/>
  <c r="F18" i="69"/>
  <c r="E18" i="69"/>
  <c r="G108" i="21" s="1"/>
  <c r="H18" i="69"/>
  <c r="E17" i="69"/>
  <c r="G107" i="21" s="1"/>
  <c r="G17" i="69"/>
  <c r="H17" i="69" s="1"/>
  <c r="F17" i="69"/>
  <c r="H19" i="69"/>
  <c r="G19" i="69"/>
  <c r="F19" i="69"/>
  <c r="E19" i="69"/>
  <c r="G109" i="21" s="1"/>
  <c r="E15" i="69"/>
  <c r="H19" i="68"/>
  <c r="G19" i="68"/>
  <c r="F19" i="68"/>
  <c r="E19" i="68"/>
  <c r="G104" i="21" s="1"/>
  <c r="G18" i="68"/>
  <c r="F18" i="68"/>
  <c r="E18" i="68"/>
  <c r="G103" i="21" s="1"/>
  <c r="H18" i="68"/>
  <c r="E17" i="68"/>
  <c r="E15" i="68"/>
  <c r="G18" i="67"/>
  <c r="F18" i="67"/>
  <c r="E18" i="67"/>
  <c r="G98" i="21" s="1"/>
  <c r="H18" i="67"/>
  <c r="E17" i="67"/>
  <c r="F17" i="67" s="1"/>
  <c r="E15" i="67"/>
  <c r="H19" i="66"/>
  <c r="G19" i="66"/>
  <c r="F19" i="66"/>
  <c r="E19" i="66"/>
  <c r="G94" i="21" s="1"/>
  <c r="E18" i="66"/>
  <c r="G93" i="21" s="1"/>
  <c r="E17" i="66"/>
  <c r="E15" i="66"/>
  <c r="G18" i="65"/>
  <c r="F18" i="65"/>
  <c r="E18" i="65"/>
  <c r="G88" i="21" s="1"/>
  <c r="H18" i="65"/>
  <c r="E17" i="65"/>
  <c r="F17" i="65" s="1"/>
  <c r="E15" i="65"/>
  <c r="F18" i="64"/>
  <c r="E18" i="64"/>
  <c r="G83" i="21" s="1"/>
  <c r="H18" i="64"/>
  <c r="G18" i="64"/>
  <c r="G16" i="64"/>
  <c r="H16" i="64" s="1"/>
  <c r="H19" i="64"/>
  <c r="G19" i="64"/>
  <c r="F19" i="64"/>
  <c r="E19" i="64"/>
  <c r="G84" i="21" s="1"/>
  <c r="E17" i="64"/>
  <c r="E15" i="64"/>
  <c r="E18" i="63"/>
  <c r="G78" i="21" s="1"/>
  <c r="E17" i="63"/>
  <c r="E15" i="63"/>
  <c r="F16" i="63"/>
  <c r="F18" i="62"/>
  <c r="E18" i="62"/>
  <c r="G73" i="21" s="1"/>
  <c r="H18" i="62"/>
  <c r="G18" i="62"/>
  <c r="E15" i="62"/>
  <c r="H19" i="62"/>
  <c r="G19" i="62"/>
  <c r="F19" i="62"/>
  <c r="E19" i="62"/>
  <c r="G74" i="21" s="1"/>
  <c r="E17" i="62"/>
  <c r="F17" i="62" s="1"/>
  <c r="F18" i="61"/>
  <c r="E18" i="61"/>
  <c r="G68" i="21" s="1"/>
  <c r="G18" i="61"/>
  <c r="H18" i="61"/>
  <c r="H19" i="61"/>
  <c r="G19" i="61"/>
  <c r="F19" i="61"/>
  <c r="E19" i="61"/>
  <c r="G69" i="21" s="1"/>
  <c r="G16" i="61"/>
  <c r="H16" i="61" s="1"/>
  <c r="E17" i="61"/>
  <c r="E15" i="61"/>
  <c r="G65" i="21" s="1"/>
  <c r="E15" i="60"/>
  <c r="E17" i="60"/>
  <c r="F17" i="60" s="1"/>
  <c r="H19" i="60"/>
  <c r="G19" i="60"/>
  <c r="F19" i="60"/>
  <c r="E19" i="60"/>
  <c r="G64" i="21" s="1"/>
  <c r="G18" i="60"/>
  <c r="F18" i="60"/>
  <c r="E18" i="60"/>
  <c r="G63" i="21" s="1"/>
  <c r="H18" i="60"/>
  <c r="F18" i="59"/>
  <c r="E18" i="59"/>
  <c r="G58" i="21" s="1"/>
  <c r="H18" i="59"/>
  <c r="G18" i="59"/>
  <c r="G16" i="59"/>
  <c r="H16" i="59" s="1"/>
  <c r="H19" i="59"/>
  <c r="G19" i="59"/>
  <c r="F19" i="59"/>
  <c r="E19" i="59"/>
  <c r="G59" i="21" s="1"/>
  <c r="E17" i="59"/>
  <c r="E15" i="59"/>
  <c r="H19" i="58"/>
  <c r="G19" i="58"/>
  <c r="F19" i="58"/>
  <c r="E19" i="58"/>
  <c r="G54" i="21" s="1"/>
  <c r="G18" i="58"/>
  <c r="F18" i="58"/>
  <c r="E18" i="58"/>
  <c r="G53" i="21" s="1"/>
  <c r="H18" i="58"/>
  <c r="G16" i="58"/>
  <c r="H16" i="58" s="1"/>
  <c r="E17" i="58"/>
  <c r="E15" i="58"/>
  <c r="G50" i="21" s="1"/>
  <c r="F18" i="57"/>
  <c r="E18" i="57"/>
  <c r="G16" i="57"/>
  <c r="H16" i="57" s="1"/>
  <c r="H19" i="57"/>
  <c r="G19" i="57"/>
  <c r="F19" i="57"/>
  <c r="E19" i="57"/>
  <c r="G49" i="21" s="1"/>
  <c r="E17" i="57"/>
  <c r="G47" i="21" s="1"/>
  <c r="F17" i="57"/>
  <c r="G17" i="57"/>
  <c r="H17" i="57" s="1"/>
  <c r="E15" i="57"/>
  <c r="E15" i="56"/>
  <c r="G40" i="21" s="1"/>
  <c r="F16" i="56"/>
  <c r="G18" i="56"/>
  <c r="F18" i="56"/>
  <c r="E18" i="56"/>
  <c r="G43" i="21" s="1"/>
  <c r="H18" i="56"/>
  <c r="E17" i="56"/>
  <c r="F18" i="55"/>
  <c r="E18" i="55"/>
  <c r="G38" i="21" s="1"/>
  <c r="H18" i="55"/>
  <c r="G18" i="55"/>
  <c r="E17" i="55"/>
  <c r="H19" i="55"/>
  <c r="G19" i="55"/>
  <c r="F19" i="55"/>
  <c r="E19" i="55"/>
  <c r="G39" i="21" s="1"/>
  <c r="E15" i="55"/>
  <c r="G35" i="21" s="1"/>
  <c r="H19" i="54"/>
  <c r="G19" i="54"/>
  <c r="F19" i="54"/>
  <c r="E19" i="54"/>
  <c r="G34" i="21" s="1"/>
  <c r="F18" i="54"/>
  <c r="G18" i="54"/>
  <c r="E18" i="54"/>
  <c r="G33" i="21" s="1"/>
  <c r="H18" i="54"/>
  <c r="G16" i="54"/>
  <c r="H16" i="54" s="1"/>
  <c r="E17" i="54"/>
  <c r="E15" i="54"/>
  <c r="E15" i="53"/>
  <c r="E17" i="53"/>
  <c r="F17" i="53" s="1"/>
  <c r="F16" i="53"/>
  <c r="F18" i="53"/>
  <c r="E18" i="53"/>
  <c r="G28" i="21" s="1"/>
  <c r="G18" i="53"/>
  <c r="H18" i="53"/>
  <c r="H19" i="53"/>
  <c r="G19" i="53"/>
  <c r="F19" i="53"/>
  <c r="E19" i="53"/>
  <c r="G29" i="21" s="1"/>
  <c r="E15" i="52"/>
  <c r="F18" i="52"/>
  <c r="E18" i="52"/>
  <c r="G23" i="21" s="1"/>
  <c r="H18" i="52"/>
  <c r="G18" i="52"/>
  <c r="E17" i="52"/>
  <c r="F17" i="52" s="1"/>
  <c r="AA140" i="21"/>
  <c r="AA142" i="21"/>
  <c r="AA137" i="21"/>
  <c r="AE135" i="21"/>
  <c r="AA148" i="21"/>
  <c r="AE130" i="21"/>
  <c r="AE136" i="21"/>
  <c r="AE147" i="21"/>
  <c r="AA178" i="21"/>
  <c r="AA131" i="21"/>
  <c r="AA132" i="21"/>
  <c r="I143" i="21"/>
  <c r="I149" i="21"/>
  <c r="AA143" i="21"/>
  <c r="AA149" i="21"/>
  <c r="AA175" i="21"/>
  <c r="AA135" i="21"/>
  <c r="AE133" i="21"/>
  <c r="AA133" i="21"/>
  <c r="AA136" i="21"/>
  <c r="AE138" i="21"/>
  <c r="AA138" i="21"/>
  <c r="AA147" i="21"/>
  <c r="AE179" i="21"/>
  <c r="AA179" i="21"/>
  <c r="AA177" i="21"/>
  <c r="AA129" i="21"/>
  <c r="AA146" i="21"/>
  <c r="AA141" i="21"/>
  <c r="AE176" i="21"/>
  <c r="AA176" i="21"/>
  <c r="AA130" i="21"/>
  <c r="AA145" i="21"/>
  <c r="AE178" i="21"/>
  <c r="AE146" i="21"/>
  <c r="AE140" i="21"/>
  <c r="I138" i="21"/>
  <c r="I133" i="21"/>
  <c r="AE175" i="21"/>
  <c r="I179" i="21"/>
  <c r="AE129" i="21"/>
  <c r="C116" i="21"/>
  <c r="H116" i="21" s="1"/>
  <c r="D116" i="21"/>
  <c r="C117" i="21"/>
  <c r="C118" i="21"/>
  <c r="D119" i="21"/>
  <c r="D115" i="21"/>
  <c r="C126" i="21"/>
  <c r="C119" i="21"/>
  <c r="D127" i="21"/>
  <c r="D117" i="21"/>
  <c r="C115" i="21"/>
  <c r="C123" i="21"/>
  <c r="C120" i="21"/>
  <c r="D123" i="21"/>
  <c r="D126" i="21"/>
  <c r="D122" i="21"/>
  <c r="D129" i="21"/>
  <c r="C121" i="21"/>
  <c r="C128" i="21"/>
  <c r="D121" i="21"/>
  <c r="C125" i="21"/>
  <c r="D128" i="21"/>
  <c r="D120" i="21"/>
  <c r="C122" i="21"/>
  <c r="C124" i="21"/>
  <c r="D125" i="21"/>
  <c r="C127" i="21"/>
  <c r="I129" i="21"/>
  <c r="G15" i="82" l="1"/>
  <c r="H15" i="82" s="1"/>
  <c r="H20" i="82" s="1"/>
  <c r="G16" i="62"/>
  <c r="H16" i="62" s="1"/>
  <c r="H125" i="21"/>
  <c r="H175" i="21"/>
  <c r="F16" i="66"/>
  <c r="G17" i="66"/>
  <c r="H17" i="66" s="1"/>
  <c r="G16" i="55"/>
  <c r="H16" i="55" s="1"/>
  <c r="H176" i="21"/>
  <c r="I176" i="21" s="1"/>
  <c r="H141" i="21"/>
  <c r="I141" i="21" s="1"/>
  <c r="H136" i="21"/>
  <c r="I136" i="21" s="1"/>
  <c r="H131" i="21"/>
  <c r="I131" i="21" s="1"/>
  <c r="H146" i="21"/>
  <c r="I146" i="21" s="1"/>
  <c r="H171" i="21"/>
  <c r="I171" i="21" s="1"/>
  <c r="G15" i="83"/>
  <c r="H15" i="83" s="1"/>
  <c r="G150" i="21"/>
  <c r="H150" i="21" s="1"/>
  <c r="G17" i="81"/>
  <c r="H17" i="81" s="1"/>
  <c r="G167" i="21"/>
  <c r="G17" i="78"/>
  <c r="H17" i="78" s="1"/>
  <c r="G152" i="21"/>
  <c r="G18" i="83"/>
  <c r="H18" i="83" s="1"/>
  <c r="G178" i="21"/>
  <c r="H178" i="21"/>
  <c r="G153" i="21"/>
  <c r="F15" i="80"/>
  <c r="F20" i="80" s="1"/>
  <c r="G160" i="21"/>
  <c r="F15" i="79"/>
  <c r="F20" i="79" s="1"/>
  <c r="G155" i="21"/>
  <c r="F17" i="80"/>
  <c r="G162" i="21"/>
  <c r="F17" i="83"/>
  <c r="G177" i="21"/>
  <c r="H177" i="21" s="1"/>
  <c r="I177" i="21" s="1"/>
  <c r="F15" i="56"/>
  <c r="F20" i="56" s="1"/>
  <c r="F15" i="73"/>
  <c r="F20" i="73" s="1"/>
  <c r="F15" i="81"/>
  <c r="F20" i="81" s="1"/>
  <c r="G165" i="21"/>
  <c r="F15" i="82"/>
  <c r="G170" i="21"/>
  <c r="G17" i="79"/>
  <c r="H17" i="79" s="1"/>
  <c r="G157" i="21"/>
  <c r="F17" i="82"/>
  <c r="G172" i="21"/>
  <c r="F15" i="78"/>
  <c r="G15" i="58"/>
  <c r="H15" i="58" s="1"/>
  <c r="G15" i="80"/>
  <c r="H15" i="80" s="1"/>
  <c r="G15" i="56"/>
  <c r="H15" i="56" s="1"/>
  <c r="F18" i="83"/>
  <c r="G17" i="83"/>
  <c r="H17" i="83" s="1"/>
  <c r="G17" i="82"/>
  <c r="H17" i="82" s="1"/>
  <c r="Q170" i="21"/>
  <c r="Q165" i="21"/>
  <c r="Q160" i="21"/>
  <c r="F17" i="79"/>
  <c r="Q155" i="21"/>
  <c r="Q150" i="21"/>
  <c r="F18" i="77"/>
  <c r="G18" i="77"/>
  <c r="H18" i="77" s="1"/>
  <c r="G16" i="65"/>
  <c r="H16" i="65" s="1"/>
  <c r="F17" i="71"/>
  <c r="G17" i="71"/>
  <c r="H17" i="71" s="1"/>
  <c r="G16" i="67"/>
  <c r="H16" i="67" s="1"/>
  <c r="F16" i="67"/>
  <c r="F18" i="66"/>
  <c r="G18" i="66"/>
  <c r="H18" i="66" s="1"/>
  <c r="F16" i="65"/>
  <c r="G18" i="63"/>
  <c r="H18" i="63" s="1"/>
  <c r="F18" i="63"/>
  <c r="G16" i="60"/>
  <c r="H16" i="60" s="1"/>
  <c r="F16" i="60"/>
  <c r="AB170" i="21"/>
  <c r="AF140" i="21"/>
  <c r="AF165" i="21"/>
  <c r="AB150" i="21"/>
  <c r="AF160" i="21"/>
  <c r="AF150" i="21"/>
  <c r="F15" i="77"/>
  <c r="G145" i="21"/>
  <c r="G15" i="67"/>
  <c r="H15" i="67" s="1"/>
  <c r="G95" i="21"/>
  <c r="F17" i="68"/>
  <c r="G102" i="21"/>
  <c r="F15" i="72"/>
  <c r="G120" i="21"/>
  <c r="H120" i="21" s="1"/>
  <c r="F15" i="74"/>
  <c r="G130" i="21"/>
  <c r="G15" i="68"/>
  <c r="H15" i="68" s="1"/>
  <c r="G100" i="21"/>
  <c r="H119" i="21"/>
  <c r="P119" i="21"/>
  <c r="G15" i="54"/>
  <c r="H15" i="54" s="1"/>
  <c r="G30" i="21"/>
  <c r="G18" i="57"/>
  <c r="H18" i="57" s="1"/>
  <c r="G48" i="21"/>
  <c r="P120" i="21"/>
  <c r="P123" i="21"/>
  <c r="H123" i="21"/>
  <c r="H118" i="21"/>
  <c r="P118" i="21"/>
  <c r="F15" i="52"/>
  <c r="F20" i="52" s="1"/>
  <c r="G20" i="21"/>
  <c r="G15" i="60"/>
  <c r="H15" i="60" s="1"/>
  <c r="G60" i="21"/>
  <c r="F17" i="64"/>
  <c r="G82" i="21"/>
  <c r="F15" i="76"/>
  <c r="G140" i="21"/>
  <c r="AF155" i="21"/>
  <c r="P122" i="21"/>
  <c r="H122" i="21"/>
  <c r="G15" i="53"/>
  <c r="H15" i="53" s="1"/>
  <c r="G25" i="21"/>
  <c r="F17" i="59"/>
  <c r="G57" i="21"/>
  <c r="G17" i="62"/>
  <c r="H17" i="62" s="1"/>
  <c r="G72" i="21"/>
  <c r="F16" i="68"/>
  <c r="G101" i="21"/>
  <c r="G17" i="55"/>
  <c r="H17" i="55" s="1"/>
  <c r="G37" i="21"/>
  <c r="F17" i="72"/>
  <c r="G122" i="21"/>
  <c r="H128" i="21"/>
  <c r="P128" i="21"/>
  <c r="P117" i="21"/>
  <c r="H117" i="21"/>
  <c r="I117" i="21" s="1"/>
  <c r="G17" i="58"/>
  <c r="H17" i="58" s="1"/>
  <c r="G52" i="21"/>
  <c r="G15" i="63"/>
  <c r="H15" i="63" s="1"/>
  <c r="G75" i="21"/>
  <c r="F15" i="66"/>
  <c r="F20" i="66" s="1"/>
  <c r="G90" i="21"/>
  <c r="G15" i="71"/>
  <c r="H15" i="71" s="1"/>
  <c r="H20" i="71" s="1"/>
  <c r="G115" i="21"/>
  <c r="G17" i="75"/>
  <c r="H17" i="75" s="1"/>
  <c r="G137" i="21"/>
  <c r="H137" i="21" s="1"/>
  <c r="I137" i="21" s="1"/>
  <c r="G17" i="77"/>
  <c r="H17" i="77" s="1"/>
  <c r="G147" i="21"/>
  <c r="P126" i="21"/>
  <c r="H126" i="21"/>
  <c r="I126" i="21" s="1"/>
  <c r="P125" i="21"/>
  <c r="I125" i="21"/>
  <c r="F17" i="74"/>
  <c r="G132" i="21"/>
  <c r="H132" i="21" s="1"/>
  <c r="I132" i="21" s="1"/>
  <c r="AF170" i="21"/>
  <c r="H127" i="21"/>
  <c r="P127" i="21"/>
  <c r="P115" i="21"/>
  <c r="P121" i="21"/>
  <c r="H121" i="21"/>
  <c r="I121" i="21" s="1"/>
  <c r="G17" i="52"/>
  <c r="H17" i="52" s="1"/>
  <c r="G22" i="21"/>
  <c r="G17" i="53"/>
  <c r="H17" i="53" s="1"/>
  <c r="G27" i="21"/>
  <c r="F17" i="61"/>
  <c r="G67" i="21"/>
  <c r="G15" i="62"/>
  <c r="H15" i="62" s="1"/>
  <c r="G70" i="21"/>
  <c r="F17" i="63"/>
  <c r="G77" i="21"/>
  <c r="F15" i="65"/>
  <c r="G85" i="21"/>
  <c r="F15" i="70"/>
  <c r="G110" i="21"/>
  <c r="F17" i="76"/>
  <c r="G142" i="21"/>
  <c r="H142" i="21" s="1"/>
  <c r="I142" i="21" s="1"/>
  <c r="F17" i="78"/>
  <c r="F15" i="57"/>
  <c r="F20" i="57" s="1"/>
  <c r="G45" i="21"/>
  <c r="G17" i="65"/>
  <c r="H17" i="65" s="1"/>
  <c r="G87" i="21"/>
  <c r="F17" i="54"/>
  <c r="G32" i="21"/>
  <c r="G15" i="69"/>
  <c r="H15" i="69" s="1"/>
  <c r="H20" i="69" s="1"/>
  <c r="G105" i="21"/>
  <c r="G17" i="60"/>
  <c r="H17" i="60" s="1"/>
  <c r="G62" i="21"/>
  <c r="G15" i="64"/>
  <c r="H15" i="64" s="1"/>
  <c r="G80" i="21"/>
  <c r="G17" i="67"/>
  <c r="H17" i="67" s="1"/>
  <c r="G97" i="21"/>
  <c r="G17" i="73"/>
  <c r="H17" i="73" s="1"/>
  <c r="G127" i="21"/>
  <c r="P124" i="21"/>
  <c r="H124" i="21"/>
  <c r="P116" i="21"/>
  <c r="I116" i="21"/>
  <c r="G17" i="56"/>
  <c r="H17" i="56" s="1"/>
  <c r="G42" i="21"/>
  <c r="F15" i="59"/>
  <c r="F20" i="59" s="1"/>
  <c r="G55" i="21"/>
  <c r="F17" i="66"/>
  <c r="G92" i="21"/>
  <c r="F17" i="70"/>
  <c r="G112" i="21"/>
  <c r="F15" i="75"/>
  <c r="G135" i="21"/>
  <c r="Q135" i="21"/>
  <c r="AB165" i="21"/>
  <c r="AB155" i="21"/>
  <c r="AB160" i="21"/>
  <c r="G15" i="75"/>
  <c r="H15" i="75" s="1"/>
  <c r="G16" i="68"/>
  <c r="H16" i="68" s="1"/>
  <c r="F15" i="67"/>
  <c r="E20" i="83"/>
  <c r="K15" i="83" s="1"/>
  <c r="L15" i="83" s="1"/>
  <c r="F15" i="83"/>
  <c r="F20" i="83" s="1"/>
  <c r="E20" i="82"/>
  <c r="K15" i="82" s="1"/>
  <c r="L15" i="82" s="1"/>
  <c r="H20" i="81"/>
  <c r="E20" i="81"/>
  <c r="K15" i="81" s="1"/>
  <c r="L15" i="81" s="1"/>
  <c r="E20" i="80"/>
  <c r="K15" i="80" s="1"/>
  <c r="L15" i="80" s="1"/>
  <c r="G17" i="80"/>
  <c r="H17" i="80" s="1"/>
  <c r="E20" i="79"/>
  <c r="K15" i="79" s="1"/>
  <c r="L15" i="79" s="1"/>
  <c r="G15" i="79"/>
  <c r="H15" i="79" s="1"/>
  <c r="E20" i="78"/>
  <c r="K15" i="78" s="1"/>
  <c r="L15" i="78" s="1"/>
  <c r="G15" i="78"/>
  <c r="H15" i="78" s="1"/>
  <c r="H20" i="78" s="1"/>
  <c r="F17" i="77"/>
  <c r="E20" i="77"/>
  <c r="G15" i="77"/>
  <c r="H15" i="77" s="1"/>
  <c r="E20" i="76"/>
  <c r="K15" i="76" s="1"/>
  <c r="L15" i="76" s="1"/>
  <c r="G15" i="76"/>
  <c r="H15" i="76" s="1"/>
  <c r="H20" i="76" s="1"/>
  <c r="E20" i="75"/>
  <c r="K15" i="75" s="1"/>
  <c r="L15" i="75" s="1"/>
  <c r="F17" i="75"/>
  <c r="E20" i="74"/>
  <c r="K15" i="74" s="1"/>
  <c r="L15" i="74" s="1"/>
  <c r="G15" i="74"/>
  <c r="H15" i="74" s="1"/>
  <c r="H20" i="74" s="1"/>
  <c r="E20" i="73"/>
  <c r="K15" i="73" s="1"/>
  <c r="L15" i="73" s="1"/>
  <c r="G15" i="73"/>
  <c r="H15" i="73" s="1"/>
  <c r="E20" i="72"/>
  <c r="K15" i="72" s="1"/>
  <c r="L15" i="72" s="1"/>
  <c r="G17" i="72"/>
  <c r="H17" i="72" s="1"/>
  <c r="G15" i="72"/>
  <c r="H15" i="72" s="1"/>
  <c r="F15" i="71"/>
  <c r="F20" i="71" s="1"/>
  <c r="E20" i="71"/>
  <c r="K15" i="71" s="1"/>
  <c r="L15" i="71" s="1"/>
  <c r="E20" i="70"/>
  <c r="K15" i="70" s="1"/>
  <c r="L15" i="70" s="1"/>
  <c r="G17" i="70"/>
  <c r="H17" i="70" s="1"/>
  <c r="G15" i="70"/>
  <c r="H15" i="70" s="1"/>
  <c r="E20" i="69"/>
  <c r="K15" i="69" s="1"/>
  <c r="L15" i="69" s="1"/>
  <c r="F15" i="69"/>
  <c r="F20" i="69" s="1"/>
  <c r="E20" i="68"/>
  <c r="K15" i="68" s="1"/>
  <c r="L15" i="68" s="1"/>
  <c r="F15" i="68"/>
  <c r="G17" i="68"/>
  <c r="H17" i="68" s="1"/>
  <c r="E20" i="67"/>
  <c r="K15" i="67" s="1"/>
  <c r="L15" i="67" s="1"/>
  <c r="E20" i="66"/>
  <c r="K15" i="66" s="1"/>
  <c r="L15" i="66" s="1"/>
  <c r="G15" i="66"/>
  <c r="H15" i="66" s="1"/>
  <c r="G15" i="65"/>
  <c r="H15" i="65" s="1"/>
  <c r="E20" i="65"/>
  <c r="K15" i="65" s="1"/>
  <c r="L15" i="65" s="1"/>
  <c r="E20" i="64"/>
  <c r="K15" i="64" s="1"/>
  <c r="L15" i="64" s="1"/>
  <c r="G17" i="64"/>
  <c r="H17" i="64" s="1"/>
  <c r="F15" i="64"/>
  <c r="F20" i="64" s="1"/>
  <c r="G17" i="63"/>
  <c r="H17" i="63" s="1"/>
  <c r="F15" i="63"/>
  <c r="E20" i="63"/>
  <c r="K15" i="63" s="1"/>
  <c r="L15" i="63" s="1"/>
  <c r="E20" i="62"/>
  <c r="K15" i="62" s="1"/>
  <c r="L15" i="62" s="1"/>
  <c r="F15" i="62"/>
  <c r="F20" i="62" s="1"/>
  <c r="E20" i="61"/>
  <c r="K15" i="61" s="1"/>
  <c r="L15" i="61" s="1"/>
  <c r="F15" i="61"/>
  <c r="F20" i="61" s="1"/>
  <c r="G17" i="61"/>
  <c r="H17" i="61" s="1"/>
  <c r="G15" i="61"/>
  <c r="H15" i="61" s="1"/>
  <c r="E20" i="60"/>
  <c r="K15" i="60" s="1"/>
  <c r="L15" i="60" s="1"/>
  <c r="F15" i="60"/>
  <c r="E20" i="59"/>
  <c r="K15" i="59" s="1"/>
  <c r="L15" i="59" s="1"/>
  <c r="G17" i="59"/>
  <c r="H17" i="59" s="1"/>
  <c r="G15" i="59"/>
  <c r="H15" i="59" s="1"/>
  <c r="E20" i="58"/>
  <c r="K15" i="58" s="1"/>
  <c r="L15" i="58" s="1"/>
  <c r="F17" i="58"/>
  <c r="F15" i="58"/>
  <c r="E20" i="57"/>
  <c r="K15" i="57" s="1"/>
  <c r="L15" i="57" s="1"/>
  <c r="G15" i="57"/>
  <c r="H15" i="57" s="1"/>
  <c r="F17" i="56"/>
  <c r="E20" i="56"/>
  <c r="K15" i="56" s="1"/>
  <c r="L15" i="56" s="1"/>
  <c r="E20" i="55"/>
  <c r="K15" i="55" s="1"/>
  <c r="L15" i="55" s="1"/>
  <c r="F17" i="55"/>
  <c r="F15" i="55"/>
  <c r="F20" i="55" s="1"/>
  <c r="G15" i="55"/>
  <c r="H15" i="55" s="1"/>
  <c r="F15" i="54"/>
  <c r="F20" i="54" s="1"/>
  <c r="G17" i="54"/>
  <c r="H17" i="54" s="1"/>
  <c r="E20" i="54"/>
  <c r="K15" i="54" s="1"/>
  <c r="L15" i="54" s="1"/>
  <c r="F15" i="53"/>
  <c r="F20" i="53" s="1"/>
  <c r="E20" i="53"/>
  <c r="K15" i="53" s="1"/>
  <c r="L15" i="53" s="1"/>
  <c r="G15" i="52"/>
  <c r="H15" i="52" s="1"/>
  <c r="E20" i="52"/>
  <c r="K15" i="52" s="1"/>
  <c r="L15" i="52" s="1"/>
  <c r="AB140" i="21"/>
  <c r="AF135" i="21"/>
  <c r="Q130" i="21"/>
  <c r="Q145" i="21"/>
  <c r="AF130" i="21"/>
  <c r="AF145" i="21"/>
  <c r="Q140" i="21"/>
  <c r="AB175" i="21"/>
  <c r="AB130" i="21"/>
  <c r="AB145" i="21"/>
  <c r="Q175" i="21"/>
  <c r="AB135" i="21"/>
  <c r="AA125" i="21"/>
  <c r="AA120" i="21"/>
  <c r="AE127" i="21"/>
  <c r="AA127" i="21"/>
  <c r="AE128" i="21"/>
  <c r="AA128" i="21"/>
  <c r="AA115" i="21"/>
  <c r="AE117" i="21"/>
  <c r="AA117" i="21"/>
  <c r="AF175" i="21"/>
  <c r="AA121" i="21"/>
  <c r="AE118" i="21"/>
  <c r="AA118" i="21"/>
  <c r="AE124" i="21"/>
  <c r="AA124" i="21"/>
  <c r="AA116" i="21"/>
  <c r="I175" i="21"/>
  <c r="AE123" i="21"/>
  <c r="AA123" i="21"/>
  <c r="AE122" i="21"/>
  <c r="AA122" i="21"/>
  <c r="AE119" i="21"/>
  <c r="AA119" i="21"/>
  <c r="AA126" i="21"/>
  <c r="I178" i="21"/>
  <c r="AE125" i="21"/>
  <c r="AE116" i="21"/>
  <c r="AE121" i="21"/>
  <c r="AE120" i="21"/>
  <c r="AE115" i="21"/>
  <c r="AE126" i="21"/>
  <c r="I127" i="21"/>
  <c r="I128" i="21"/>
  <c r="I124" i="21"/>
  <c r="I123" i="21"/>
  <c r="I122" i="21"/>
  <c r="I118" i="21"/>
  <c r="I119" i="21"/>
  <c r="F20" i="82" l="1"/>
  <c r="H20" i="52"/>
  <c r="G20" i="82"/>
  <c r="H20" i="55"/>
  <c r="G20" i="81"/>
  <c r="H20" i="53"/>
  <c r="H20" i="79"/>
  <c r="H20" i="66"/>
  <c r="H135" i="21"/>
  <c r="I135" i="21" s="1"/>
  <c r="J135" i="21" s="1"/>
  <c r="H130" i="21"/>
  <c r="I130" i="21" s="1"/>
  <c r="J130" i="21" s="1"/>
  <c r="H145" i="21"/>
  <c r="I145" i="21" s="1"/>
  <c r="H160" i="21"/>
  <c r="I160" i="21" s="1"/>
  <c r="J160" i="21" s="1"/>
  <c r="H170" i="21"/>
  <c r="I170" i="21" s="1"/>
  <c r="J170" i="21" s="1"/>
  <c r="H115" i="21"/>
  <c r="I115" i="21" s="1"/>
  <c r="J115" i="21" s="1"/>
  <c r="H140" i="21"/>
  <c r="I140" i="21" s="1"/>
  <c r="J140" i="21" s="1"/>
  <c r="H20" i="83"/>
  <c r="H147" i="21"/>
  <c r="I147" i="21" s="1"/>
  <c r="H20" i="58"/>
  <c r="H165" i="21"/>
  <c r="I165" i="21" s="1"/>
  <c r="J165" i="21" s="1"/>
  <c r="H155" i="21"/>
  <c r="I155" i="21" s="1"/>
  <c r="J155" i="21" s="1"/>
  <c r="G20" i="83"/>
  <c r="H20" i="80"/>
  <c r="F20" i="78"/>
  <c r="H20" i="56"/>
  <c r="F20" i="77"/>
  <c r="F20" i="76"/>
  <c r="F20" i="75"/>
  <c r="F20" i="74"/>
  <c r="F20" i="67"/>
  <c r="F20" i="72"/>
  <c r="F20" i="70"/>
  <c r="F20" i="68"/>
  <c r="F20" i="60"/>
  <c r="F20" i="65"/>
  <c r="F20" i="63"/>
  <c r="F20" i="58"/>
  <c r="G20" i="58"/>
  <c r="H20" i="75"/>
  <c r="G20" i="69"/>
  <c r="I11" i="69" s="1"/>
  <c r="F29" i="16" s="1"/>
  <c r="H20" i="60"/>
  <c r="H20" i="73"/>
  <c r="G20" i="56"/>
  <c r="H20" i="54"/>
  <c r="H20" i="68"/>
  <c r="H20" i="62"/>
  <c r="G20" i="53"/>
  <c r="I11" i="53" s="1"/>
  <c r="F13" i="16" s="1"/>
  <c r="G20" i="60"/>
  <c r="H20" i="64"/>
  <c r="H20" i="57"/>
  <c r="H20" i="65"/>
  <c r="H20" i="67"/>
  <c r="G20" i="67"/>
  <c r="H20" i="70"/>
  <c r="I11" i="81"/>
  <c r="F41" i="16" s="1"/>
  <c r="I41" i="16" s="1"/>
  <c r="C41" i="22" s="1"/>
  <c r="H20" i="59"/>
  <c r="G20" i="71"/>
  <c r="I11" i="71" s="1"/>
  <c r="F31" i="16" s="1"/>
  <c r="H20" i="63"/>
  <c r="G20" i="62"/>
  <c r="H20" i="72"/>
  <c r="G20" i="65"/>
  <c r="G20" i="75"/>
  <c r="H20" i="61"/>
  <c r="G20" i="59"/>
  <c r="G20" i="72"/>
  <c r="G20" i="74"/>
  <c r="G20" i="76"/>
  <c r="G20" i="78"/>
  <c r="J175" i="21"/>
  <c r="H20" i="77"/>
  <c r="G20" i="73"/>
  <c r="G20" i="77"/>
  <c r="K15" i="77"/>
  <c r="L15" i="77" s="1"/>
  <c r="I150" i="21"/>
  <c r="J150" i="21" s="1"/>
  <c r="G20" i="79"/>
  <c r="G20" i="55"/>
  <c r="I11" i="55" s="1"/>
  <c r="F15" i="16" s="1"/>
  <c r="G20" i="57"/>
  <c r="G20" i="64"/>
  <c r="G20" i="66"/>
  <c r="G20" i="68"/>
  <c r="G20" i="52"/>
  <c r="I11" i="52" s="1"/>
  <c r="F12" i="16" s="1"/>
  <c r="G20" i="63"/>
  <c r="G20" i="70"/>
  <c r="G20" i="80"/>
  <c r="G20" i="61"/>
  <c r="G20" i="54"/>
  <c r="AF125" i="21"/>
  <c r="AF115" i="21"/>
  <c r="Q125" i="21"/>
  <c r="AF120" i="21"/>
  <c r="Q120" i="21"/>
  <c r="J125" i="21"/>
  <c r="Q115" i="21"/>
  <c r="I120" i="21"/>
  <c r="J120" i="21" s="1"/>
  <c r="AB125" i="21"/>
  <c r="AB115" i="21"/>
  <c r="AB120" i="21"/>
  <c r="I11" i="82" l="1"/>
  <c r="F42" i="16" s="1"/>
  <c r="I42" i="16" s="1"/>
  <c r="C42" i="22" s="1"/>
  <c r="F42" i="22" s="1"/>
  <c r="I11" i="66"/>
  <c r="F26" i="16" s="1"/>
  <c r="I11" i="78"/>
  <c r="F38" i="16" s="1"/>
  <c r="I38" i="16" s="1"/>
  <c r="C38" i="22" s="1"/>
  <c r="I11" i="79"/>
  <c r="F39" i="16" s="1"/>
  <c r="I39" i="16" s="1"/>
  <c r="C39" i="22" s="1"/>
  <c r="I11" i="80"/>
  <c r="F40" i="16" s="1"/>
  <c r="I40" i="16" s="1"/>
  <c r="C40" i="22" s="1"/>
  <c r="H40" i="22" s="1"/>
  <c r="I11" i="56"/>
  <c r="F16" i="16" s="1"/>
  <c r="J145" i="21"/>
  <c r="I11" i="83"/>
  <c r="F43" i="16" s="1"/>
  <c r="I43" i="16" s="1"/>
  <c r="C43" i="22" s="1"/>
  <c r="H43" i="22" s="1"/>
  <c r="I11" i="76"/>
  <c r="F36" i="16" s="1"/>
  <c r="I36" i="16" s="1"/>
  <c r="C36" i="22" s="1"/>
  <c r="H36" i="22" s="1"/>
  <c r="I11" i="74"/>
  <c r="F34" i="16" s="1"/>
  <c r="I34" i="16" s="1"/>
  <c r="C34" i="22" s="1"/>
  <c r="I11" i="58"/>
  <c r="F18" i="16" s="1"/>
  <c r="I11" i="63"/>
  <c r="F23" i="16" s="1"/>
  <c r="I11" i="75"/>
  <c r="F35" i="16" s="1"/>
  <c r="I35" i="16" s="1"/>
  <c r="C35" i="22" s="1"/>
  <c r="I11" i="57"/>
  <c r="F17" i="16" s="1"/>
  <c r="I11" i="65"/>
  <c r="F25" i="16" s="1"/>
  <c r="I11" i="54"/>
  <c r="F14" i="16" s="1"/>
  <c r="I11" i="73"/>
  <c r="F33" i="16" s="1"/>
  <c r="I33" i="16" s="1"/>
  <c r="C33" i="22" s="1"/>
  <c r="I11" i="67"/>
  <c r="F27" i="16" s="1"/>
  <c r="I11" i="60"/>
  <c r="F20" i="16" s="1"/>
  <c r="I11" i="68"/>
  <c r="F28" i="16" s="1"/>
  <c r="I11" i="64"/>
  <c r="F24" i="16" s="1"/>
  <c r="I11" i="62"/>
  <c r="F22" i="16" s="1"/>
  <c r="I11" i="70"/>
  <c r="F30" i="16" s="1"/>
  <c r="I11" i="61"/>
  <c r="F21" i="16" s="1"/>
  <c r="I11" i="59"/>
  <c r="F19" i="16" s="1"/>
  <c r="I11" i="77"/>
  <c r="F37" i="16" s="1"/>
  <c r="I37" i="16" s="1"/>
  <c r="C37" i="22" s="1"/>
  <c r="I11" i="72"/>
  <c r="F32" i="16" s="1"/>
  <c r="I32" i="16" s="1"/>
  <c r="C32" i="22" s="1"/>
  <c r="H39" i="22"/>
  <c r="D39" i="22"/>
  <c r="I39" i="22"/>
  <c r="E39" i="22"/>
  <c r="F39" i="22"/>
  <c r="G39" i="22"/>
  <c r="I31" i="16"/>
  <c r="C31" i="22" s="1"/>
  <c r="I40" i="22" l="1"/>
  <c r="D40" i="22"/>
  <c r="F40" i="22"/>
  <c r="E40" i="22"/>
  <c r="G40" i="22"/>
  <c r="D42" i="22"/>
  <c r="H42" i="22"/>
  <c r="E42" i="22"/>
  <c r="I42" i="22"/>
  <c r="G42" i="22"/>
  <c r="G43" i="22"/>
  <c r="F43" i="22"/>
  <c r="D43" i="22"/>
  <c r="E43" i="22"/>
  <c r="I43" i="22"/>
  <c r="E36" i="22"/>
  <c r="G36" i="22"/>
  <c r="I36" i="22"/>
  <c r="D36" i="22"/>
  <c r="F36" i="22"/>
  <c r="K39" i="22"/>
  <c r="K40" i="22" l="1"/>
  <c r="K42" i="22"/>
  <c r="K43" i="22"/>
  <c r="K36" i="22"/>
  <c r="L5" i="22" l="1"/>
  <c r="I5" i="16"/>
  <c r="C9" i="21"/>
  <c r="C9" i="8"/>
  <c r="C10" i="8" s="1"/>
  <c r="J19" i="8" s="1"/>
  <c r="B10" i="1"/>
  <c r="A7" i="22"/>
  <c r="F4" i="22"/>
  <c r="B105" i="21" l="1"/>
  <c r="C109" i="21" s="1"/>
  <c r="B100" i="21"/>
  <c r="C104" i="21" s="1"/>
  <c r="B95" i="21"/>
  <c r="C99" i="21" s="1"/>
  <c r="B90" i="21"/>
  <c r="C94" i="21" s="1"/>
  <c r="B85" i="21"/>
  <c r="C89" i="21" s="1"/>
  <c r="B80" i="21"/>
  <c r="C84" i="21" s="1"/>
  <c r="B75" i="21"/>
  <c r="D77" i="21" s="1"/>
  <c r="B70" i="21"/>
  <c r="C74" i="21" s="1"/>
  <c r="B65" i="21"/>
  <c r="C69" i="21" s="1"/>
  <c r="B60" i="21"/>
  <c r="C64" i="21" s="1"/>
  <c r="B55" i="21"/>
  <c r="C59" i="21" s="1"/>
  <c r="B50" i="21"/>
  <c r="C54" i="21" s="1"/>
  <c r="B45" i="21"/>
  <c r="C49" i="21" s="1"/>
  <c r="B40" i="21"/>
  <c r="B35" i="21"/>
  <c r="C39" i="21" s="1"/>
  <c r="B30" i="21"/>
  <c r="C34" i="21" s="1"/>
  <c r="B25" i="21"/>
  <c r="C27" i="21" s="1"/>
  <c r="B20" i="21"/>
  <c r="C111" i="21"/>
  <c r="H111" i="21" s="1"/>
  <c r="D112" i="21"/>
  <c r="D107" i="21"/>
  <c r="H9" i="21"/>
  <c r="C47" i="8"/>
  <c r="D36" i="8"/>
  <c r="N17" i="18"/>
  <c r="N18" i="18"/>
  <c r="N19" i="18"/>
  <c r="N20" i="18"/>
  <c r="N21" i="18"/>
  <c r="N22" i="18"/>
  <c r="N23" i="18"/>
  <c r="N24" i="18"/>
  <c r="N25" i="18"/>
  <c r="N26" i="18"/>
  <c r="N27" i="18"/>
  <c r="N28" i="18"/>
  <c r="N111" i="18"/>
  <c r="M11" i="18"/>
  <c r="C20" i="52" s="1"/>
  <c r="M12" i="18"/>
  <c r="M13" i="18"/>
  <c r="M14" i="18"/>
  <c r="M15" i="18"/>
  <c r="M16" i="18"/>
  <c r="M17" i="18"/>
  <c r="M18" i="18"/>
  <c r="M19" i="18"/>
  <c r="M20" i="18"/>
  <c r="M21" i="18"/>
  <c r="M22" i="18"/>
  <c r="M23" i="18"/>
  <c r="M24" i="18"/>
  <c r="M25" i="18"/>
  <c r="M26" i="18"/>
  <c r="M27" i="18"/>
  <c r="M28" i="18"/>
  <c r="M111" i="18"/>
  <c r="D5" i="18"/>
  <c r="O5" i="18"/>
  <c r="N5" i="18"/>
  <c r="A10" i="1"/>
  <c r="C10" i="1" s="1"/>
  <c r="A9" i="1"/>
  <c r="B15" i="21"/>
  <c r="H52" i="19"/>
  <c r="I41" i="22" l="1"/>
  <c r="H38" i="22"/>
  <c r="H41" i="22"/>
  <c r="D38" i="22"/>
  <c r="D41" i="22"/>
  <c r="I38" i="22"/>
  <c r="E38" i="22"/>
  <c r="F38" i="22"/>
  <c r="E41" i="22"/>
  <c r="G41" i="22"/>
  <c r="F41" i="22"/>
  <c r="G38" i="22"/>
  <c r="H35" i="22"/>
  <c r="G35" i="22"/>
  <c r="H37" i="22"/>
  <c r="F34" i="22"/>
  <c r="H32" i="22"/>
  <c r="F32" i="22"/>
  <c r="I32" i="22"/>
  <c r="E35" i="22"/>
  <c r="D34" i="22"/>
  <c r="D37" i="22"/>
  <c r="I35" i="22"/>
  <c r="I34" i="22"/>
  <c r="E34" i="22"/>
  <c r="I37" i="22"/>
  <c r="E32" i="22"/>
  <c r="D32" i="22"/>
  <c r="G37" i="22"/>
  <c r="H34" i="22"/>
  <c r="E37" i="22"/>
  <c r="G34" i="22"/>
  <c r="G32" i="22"/>
  <c r="F35" i="22"/>
  <c r="D35" i="22"/>
  <c r="F37" i="22"/>
  <c r="C22" i="21"/>
  <c r="D33" i="22"/>
  <c r="E33" i="22"/>
  <c r="F33" i="22"/>
  <c r="G33" i="22"/>
  <c r="H31" i="22"/>
  <c r="I31" i="22"/>
  <c r="G31" i="22"/>
  <c r="I33" i="22"/>
  <c r="F31" i="22"/>
  <c r="E31" i="22"/>
  <c r="H33" i="22"/>
  <c r="D31" i="22"/>
  <c r="C44" i="21"/>
  <c r="P44" i="21" s="1"/>
  <c r="J20" i="73"/>
  <c r="L20" i="71"/>
  <c r="J20" i="74"/>
  <c r="L20" i="72"/>
  <c r="J20" i="71"/>
  <c r="J20" i="75"/>
  <c r="L20" i="73"/>
  <c r="J20" i="72"/>
  <c r="L20" i="76"/>
  <c r="J20" i="77"/>
  <c r="J20" i="83"/>
  <c r="J20" i="82"/>
  <c r="L20" i="75"/>
  <c r="J20" i="80"/>
  <c r="J20" i="81"/>
  <c r="L20" i="81"/>
  <c r="L20" i="79"/>
  <c r="L20" i="80"/>
  <c r="J20" i="79"/>
  <c r="L20" i="77"/>
  <c r="J20" i="76"/>
  <c r="L20" i="82"/>
  <c r="L20" i="74"/>
  <c r="L20" i="78"/>
  <c r="J20" i="78"/>
  <c r="L20" i="83"/>
  <c r="D20" i="62"/>
  <c r="C20" i="62"/>
  <c r="C20" i="56"/>
  <c r="C20" i="53"/>
  <c r="D20" i="67"/>
  <c r="C20" i="67"/>
  <c r="D20" i="59"/>
  <c r="C20" i="59"/>
  <c r="D20" i="66"/>
  <c r="C20" i="66"/>
  <c r="D20" i="58"/>
  <c r="C20" i="58"/>
  <c r="C20" i="54"/>
  <c r="D20" i="61"/>
  <c r="C20" i="61"/>
  <c r="D20" i="65"/>
  <c r="C20" i="65"/>
  <c r="C20" i="57"/>
  <c r="D20" i="69"/>
  <c r="C20" i="69"/>
  <c r="D20" i="60"/>
  <c r="C20" i="60"/>
  <c r="D20" i="64"/>
  <c r="C20" i="64"/>
  <c r="D20" i="68"/>
  <c r="C20" i="68"/>
  <c r="D20" i="63"/>
  <c r="C20" i="63"/>
  <c r="C20" i="55"/>
  <c r="H74" i="21"/>
  <c r="P74" i="21"/>
  <c r="H39" i="21"/>
  <c r="P39" i="21"/>
  <c r="P84" i="21"/>
  <c r="H84" i="21"/>
  <c r="H49" i="21"/>
  <c r="P49" i="21"/>
  <c r="H89" i="21"/>
  <c r="P89" i="21"/>
  <c r="H54" i="21"/>
  <c r="P54" i="21"/>
  <c r="H94" i="21"/>
  <c r="P94" i="21"/>
  <c r="H34" i="21"/>
  <c r="P34" i="21"/>
  <c r="P111" i="21"/>
  <c r="H59" i="21"/>
  <c r="P59" i="21"/>
  <c r="H99" i="21"/>
  <c r="P99" i="21"/>
  <c r="H22" i="21"/>
  <c r="I22" i="21" s="1"/>
  <c r="P22" i="21"/>
  <c r="H64" i="21"/>
  <c r="P64" i="21"/>
  <c r="H104" i="21"/>
  <c r="P104" i="21"/>
  <c r="P27" i="21"/>
  <c r="H27" i="21"/>
  <c r="I27" i="21" s="1"/>
  <c r="P69" i="21"/>
  <c r="H69" i="21"/>
  <c r="P109" i="21"/>
  <c r="H109" i="21"/>
  <c r="D72" i="21"/>
  <c r="AA34" i="21"/>
  <c r="AE74" i="21"/>
  <c r="AA74" i="21"/>
  <c r="C28" i="16"/>
  <c r="C20" i="16"/>
  <c r="C12" i="16"/>
  <c r="AA39" i="21"/>
  <c r="C21" i="16"/>
  <c r="C13" i="16"/>
  <c r="C19" i="16"/>
  <c r="C18" i="16"/>
  <c r="AA49" i="21"/>
  <c r="AE89" i="21"/>
  <c r="AA89" i="21"/>
  <c r="C29" i="16"/>
  <c r="AE84" i="21"/>
  <c r="AA84" i="21"/>
  <c r="C26" i="16"/>
  <c r="C25" i="16"/>
  <c r="C17" i="16"/>
  <c r="AE54" i="21"/>
  <c r="AA54" i="21"/>
  <c r="AE94" i="21"/>
  <c r="AA94" i="21"/>
  <c r="C27" i="16"/>
  <c r="C24" i="16"/>
  <c r="C16" i="16"/>
  <c r="AE59" i="21"/>
  <c r="AA59" i="21"/>
  <c r="AE99" i="21"/>
  <c r="AA99" i="21"/>
  <c r="C23" i="16"/>
  <c r="C15" i="16"/>
  <c r="AE64" i="21"/>
  <c r="AA64" i="21"/>
  <c r="AE104" i="21"/>
  <c r="AA104" i="21"/>
  <c r="C22" i="16"/>
  <c r="C14" i="16"/>
  <c r="AE69" i="21"/>
  <c r="AA69" i="21"/>
  <c r="AE109" i="21"/>
  <c r="AA109" i="21"/>
  <c r="C56" i="21"/>
  <c r="H56" i="21" s="1"/>
  <c r="C51" i="21"/>
  <c r="H51" i="21" s="1"/>
  <c r="C71" i="21"/>
  <c r="H71" i="21" s="1"/>
  <c r="D30" i="21"/>
  <c r="C32" i="21"/>
  <c r="AE39" i="21"/>
  <c r="D22" i="16"/>
  <c r="D28" i="16"/>
  <c r="D20" i="16"/>
  <c r="D27" i="16"/>
  <c r="D19" i="16"/>
  <c r="D15" i="21"/>
  <c r="D23" i="16"/>
  <c r="D29" i="16"/>
  <c r="AE49" i="21"/>
  <c r="D26" i="16"/>
  <c r="D18" i="16"/>
  <c r="D21" i="16"/>
  <c r="D25" i="16"/>
  <c r="D24" i="16"/>
  <c r="AE34" i="21"/>
  <c r="D57" i="21"/>
  <c r="D92" i="21"/>
  <c r="D47" i="21"/>
  <c r="D31" i="21"/>
  <c r="C96" i="21"/>
  <c r="H96" i="21" s="1"/>
  <c r="D96" i="21"/>
  <c r="D49" i="21"/>
  <c r="C91" i="21"/>
  <c r="H91" i="21" s="1"/>
  <c r="D97" i="21"/>
  <c r="D35" i="21"/>
  <c r="D21" i="21"/>
  <c r="D82" i="21"/>
  <c r="D102" i="21"/>
  <c r="C106" i="21"/>
  <c r="C81" i="21"/>
  <c r="H81" i="21" s="1"/>
  <c r="C101" i="21"/>
  <c r="H101" i="21" s="1"/>
  <c r="D104" i="21"/>
  <c r="D40" i="21"/>
  <c r="C86" i="21"/>
  <c r="H86" i="21" s="1"/>
  <c r="C61" i="21"/>
  <c r="H61" i="21" s="1"/>
  <c r="C66" i="21"/>
  <c r="H66" i="21" s="1"/>
  <c r="D25" i="21"/>
  <c r="D32" i="21"/>
  <c r="D87" i="21"/>
  <c r="D42" i="21"/>
  <c r="D34" i="21"/>
  <c r="D44" i="21"/>
  <c r="D67" i="21"/>
  <c r="D52" i="21"/>
  <c r="C37" i="21"/>
  <c r="D37" i="21"/>
  <c r="D39" i="21"/>
  <c r="D38" i="21"/>
  <c r="C42" i="21"/>
  <c r="D62" i="21"/>
  <c r="C76" i="21"/>
  <c r="H76" i="21" s="1"/>
  <c r="C79" i="21"/>
  <c r="D19" i="21"/>
  <c r="C19" i="21"/>
  <c r="AA19" i="21" s="1"/>
  <c r="C18" i="21"/>
  <c r="AA18" i="21" s="1"/>
  <c r="D24" i="21"/>
  <c r="C24" i="21"/>
  <c r="D29" i="21"/>
  <c r="C29" i="21"/>
  <c r="D110" i="21"/>
  <c r="C114" i="21"/>
  <c r="I34" i="21"/>
  <c r="D28" i="21"/>
  <c r="D27" i="21"/>
  <c r="AE27" i="21" s="1"/>
  <c r="D22" i="21"/>
  <c r="AA22" i="21" s="1"/>
  <c r="D20" i="21"/>
  <c r="D111" i="21"/>
  <c r="AA111" i="21" s="1"/>
  <c r="D114" i="21"/>
  <c r="C113" i="21"/>
  <c r="C110" i="21"/>
  <c r="H110" i="21" s="1"/>
  <c r="D113" i="21"/>
  <c r="C112" i="21"/>
  <c r="D106" i="21"/>
  <c r="D109" i="21"/>
  <c r="C108" i="21"/>
  <c r="C105" i="21"/>
  <c r="H105" i="21" s="1"/>
  <c r="D108" i="21"/>
  <c r="D105" i="21"/>
  <c r="C107" i="21"/>
  <c r="D101" i="21"/>
  <c r="C103" i="21"/>
  <c r="C100" i="21"/>
  <c r="H100" i="21" s="1"/>
  <c r="D103" i="21"/>
  <c r="D100" i="21"/>
  <c r="C102" i="21"/>
  <c r="I104" i="21"/>
  <c r="D99" i="21"/>
  <c r="C98" i="21"/>
  <c r="C95" i="21"/>
  <c r="H95" i="21" s="1"/>
  <c r="D98" i="21"/>
  <c r="D95" i="21"/>
  <c r="C97" i="21"/>
  <c r="D91" i="21"/>
  <c r="D94" i="21"/>
  <c r="C93" i="21"/>
  <c r="C90" i="21"/>
  <c r="H90" i="21" s="1"/>
  <c r="D93" i="21"/>
  <c r="D90" i="21"/>
  <c r="C92" i="21"/>
  <c r="H92" i="21" s="1"/>
  <c r="D86" i="21"/>
  <c r="D89" i="21"/>
  <c r="C88" i="21"/>
  <c r="C85" i="21"/>
  <c r="H85" i="21" s="1"/>
  <c r="D88" i="21"/>
  <c r="D85" i="21"/>
  <c r="C87" i="21"/>
  <c r="D81" i="21"/>
  <c r="D84" i="21"/>
  <c r="C83" i="21"/>
  <c r="C80" i="21"/>
  <c r="H80" i="21" s="1"/>
  <c r="D83" i="21"/>
  <c r="D80" i="21"/>
  <c r="C82" i="21"/>
  <c r="D76" i="21"/>
  <c r="D79" i="21"/>
  <c r="C78" i="21"/>
  <c r="C75" i="21"/>
  <c r="H75" i="21" s="1"/>
  <c r="D78" i="21"/>
  <c r="D75" i="21"/>
  <c r="C77" i="21"/>
  <c r="H77" i="21" s="1"/>
  <c r="D71" i="21"/>
  <c r="D74" i="21"/>
  <c r="C73" i="21"/>
  <c r="C70" i="21"/>
  <c r="H70" i="21" s="1"/>
  <c r="D73" i="21"/>
  <c r="D70" i="21"/>
  <c r="C72" i="21"/>
  <c r="D66" i="21"/>
  <c r="D69" i="21"/>
  <c r="C68" i="21"/>
  <c r="C65" i="21"/>
  <c r="H65" i="21" s="1"/>
  <c r="D68" i="21"/>
  <c r="D65" i="21"/>
  <c r="C67" i="21"/>
  <c r="D61" i="21"/>
  <c r="D64" i="21"/>
  <c r="C63" i="21"/>
  <c r="C60" i="21"/>
  <c r="H60" i="21" s="1"/>
  <c r="D63" i="21"/>
  <c r="D60" i="21"/>
  <c r="C62" i="21"/>
  <c r="D56" i="21"/>
  <c r="D59" i="21"/>
  <c r="C58" i="21"/>
  <c r="C55" i="21"/>
  <c r="H55" i="21" s="1"/>
  <c r="D58" i="21"/>
  <c r="D55" i="21"/>
  <c r="C57" i="21"/>
  <c r="D51" i="21"/>
  <c r="D54" i="21"/>
  <c r="C53" i="21"/>
  <c r="C50" i="21"/>
  <c r="H50" i="21" s="1"/>
  <c r="D53" i="21"/>
  <c r="D50" i="21"/>
  <c r="C52" i="21"/>
  <c r="I44" i="21"/>
  <c r="C23" i="21"/>
  <c r="C26" i="21"/>
  <c r="H26" i="21" s="1"/>
  <c r="C33" i="21"/>
  <c r="C36" i="21"/>
  <c r="H36" i="21" s="1"/>
  <c r="C43" i="21"/>
  <c r="C46" i="21"/>
  <c r="C20" i="21"/>
  <c r="H20" i="21" s="1"/>
  <c r="D23" i="21"/>
  <c r="D26" i="21"/>
  <c r="C30" i="21"/>
  <c r="H30" i="21" s="1"/>
  <c r="D33" i="21"/>
  <c r="D36" i="21"/>
  <c r="C40" i="21"/>
  <c r="H40" i="21" s="1"/>
  <c r="D43" i="21"/>
  <c r="D46" i="21"/>
  <c r="C21" i="21"/>
  <c r="H21" i="21" s="1"/>
  <c r="C28" i="21"/>
  <c r="C31" i="21"/>
  <c r="C38" i="21"/>
  <c r="C41" i="21"/>
  <c r="H41" i="21" s="1"/>
  <c r="C48" i="21"/>
  <c r="C25" i="21"/>
  <c r="H25" i="21" s="1"/>
  <c r="C35" i="21"/>
  <c r="H35" i="21" s="1"/>
  <c r="D41" i="21"/>
  <c r="C45" i="21"/>
  <c r="H45" i="21" s="1"/>
  <c r="D48" i="21"/>
  <c r="I39" i="21"/>
  <c r="D45" i="21"/>
  <c r="C47" i="21"/>
  <c r="I49" i="21"/>
  <c r="D16" i="21"/>
  <c r="C15" i="21"/>
  <c r="D17" i="21"/>
  <c r="C16" i="21"/>
  <c r="D18" i="21"/>
  <c r="C17" i="21"/>
  <c r="E4" i="16"/>
  <c r="K32" i="22" l="1"/>
  <c r="K35" i="22"/>
  <c r="K37" i="22"/>
  <c r="K38" i="22"/>
  <c r="K41" i="22"/>
  <c r="K34" i="22"/>
  <c r="K31" i="22"/>
  <c r="K33" i="22"/>
  <c r="AA44" i="21"/>
  <c r="H44" i="21"/>
  <c r="AE44" i="21"/>
  <c r="AE111" i="21"/>
  <c r="AA27" i="21"/>
  <c r="AE71" i="21"/>
  <c r="AE22" i="21"/>
  <c r="P53" i="21"/>
  <c r="H53" i="21"/>
  <c r="P93" i="21"/>
  <c r="H93" i="21"/>
  <c r="I93" i="21" s="1"/>
  <c r="P45" i="21"/>
  <c r="P28" i="21"/>
  <c r="H28" i="21"/>
  <c r="P26" i="21"/>
  <c r="P67" i="21"/>
  <c r="H67" i="21"/>
  <c r="I67" i="21" s="1"/>
  <c r="P80" i="21"/>
  <c r="H88" i="21"/>
  <c r="P88" i="21"/>
  <c r="P110" i="21"/>
  <c r="P101" i="21"/>
  <c r="P91" i="21"/>
  <c r="I91" i="21"/>
  <c r="P31" i="21"/>
  <c r="H31" i="21"/>
  <c r="P56" i="21"/>
  <c r="P21" i="21"/>
  <c r="H23" i="21"/>
  <c r="P23" i="21"/>
  <c r="H62" i="21"/>
  <c r="I62" i="21" s="1"/>
  <c r="P62" i="21"/>
  <c r="P75" i="21"/>
  <c r="I75" i="21"/>
  <c r="P83" i="21"/>
  <c r="H83" i="21"/>
  <c r="H102" i="21"/>
  <c r="I102" i="21" s="1"/>
  <c r="P102" i="21"/>
  <c r="H113" i="21"/>
  <c r="P113" i="21"/>
  <c r="P81" i="21"/>
  <c r="P35" i="21"/>
  <c r="P20" i="21"/>
  <c r="P57" i="21"/>
  <c r="H57" i="21"/>
  <c r="I57" i="21" s="1"/>
  <c r="P70" i="21"/>
  <c r="H78" i="21"/>
  <c r="I78" i="21" s="1"/>
  <c r="P78" i="21"/>
  <c r="P97" i="21"/>
  <c r="H97" i="21"/>
  <c r="I97" i="21" s="1"/>
  <c r="P105" i="21"/>
  <c r="H114" i="21"/>
  <c r="P114" i="21"/>
  <c r="P37" i="21"/>
  <c r="H37" i="21"/>
  <c r="I37" i="21" s="1"/>
  <c r="P106" i="21"/>
  <c r="H106" i="21"/>
  <c r="P30" i="21"/>
  <c r="P25" i="21"/>
  <c r="P52" i="21"/>
  <c r="H52" i="21"/>
  <c r="P65" i="21"/>
  <c r="H73" i="21"/>
  <c r="P73" i="21"/>
  <c r="P92" i="21"/>
  <c r="I92" i="21"/>
  <c r="P108" i="21"/>
  <c r="H108" i="21"/>
  <c r="H79" i="21"/>
  <c r="P79" i="21"/>
  <c r="P66" i="21"/>
  <c r="P96" i="21"/>
  <c r="P32" i="21"/>
  <c r="H32" i="21"/>
  <c r="P72" i="21"/>
  <c r="H72" i="21"/>
  <c r="H47" i="21"/>
  <c r="P47" i="21"/>
  <c r="I40" i="21"/>
  <c r="P40" i="21"/>
  <c r="P60" i="21"/>
  <c r="P68" i="21"/>
  <c r="H68" i="21"/>
  <c r="H87" i="21"/>
  <c r="I87" i="21" s="1"/>
  <c r="P87" i="21"/>
  <c r="P100" i="21"/>
  <c r="I100" i="21"/>
  <c r="P29" i="21"/>
  <c r="H29" i="21"/>
  <c r="P76" i="21"/>
  <c r="P61" i="21"/>
  <c r="P107" i="21"/>
  <c r="H107" i="21"/>
  <c r="H48" i="21"/>
  <c r="P48" i="21"/>
  <c r="P43" i="21"/>
  <c r="H43" i="21"/>
  <c r="P55" i="21"/>
  <c r="H63" i="21"/>
  <c r="P63" i="21"/>
  <c r="P82" i="21"/>
  <c r="H82" i="21"/>
  <c r="I82" i="21" s="1"/>
  <c r="I95" i="21"/>
  <c r="P95" i="21"/>
  <c r="H103" i="21"/>
  <c r="P103" i="21"/>
  <c r="P86" i="21"/>
  <c r="P71" i="21"/>
  <c r="H33" i="21"/>
  <c r="P33" i="21"/>
  <c r="P85" i="21"/>
  <c r="I85" i="21"/>
  <c r="P46" i="21"/>
  <c r="H46" i="21"/>
  <c r="P41" i="21"/>
  <c r="H38" i="21"/>
  <c r="P38" i="21"/>
  <c r="P36" i="21"/>
  <c r="I36" i="21"/>
  <c r="P50" i="21"/>
  <c r="P58" i="21"/>
  <c r="H58" i="21"/>
  <c r="P77" i="21"/>
  <c r="I77" i="21"/>
  <c r="P90" i="21"/>
  <c r="I90" i="21"/>
  <c r="P98" i="21"/>
  <c r="H98" i="21"/>
  <c r="P112" i="21"/>
  <c r="H112" i="21"/>
  <c r="H24" i="21"/>
  <c r="P24" i="21"/>
  <c r="P42" i="21"/>
  <c r="H42" i="21"/>
  <c r="I42" i="21" s="1"/>
  <c r="P51" i="21"/>
  <c r="AA75" i="21"/>
  <c r="AE83" i="21"/>
  <c r="AA83" i="21"/>
  <c r="AE102" i="21"/>
  <c r="AA102" i="21"/>
  <c r="AE113" i="21"/>
  <c r="AA113" i="21"/>
  <c r="AA86" i="21"/>
  <c r="AA56" i="21"/>
  <c r="AA110" i="21"/>
  <c r="AA70" i="21"/>
  <c r="AE97" i="21"/>
  <c r="AA97" i="21"/>
  <c r="AA17" i="21"/>
  <c r="AA46" i="21"/>
  <c r="AA65" i="21"/>
  <c r="AE73" i="21"/>
  <c r="AA73" i="21"/>
  <c r="AE92" i="21"/>
  <c r="AA92" i="21"/>
  <c r="AE108" i="21"/>
  <c r="AA108" i="21"/>
  <c r="AA20" i="21"/>
  <c r="AE67" i="21"/>
  <c r="AA67" i="21"/>
  <c r="AE88" i="21"/>
  <c r="AA88" i="21"/>
  <c r="AE62" i="21"/>
  <c r="AA62" i="21"/>
  <c r="AE47" i="21"/>
  <c r="AA47" i="21"/>
  <c r="AE41" i="21"/>
  <c r="AA41" i="21"/>
  <c r="AA52" i="21"/>
  <c r="AE38" i="21"/>
  <c r="AA38" i="21"/>
  <c r="AE43" i="21"/>
  <c r="AA43" i="21"/>
  <c r="AA60" i="21"/>
  <c r="AE68" i="21"/>
  <c r="AA68" i="21"/>
  <c r="AE87" i="21"/>
  <c r="AA87" i="21"/>
  <c r="AA100" i="21"/>
  <c r="AA101" i="21"/>
  <c r="AA91" i="21"/>
  <c r="AA35" i="21"/>
  <c r="AE23" i="21"/>
  <c r="AA23" i="21"/>
  <c r="AA29" i="21"/>
  <c r="AE40" i="21"/>
  <c r="AA40" i="21"/>
  <c r="AA105" i="21"/>
  <c r="AA42" i="21"/>
  <c r="AA16" i="21"/>
  <c r="AA31" i="21"/>
  <c r="AA30" i="21"/>
  <c r="AA36" i="21"/>
  <c r="AA55" i="21"/>
  <c r="AE63" i="21"/>
  <c r="AA63" i="21"/>
  <c r="AA82" i="21"/>
  <c r="AA95" i="21"/>
  <c r="AE103" i="21"/>
  <c r="AA103" i="21"/>
  <c r="AA81" i="21"/>
  <c r="AA96" i="21"/>
  <c r="I32" i="21"/>
  <c r="AA32" i="21"/>
  <c r="AA76" i="21"/>
  <c r="AE61" i="21"/>
  <c r="AA61" i="21"/>
  <c r="AA25" i="21"/>
  <c r="AA57" i="21"/>
  <c r="AE78" i="21"/>
  <c r="AA78" i="21"/>
  <c r="AE28" i="21"/>
  <c r="AA28" i="21"/>
  <c r="AE33" i="21"/>
  <c r="AA33" i="21"/>
  <c r="AE58" i="21"/>
  <c r="AA58" i="21"/>
  <c r="AE77" i="21"/>
  <c r="AA77" i="21"/>
  <c r="AA90" i="21"/>
  <c r="AE98" i="21"/>
  <c r="AA98" i="21"/>
  <c r="AE112" i="21"/>
  <c r="AA112" i="21"/>
  <c r="AE114" i="21"/>
  <c r="AA114" i="21"/>
  <c r="AA37" i="21"/>
  <c r="AE106" i="21"/>
  <c r="AA106" i="21"/>
  <c r="AA80" i="21"/>
  <c r="AA51" i="21"/>
  <c r="AA48" i="21"/>
  <c r="I48" i="21"/>
  <c r="AA24" i="21"/>
  <c r="AA45" i="21"/>
  <c r="AA50" i="21"/>
  <c r="AA21" i="21"/>
  <c r="AA26" i="21"/>
  <c r="AE53" i="21"/>
  <c r="AA53" i="21"/>
  <c r="AE72" i="21"/>
  <c r="AA72" i="21"/>
  <c r="AA85" i="21"/>
  <c r="AE93" i="21"/>
  <c r="AA93" i="21"/>
  <c r="AE107" i="21"/>
  <c r="AA107" i="21"/>
  <c r="AE79" i="21"/>
  <c r="AA79" i="21"/>
  <c r="AA66" i="21"/>
  <c r="AA71" i="21"/>
  <c r="AE32" i="21"/>
  <c r="AE52" i="21"/>
  <c r="AE36" i="21"/>
  <c r="AE110" i="21"/>
  <c r="AE56" i="21"/>
  <c r="AE25" i="21"/>
  <c r="AE57" i="21"/>
  <c r="AE30" i="21"/>
  <c r="AE26" i="21"/>
  <c r="AE85" i="21"/>
  <c r="AE37" i="21"/>
  <c r="AE80" i="21"/>
  <c r="AE75" i="21"/>
  <c r="AE48" i="21"/>
  <c r="AE70" i="21"/>
  <c r="AE105" i="21"/>
  <c r="AE17" i="21"/>
  <c r="AE46" i="21"/>
  <c r="AE51" i="21"/>
  <c r="AE91" i="21"/>
  <c r="AE18" i="21"/>
  <c r="AE16" i="21"/>
  <c r="AE31" i="21"/>
  <c r="AE55" i="21"/>
  <c r="AE82" i="21"/>
  <c r="AE95" i="21"/>
  <c r="AE19" i="21"/>
  <c r="AE101" i="21"/>
  <c r="AE86" i="21"/>
  <c r="AE45" i="21"/>
  <c r="AE50" i="21"/>
  <c r="AE90" i="21"/>
  <c r="AE81" i="21"/>
  <c r="AE42" i="21"/>
  <c r="AE65" i="21"/>
  <c r="AE100" i="21"/>
  <c r="AE21" i="21"/>
  <c r="AE24" i="21"/>
  <c r="AE60" i="21"/>
  <c r="AE35" i="21"/>
  <c r="AE20" i="21"/>
  <c r="AE29" i="21"/>
  <c r="AE76" i="21"/>
  <c r="AE66" i="21"/>
  <c r="AE96" i="21"/>
  <c r="AA15" i="21"/>
  <c r="AE15" i="21"/>
  <c r="I24" i="21"/>
  <c r="I29" i="21"/>
  <c r="I113" i="21"/>
  <c r="I114" i="21"/>
  <c r="I108" i="21"/>
  <c r="I109" i="21"/>
  <c r="I107" i="21"/>
  <c r="I103" i="21"/>
  <c r="I98" i="21"/>
  <c r="I99" i="21"/>
  <c r="I94" i="21"/>
  <c r="I88" i="21"/>
  <c r="I89" i="21"/>
  <c r="I83" i="21"/>
  <c r="I84" i="21"/>
  <c r="I79" i="21"/>
  <c r="I68" i="21"/>
  <c r="I69" i="21"/>
  <c r="I63" i="21"/>
  <c r="I64" i="21"/>
  <c r="I58" i="21"/>
  <c r="I59" i="21"/>
  <c r="I53" i="21"/>
  <c r="I54" i="21"/>
  <c r="I47" i="21"/>
  <c r="I23" i="21"/>
  <c r="I38" i="21"/>
  <c r="I28" i="21"/>
  <c r="I43" i="21"/>
  <c r="I33" i="21"/>
  <c r="I74" i="21"/>
  <c r="AF70" i="21" l="1"/>
  <c r="L20" i="62" s="1"/>
  <c r="AF40" i="21"/>
  <c r="L20" i="56" s="1"/>
  <c r="AF60" i="21"/>
  <c r="L20" i="60" s="1"/>
  <c r="AF110" i="21"/>
  <c r="L20" i="70" s="1"/>
  <c r="AF85" i="21"/>
  <c r="L20" i="65" s="1"/>
  <c r="AF105" i="21"/>
  <c r="L20" i="69" s="1"/>
  <c r="AF25" i="21"/>
  <c r="L20" i="53" s="1"/>
  <c r="AF30" i="21"/>
  <c r="L20" i="54" s="1"/>
  <c r="Q35" i="21"/>
  <c r="AF75" i="21"/>
  <c r="L20" i="63" s="1"/>
  <c r="AF90" i="21"/>
  <c r="L20" i="66" s="1"/>
  <c r="AF35" i="21"/>
  <c r="L20" i="55" s="1"/>
  <c r="Q45" i="21"/>
  <c r="AF50" i="21"/>
  <c r="L20" i="58" s="1"/>
  <c r="AF55" i="21"/>
  <c r="L20" i="59" s="1"/>
  <c r="AF45" i="21"/>
  <c r="L20" i="57" s="1"/>
  <c r="Q30" i="21"/>
  <c r="AF100" i="21"/>
  <c r="L20" i="68" s="1"/>
  <c r="AF80" i="21"/>
  <c r="L20" i="64" s="1"/>
  <c r="Q80" i="21"/>
  <c r="Q60" i="21"/>
  <c r="AF15" i="21"/>
  <c r="L20" i="8" s="1"/>
  <c r="Q105" i="21"/>
  <c r="Q25" i="21"/>
  <c r="Q50" i="21"/>
  <c r="Q55" i="21"/>
  <c r="Q40" i="21"/>
  <c r="Q100" i="21"/>
  <c r="Q70" i="21"/>
  <c r="Q110" i="21"/>
  <c r="Q20" i="21"/>
  <c r="Q75" i="21"/>
  <c r="Q65" i="21"/>
  <c r="Q90" i="21"/>
  <c r="Q85" i="21"/>
  <c r="Q95" i="21"/>
  <c r="AF65" i="21"/>
  <c r="L20" i="61" s="1"/>
  <c r="AF20" i="21"/>
  <c r="L20" i="52" s="1"/>
  <c r="AF95" i="21"/>
  <c r="L20" i="67" s="1"/>
  <c r="AB15" i="21"/>
  <c r="J20" i="8" s="1"/>
  <c r="AB25" i="21"/>
  <c r="J20" i="53" s="1"/>
  <c r="AB75" i="21"/>
  <c r="J20" i="63" s="1"/>
  <c r="AB85" i="21"/>
  <c r="J20" i="65" s="1"/>
  <c r="AB95" i="21"/>
  <c r="J20" i="67" s="1"/>
  <c r="AB50" i="21"/>
  <c r="J20" i="58" s="1"/>
  <c r="AB80" i="21"/>
  <c r="J20" i="64" s="1"/>
  <c r="AB70" i="21"/>
  <c r="J20" i="62" s="1"/>
  <c r="AB90" i="21"/>
  <c r="J20" i="66" s="1"/>
  <c r="AB65" i="21"/>
  <c r="J20" i="61" s="1"/>
  <c r="AB100" i="21"/>
  <c r="J20" i="68" s="1"/>
  <c r="AB35" i="21"/>
  <c r="J20" i="55" s="1"/>
  <c r="AB60" i="21"/>
  <c r="J20" i="60" s="1"/>
  <c r="AB110" i="21"/>
  <c r="J20" i="70" s="1"/>
  <c r="AB40" i="21"/>
  <c r="J20" i="56" s="1"/>
  <c r="AB20" i="21"/>
  <c r="J20" i="52" s="1"/>
  <c r="AB105" i="21"/>
  <c r="J20" i="69" s="1"/>
  <c r="AB55" i="21"/>
  <c r="J20" i="59" s="1"/>
  <c r="AB45" i="21"/>
  <c r="J20" i="57" s="1"/>
  <c r="AB30" i="21"/>
  <c r="J20" i="54" s="1"/>
  <c r="I45" i="21"/>
  <c r="I60" i="21"/>
  <c r="I61" i="21"/>
  <c r="I31" i="21"/>
  <c r="I55" i="21"/>
  <c r="I50" i="21"/>
  <c r="I65" i="21"/>
  <c r="I110" i="21"/>
  <c r="I86" i="21"/>
  <c r="J85" i="21" s="1"/>
  <c r="I51" i="21"/>
  <c r="I70" i="21"/>
  <c r="I76" i="21"/>
  <c r="J75" i="21" s="1"/>
  <c r="I81" i="21"/>
  <c r="I112" i="21"/>
  <c r="I26" i="21"/>
  <c r="I46" i="21"/>
  <c r="I73" i="21"/>
  <c r="I80" i="21"/>
  <c r="I52" i="21"/>
  <c r="I111" i="21"/>
  <c r="I106" i="21"/>
  <c r="I35" i="21"/>
  <c r="J35" i="21" s="1"/>
  <c r="I56" i="21"/>
  <c r="I101" i="21"/>
  <c r="J100" i="21" s="1"/>
  <c r="I105" i="21"/>
  <c r="I41" i="21"/>
  <c r="J40" i="21" s="1"/>
  <c r="I20" i="21"/>
  <c r="I66" i="21"/>
  <c r="I25" i="21"/>
  <c r="I21" i="21"/>
  <c r="I30" i="21"/>
  <c r="I71" i="21"/>
  <c r="I72" i="21"/>
  <c r="I96" i="21"/>
  <c r="J95" i="21" s="1"/>
  <c r="J90" i="21"/>
  <c r="J45" i="21" l="1"/>
  <c r="J60" i="21"/>
  <c r="J55" i="21"/>
  <c r="J80" i="21"/>
  <c r="J65" i="21"/>
  <c r="J30" i="21"/>
  <c r="J25" i="21"/>
  <c r="I14" i="16"/>
  <c r="C14" i="22" s="1"/>
  <c r="I20" i="16"/>
  <c r="C20" i="22" s="1"/>
  <c r="J105" i="21"/>
  <c r="J50" i="21"/>
  <c r="J110" i="21"/>
  <c r="J20" i="21"/>
  <c r="J70" i="21"/>
  <c r="I20" i="22" l="1"/>
  <c r="G20" i="22"/>
  <c r="E20" i="22"/>
  <c r="D20" i="22"/>
  <c r="H20" i="22"/>
  <c r="F20" i="22"/>
  <c r="I14" i="22"/>
  <c r="G14" i="22"/>
  <c r="E14" i="22"/>
  <c r="H14" i="22"/>
  <c r="F14" i="22"/>
  <c r="D14" i="22"/>
  <c r="I24" i="16"/>
  <c r="C24" i="22" s="1"/>
  <c r="I12" i="16"/>
  <c r="C12" i="22" s="1"/>
  <c r="I15" i="16"/>
  <c r="C15" i="22" s="1"/>
  <c r="I19" i="16"/>
  <c r="C19" i="22" s="1"/>
  <c r="I22" i="16"/>
  <c r="C22" i="22" s="1"/>
  <c r="I17" i="16"/>
  <c r="C17" i="22" s="1"/>
  <c r="I23" i="16"/>
  <c r="C23" i="22" s="1"/>
  <c r="I21" i="16"/>
  <c r="C21" i="22" s="1"/>
  <c r="I18" i="16"/>
  <c r="C18" i="22" s="1"/>
  <c r="I16" i="16"/>
  <c r="C16" i="22" s="1"/>
  <c r="I13" i="16"/>
  <c r="C13" i="22" s="1"/>
  <c r="I27" i="16"/>
  <c r="C27" i="22" s="1"/>
  <c r="K14" i="22" l="1"/>
  <c r="I19" i="22"/>
  <c r="G19" i="22"/>
  <c r="E19" i="22"/>
  <c r="D19" i="22"/>
  <c r="H19" i="22"/>
  <c r="F19" i="22"/>
  <c r="H24" i="22"/>
  <c r="F24" i="22"/>
  <c r="I24" i="22"/>
  <c r="G24" i="22"/>
  <c r="E24" i="22"/>
  <c r="D24" i="22"/>
  <c r="I27" i="22"/>
  <c r="G27" i="22"/>
  <c r="E27" i="22"/>
  <c r="D27" i="22"/>
  <c r="H27" i="22"/>
  <c r="F27" i="22"/>
  <c r="H15" i="22"/>
  <c r="F15" i="22"/>
  <c r="I15" i="22"/>
  <c r="G15" i="22"/>
  <c r="E15" i="22"/>
  <c r="D15" i="22"/>
  <c r="I21" i="22"/>
  <c r="G21" i="22"/>
  <c r="E21" i="22"/>
  <c r="D21" i="22"/>
  <c r="H21" i="22"/>
  <c r="F21" i="22"/>
  <c r="H16" i="22"/>
  <c r="F16" i="22"/>
  <c r="I16" i="22"/>
  <c r="G16" i="22"/>
  <c r="E16" i="22"/>
  <c r="D16" i="22"/>
  <c r="D18" i="22"/>
  <c r="H18" i="22"/>
  <c r="F18" i="22"/>
  <c r="I18" i="22"/>
  <c r="G18" i="22"/>
  <c r="E18" i="22"/>
  <c r="H17" i="22"/>
  <c r="F17" i="22"/>
  <c r="I17" i="22"/>
  <c r="G17" i="22"/>
  <c r="E17" i="22"/>
  <c r="D17" i="22"/>
  <c r="K20" i="22"/>
  <c r="I13" i="22"/>
  <c r="G13" i="22"/>
  <c r="E13" i="22"/>
  <c r="H13" i="22"/>
  <c r="F13" i="22"/>
  <c r="D13" i="22"/>
  <c r="I12" i="22"/>
  <c r="G12" i="22"/>
  <c r="E12" i="22"/>
  <c r="H12" i="22"/>
  <c r="F12" i="22"/>
  <c r="D12" i="22"/>
  <c r="H23" i="22"/>
  <c r="F23" i="22"/>
  <c r="I23" i="22"/>
  <c r="G23" i="22"/>
  <c r="E23" i="22"/>
  <c r="D23" i="22"/>
  <c r="I22" i="22"/>
  <c r="G22" i="22"/>
  <c r="E22" i="22"/>
  <c r="D22" i="22"/>
  <c r="H22" i="22"/>
  <c r="F22" i="22"/>
  <c r="I30" i="16"/>
  <c r="C30" i="22" s="1"/>
  <c r="I29" i="16"/>
  <c r="C29" i="22" s="1"/>
  <c r="I28" i="16"/>
  <c r="C28" i="22" s="1"/>
  <c r="I26" i="16"/>
  <c r="C26" i="22" s="1"/>
  <c r="I25" i="16"/>
  <c r="C25" i="22" s="1"/>
  <c r="E45" i="8"/>
  <c r="F45" i="8"/>
  <c r="G45" i="8"/>
  <c r="H45" i="8"/>
  <c r="I45" i="8"/>
  <c r="D45" i="8"/>
  <c r="E42" i="8"/>
  <c r="F42" i="8"/>
  <c r="G42" i="8"/>
  <c r="H42" i="8"/>
  <c r="I42" i="8"/>
  <c r="D42" i="8"/>
  <c r="E36" i="8"/>
  <c r="E44" i="8" s="1"/>
  <c r="F36" i="8"/>
  <c r="F44" i="8" s="1"/>
  <c r="G36" i="8"/>
  <c r="G44" i="8" s="1"/>
  <c r="H36" i="8"/>
  <c r="H44" i="8" s="1"/>
  <c r="I36" i="8"/>
  <c r="I44" i="8" s="1"/>
  <c r="D44" i="8"/>
  <c r="H4" i="18"/>
  <c r="C4" i="18"/>
  <c r="E2" i="18"/>
  <c r="K22" i="22" l="1"/>
  <c r="I28" i="22"/>
  <c r="G28" i="22"/>
  <c r="E28" i="22"/>
  <c r="D28" i="22"/>
  <c r="H28" i="22"/>
  <c r="F28" i="22"/>
  <c r="I29" i="22"/>
  <c r="G29" i="22"/>
  <c r="E29" i="22"/>
  <c r="D29" i="22"/>
  <c r="H29" i="22"/>
  <c r="F29" i="22"/>
  <c r="K13" i="22"/>
  <c r="K16" i="22"/>
  <c r="H25" i="22"/>
  <c r="F25" i="22"/>
  <c r="I25" i="22"/>
  <c r="G25" i="22"/>
  <c r="E25" i="22"/>
  <c r="D25" i="22"/>
  <c r="K17" i="22"/>
  <c r="K15" i="22"/>
  <c r="K27" i="22"/>
  <c r="K18" i="22"/>
  <c r="K21" i="22"/>
  <c r="K24" i="22"/>
  <c r="K19" i="22"/>
  <c r="D26" i="22"/>
  <c r="H26" i="22"/>
  <c r="F26" i="22"/>
  <c r="I26" i="22"/>
  <c r="G26" i="22"/>
  <c r="E26" i="22"/>
  <c r="I30" i="22"/>
  <c r="G30" i="22"/>
  <c r="E30" i="22"/>
  <c r="D30" i="22"/>
  <c r="H30" i="22"/>
  <c r="F30" i="22"/>
  <c r="K23" i="22"/>
  <c r="K12" i="22"/>
  <c r="B11" i="22"/>
  <c r="C10" i="21"/>
  <c r="C8" i="21"/>
  <c r="A4" i="21"/>
  <c r="B43" i="20"/>
  <c r="B38" i="20"/>
  <c r="B33" i="20"/>
  <c r="B28" i="20"/>
  <c r="B23" i="20"/>
  <c r="B18" i="20"/>
  <c r="B13" i="20"/>
  <c r="C9" i="20"/>
  <c r="C8" i="20"/>
  <c r="A4" i="20"/>
  <c r="B18" i="19"/>
  <c r="C9" i="19"/>
  <c r="C8" i="19"/>
  <c r="A4" i="19"/>
  <c r="B43" i="19"/>
  <c r="B38" i="19"/>
  <c r="B33" i="19"/>
  <c r="B28" i="19"/>
  <c r="B23" i="19"/>
  <c r="B13" i="19"/>
  <c r="K30" i="22" l="1"/>
  <c r="K25" i="22"/>
  <c r="K28" i="22"/>
  <c r="K26" i="22"/>
  <c r="K29" i="22"/>
  <c r="C44" i="19"/>
  <c r="C43" i="19"/>
  <c r="C46" i="19"/>
  <c r="C45" i="19"/>
  <c r="C47" i="19"/>
  <c r="L47" i="19" s="1"/>
  <c r="C47" i="20"/>
  <c r="N47" i="20" s="1"/>
  <c r="C46" i="20"/>
  <c r="N46" i="20" s="1"/>
  <c r="C45" i="20"/>
  <c r="N45" i="20" s="1"/>
  <c r="C44" i="20"/>
  <c r="N44" i="20" s="1"/>
  <c r="C43" i="20"/>
  <c r="N43" i="20" s="1"/>
  <c r="C41" i="19"/>
  <c r="C40" i="19"/>
  <c r="C39" i="19"/>
  <c r="C38" i="19"/>
  <c r="C42" i="19"/>
  <c r="K42" i="19" s="1"/>
  <c r="D40" i="20"/>
  <c r="C39" i="20"/>
  <c r="N39" i="20" s="1"/>
  <c r="C38" i="20"/>
  <c r="N38" i="20" s="1"/>
  <c r="C42" i="20"/>
  <c r="N42" i="20" s="1"/>
  <c r="C41" i="20"/>
  <c r="N41" i="20" s="1"/>
  <c r="C40" i="20"/>
  <c r="N40" i="20" s="1"/>
  <c r="C37" i="19"/>
  <c r="C36" i="19"/>
  <c r="C35" i="19"/>
  <c r="K35" i="19" s="1"/>
  <c r="C34" i="19"/>
  <c r="C33" i="19"/>
  <c r="D34" i="20"/>
  <c r="C37" i="20"/>
  <c r="N37" i="20" s="1"/>
  <c r="C36" i="20"/>
  <c r="N36" i="20" s="1"/>
  <c r="C35" i="20"/>
  <c r="N35" i="20" s="1"/>
  <c r="C34" i="20"/>
  <c r="N34" i="20" s="1"/>
  <c r="C33" i="20"/>
  <c r="N33" i="20" s="1"/>
  <c r="C28" i="19"/>
  <c r="C32" i="19"/>
  <c r="L32" i="19" s="1"/>
  <c r="C31" i="19"/>
  <c r="C30" i="19"/>
  <c r="C29" i="19"/>
  <c r="C31" i="20"/>
  <c r="N31" i="20" s="1"/>
  <c r="C30" i="20"/>
  <c r="N30" i="20" s="1"/>
  <c r="C29" i="20"/>
  <c r="N29" i="20" s="1"/>
  <c r="C28" i="20"/>
  <c r="N28" i="20" s="1"/>
  <c r="C32" i="20"/>
  <c r="N32" i="20" s="1"/>
  <c r="C23" i="20"/>
  <c r="N23" i="20" s="1"/>
  <c r="C27" i="20"/>
  <c r="N27" i="20" s="1"/>
  <c r="C26" i="20"/>
  <c r="N26" i="20" s="1"/>
  <c r="C25" i="20"/>
  <c r="N25" i="20" s="1"/>
  <c r="C24" i="20"/>
  <c r="N24" i="20" s="1"/>
  <c r="D25" i="19"/>
  <c r="C24" i="19"/>
  <c r="C27" i="19"/>
  <c r="C26" i="19"/>
  <c r="C23" i="19"/>
  <c r="C25" i="19"/>
  <c r="C22" i="20"/>
  <c r="N22" i="20" s="1"/>
  <c r="C21" i="20"/>
  <c r="N21" i="20" s="1"/>
  <c r="C20" i="20"/>
  <c r="N20" i="20" s="1"/>
  <c r="C19" i="20"/>
  <c r="N19" i="20" s="1"/>
  <c r="C18" i="20"/>
  <c r="N18" i="20" s="1"/>
  <c r="C21" i="19"/>
  <c r="K21" i="19" s="1"/>
  <c r="C20" i="19"/>
  <c r="K20" i="19" s="1"/>
  <c r="C19" i="19"/>
  <c r="K19" i="19" s="1"/>
  <c r="C18" i="19"/>
  <c r="K18" i="19" s="1"/>
  <c r="C22" i="19"/>
  <c r="K22" i="19" s="1"/>
  <c r="D13" i="20"/>
  <c r="C17" i="20"/>
  <c r="N17" i="20" s="1"/>
  <c r="I19" i="21"/>
  <c r="D17" i="19"/>
  <c r="C17" i="19"/>
  <c r="D26" i="19"/>
  <c r="D31" i="20"/>
  <c r="D23" i="19"/>
  <c r="D24" i="19"/>
  <c r="D27" i="19"/>
  <c r="P23" i="20"/>
  <c r="P18" i="20"/>
  <c r="P38" i="20"/>
  <c r="C10" i="19"/>
  <c r="O23" i="19"/>
  <c r="O18" i="19"/>
  <c r="O33" i="19"/>
  <c r="O28" i="19"/>
  <c r="O13" i="19"/>
  <c r="O38" i="19"/>
  <c r="O43" i="19"/>
  <c r="P15" i="21"/>
  <c r="I18" i="21"/>
  <c r="D16" i="20"/>
  <c r="D14" i="20"/>
  <c r="D17" i="20"/>
  <c r="C13" i="20"/>
  <c r="N13" i="20" s="1"/>
  <c r="C14" i="20"/>
  <c r="N14" i="20" s="1"/>
  <c r="C15" i="20"/>
  <c r="N15" i="20" s="1"/>
  <c r="D15" i="20"/>
  <c r="C16" i="20"/>
  <c r="N16" i="20" s="1"/>
  <c r="D32" i="20"/>
  <c r="D28" i="20"/>
  <c r="P28" i="20"/>
  <c r="P43" i="20"/>
  <c r="D20" i="20"/>
  <c r="D44" i="20"/>
  <c r="D46" i="20"/>
  <c r="D43" i="20"/>
  <c r="D38" i="20"/>
  <c r="D24" i="20"/>
  <c r="D26" i="20"/>
  <c r="D23" i="20"/>
  <c r="D27" i="20"/>
  <c r="D36" i="20"/>
  <c r="D37" i="20"/>
  <c r="D22" i="20"/>
  <c r="D19" i="20"/>
  <c r="D18" i="20"/>
  <c r="D21" i="20"/>
  <c r="D25" i="20"/>
  <c r="D42" i="20"/>
  <c r="D41" i="20"/>
  <c r="D39" i="20"/>
  <c r="D47" i="20"/>
  <c r="D33" i="20"/>
  <c r="D45" i="20"/>
  <c r="D35" i="20"/>
  <c r="C10" i="20"/>
  <c r="P13" i="20"/>
  <c r="D30" i="20"/>
  <c r="D29" i="20"/>
  <c r="P33" i="20"/>
  <c r="C14" i="19"/>
  <c r="C15" i="19"/>
  <c r="C16" i="19"/>
  <c r="D44" i="19"/>
  <c r="D16" i="19"/>
  <c r="C13" i="19"/>
  <c r="D41" i="19"/>
  <c r="D42" i="19"/>
  <c r="D43" i="19"/>
  <c r="D18" i="19"/>
  <c r="D36" i="19"/>
  <c r="D35" i="19"/>
  <c r="D15" i="19"/>
  <c r="D14" i="19"/>
  <c r="D13" i="19"/>
  <c r="D22" i="19"/>
  <c r="D21" i="19"/>
  <c r="D19" i="19"/>
  <c r="D33" i="19"/>
  <c r="D34" i="19"/>
  <c r="D37" i="19"/>
  <c r="D20" i="19"/>
  <c r="D32" i="19"/>
  <c r="D31" i="19"/>
  <c r="D30" i="19"/>
  <c r="D29" i="19"/>
  <c r="D28" i="19"/>
  <c r="D40" i="19"/>
  <c r="D39" i="19"/>
  <c r="D38" i="19"/>
  <c r="D47" i="19"/>
  <c r="D46" i="19"/>
  <c r="D45" i="19"/>
  <c r="J25" i="19" l="1"/>
  <c r="J47" i="19"/>
  <c r="K47" i="19"/>
  <c r="J35" i="19"/>
  <c r="L42" i="19"/>
  <c r="L35" i="19"/>
  <c r="J32" i="19"/>
  <c r="J42" i="19"/>
  <c r="J22" i="19"/>
  <c r="K32" i="19"/>
  <c r="L22" i="19"/>
  <c r="J26" i="19"/>
  <c r="M42" i="19"/>
  <c r="M47" i="19"/>
  <c r="J37" i="19"/>
  <c r="J39" i="19"/>
  <c r="J46" i="19"/>
  <c r="J44" i="19"/>
  <c r="J43" i="19"/>
  <c r="J34" i="19"/>
  <c r="M32" i="19"/>
  <c r="J33" i="19"/>
  <c r="M22" i="19"/>
  <c r="J29" i="19"/>
  <c r="J36" i="19"/>
  <c r="L39" i="19"/>
  <c r="K39" i="19"/>
  <c r="J17" i="19"/>
  <c r="L17" i="19"/>
  <c r="K17" i="19"/>
  <c r="M17" i="19"/>
  <c r="K27" i="19"/>
  <c r="L27" i="19"/>
  <c r="J27" i="19"/>
  <c r="L28" i="19"/>
  <c r="K28" i="19"/>
  <c r="J28" i="19"/>
  <c r="K43" i="19"/>
  <c r="L43" i="19"/>
  <c r="K44" i="19"/>
  <c r="L44" i="19"/>
  <c r="K45" i="19"/>
  <c r="L45" i="19"/>
  <c r="J45" i="19"/>
  <c r="K30" i="19"/>
  <c r="L30" i="19"/>
  <c r="J30" i="19"/>
  <c r="K33" i="19"/>
  <c r="L33" i="19"/>
  <c r="K34" i="19"/>
  <c r="L34" i="19"/>
  <c r="K29" i="19"/>
  <c r="L29" i="19"/>
  <c r="K13" i="19"/>
  <c r="L13" i="19"/>
  <c r="K40" i="19"/>
  <c r="L40" i="19"/>
  <c r="J40" i="19"/>
  <c r="L14" i="19"/>
  <c r="K14" i="19"/>
  <c r="J23" i="19"/>
  <c r="J38" i="19"/>
  <c r="L24" i="19"/>
  <c r="K24" i="19"/>
  <c r="K25" i="19"/>
  <c r="L25" i="19"/>
  <c r="K26" i="19"/>
  <c r="L26" i="19"/>
  <c r="L23" i="19"/>
  <c r="K23" i="19"/>
  <c r="K31" i="19"/>
  <c r="L31" i="19"/>
  <c r="K41" i="19"/>
  <c r="L41" i="19"/>
  <c r="K15" i="19"/>
  <c r="L15" i="19"/>
  <c r="L38" i="19"/>
  <c r="K38" i="19"/>
  <c r="J41" i="19"/>
  <c r="L36" i="19"/>
  <c r="K36" i="19"/>
  <c r="J16" i="19"/>
  <c r="L16" i="19"/>
  <c r="K16" i="19"/>
  <c r="M16" i="19"/>
  <c r="J31" i="19"/>
  <c r="K46" i="19"/>
  <c r="L46" i="19"/>
  <c r="K37" i="19"/>
  <c r="L37" i="19"/>
  <c r="J24" i="19"/>
  <c r="P17" i="21"/>
  <c r="P16" i="21"/>
  <c r="H19" i="21"/>
  <c r="P19" i="21"/>
  <c r="H18" i="21"/>
  <c r="P18" i="21"/>
  <c r="L18" i="19"/>
  <c r="J18" i="19"/>
  <c r="L20" i="19"/>
  <c r="J20" i="19"/>
  <c r="J19" i="19"/>
  <c r="L19" i="19"/>
  <c r="J21" i="19"/>
  <c r="L21" i="19"/>
  <c r="J14" i="19"/>
  <c r="J15" i="19"/>
  <c r="J13" i="19"/>
  <c r="M35" i="19" l="1"/>
  <c r="Q15" i="21"/>
  <c r="M26" i="19"/>
  <c r="M43" i="19"/>
  <c r="M45" i="19"/>
  <c r="M36" i="19"/>
  <c r="M38" i="19"/>
  <c r="M40" i="19"/>
  <c r="M44" i="19"/>
  <c r="M13" i="19"/>
  <c r="M18" i="19"/>
  <c r="M37" i="19"/>
  <c r="M24" i="19"/>
  <c r="M46" i="19"/>
  <c r="M25" i="19"/>
  <c r="M29" i="19"/>
  <c r="M34" i="19"/>
  <c r="M33" i="19"/>
  <c r="M39" i="19"/>
  <c r="M41" i="19"/>
  <c r="M27" i="19"/>
  <c r="M23" i="19"/>
  <c r="M15" i="19"/>
  <c r="M14" i="19"/>
  <c r="M31" i="19"/>
  <c r="M30" i="19"/>
  <c r="M28" i="19"/>
  <c r="M21" i="19"/>
  <c r="M20" i="19"/>
  <c r="M19" i="19"/>
  <c r="N43" i="19" l="1"/>
  <c r="P43" i="19" s="1"/>
  <c r="N33" i="19"/>
  <c r="P33" i="19" s="1"/>
  <c r="N23" i="19"/>
  <c r="P23" i="19" s="1"/>
  <c r="N38" i="19"/>
  <c r="P38" i="19" s="1"/>
  <c r="N13" i="19"/>
  <c r="P13" i="19" s="1"/>
  <c r="N28" i="19"/>
  <c r="N18" i="19"/>
  <c r="P18" i="19" s="1"/>
  <c r="D39" i="8"/>
  <c r="I41" i="8"/>
  <c r="I38" i="8"/>
  <c r="I54" i="8"/>
  <c r="E54" i="8"/>
  <c r="E64" i="8" s="1"/>
  <c r="F54" i="8"/>
  <c r="F64" i="8" s="1"/>
  <c r="G54" i="8"/>
  <c r="G64" i="8" s="1"/>
  <c r="H54" i="8"/>
  <c r="D54" i="8"/>
  <c r="D64" i="8" s="1"/>
  <c r="O43" i="20" l="1"/>
  <c r="Q43" i="20" s="1"/>
  <c r="O38" i="20"/>
  <c r="Q38" i="20" s="1"/>
  <c r="O18" i="20"/>
  <c r="Q18" i="20" s="1"/>
  <c r="O23" i="20"/>
  <c r="Q23" i="20" s="1"/>
  <c r="O33" i="20"/>
  <c r="Q33" i="20" s="1"/>
  <c r="O13" i="20"/>
  <c r="Q13" i="20" s="1"/>
  <c r="O28" i="20"/>
  <c r="Q28" i="20" s="1"/>
  <c r="P28" i="19"/>
  <c r="I39" i="8"/>
  <c r="I15" i="8" l="1"/>
  <c r="N10" i="18"/>
  <c r="D11" i="16" s="1"/>
  <c r="B11" i="16"/>
  <c r="D18" i="8" l="1"/>
  <c r="C18" i="8"/>
  <c r="E18" i="8" s="1"/>
  <c r="D17" i="8"/>
  <c r="C17" i="8"/>
  <c r="E17" i="8" s="1"/>
  <c r="D16" i="8"/>
  <c r="C16" i="8"/>
  <c r="D19" i="8"/>
  <c r="C15" i="8"/>
  <c r="E15" i="8" s="1"/>
  <c r="D15" i="8"/>
  <c r="C19" i="8"/>
  <c r="E19" i="8" s="1"/>
  <c r="L9" i="8"/>
  <c r="L10" i="8"/>
  <c r="L8" i="8"/>
  <c r="J15" i="8" s="1"/>
  <c r="M10" i="18"/>
  <c r="C20" i="8" s="1"/>
  <c r="C8" i="8"/>
  <c r="B4" i="8"/>
  <c r="D20" i="8" l="1"/>
  <c r="G19" i="21"/>
  <c r="H19" i="8"/>
  <c r="G18" i="21"/>
  <c r="H18" i="8"/>
  <c r="G19" i="8"/>
  <c r="F19" i="8"/>
  <c r="G18" i="8"/>
  <c r="F18" i="8"/>
  <c r="C11" i="16"/>
  <c r="N13" i="18" l="1"/>
  <c r="D20" i="54" s="1"/>
  <c r="N16" i="18"/>
  <c r="D20" i="57" s="1"/>
  <c r="N12" i="18"/>
  <c r="N14" i="18"/>
  <c r="D20" i="55" s="1"/>
  <c r="N11" i="18"/>
  <c r="D20" i="52" s="1"/>
  <c r="N15" i="18"/>
  <c r="C9" i="1"/>
  <c r="D20" i="56" l="1"/>
  <c r="D20" i="53"/>
  <c r="D15" i="16"/>
  <c r="D17" i="16"/>
  <c r="D16" i="16"/>
  <c r="D12" i="16"/>
  <c r="D13" i="16"/>
  <c r="D14" i="16"/>
  <c r="D41" i="8"/>
  <c r="D38" i="8"/>
  <c r="G38" i="8"/>
  <c r="G41" i="8"/>
  <c r="F41" i="8"/>
  <c r="F38" i="8"/>
  <c r="H38" i="8"/>
  <c r="H41" i="8"/>
  <c r="E41" i="8"/>
  <c r="E39" i="8"/>
  <c r="E38" i="8"/>
  <c r="H39" i="8"/>
  <c r="G39" i="8"/>
  <c r="F39" i="8"/>
  <c r="I19" i="8" l="1"/>
  <c r="K19" i="8" s="1"/>
  <c r="E16" i="8"/>
  <c r="G16" i="8" s="1"/>
  <c r="H16" i="8" s="1"/>
  <c r="G16" i="21" l="1"/>
  <c r="H16" i="21" s="1"/>
  <c r="I16" i="21" s="1"/>
  <c r="F16" i="8"/>
  <c r="F15" i="8"/>
  <c r="E20" i="8"/>
  <c r="K15" i="8" s="1"/>
  <c r="L15" i="8" s="1"/>
  <c r="G15" i="8"/>
  <c r="H15" i="8" s="1"/>
  <c r="G15" i="21"/>
  <c r="H15" i="21" s="1"/>
  <c r="G17" i="21"/>
  <c r="H17" i="21" s="1"/>
  <c r="I17" i="21" s="1"/>
  <c r="G17" i="8"/>
  <c r="H17" i="8" s="1"/>
  <c r="F17" i="8"/>
  <c r="I15" i="21" l="1"/>
  <c r="J15" i="21" s="1"/>
  <c r="H20" i="8"/>
  <c r="G20" i="8"/>
  <c r="F20" i="8"/>
  <c r="I11" i="8" l="1"/>
  <c r="F11" i="16" l="1"/>
  <c r="I11" i="16" s="1"/>
  <c r="C11" i="22" s="1"/>
  <c r="H11" i="22" l="1"/>
  <c r="F11" i="22"/>
  <c r="D11" i="22"/>
  <c r="I11" i="22"/>
  <c r="G11" i="22"/>
  <c r="E11" i="22"/>
  <c r="K11" i="22" l="1"/>
  <c r="L38" i="22" l="1"/>
  <c r="L39" i="22"/>
  <c r="L41" i="22"/>
  <c r="L40" i="22"/>
  <c r="L42" i="22"/>
  <c r="L43" i="22"/>
  <c r="L25" i="22"/>
  <c r="L28" i="22"/>
  <c r="L26" i="22"/>
  <c r="L29" i="22"/>
  <c r="L11" i="22"/>
  <c r="L27" i="22"/>
  <c r="L30" i="22"/>
  <c r="L23" i="22"/>
  <c r="L24" i="22"/>
  <c r="L13" i="22"/>
  <c r="L16" i="22"/>
  <c r="L17" i="22"/>
  <c r="L21" i="22"/>
  <c r="L19" i="22"/>
  <c r="L32" i="22"/>
  <c r="L15" i="22"/>
  <c r="L20" i="22"/>
  <c r="L31" i="22"/>
  <c r="L14" i="22"/>
  <c r="L18" i="22"/>
  <c r="L37" i="22"/>
  <c r="L12" i="22"/>
  <c r="L34" i="22"/>
  <c r="L22" i="22"/>
  <c r="L35" i="22"/>
  <c r="L36" i="22"/>
  <c r="L33" i="2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02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02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02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02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02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02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02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05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05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05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05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05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05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05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06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06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06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06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06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06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06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07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07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07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07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07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07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07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08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08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08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08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08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08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08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09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09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09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09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09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09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09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0A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0A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0A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0A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0A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0A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0A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0B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0B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0B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0B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0B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0B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0B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0C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0C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0C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0C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0C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0C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0C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0D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0D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0D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0D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0D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0D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0D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0E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0E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0E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0E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0E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0E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0E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0F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0F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0F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0F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0F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0F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0F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10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10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10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10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10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10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10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14.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11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11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11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11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11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11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11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15.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12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12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12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12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12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12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12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16.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13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13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13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13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13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13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13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17.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14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14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14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14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14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14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14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18.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15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15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15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15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15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15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15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19.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16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16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16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16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16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16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16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20.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17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17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17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17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17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17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17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21.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18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18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18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18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18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18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18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22.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19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19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19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19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19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19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19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23.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1A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1A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1A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1A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1A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1A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1A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24.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1B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1B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1B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1B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1B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1B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1B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25.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1C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1C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1C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1C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1C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1C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1C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26.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1D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1D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1D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1D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1D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1D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1D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27.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1E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1E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1E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1E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1E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1E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1E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28.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1F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1F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1F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1F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1F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1F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1F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29.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20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20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20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20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20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20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20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30.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21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21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21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21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21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21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21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31.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22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22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22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22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22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22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22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32.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23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23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23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23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23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23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23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33.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24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24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24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24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24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24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24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sharedStrings.xml><?xml version="1.0" encoding="utf-8"?>
<sst xmlns="http://schemas.openxmlformats.org/spreadsheetml/2006/main" count="11512" uniqueCount="978">
  <si>
    <t>ALCALDIA LOCAL DE KENNEDY</t>
  </si>
  <si>
    <t xml:space="preserve">OBJETO DEL CONTRATO: </t>
  </si>
  <si>
    <t xml:space="preserve">DATOS DEL PROCESO </t>
  </si>
  <si>
    <t xml:space="preserve">MODALIDAD DE CONTRATACION </t>
  </si>
  <si>
    <t>No. Del Proceso</t>
  </si>
  <si>
    <t>VALOR DEL PROCESO:</t>
  </si>
  <si>
    <t>VALOR SMMLV</t>
  </si>
  <si>
    <t>VIGENCIA</t>
  </si>
  <si>
    <t>VALOR</t>
  </si>
  <si>
    <t>CODIGO UNSPSC</t>
  </si>
  <si>
    <t>DESCRIPCION</t>
  </si>
  <si>
    <t>HABILITADO</t>
  </si>
  <si>
    <t>INHABILITADO</t>
  </si>
  <si>
    <t>N/A</t>
  </si>
  <si>
    <t>CUMPLE</t>
  </si>
  <si>
    <t>NO CUMPLE</t>
  </si>
  <si>
    <t>CONTRATO No. 1</t>
  </si>
  <si>
    <t>CONTRATO No. 2</t>
  </si>
  <si>
    <t>CONTRATO No. 3</t>
  </si>
  <si>
    <t>CONTRATO No. 4</t>
  </si>
  <si>
    <t>CONTRATO No. 5</t>
  </si>
  <si>
    <t>CONTRATO No. 6</t>
  </si>
  <si>
    <t>FONDO DE DESARROLLO LOCAL DE KENNEDY</t>
  </si>
  <si>
    <t>OBJETO DE LA CONVOCATORIA</t>
  </si>
  <si>
    <t>PROPONENTE</t>
  </si>
  <si>
    <t xml:space="preserve">OBJETO DE CONTRATO </t>
  </si>
  <si>
    <t>VALOR DEL CONTRATO</t>
  </si>
  <si>
    <t>NOMBRE DEL PROPONENTE</t>
  </si>
  <si>
    <t>% PARTICIPACION</t>
  </si>
  <si>
    <t>ANALISIS K RESIDUAL</t>
  </si>
  <si>
    <t xml:space="preserve">RESULTADO EVALUACIÓN  </t>
  </si>
  <si>
    <t>EVALUADORES COMITÉ TECNICOS AREA DE INFRAESTRUCTURA FONDO DE DESARROLLO LOCAL DE KENNEDY:</t>
  </si>
  <si>
    <t>Ciudad</t>
  </si>
  <si>
    <t>MIEMBRO UNICO O INTEGRANTES DEL CONSORCIO O UNION TEMPORAL.</t>
  </si>
  <si>
    <t>NÚMERO DE CERTIFICACIONES</t>
  </si>
  <si>
    <t>No. Consecutivo RUP</t>
  </si>
  <si>
    <t>CODIGO CIIU</t>
  </si>
  <si>
    <t>N° del contrato y año de suscripción</t>
  </si>
  <si>
    <t>Objeto</t>
  </si>
  <si>
    <t>Año de terminación para convertir en SMMLV</t>
  </si>
  <si>
    <t>Nombre o razón social del contratante</t>
  </si>
  <si>
    <t>Nombre o razón social del contratista</t>
  </si>
  <si>
    <t>Fecha de terminación del contrato. (dd/mm/aaaa)</t>
  </si>
  <si>
    <t>EVALUACIÓN TÉCNICA</t>
  </si>
  <si>
    <t>EVALUACIÓN JURÍDICA</t>
  </si>
  <si>
    <t>EVALUACIÓN FINANCIERA</t>
  </si>
  <si>
    <t>INTEGRANTE 1</t>
  </si>
  <si>
    <t>INTEGRANTE 2</t>
  </si>
  <si>
    <t>INTEGRANTE 3</t>
  </si>
  <si>
    <t>INTEGRANTE 4</t>
  </si>
  <si>
    <t>INTEGRANTE 5</t>
  </si>
  <si>
    <t>CANTIDAD DE INTEGRANTES</t>
  </si>
  <si>
    <t>SUMATORIA 
%PARTICIPACIÓN</t>
  </si>
  <si>
    <t>TOTAL INTEGRANTES</t>
  </si>
  <si>
    <t>BOGOTÁ D.C</t>
  </si>
  <si>
    <t>PRESUPUESTO OFICIAL EN PESOS</t>
  </si>
  <si>
    <t>PRESUPUESTO OFICIAL SMMLV</t>
  </si>
  <si>
    <t>REGISTRO UNICO DE PROPONENTES</t>
  </si>
  <si>
    <t>¿RUP vigente y en firme antes del cierre del proceso?</t>
  </si>
  <si>
    <t>¿El contrato se encuentra clasificado en alguno de los anteriores códigos?</t>
  </si>
  <si>
    <t>DATOS DEL CONTRATO</t>
  </si>
  <si>
    <t>INTEGRANTE</t>
  </si>
  <si>
    <t>% PARTICIPACIÓN</t>
  </si>
  <si>
    <t>TOTAL</t>
  </si>
  <si>
    <t>¿APORTA MÍNIMO EL 5% DE EXPERIENCIA?</t>
  </si>
  <si>
    <t>EXPERIENCIA TOTAL APORTADA</t>
  </si>
  <si>
    <t>DE 1 HASTA 2</t>
  </si>
  <si>
    <t>DE 3 HASTA 4</t>
  </si>
  <si>
    <t>VALOR DEL PROCESO EN PESOS</t>
  </si>
  <si>
    <t>VALOR DEL PROCESO EN SMMLV</t>
  </si>
  <si>
    <t>Fecha de Evaluación</t>
  </si>
  <si>
    <t>VALOR MINIMO A CERTIFICAR</t>
  </si>
  <si>
    <t>TOTAL CONTRATOS VÁLIDOS</t>
  </si>
  <si>
    <t>CONCEPTO</t>
  </si>
  <si>
    <t>OBSERVACIONES</t>
  </si>
  <si>
    <t>¿AL MENOS UNO APORTA EL 50% DE EXPERIENCIA?</t>
  </si>
  <si>
    <t>Valor final contrato en pesos</t>
  </si>
  <si>
    <t>NO</t>
  </si>
  <si>
    <t>ACREDITACIÓN DE EXPERIENCIA FIGURA ASOCIATIVA</t>
  </si>
  <si>
    <t>SI</t>
  </si>
  <si>
    <t>CONCEPTO POR CONTRATO</t>
  </si>
  <si>
    <t>No.</t>
  </si>
  <si>
    <t>%</t>
  </si>
  <si>
    <t>VALOR TOTAL CONTRATOS CODIGO 72</t>
  </si>
  <si>
    <t>CANTIDAD DE SOCIOS Y PROFESIONALES DE LA ARQUITECTURA, INGENIERÍA Y GEOLOGÍA VINCULADOS</t>
  </si>
  <si>
    <t>SALDO DE CONTRATOS EN EJECUCIÓN</t>
  </si>
  <si>
    <t>K RESIDUAL</t>
  </si>
  <si>
    <t>K RESIDUAL ACREDITADO</t>
  </si>
  <si>
    <t>K RESIDUAL REQUERIDO</t>
  </si>
  <si>
    <t>DATOS GENERALES</t>
  </si>
  <si>
    <t>MEJOR INGRESO OPERACIONAL DE LOS ULTIMOS 5 AÑOS</t>
  </si>
  <si>
    <t>PUNTAJE
EXPERIENCIA (E)</t>
  </si>
  <si>
    <t>INDICE DE LIQUIDEZ</t>
  </si>
  <si>
    <t>CAPACIDAD FINANCIERA (CF)</t>
  </si>
  <si>
    <t>CAPACIDAD TECNICA (CT)</t>
  </si>
  <si>
    <t>PLAZO DEL CONTRATO (MESES)</t>
  </si>
  <si>
    <t>ANTICIPO</t>
  </si>
  <si>
    <t>Fecha de Cierre</t>
  </si>
  <si>
    <t>ESTADO DE RESULTADOS</t>
  </si>
  <si>
    <t>INFORME DE AUDITORIA</t>
  </si>
  <si>
    <t>BALANCE GENERAL Y CERTIFICACION DE ESTADOS FINANCIEROS</t>
  </si>
  <si>
    <t xml:space="preserve">TARJETA PROFESIONAL Y CERTIFICADO DE ANTECEDENTES DEL CONTADOR, REVISOR FISCAL Y AUDITOR </t>
  </si>
  <si>
    <t>FORMATO 4 - CAPACIDAD FINANCIERA Y ORGANIZACIONAL PARA EXTRANJEROS</t>
  </si>
  <si>
    <t>FORMATO 5 - CAPACIDAD RESIDUAL EN EL SEGMENTO 72</t>
  </si>
  <si>
    <t>FORMATO 5 - CAPACIDAD TECNICA</t>
  </si>
  <si>
    <t>FORMATO 5 - SALDO DE CONTRATOS EN EJECUCIÓN</t>
  </si>
  <si>
    <t>RUP VIGENTE Y EN FIRME</t>
  </si>
  <si>
    <t>K RESIDUAL DOCUMENTOS</t>
  </si>
  <si>
    <t>CONCEPTO
FINAL K RESIDUAL</t>
  </si>
  <si>
    <t>¿APORTA POR LO MENOS EL 40% DE EXPERIENCIA?</t>
  </si>
  <si>
    <t>PUNTAJE VINCULACIÓN DE PERSONAS CON DISCAPACIDAD</t>
  </si>
  <si>
    <t>¿APORTA CERTIFICADO DE DISCAPACIDAD VIGENTE?</t>
  </si>
  <si>
    <t>VINCULACIÓN DE PERSONAS CON DISCAPACIDAD</t>
  </si>
  <si>
    <t>FACTOR DE CALIDAD</t>
  </si>
  <si>
    <t>REPORTE REGISTRO NACIONAL DE OBRAS CIVILES</t>
  </si>
  <si>
    <t>TOTAL PUNTAJE FACTOR DE CALIDAD</t>
  </si>
  <si>
    <t>DESCUENTO PUNTAJE</t>
  </si>
  <si>
    <t>REPORTADO</t>
  </si>
  <si>
    <t>NO REPORTADO</t>
  </si>
  <si>
    <t>APOYO A LA INDUSTRIA NACIONAL</t>
  </si>
  <si>
    <t>FORMATO 9A - PROMOCION DE SERVICIOS NACIONALES O CON TRATO NACIONAL</t>
  </si>
  <si>
    <t>CEDULA DE CIUDADANIA Ó VISA DE RESIDENCIA Ó CERTIFICADO DE EXISTENCIA Y REPRESENTACION LEGAL</t>
  </si>
  <si>
    <t>PUNTAJE POR APOYO A LA INDUSTRIA NACIONAL</t>
  </si>
  <si>
    <t>FORMATO 8 - VINCULACION DE PERSONAS CON DISCAPACIDAD</t>
  </si>
  <si>
    <t>PUNTAJE FACTOR DE CALIDAD</t>
  </si>
  <si>
    <t>PUNTAJE APOYO A LA INDUSTRIA NACIONAL</t>
  </si>
  <si>
    <t>REQUISITOS HABILITANTES</t>
  </si>
  <si>
    <t>PUNTAJE OFERTA ECONÓMICA</t>
  </si>
  <si>
    <t>PUNTAJE TOTAL</t>
  </si>
  <si>
    <t>ORDEN DE ELEGIBILIDAD</t>
  </si>
  <si>
    <t>PUNTAJE TOTAL VINCULACIÓN DE PERSONAS CON DISCAPACIDAD</t>
  </si>
  <si>
    <t>MESES</t>
  </si>
  <si>
    <t>PLAZO</t>
  </si>
  <si>
    <t>LICITACION PÚBLICA</t>
  </si>
  <si>
    <t>INTEGRANTE 1 DEL CONTRATO APORTADO</t>
  </si>
  <si>
    <t>INTEGRANTE 2 DEL CONTRATO APORTADO</t>
  </si>
  <si>
    <t>INTEGRANTE 3 DEL CONTRATO APORTADO</t>
  </si>
  <si>
    <t>Valor final del contrato en SMMLV reportado en el RUP</t>
  </si>
  <si>
    <t>Porcentaje de Participación INTEGRANTE 1</t>
  </si>
  <si>
    <t>Valor final según porcentaje de participación INTEGRANTE 1 en SMMLV</t>
  </si>
  <si>
    <t>Porcentaje de Participación INTEGRANTE 2</t>
  </si>
  <si>
    <t>Valor final según porcentaje de participación INTEGRANTE 2 en SMMLV</t>
  </si>
  <si>
    <t>Porcentaje de Participación INTEGRANTE 3</t>
  </si>
  <si>
    <t>Valor final según porcentaje de participación INTEGRANTE 3 en SMMLV</t>
  </si>
  <si>
    <t>Valor final según porcentaje de participación INTEGRANTE 1 EN PESOS</t>
  </si>
  <si>
    <t>Valor final según porcentaje de participación INTEGRANTE 2 EN PESOS</t>
  </si>
  <si>
    <t>Valor final según porcentaje de participación INTEGRANTE 3 EN PESOS</t>
  </si>
  <si>
    <t>VALOR TOTAL A ACREDITAR (SMMLV)</t>
  </si>
  <si>
    <t>VALOR TOTAL ACREDITADO (SMMLV)</t>
  </si>
  <si>
    <t>EXPERIENCIA QUE APORTA (SLMMV)</t>
  </si>
  <si>
    <r>
      <t xml:space="preserve">- El estado de resultados aportado no cuenta con la firma del revisor fiscal según lo solicitado en el pliego de condiciones en el numeral 3.10.2 CALCULO DE LA CAPACIDAD RESIDUAL DEL PROPONENTE (CRP), literal A. CAPACIDAD DE ORGANIZACIÓN, subliteral </t>
    </r>
    <r>
      <rPr>
        <i/>
        <sz val="11"/>
        <color theme="1"/>
        <rFont val="Calibri"/>
        <family val="2"/>
        <scheme val="minor"/>
      </rPr>
      <t>i. Estado de resultados integral (estado de resultado o pérdida o ganancias), del año en que hayan obtenido el mayor ingreso operacional en los últimos cinco (5) años, debidamente firmado por el representante legal, contador y revisor fiscal y/o contador independiente (externo), si están obligados a tenerlos
-</t>
    </r>
    <r>
      <rPr>
        <sz val="11"/>
        <color theme="1"/>
        <rFont val="Calibri"/>
        <family val="2"/>
        <scheme val="minor"/>
      </rPr>
      <t>- Se debe aportar el informe del revisor fiscal 
- Se deben aportar los documentos del revisor fiscal (TP y certificado de antecedentes)
- Debe corregir el Formato 5 - Saldo de contratos en ejecución, toda vez que la fecha de cierre reportada en el formato no coincide con la fecha del cierre del proceso de selección.</t>
    </r>
  </si>
  <si>
    <r>
      <t xml:space="preserve">- El estado de resultados aportado no cuenta con la firma del revisor fiscal según lo solicitado en el pliego de condiciones en el numeral 3.10.2 CALCULO DE LA CAPACIDAD RESIDUAL DEL PROPONENTE (CRP), literal A. CAPACIDAD DE ORGANIZACIÓN, subliteral </t>
    </r>
    <r>
      <rPr>
        <i/>
        <sz val="11"/>
        <color theme="1"/>
        <rFont val="Calibri"/>
        <family val="2"/>
        <scheme val="minor"/>
      </rPr>
      <t>i. Estado de resultados integral (estado de resultado o pérdida o ganancias), del año en que hayan obtenido el mayor ingreso operacional en los últimos cinco (5) años, debidamente firmado por el representante legal, contador y revisor fiscal y/o contador independiente (externo), si están obligados a tenerlos
-</t>
    </r>
    <r>
      <rPr>
        <sz val="11"/>
        <color theme="1"/>
        <rFont val="Calibri"/>
        <family val="2"/>
        <scheme val="minor"/>
      </rPr>
      <t xml:space="preserve">- Se debe aportar el informe del revisor fiscal 
- Se deben aportar los documentos del revisor fiscal (TP y certificado de antecedentes)
</t>
    </r>
  </si>
  <si>
    <t>El contador Neil Constantino Zarate identificado con C.C. 79.055.708 no aporta un certificado de antecedentes de contador vigente, ya que el certificado que se adjunta a la oferta tiene fecha de expedición del 9 de agosto 2021 y estos certificados solamente tienen tres (3) meses de vigencia. Por lo tanto, el certificado aportado por el contador Neil Constantino Zarate, no está vigente a la fecha de la presentación de las ofertas cuya fecha de cierre fue el 26 de noviembre de 2021.
Lo anterior, se hace necesario indicar para dar cumplimiento a lo establecido en el pliego de condiciones y los demás documentos contractuales de la licitación pública FDLK-LP-12-2021.</t>
  </si>
  <si>
    <t>Los proponentes que conforman la UNION TEMPORAL KENNEDY VEHICULAR, NO aportan el informe de auditoría de los estados financieros debidamente suscrito por un revisor fiscal o un contador independiente.
Por otro lado, los dos proponentes que conforman al oferente UNION TEMPORAL KENNEDY VEHICULAR NO aportan la tarjeta profesional de los contadores que firman los documentos presentados en la propuesta, ni tampoco el certificado de antecedentes profesionales vigente de los contadores (certificado de la junta de contadores).
Lo anterior, se hace necesario indicar para dar cumplimiento a lo establecido en el pliego de condiciones y los demás documentos contractuales de la licitación pública FDLK-LP-12-2021.</t>
  </si>
  <si>
    <t>activo corriemte</t>
  </si>
  <si>
    <t>pasivo corriente</t>
  </si>
  <si>
    <t xml:space="preserve">El CIVIL CONSTRUCTOR SAS, no presenta  el informe de auditoria correspondiente. </t>
  </si>
  <si>
    <t>Los integrantes del proponenete no presentan los formatos 5, ni los documentos solicitados en el numeral 3,10, motivo por el cual es imposible calcular el K residual.</t>
  </si>
  <si>
    <t>PLAZO:</t>
  </si>
  <si>
    <t>Servicios de pavimentación y superficies de edificios de infraestructura</t>
  </si>
  <si>
    <t>PRESUPUESTO</t>
  </si>
  <si>
    <t>Servicios de mantenimiento y reparación de instalaciones</t>
  </si>
  <si>
    <t>Servicios de mantenimiento y reparación de infraestructura</t>
  </si>
  <si>
    <t>Servicios de apoyo para la construcción</t>
  </si>
  <si>
    <t>Servicio de preparación de obras de construcción</t>
  </si>
  <si>
    <t>CONTRATO No.7</t>
  </si>
  <si>
    <t xml:space="preserve">Máximo 5, 6 o 7 contratos </t>
  </si>
  <si>
    <t>SI NO APORTA ¿TIENE COMO MAXIMO EL 10% DE PARTICIPACIÓN?</t>
  </si>
  <si>
    <t>Para efectos de acreditación de experiencia entre particulares, el Proponente deberá aportar, además, la certificación de facturación expedida con posterioridad a la fecha de terminación del Contrato emitida por el revisor fiscal o contador público del Proponente que acredita la experiencia, según corresponda, con la copia de la tarjeta profesional y certificado de antecedente disciplinarios vigente, de la Junta Central de Contadores, o los documentos equivalentes que hagan sus veces en el país donde se expide el documento del profesional.</t>
  </si>
  <si>
    <t>Fecha de iniciación del contrato. (dd/mm/aaaa)</t>
  </si>
  <si>
    <t xml:space="preserve">3.5.6 PARA SUBCONTRATOS
Para acreditar la experiencia de subcontratos, cuyo contrato principal fue suscrito con particulares, se aplicarán las disposiciones establecidas en el numeral anterior.
Para acreditar la experiencia de los contratos derivados de contratos suscritos con Entidades Estatales el Proponente deberá aportar los documentos que se enlistan a continuación:
A. Certificación del subcontrato. Certificación expedida con posterioridad a la fecha de terminación del subcontrato, la cual deberá estar suscrita por el representante legal del contratista del contrato principal, del Concesionario, o del EPC o Consorcio Constructor. Así mismo, debe contener la información requerida en el Pliego de Condiciones para efectos de la acreditación de la experiencia. 
B. Certificación expedida por la Entidad Estatal del contrato principal del cual se derivó el subcontrato. Esta certificación debe contener la información básica del contrato principal y la siguiente:
I. Alcance de las obras ejecutadas en el contrato principal. 
II. Información en la cual se evidencie que la figura de la subcontratación es permitida en el marco del contrato principal. En caso de que no requiera autorización para subcontratar, el Proponente podrá aportar con su propuesta alguno de los siguientes documentos que den cuenta de esa circunstancia: i) copia del contrato o ii) certificación emitida por la Entidad Estatal, donde acredite que para subcontratar no se requería autorización.
La información solicitada en el literal B únicamente se exige en relación con el contrato principal suscrito con la Entidad Estatal. </t>
  </si>
  <si>
    <t>HASTA 5, 6 o 7</t>
  </si>
  <si>
    <t>CONCEPTO FINAL</t>
  </si>
  <si>
    <t>MIPYME</t>
  </si>
  <si>
    <t>EMPRENDIMIENTO 
MUJER</t>
  </si>
  <si>
    <t xml:space="preserve"> EXP. ESPECIFICA SOLICITADA
(SMMLV)</t>
  </si>
  <si>
    <t xml:space="preserve"> EXP. ESPECIFICA ACREDITADA
(SMMLV)</t>
  </si>
  <si>
    <t>EXPERIENCIA ESPECIFICA: Con la sumatoria de hasta máximo dos (2) de los contratos válidos aportados como experiencia general debe corresponder mínimo al (70%) del presupuesto oficial del presente proceso de selección.</t>
  </si>
  <si>
    <t>COMITÉ EVALUADOR
 FONDO DE DESARROLLO LOCAL DE KENNEDY:</t>
  </si>
  <si>
    <t>PUNTAJE</t>
  </si>
  <si>
    <t>FACTOR DE SOSTENIBILIDAD TECNICO AMBIENTAL AGREGADO</t>
  </si>
  <si>
    <t>FORMATO 12 - FACTOR DE SOSTENIBILIDAD TÉCNICO AMBIENTAL AGREGADO</t>
  </si>
  <si>
    <t>PUNTAJE FACTOR DE SOSTENIBILIDAD TÉCNICO AMBIENTAL AGREGADO</t>
  </si>
  <si>
    <t>EMPRENDIMIENTOS Y EMPRESAS DE MUJERES</t>
  </si>
  <si>
    <t>FORMATO 13 – ACREDITACION DE EMPRENDIMIENTOS Y EMPRESAS DE MUJERES</t>
  </si>
  <si>
    <t>COPIA DE DOCUMENTO DE IDENTIDAD</t>
  </si>
  <si>
    <t>COPIA DE CONTRATO O CERTIFICACION LABORAL CON FUNCIONES</t>
  </si>
  <si>
    <t xml:space="preserve">CERTIFICADO DE APORTES AL SISTEMA DE SEGURIDAD SOCIAL DEL ULTIMO AÑO </t>
  </si>
  <si>
    <t>PUNTAJE EMPRENDIMIENTOS Y EMPRESAS DE MUJERES</t>
  </si>
  <si>
    <t>PUNTAJE TOTAL EMPRENDIMIENTOS Y EMPRESAS DE MUJERES</t>
  </si>
  <si>
    <t>MIPYME DOMICILIADA EN COLOMBIA</t>
  </si>
  <si>
    <t>¿RUP VIGENTE Y EN FIRME?</t>
  </si>
  <si>
    <t>PUNTAJE MIPYME DOMICILIADA EN COLOMBIA</t>
  </si>
  <si>
    <t>¿ACREDITA CONDICIÓN MIPYME EN EL RUP?</t>
  </si>
  <si>
    <t>PUNTAJE TOTAL MIPYME DOMICILIADA EN COLOMBIA</t>
  </si>
  <si>
    <t>LYD PROYECTOS S.A.S</t>
  </si>
  <si>
    <t xml:space="preserve">“CONTRATAR POR EL SISTEMA DE PRECIOS UNITARIOS A MONTO AGOTABLE EL DIAGNÓSTICO, MANTENIMIENTO CORRECTIVO Y PREVENTIVO, SUMINISTRO E INSTALACION DE MOBILIARIO DE LOS PARQUES DE PROXIMIDAD (VECINALES Y DE BOLSILLO) PRIORIZADOS EN LA LOCALIDAD DE KENNEDY”.  </t>
  </si>
  <si>
    <t>PROYECTOS DE INGENIERIA PBS SAS</t>
  </si>
  <si>
    <t>DISTRIBUCIONES PBB S.A.S</t>
  </si>
  <si>
    <t>HN INGENIERIA SAS</t>
  </si>
  <si>
    <t>JESUS ELQUIN HERNANDEZ ROJAS</t>
  </si>
  <si>
    <t>RETIN INGENIERIA S.A.S.</t>
  </si>
  <si>
    <t>CONSTRUCTORA VALHER</t>
  </si>
  <si>
    <t>ICOD S.A.S</t>
  </si>
  <si>
    <t>INCITECO S.A.S.</t>
  </si>
  <si>
    <t>INGENIEROS PROYECTAR SAS</t>
  </si>
  <si>
    <t>A. Que hayan contenido la ejecución de:
PROYECTOS QUE CORRESPONDAN O HAYAN CONTENIDO UNA O ALGUNAS DE LAS SIGUIENTES ACTIVIDADES:
1. CONSTRUCCIÓN Y/O RECONSTRUCCIÓN Y/O AMPLIACIÓN Y/O TERMINACIÓN Y/O REHABILITACIÓN Y/O MEJORAMIENTO Y/O MANTENIMIENTO Y/O ADECUACIÓN DE PARQUES.
2. CONSTRUCCIÓN Y/O RECONSTRUCCIÓN Y/O AMPLIACIÓN Y/O TERMINACIÓN Y/O REHABILITACIÓN Y/O MEJORAMIENTO Y/O MANTENIMIENTO Y/O ADECUACIÓN DE ESPACIO PÚBLICO.
Nota 1: Para el caso de experiencia de ESPACIO PÚBLICO se excluyen de estos las vías destinadas al tránsito vehicular, así como la conservación y/o preservación de playas marítimas. 
Nota 2: Nota 2: En el caso en el cual el proceso de selección contemple actividades de dotación de mobiliario, la experiencia válida aportada deberá acreditar en por lo menos uno (1) de los contratos actividades de suministro e instalación de mobiliario.</t>
  </si>
  <si>
    <t>D. Deben haber terminado antes de la fecha de cierre del presente procedimiento de selección. Esta fecha corresponde al momento de terminación de la ejecución del Contrato, por lo que no necesariamente coincide con la fecha de entrega y/o recibo final, liquidación o acta final, salvo que de los documentos del numeral 3.5.5 se derive tal información.</t>
  </si>
  <si>
    <t>E. Para los contratos que sean aportados por personas jurídicas que no cuentan con más de tres (3) años de constituidas, que pretendan acreditar la experiencia de sus socios, accionistas o constituyentes, de conformidad con la posibilidad establecida en el numeral 2.5 del artículo 2.2.1.1.1.5.2. del Decreto 1082 de 2015, además del RUP deben adjuntar un documento suscrito por el representante legal y el revisor fiscal o contador público (según corresponda) donde se indique la conformación de la persona jurídica. La Entidad tendrá en cuenta la experiencia de los accionistas, socios o constituyentes de las sociedades con menos de tres (3) años de constituidas. Pasado este tiempo, la sociedad conservará esta experiencia, tal y como haya quedado registrada en el RUP.
De acuerdo con el inciso anterior, en los casos en que se presente un Proponente Plural conformado por una persona jurídica, en conjunto con sus socios, accionistas o constituyentes, y se acrediten contratos en los que estos le hayan transferido experiencia a aquellas, los mismos solo podrán ser acreditados como experiencia en el Proceso de Contratación por uno de esos integrantes, de manera que el Proponente Plural solo podrá acreditar una misma experiencia una sola vez.</t>
  </si>
  <si>
    <t>No será válida la experiencia acreditada para edificaciones que se encuentre relacionada con la ejecución de obras cuyo objeto o alcance sea alguna de las siguientes:
- Parqueaderos de un (1) piso (como uso exclusivo).
- Infraestructura de transporte, salvo que el Proceso de Contratación implique el mantenimiento de vías de circulación internas.
- Obras hidráulicas (represas, alcantarillados, acueductos, diques, canales, plantas de tratamiento).
- Obras de urbanismo y paisajismo, salvo que el proceso de selección implique el mantenimiento de zonas verdes y/o paisajismo al interior de un predio cuya
destinación es en una edificación de infraestructura social (tales como instituciones educativas, hospitales, planetarios, auditorios, entre otros).
Nota: Las consideraciones previamente relacionadas aplican para las actividades a contratar que correspondan a la intervención de edificaciones verticales únicamente.
Respecto de la experiencia requerida para los bienes y/o servicios adicionales a la obra pública de infraestructura social, no se podrán acreditar actividades exclusivamente asociadas al cumplimiento de Planes de Manejo Ambiental, Planes de Manejo de Tránsito o el Plan de Adaptación de la Guía Ambiental, puesto que estas actividades no son ajenas a la obra pública de infraestructura social.</t>
  </si>
  <si>
    <t>FDLK-LP-013-20234</t>
  </si>
  <si>
    <t>B. Estar relacionados en el Formato 3 – Experiencia con el número consecutivo del contrato en el RUP. Los proponentes plurales deben indicar qué integrante aporta cada uno de los contratos señalados en el Formato 3 – Experiencia. Este documento debe presentarlo el proponente plural y no sus integrantes.</t>
  </si>
  <si>
    <r>
      <t xml:space="preserve">3.5.4 ACREDITACIÓN DE LA EXPERIENCIA REQUERIDA
</t>
    </r>
    <r>
      <rPr>
        <sz val="11"/>
        <rFont val="Calibri"/>
        <family val="2"/>
        <scheme val="minor"/>
      </rPr>
      <t xml:space="preserve">Los proponentes acreditarán para cada uno de los contratos aportados la siguiente información mediante alguno, o algunos de los documentos señalados en la sección 3.5.5 del pliego de condiciones: 
</t>
    </r>
    <r>
      <rPr>
        <b/>
        <sz val="11"/>
        <rFont val="Calibri"/>
        <family val="2"/>
        <scheme val="minor"/>
      </rPr>
      <t>A. Contratante 
B. Objeto del contrato 
C. Principales actividades ejecutadas 
D. La magnitud, área intervenida o construida y demás condiciones de experiencia contenida en la matriz de experiencia aplicable en el proyecto de infraestructura social que permita establecer su alcance, en los casos que aplique.
E. La fecha de iniciación de la ejecución del contrato
F. La fecha de terminación de la ejecución del contrato
G. Nombre y cargo de la persona que expide la certificación.
H. El porcentaje de participación del integrante del contratista plural.</t>
    </r>
  </si>
  <si>
    <t xml:space="preserve">3.5.5 DOCUMENTOS VÁLIDOS PARA LA ACREDITACIÓN DE LA EXPERIENCIA REQUERIDA
A. Acta de Liquidación
B. Acta de entrega, terminación, final o de Recibo definitivo
C. Certificación de Experiencia. Expedida con posterioridad a la fecha de terminación del contrato en la que conste el recibo a satisfacción de la obra contratada debidamente suscrita por quien esté en la capacidad u obligación de hacerlo.
D. Acta de inicio o la orden de inicio. La misma sólo será válida para efectos de 
E. Para los contratos que hayan sido objeto de cesión, el contrato deberá encontrarse debidamente inscrito y clasificado en el RUP o en uno o alguno de los documentos considerados como válidos para la acreditación de experiencia de la empresa cesionaria, según aplique. La experiencia se admitirá para el cesionario y no se reconocerá experiencia alguna al cedente.
F. Cualquier otro documento idóneo que acredite la experiencia exigida, tales como: el  Contrato y/o los Documentos del Proceso Contractual, los cuales deben estar suscritos por las personas que intervinieron en su formación o estar publicados en el SECOP. </t>
  </si>
  <si>
    <t>FORMATO 7B-DISPONIBILIDAD Y CONDICIONES FUNCIONALES DE LA MAQUINARIA DE OBRA</t>
  </si>
  <si>
    <t>PUNTAJE DISPONIBILIDAD Y CONDICIONES FUNCIONALES DE LA MAQUINARIA DE OBRA</t>
  </si>
  <si>
    <t>CONSORCIO ARQING</t>
  </si>
  <si>
    <t xml:space="preserve">GUSTAVO PALACIOS RUBIANO </t>
  </si>
  <si>
    <t xml:space="preserve">CONSORCIO COMPLEJO DEPORTIVO CUBAGO	</t>
  </si>
  <si>
    <t xml:space="preserve">AGORASPORT SA SUCURSAL COLOMBIA </t>
  </si>
  <si>
    <t>CARLOS FERNANDO CUBIDES BONILLA</t>
  </si>
  <si>
    <t>REPRESENTANTE LEGAL</t>
  </si>
  <si>
    <t>CONSORCIO PARQUES KENNEDY 2024</t>
  </si>
  <si>
    <t xml:space="preserve">Andina Juegos &amp; Parques SAS </t>
  </si>
  <si>
    <t xml:space="preserve">JESVAR MULTIPROYECTOS SAS </t>
  </si>
  <si>
    <t>MLG INGENIERIA SAS</t>
  </si>
  <si>
    <t>CONSORCIO PARQUES KENNEDY DP 2024</t>
  </si>
  <si>
    <t xml:space="preserve">CONSULTORIA Y CONSTRUCCIONES DARLEV SAS </t>
  </si>
  <si>
    <t xml:space="preserve">CONSTRUCTORA PC INGENIERIA SAS </t>
  </si>
  <si>
    <t xml:space="preserve">ING CONSTRUCTORES GPS </t>
  </si>
  <si>
    <t>UNION TEMPORAL PARQUES DJ13</t>
  </si>
  <si>
    <t>DVN CONSTRUCCIONES S.A.S.</t>
  </si>
  <si>
    <t xml:space="preserve">JUAN CARLOS ROJAS ACERO </t>
  </si>
  <si>
    <t xml:space="preserve">CONSORCIO PARQUES CHM 2024	</t>
  </si>
  <si>
    <t>ORGANIZACION LUIS FERNANDO ROMERO SANDOVAL INGENIEROS SAS</t>
  </si>
  <si>
    <t>CHM INGENIERÍA SAS</t>
  </si>
  <si>
    <t xml:space="preserve">MAGDA HEYNNER UMAÑA TORRES </t>
  </si>
  <si>
    <t>EDC INGENIERIA SAS</t>
  </si>
  <si>
    <t>ESTUDIOS E INGENIERIA SAS</t>
  </si>
  <si>
    <t>CONSORCIO RC-B - FDLK-LP-013-2024</t>
  </si>
  <si>
    <t>CONSORCIO PARQUES KD E&amp;E 2024</t>
  </si>
  <si>
    <t>RC ARQUITECTOS SAS</t>
  </si>
  <si>
    <t xml:space="preserve">BUSINES GROUP CG SAS </t>
  </si>
  <si>
    <t>CONSORCIO KENNEPARK BQ 2024</t>
  </si>
  <si>
    <t xml:space="preserve">BRAYCON Ingenieria SAS </t>
  </si>
  <si>
    <t xml:space="preserve">DQ INVERSIONES SAS </t>
  </si>
  <si>
    <t>CONSORCIO PARQUES ARM 2024</t>
  </si>
  <si>
    <t xml:space="preserve">ARM CONSULTORIA Y CONSTRUCCIONES S.A.S. </t>
  </si>
  <si>
    <t xml:space="preserve">PROYECTOS - CR S.A.S BIC </t>
  </si>
  <si>
    <t>CONSORCIO MANTENIMIENTO PARKS</t>
  </si>
  <si>
    <t>CONSORCIO SAN LORENZO</t>
  </si>
  <si>
    <t xml:space="preserve">VÍCTOR RAÚL NEIRA DELVASTO </t>
  </si>
  <si>
    <t xml:space="preserve">Hernando Sandoval Guzman </t>
  </si>
  <si>
    <t>CONSORCIO KENNEDY AVANZA</t>
  </si>
  <si>
    <t xml:space="preserve">DOBLECRUZ INGENIERIA Y ARQUITECTURA S.A.S </t>
  </si>
  <si>
    <t>M&amp;M INGENIEROS ASOCIADOS SAS</t>
  </si>
  <si>
    <t>CONSORCIO MAB KENN PARQUES</t>
  </si>
  <si>
    <t xml:space="preserve">EDILBERTO MATEUS ALVAREZ </t>
  </si>
  <si>
    <t>GRUPO MABRIL SAS</t>
  </si>
  <si>
    <t>PROMCIVILES S.A.S.</t>
  </si>
  <si>
    <t>UNION TEMPORAL PARQUES KENNEDY VE</t>
  </si>
  <si>
    <t xml:space="preserve">VIAL SOLUTIONS S.A.S. </t>
  </si>
  <si>
    <t>EICON SAS</t>
  </si>
  <si>
    <t>CONSORCIO INCITECO IP XXI</t>
  </si>
  <si>
    <t>PROJECTING DESIGNING AND BUILDING LTDA</t>
  </si>
  <si>
    <t>UNIOBRAS SAS</t>
  </si>
  <si>
    <t>CONSORCIO T&amp;G PARQUES IV</t>
  </si>
  <si>
    <t xml:space="preserve">TCONSTRUYE INGENIERIA SAS </t>
  </si>
  <si>
    <t>GYMCOL SAS</t>
  </si>
  <si>
    <t>CONSORCIO JH KENNEDY</t>
  </si>
  <si>
    <t xml:space="preserve">HMR INGENIERIA S.A.S. </t>
  </si>
  <si>
    <t>CONSORCIO PARQUES KENNEDY</t>
  </si>
  <si>
    <t>GRUPO IPROGEX ZOMAC S.A.S.</t>
  </si>
  <si>
    <t>INGECOL HS Y CIA S EN C</t>
  </si>
  <si>
    <t>CONSORCIO CGC 2024</t>
  </si>
  <si>
    <t xml:space="preserve">JAIME CEPEDA FONSECA </t>
  </si>
  <si>
    <t>JONATHAN GOMEZ</t>
  </si>
  <si>
    <t>CONSTRUCTORA COINAR SAS</t>
  </si>
  <si>
    <t>CONSORCIO PARQUES KASAF 2025</t>
  </si>
  <si>
    <t>SAFRID INGENIERIA SAS</t>
  </si>
  <si>
    <t xml:space="preserve">CONSTRUCTORA KASAF SAS </t>
  </si>
  <si>
    <t xml:space="preserve">CONSORCIO PARQUES K. 24	</t>
  </si>
  <si>
    <t xml:space="preserve">LUGARQ DISEÑO Y CONSTRUCCION SAS </t>
  </si>
  <si>
    <t xml:space="preserve">BYGGER SAS </t>
  </si>
  <si>
    <t>GERMAN RAMIREZ BARBOSA</t>
  </si>
  <si>
    <t>CONSTRUCOL SAS</t>
  </si>
  <si>
    <t>CONSORCIO DISTRITAL-5G</t>
  </si>
  <si>
    <t>GLORIA E. CEDIEL E.</t>
  </si>
  <si>
    <t>SINCOMAQ S.A.S</t>
  </si>
  <si>
    <t>CONSORCIO PARQUES VECINALES 24</t>
  </si>
  <si>
    <t>OSCAR ANDRÉS CUERVO ACOSTA</t>
  </si>
  <si>
    <t xml:space="preserve">ICSSA SAS </t>
  </si>
  <si>
    <t xml:space="preserve">ALFÉREZ INGENIERÍA SAS </t>
  </si>
  <si>
    <t xml:space="preserve">INFORMACIÓN GENERAL DE LOS PROPONENTES </t>
  </si>
  <si>
    <t>Verificación Capacidad Residual</t>
  </si>
  <si>
    <t>LICITACION PUBLICA FDLK-LP-013-2024</t>
  </si>
  <si>
    <t>CONSORCIO PARQUES KENNEDY 2024 - 1</t>
  </si>
  <si>
    <t>MANUEL RICARDO LUNA MACA</t>
  </si>
  <si>
    <t>011 de 2014</t>
  </si>
  <si>
    <t>MUNICIPIO DE NILO</t>
  </si>
  <si>
    <t>MEJORAMIENTO DEL PARQUE PRINCIPAL DE PUEBLO NUEVO Y PAVIMENTACION EN CONCRETO DE LA CALLE 2 DEL MUNICIPIO DE NILO FASE II, DEPARTAMENTO DE CUNDINAMARCA.</t>
  </si>
  <si>
    <t>HABILITACIÓN DEL PARQUE ZONA HISTÓRICA ORESTE SINDICE, PAVIMENTACIÓN EN ADOQUÍN Y CONSTRUCCIÓN DE ALAMEDAS DE LAS DIFERENTES CALLES DEL CASCO URBANO DEL MUNICIPIO DE NILO FASE II, DEPARTAMENTO DE CUNDINAMARCA.</t>
  </si>
  <si>
    <t>002 de 2019</t>
  </si>
  <si>
    <t>JOSE ARVEY FORERO SOTO</t>
  </si>
  <si>
    <t>1938-2015</t>
  </si>
  <si>
    <t>221 DE 2017</t>
  </si>
  <si>
    <t xml:space="preserve">1938-2015: CONTRATAR POR EL SISTEMA DE PRECIO DE GLOBAL FIJO LOS ESTUDIOS Y DISEÑOS TÉCNICOS Y GENERALES DEL PARQUE Y POR EL SISTEMA DE PRECIOS UNITARIOS FIJOS SIN FORMULA DE AJUSTE, LAS OBRAS DE LA CONSTRUCCIÓN  DE LA PRIMERA ETAPA DE DEL PARQUE METROPOLITANO ZONA FRANCA CÓDIGO 09-125 </t>
  </si>
  <si>
    <t xml:space="preserve">CONTRATO 221 DE 2017: REALIZAR POR EL SISTEMA DE PRECIO GLOBAL FIJO LOS ESTUDIOS Y DISEÑOS TECNICOS Y POR EL SISTEMA DE PRECIOS UNITARIOS FIJOS LA CONSTRUCCIÒN DE PARQUES EN LA LOCALIDAD OCTAVA DE KENNEDY - BOGOTÀ D.C. </t>
  </si>
  <si>
    <t>IDRD</t>
  </si>
  <si>
    <t>FDLK</t>
  </si>
  <si>
    <t>CONSORCIO DAMASCO 2018</t>
  </si>
  <si>
    <t>CONSORCIO PARQUES ZONALES</t>
  </si>
  <si>
    <t>105/2004</t>
  </si>
  <si>
    <t>416/2006</t>
  </si>
  <si>
    <t>CONSTRUCCIÓN PARQUE LINEAL RECREATIVO BARRIO LA CEIBA Y ALTAGRACIA</t>
  </si>
  <si>
    <t>GOBERNACION DEL CESAR</t>
  </si>
  <si>
    <t>25 - 67</t>
  </si>
  <si>
    <t>26 - 66</t>
  </si>
  <si>
    <t>CONSORCIO SIMILOA</t>
  </si>
  <si>
    <t>CONSORCIO PARQUE MANDINGUILLA</t>
  </si>
  <si>
    <t>MEJORAMIENTO DEL PARQUE PRINCIPAL Y CALLE 3 DEL CORREGIMIENTO DE MANDINGUILLA EN EL MUNICIPIO DE CHIMICHAGUA</t>
  </si>
  <si>
    <t>NELSON RAFAEL PABA SOLANO</t>
  </si>
  <si>
    <t>253 de 2017</t>
  </si>
  <si>
    <t>219 de 2017</t>
  </si>
  <si>
    <t>4600092666 DE 2021</t>
  </si>
  <si>
    <t>CO1.PCCNTR.2934108</t>
  </si>
  <si>
    <t>1–01–31300-1185-2021</t>
  </si>
  <si>
    <t>REALIZAR EL MANTENIMIENTO Y/O DOTACION DE PARQUES VECINALES Y/O DE BOLSILLO EN LA LOCALIDAD DE ENGATIVA, POR EL SISTEMA DE PRECIOS UNITARIOS Y MONTO AGOTABLE.</t>
  </si>
  <si>
    <t>COMPLEMENTAR Y/O ACTUALIZAR Y/O AJUSTAR LOS ESTUDIOS Y DISEÑOS EXISTENTES Y CONSTRUIR LA MALLA VIAL Y ESPACIO PÚBLICO DE LA LOCALIDAD DE KENNEDY DE BOGOTÁ D.C.</t>
  </si>
  <si>
    <t>CONSTRUCCIÓN, MEJORAMIENTO Y MANTENIMIENTO DEL ESPACIO PUBLICO DEL PARQUE LLERAS Y MOVILIDAD PEATONAL ASOCIADA</t>
  </si>
  <si>
    <t xml:space="preserve">ESTUDIOS Y DISEÑOS TÉCNICOS A NIVEL DE DETALLE Y CONSTRUCCIÓN DE LA PLAZOLETA Y VÍA DE ACCESO PARA EL MEGA COLEGIO SAN MARCOS DEL MUNICIPIO DE FUNZA CUNDINAMARCA
 </t>
  </si>
  <si>
    <t>RECONSTRUCCIÓN DE ANDENES Y CALZADAS EN LOS SITIOS INTERVENIDOS POR LA FUNCIÓN OPERATIVA DE REPARACIÓN DE DAÑOS DE ACUEDUCTO Y ALCANTARILLADO Y POR LA FUNCIÓN COMERCIAL DE LA ZONA 1 Y DONDE SEA REQUERIDO ENEL MARCO DE SUS OBLGACIONES.</t>
  </si>
  <si>
    <t>FONDO DE DESARROLLO LOCAL DE ENGATIVÁ</t>
  </si>
  <si>
    <t>ALCALDIA
LOCAL DE
KENNEDY</t>
  </si>
  <si>
    <t>DISTRITO ESPECIAL DE CIENCIA, TECNOLOGÍA E INNOVACIÓN DE MEDELLÍN - SECRETARÍA DE SUMINISTROS Y SERVICIOS</t>
  </si>
  <si>
    <t>ALCALDIA DE FUNZA</t>
  </si>
  <si>
    <t>EMPRESA DE ACUEDUCTO Y ALCANTARILLADO DE BOGOTÁ - EAAB</t>
  </si>
  <si>
    <t>60 - 93</t>
  </si>
  <si>
    <t>64 - 98</t>
  </si>
  <si>
    <t>58 - 88</t>
  </si>
  <si>
    <t>CONSORCIO JP MEDELLIN</t>
  </si>
  <si>
    <t>CONSORCIO JH FUNZA 012</t>
  </si>
  <si>
    <t>CONSORCIO HI BOGOTA</t>
  </si>
  <si>
    <t>CONSORCIO SAN JOSE</t>
  </si>
  <si>
    <t>CONSORCIO MALLA VIAL 010</t>
  </si>
  <si>
    <t>585-2019</t>
  </si>
  <si>
    <t>4663978-2023</t>
  </si>
  <si>
    <t>REALIZAR LA CONSTRUCCION DE LAS OBRAS DE MEJORAMIENTO DE ESPACIO EN EL NODO COMERCIAL DEL TERRITORIO, CON OPORTUNIDAD CERROS NORORIENTALES</t>
  </si>
  <si>
    <t>CONSTRUCCION DE LA FASE I DEL PARQUE DE LA FAMILIA DEL MUNICIPIO DE FUNZA, CUNDINAMARCA</t>
  </si>
  <si>
    <t>Secretaria de Habitat</t>
  </si>
  <si>
    <t>Alcaldia de Funza</t>
  </si>
  <si>
    <t>Union temporal Byging SH</t>
  </si>
  <si>
    <t>Consorcio Profunza</t>
  </si>
  <si>
    <t>126-2014</t>
  </si>
  <si>
    <t>133-2015</t>
  </si>
  <si>
    <t>REALIZAR EL MANTENIMIENTO ADECUACION DOTACION Y/O CONSTRUCCION DE PARQUES DE ESCALA VECINAL DE LA LOCALIDAD DE BOSA</t>
  </si>
  <si>
    <t>EJECUTAR POR EL SISTEMA DE PRECIOS UNITARIOS FIJOS SIN FORMULA DE AJUSTE LA CONSTRUCCION, MANTENIMIENTO, ADECUACION Y DOTACION DE DIFERENTES PARQUES DE LA LOCALIDAD DE BOSA, INCLUIDO EL ESPACIO PUBLICO ASOCIADO</t>
  </si>
  <si>
    <t>Fondo de desarrollo local de bosa</t>
  </si>
  <si>
    <t>CONSORCIO HIN</t>
  </si>
  <si>
    <t>CONSORCIO CONSTRUIMOS</t>
  </si>
  <si>
    <t>151-2019</t>
  </si>
  <si>
    <t>2-01-31300-0422-2011</t>
  </si>
  <si>
    <t>283-2011</t>
  </si>
  <si>
    <t xml:space="preserve">MEJORAMIENTO DEL PARQUE RECREAR EN EL BARRIO KENNEDY DEL MUNICIPIO DE BUCARAMANGA </t>
  </si>
  <si>
    <t>RECUPERACIÓN DEL ESPACIO PÚBLICO DE LOS SITIOS INTERVENIDOS POR ACUEDUCTO Y ALCANTARILLADO DE BOGOTÁ EN EL ÁREA DE COBERTURA DE LA ZONA 1.</t>
  </si>
  <si>
    <t>CONSTRUCCIÓN DE CICLORUTAS Y BERMAS: TRAMO 1: COSTADO NOR-OCCIDENTAL DE LA CARRERA 5A ENTRE CAMELLÓN DE LOS MANZANOS Y CAMELLON DE SAN NICOLAS (LONG=1024,00 ML); TRAMO 2: COSTADO SUR-OCCIDENTAL CARRERA 5A ENTRE CAMELLON DEL ABRA Y SECTOR EL DIAMANTE (L=488 ML)</t>
  </si>
  <si>
    <t>MUNICIPIO DE BUCARAMANGA</t>
  </si>
  <si>
    <t>EAAB</t>
  </si>
  <si>
    <t>MUNICIPIO DE COTA</t>
  </si>
  <si>
    <t>DUVANA SAS</t>
  </si>
  <si>
    <t>UNION TEMPORAL ESPACIO PUBLICO 2011</t>
  </si>
  <si>
    <t>UNION TEMPORAL CICLOBERMAS 2011</t>
  </si>
  <si>
    <t>011-2002</t>
  </si>
  <si>
    <t>REALIZAR LAS OBRAS DE CONSTRUCCIÓN DE PARQUES DE
ESCALA LOCAL EN ALGUNOS BARRIOS DEL MUNICIPIO DE
VILLAVICENCIO, DEPARTAMENTO DEL META</t>
  </si>
  <si>
    <t>EMPRESA DE DESARROLLO URBANO DE VILLAVICENCIO</t>
  </si>
  <si>
    <t>LA BALLENITA AZUL LTDA</t>
  </si>
  <si>
    <t>021 de 2015</t>
  </si>
  <si>
    <t>3441 - 2018</t>
  </si>
  <si>
    <t>UEL-IDRD N° 219-2008</t>
  </si>
  <si>
    <t>020-2015</t>
  </si>
  <si>
    <t>CONSTRUCCIÓN DE PARQUES RECREO - DEPORTIVOS EN URBANIZACIONES DONDE SE DESARROLLA EL PROGRAMA DE 100.000 VIVIENDAS – ZONA NORTE GRUPO 7</t>
  </si>
  <si>
    <t>"REALIZAR POR EL SISTEMA DE PRECIOS UNITARIOS FIJOS LAS OBRAS DE CONSTRUCCIÓN DE LOS PARQUES VECINALES VILLA HELENA COD 09-026, URBANIZACION LOS ANGELES I SECTOR COD. 10-186, LAS GUACAMAYAS COD. 04-066, Y URBANIZACION PIAMONTE II SECTOR COD. 07-047 EN BOGOTÁ D.C.", CON CARGO AL PROYECTO 1082, “CONSTRUCCIÓN Y ADECUACIÓN DE PARQUES Y EQUIPAMIENTO PARA TODOS."</t>
  </si>
  <si>
    <t>CONTRATAR POR EL SISTEMA DE PRECIO GLOBAL FIJO LOS DISEÑOS Y ESTUDIOS TÉCNICOS Y POR EL SISTEMA DE PRECIOS UNITARIOS FIJOS, SIN FORMULA DE AJUSTE, LA CONSTRUCCIÓN Y ADECUACIÓN DE DIFERENTES PARQUES UBICADOS EN LA LOCALIDAD DE RAFAEL URIBE URIBE DE BOGOTÁ DISTRITO CAPITAL.</t>
  </si>
  <si>
    <t>CONSTRUCCIÓN DE PARQUES RECREO - DEPORTIVOS EN URBANIZACIONES DONDE SE DESARROLLA EL PROGRAMA DE 100.000 VIVIENDAS – ZONA NORTE GRUPO 8</t>
  </si>
  <si>
    <t>PATRIMONIO AUTONOMO FIDEICOMISO ASISTENCIA
TECNICAFINDETER -ADMINISTRADO POR LA FIDUCIARIA BANCOLOMBIA S.A</t>
  </si>
  <si>
    <t>CONSORCIO ARQING CARTAGENA</t>
  </si>
  <si>
    <t>CONSORCIO ARQING PARQUES II</t>
  </si>
  <si>
    <t>CONSORCIO SCALA 2009</t>
  </si>
  <si>
    <t>CONSORCIO ARQING SINCELEJO</t>
  </si>
  <si>
    <t>GPR 70
PBS 18</t>
  </si>
  <si>
    <t>GPR 118
PBS 28</t>
  </si>
  <si>
    <t>GPR 15
PBS 4</t>
  </si>
  <si>
    <t>GPR 71
PBS 19</t>
  </si>
  <si>
    <t>64 DE 2015</t>
  </si>
  <si>
    <t>CO-MP-001-2015</t>
  </si>
  <si>
    <t>CONSTRUCCION PARQUE DEPORTIVO Y RECREATIVO LAS VEGAS-ZONA DE FUTBOL MELGAR (TOLIMA)</t>
  </si>
  <si>
    <t>CONSTRUCCION DEL NUEVO PARQUE SANTANDER EN EL MUNICIPIO DE PLATO MAGDALENA</t>
  </si>
  <si>
    <t>ALCALDIA DE MELGAR</t>
  </si>
  <si>
    <t>MUNICIPIO DE PLATO MAGDALENA</t>
  </si>
  <si>
    <t>098 DE 2017</t>
  </si>
  <si>
    <t>LIC-001-2017</t>
  </si>
  <si>
    <t>3141 DE 2017</t>
  </si>
  <si>
    <t>403 DE 2019</t>
  </si>
  <si>
    <t xml:space="preserve">CONSTRUCCION DEL CENTRO DE INTEGRACION CUIDADANO DEL MUNICIPIO DE CHINACOTA ACORDE AL CONVENIO No. M1009 DE  2016 SUSCRITO ENTRE LA NACION -MINISTERIO DEL INTERIOR - FNDO NACIONAL DE SEGURIDAD Y CONVIVENCIA CUIDADANA - FONSECON Y EL MUNICIPIO DE CHINACOTA </t>
  </si>
  <si>
    <t>ADECUACION Y EMBELLECIMIENTO DEL PARQUE PRINCIPAL RAIMUNDO ORDOÑEZ YAÑEZ EN EL MUNICIPIO DE LOURDES, NORTE DE SANTANDER</t>
  </si>
  <si>
    <t>SUMINISTRO E INSTALACION DE MOBILIAROI URBANO, ASI COMO EL MANTENIMIENTO DE LA INFRAESTRUCTRA FISICA DE LOS PARQUES VECINALES Y DE BOLSILLO QUE CONFORMAN EL SISTEMA DISTRITAL DE PARQUES (GRUPO No. 3)</t>
  </si>
  <si>
    <t xml:space="preserve">REALIZAR EL MANTENIMIENTO Y ADECUACION DE LOS PARQUES VECINDALES Y/O DE BOLSILLO POR EL SISTEMA DE PRECIOS UNITARIOS FIJOS SIN FORMULA DE REAJUSTE A MONTO AGOTABLE DE LA LOCALIDAD DE CIUDAD BOLIVAR </t>
  </si>
  <si>
    <t xml:space="preserve">MUNICIPIO DE CHINACOTA </t>
  </si>
  <si>
    <t>MUNICIPIO DE LOURDES</t>
  </si>
  <si>
    <t>FONDO DE DESARROLLO LOCAL DE CIUDAD BOLIVAR</t>
  </si>
  <si>
    <t>UNION TEMPORAL CIC CHINACOTA</t>
  </si>
  <si>
    <t>CONSORCIO JUEGOS Y PARTES</t>
  </si>
  <si>
    <t>CONSORCIO OPORTO</t>
  </si>
  <si>
    <t>NI-1000-1406-01-
20</t>
  </si>
  <si>
    <t>2006</t>
  </si>
  <si>
    <t>MOVIMIENTO DE TIERRA Y OBRA CIVIL DEL PARQUE DE LA CESIÓN 1 DEL PROYECTO CENTRO INTERNACIONAL DEL CARIBE</t>
  </si>
  <si>
    <t>“RECUPERACIÓN Y/O REHABILITACIÓN DEL ESPACIO PÚBLICO PARA MEJORAR LA MOVILIDAD PEATONAL Y VIAL EN EL MUNICIPIO DE SAN</t>
  </si>
  <si>
    <t>GRUPO ARGOS SA</t>
  </si>
  <si>
    <t>ALCALDIA SAN JOSE DE 
CUCUTA</t>
  </si>
  <si>
    <t>CONSORCIO MALLA VIAL</t>
  </si>
  <si>
    <t>197 DEL 31 DE 
MAYO DE 2019</t>
  </si>
  <si>
    <t>2160850</t>
  </si>
  <si>
    <t>MANTENIMIENTO DE ESCENARIOS
DEPORTIVOS EN
DIFERENTES BARRIOS DEL
MUNICIPIO DE
BUCARAMANGA- GRUPO 2</t>
  </si>
  <si>
    <t>ADECUACION Y REMODELACION
DEL PARQUE SIMON BOLIVAR DE
ANDES - ANTIOQUIA</t>
  </si>
  <si>
    <t>ALCALDIA DE 
BUCARAMANGA</t>
  </si>
  <si>
    <t>FONDO FINANCIERO DE 
PROYECTOS DE DESARROLLO FONADE</t>
  </si>
  <si>
    <t>CONSORCIO</t>
  </si>
  <si>
    <t>2661 de2022</t>
  </si>
  <si>
    <t>567 DE 2017</t>
  </si>
  <si>
    <t>CONTRATAR MEDIANTE EL SISTEMA
DE PRECIOS UNITARIOS Y A MONTO
AGOTABLE EL MANTENIMIENTO,
MEJORAMIENTO, ADECUACIÓN,
REPARACIÓN Y
RECUPERACIÓN DE LA
INFRAESTRUCTURA DE LOS
PARQUES DE LA RED DE
PROXIMIDAD QUE INTEGRAN EL
SISTEMA DISTRITAL DE PARQUES.</t>
  </si>
  <si>
    <t>CONTRATAR LA EJECUCION DE
OBRAS DE LAS INTERVENCIONES DE
MEJORAMIENTOS EN LAS AREAS
PRIORZADAS EN LASECRETARIA EN
EL MARCO DEL PLAN DE
DESARROLLO DISTRITAL 2016-2020
"BOGOTA MEJOR PARA TODOS".</t>
  </si>
  <si>
    <t>INSTITUTO DISTRITAL DE RECREACION Y DEPORTE</t>
  </si>
  <si>
    <t>ECRETARIA DISTRITAL DEL HABITAT</t>
  </si>
  <si>
    <t>CONSORCIO VALMAT - CTO 2661 DE 2022</t>
  </si>
  <si>
    <t>CONSORCIO PARQUES 2017</t>
  </si>
  <si>
    <t>45 y 72</t>
  </si>
  <si>
    <t>34 y 61</t>
  </si>
  <si>
    <t>296-FDLU-2018</t>
  </si>
  <si>
    <t>265-FDLU-2019</t>
  </si>
  <si>
    <t>REALIZAR POR EL SISTEMA DE PRECIOS UNITARIOS FIJOS, SIN FORMULA DE REAJUSTE LAS OBRAS DE CONSTRUCCION DEL PARQUES VECINAL URBANIZACION MIRAVALLE I, II Y III ETAPA, EL CORTIJO, SAN JUAN BAUTISTA Y SAN LUIS DE LA LOCALIDAD DE USME</t>
  </si>
  <si>
    <t>“REALIZAR POR EL SISTEMA DE PRECIOS UNITARIOS FIJOS, SIN FORMULA DE REAJUSTE LA OBRA DE CONSTRUCCIÓN DE LA ETAPA II Y III DEL PARQUE VECINAL URBANIZACIÓN MIRAVALLE I, II Y III ETAPA, EL CORTIJO, SAN JUAN BAUTISTA Y SAN LUIS CÓD. 05-042 DE LA LOCALIDAD DE USME EN BOGOTÁ D.C.”.</t>
  </si>
  <si>
    <t>BOGOTA DISTRITO CAPITAL- FONDO DE DESARROLLO
LOCAL DE USME</t>
  </si>
  <si>
    <t>FONDO DE DESARROLLO LOCAL DE USME - ALCALDIA
DE USME</t>
  </si>
  <si>
    <t>CONSORCIO PARQUES USME 2019</t>
  </si>
  <si>
    <t>CONSORCIO MIRAVALLE 2020</t>
  </si>
  <si>
    <t>72 y 79</t>
  </si>
  <si>
    <t>LP-CO-No. 11 DE 2019</t>
  </si>
  <si>
    <t>338-DIADQ-CADCO-CENACINGENIEROS-2019</t>
  </si>
  <si>
    <t>CONSTRUCCION Y ADECUACION DEL PARQUE PRINCIPAL EN EL
MUNICIPIO DE FOSCA CUNDINAMARCA</t>
  </si>
  <si>
    <t>FOSCA</t>
  </si>
  <si>
    <t>CENTRAL ADMINISTRATIVA Y CONTABLE
ESPECIALIZADA CENAC INGENIEROS</t>
  </si>
  <si>
    <t>CONSORCIO CONSTRUCCIONES URBANISTICAS</t>
  </si>
  <si>
    <t>CONSORCIO OBRAS CIVILES</t>
  </si>
  <si>
    <t>205-2014</t>
  </si>
  <si>
    <t>317-2018</t>
  </si>
  <si>
    <t>596 de 2020</t>
  </si>
  <si>
    <t>FDLSC-CO-507-2021</t>
  </si>
  <si>
    <t>RENOVACIÓN ARQUITECTONICA Y PAISAJÍSTICA DEL PARQUE BOLÍVAR Y PARQUE CASTAÑEDA DEL MUNICIPIO DEL ESPINAL - DEPARTAMENTO DEL TOLIMA</t>
  </si>
  <si>
    <t>RENOVACION ARQUITECTONICA Y PAISAJISTA DEL PARQUE PRINCIPAL DEL CORREGIMIENTO DE CHICORAL TOLIMA, EN EL MUNICIPIO DE EL ESPINAL, TOLIMA.</t>
  </si>
  <si>
    <t>MUNICIPIO DE EL ESPINAL</t>
  </si>
  <si>
    <t>MUNICIPIO DEL ESPINAL</t>
  </si>
  <si>
    <t>FONDO DE DESARROLLO LOCAL DE SAN CRISTOBAL</t>
  </si>
  <si>
    <t>CONSORCIO PARQUES DEL ESPINAL</t>
  </si>
  <si>
    <t>ARLOS ARTURO ARANGO SALAZAR - CONSORCIO
CHICORAL 2018</t>
  </si>
  <si>
    <t>CONSORCIO GAMA GALAN DQ</t>
  </si>
  <si>
    <t>CONSORCIO VIA DJ</t>
  </si>
  <si>
    <t>086-2010</t>
  </si>
  <si>
    <t>001-2016</t>
  </si>
  <si>
    <t>REMODELACION PARQUE FUENMAYOR Y TULIO ENRIQUE TASCON DEL MUNICIPIO DE BUGA</t>
  </si>
  <si>
    <t>CONSTRUCCIÓN DE ANDENES Y OBRAS COMPLEMENTARIAS EN LA CARRERA 6 ENTRE CALLES 8 Y 11 CASCO URBANO MUNICIPIO DE NEMOCON</t>
  </si>
  <si>
    <t>ALCALDIA MUNICIPAL DE GUADALAJARA DE BUGA</t>
  </si>
  <si>
    <t>MUNICIPIO DE NEMOCON</t>
  </si>
  <si>
    <t>CONSORCIO PARQUES 2010</t>
  </si>
  <si>
    <t>CONINSA SAS</t>
  </si>
  <si>
    <t>22010714</t>
  </si>
  <si>
    <t>21014604</t>
  </si>
  <si>
    <t xml:space="preserve"> SUMINISTRO Y MANO DE OBRA A TODO COSTO PARA LA CONSTRUCCIÓN, MANTENIMIENTOS Y RECUPERACIÓN DEL PARQUE LA MARGARITA</t>
  </si>
  <si>
    <t xml:space="preserve"> LA CONSTRUCCIÓN A TODO COSTO DE LOS DE PARQUES DE LA UNIDAD DE GESTION 4 Y UNIDAD DE GESTION 6 DE LA CARGA LOCAL DEL PROYECTO URBANISMO LA FELICIDAD</t>
  </si>
  <si>
    <t>CONSTRUCTORA COLPATRIA SAS</t>
  </si>
  <si>
    <t>LYD PROYECTOS S.A.S.</t>
  </si>
  <si>
    <t xml:space="preserve"> 3674 - 2019</t>
  </si>
  <si>
    <t>200 - 216</t>
  </si>
  <si>
    <t xml:space="preserve"> REALIZAR LA CONSTRUCCIÓN DEL PARQUE METROPOLITANO PLANTA DE TRATAMIENTO EL SALITRE PM-09, COMO COMPLEMENTO DE LA PLANTA DE TRATAMIENTO PTAR – SALITRE</t>
  </si>
  <si>
    <t xml:space="preserve"> OBRAS DE CONSTRUCCION DE ESPACIO PUBLICO EN LA UPZ´S AMERICAS, BAVARIA CALANDAIMA, CARVAJAL, CASTILLA, GRAN BRITALIA, KENNEDY CENTRAL, PATIO BONITO, TIMIZA Y TINTAL NORTE DE LA LOCALIDAD DE KENNEDY </t>
  </si>
  <si>
    <t>CONSORCIO LEGO</t>
  </si>
  <si>
    <t>CONSORCIO ESPACIOS PUBLICOS UPZ KENNEDY</t>
  </si>
  <si>
    <t>185 DE 2008</t>
  </si>
  <si>
    <t xml:space="preserve"> Contratar por el sistema de precios unitarios fijos, sin formula de ajuste, la recuperacion y mantenimiento de las superficies por el IDRD y el DADEP y que componen el Sietema Distrital de Parques para el grupo 1</t>
  </si>
  <si>
    <t>CONSORCIO MYM NACIONAL</t>
  </si>
  <si>
    <t>240-2008</t>
  </si>
  <si>
    <t>321-2022</t>
  </si>
  <si>
    <t>REALIZAR POR EL SISTEMA DE PRECIO GLOBAL FIJO LOS DISEÑOS Y ESTUDIOS Y POR EL SISTEMA DE PRECIOS UNITARIOS FIJOS LA CONSTRUCCIÓN DE DIFERENTES PARQUES DE LA LOCALIDAD DE SUBA DE BOGOTÁ D.C.</t>
  </si>
  <si>
    <t>CONTRATAR A PRECIOS UNITARIOS FIJOS, A MONTO AGOTABLE, LA CONSTRUCCIÓN, MEJORAMIENTO, MANTENIMIENTO Y/O DOTACIÓN DE LOS PARQUES CATALOGADOS COMO VECINALES Y DE BOLSILLO, DE LA LOCALIDAD DE RAFAEL URIBE URIBE EN BOGOTÁ D.C”</t>
  </si>
  <si>
    <t>FONDO DE DESARROLLO LOCAL DE RAFAEL URIBE URIBE</t>
  </si>
  <si>
    <t>CONSORCIO PARQUES ING</t>
  </si>
  <si>
    <t>CONSORCIO PARQUES RU 2022</t>
  </si>
  <si>
    <t>171-2019</t>
  </si>
  <si>
    <t>3639-2019</t>
  </si>
  <si>
    <t>CONSTRUCCIÓN DEL URBANISMO Y PAISAJISMO EN EL PARQUE DEPORTIVO DE IBAGUÉ</t>
  </si>
  <si>
    <t>REALIZAR LOS ESTUDIOS Y DISEÑOS TÉCNICOS DE INGENIERÍA Y ARQUITECTURA Y LAS OBRAS DE CONSTRUCCIÓN DEL PARQUE TIMIZA, LOCALIDAD DE KENNEDY</t>
  </si>
  <si>
    <t>IMDRI</t>
  </si>
  <si>
    <t>CONSORCIO PARQUE TIMIZA</t>
  </si>
  <si>
    <t>202-2015</t>
  </si>
  <si>
    <t>LA CONSTRUCCION DEL TRAMO II DEL PROYECTO PARQUE LINEAL QUEBRADA LA IGLESIA LOCALIZADO EN EL MUNICIPIO DE BUCARAMANGA</t>
  </si>
  <si>
    <t>AREA METROPOLITANA DE BUCARAMANGA</t>
  </si>
  <si>
    <t>UNION TEMPORAL PARQUE LINEAL TRAMO II</t>
  </si>
  <si>
    <t>3200-2017</t>
  </si>
  <si>
    <t>365-2017</t>
  </si>
  <si>
    <t>3895-2018</t>
  </si>
  <si>
    <t>156-2015</t>
  </si>
  <si>
    <t>3390-2019</t>
  </si>
  <si>
    <t>3507-2015</t>
  </si>
  <si>
    <t>REALIZAR    POR    EL    SISTEMA    DE    PRECIOS UNITARIOS FIJOS LAS OBRAS DE CONSTRUCCIÓN DE LA PRIMERA ETAPA DEL PARQUE ZONAL LAS MARGARITAS   –   GILMA   JIMÉNEZ   PZ   82,   CON CARGO  AL  PROYECTO  1082  CONSTRUCCIÓN  Y ADECUACIÓN  DE  PARQUES  Y  EQUIPAMIENTOS PARA TODOS</t>
  </si>
  <si>
    <t>CONSTRUCCIÓN   DE   LAS  OBRAS   REQUERIDAS PARA  LA  CONSOLIDACIÓN  DEL  PARQUE  LINEAL RÍO DE ORO — BAVARIA 2, UBICADO EN EL ÁREA URBANA  DEL  MUNICIPIO  DE  BUCARAMANGA,  EN EL   BARRIO   VILLAS   DE   SAN   IGNACIO   DE   LA COMUNA 1</t>
  </si>
  <si>
    <t>REALIZAR LAS CONSTRUCCIONES DE LAS OBRAS INCONCLUSAS   DEL   PARQUE   METROPOLITANO CIUDADELA  PORVENIR  ETAPA  1;  LOCALIDAD  DE BOSA EN BOGOTA D.C.</t>
  </si>
  <si>
    <t>CONTRATAR  BAJO  LA  MODALIDAD  DE  PRECIOS UNITARIOS    FIJOS,    NO    REAJUSTABLES,    LA CONSTRUCCIÓN    DE     OBRAS     EN     ESPACIO PUBLICO     ADYACENTES     A     LA     QUEBRADA VAREJONES   PRODUCTO   DEL   CONTRATO   DE CONSULTORÍA   160   DE   2014   -   FASE   I,   DE   LA LOCALIDAD DE SAN CRISTÓBAL D.C.</t>
  </si>
  <si>
    <t>CONTRATAR     A     PRECIOS     UNITARIOS,     EL MANTENIMIENTO,           ADECUACIÓN           Y MEJORAMIENTO    INTEGRAL,    PREVENTIVO    Y CORRECTIVO  DE  LOS  CAMPOS  DEPORTIVOS  EN GRAMA  NATURAL  Y  GRAMA  SINTÉTICA  Y  SUS ZONAS      ALEDAÑAS      UBICADOS      EN      LOS DIFERENTES   PARQUES   QUE   COMPONEN   EL SISTEMA  DISTRITAL  DE  PARQUES  DE  BOGOTÁ D.C.,       EN       EL       MARCO       DELPROYECTO “SOSTENIBILIDAD      Y      MEJORAMIENTO      DE PARQUES, ESPACIOS DE VIDA.” GRUPO 3</t>
  </si>
  <si>
    <t>CONTRATAR   POR   EL   SISTEMA   DE   PRECIOS UNITARIOS  FIJOS  SIN  FORMULA  DE  AJUSTE  LAS OBRAS   DE   CONSTRUCCIÓN   Y/O   ADECUACIÓN DEL  PARQUE  ZONAL  ILLIMANI  CÓD.  19-346  EN BOGOTÁ D.C.</t>
  </si>
  <si>
    <t>INSTITUTO DISTRITAL PARA LA RECREACION Y EL DEPORTE</t>
  </si>
  <si>
    <t>CONSORCIO GRAMAS 2019</t>
  </si>
  <si>
    <t xml:space="preserve">COP 1517 2021 </t>
  </si>
  <si>
    <t xml:space="preserve">CONSTRUCCION FASE 1 - 
PARQUE BIBLIOTECA "MIRADORDEL SUR" COMUNA 6 - MUNICIPIODE NEIVA HUILA </t>
  </si>
  <si>
    <t>MUNICIPIO DE NEIVA</t>
  </si>
  <si>
    <t>CONSORCIO PARQUE JLA 2014</t>
  </si>
  <si>
    <t>221039-2007</t>
  </si>
  <si>
    <t>LP-001-2021</t>
  </si>
  <si>
    <t>CONSTRUCCION DE UNA PLAZOLETA PARA REALIZAR ACTIVIDADES LUDICAS
DEPORTIVAS Y CULTURALES EN EL BARRIO LA CANDELARIA MUNICIPIO DE
OROCUE DEPARTAMENTO DE CASANARE</t>
  </si>
  <si>
    <t>ADECUACION Y CONSTRUCCION DEL PARQUE PRINCIPAL ETAPA I1 DEL
MUNICIPIO DE SUSA CUNDINAMARCA</t>
  </si>
  <si>
    <t>MUNICIPIO DE OROCUE</t>
  </si>
  <si>
    <t>MUNICIPIO DE SUSA</t>
  </si>
  <si>
    <t>UNION TEMPORAL MR-8</t>
  </si>
  <si>
    <t>CO1.PCCNTR. 1240323</t>
  </si>
  <si>
    <t>MP - 0944 - 2022</t>
  </si>
  <si>
    <t xml:space="preserve">EJECUCIÓN DE LAS OBRAS DE CONSTRUCCION D LA NUEVA PLANTA FISICA DEL COLEGIO NIÑO JESUS, UBICADO EN LA LOCALIDAD 07-BOSA DEL DISTRITO CAPITAL, DE ACUERDO CON LOS PLANOS Y ESPECIFICACIONES ENTREGADOS POR LA SECRETARIA DE EDUCACIÓN DEL DISTRITO </t>
  </si>
  <si>
    <t>REALIZAR EL MEJORAMIENTO ARQUITECTONICO Y URBANO PARA REVITALIZACION DE LA GALERIA CENTRAL DEL MUNICIPIO DE PALMIRA EN EL MARCO DEL CONVENIO 492 FIP-2021.</t>
  </si>
  <si>
    <t>SECRETARIA DE EDUCACION
DISTRITAL</t>
  </si>
  <si>
    <t>MUNICIPIO DE PALMIRA</t>
  </si>
  <si>
    <t>CONSORCIO SAFRICON DEL LLANO</t>
  </si>
  <si>
    <t>COP-300-2018</t>
  </si>
  <si>
    <t>NO 097 2021</t>
  </si>
  <si>
    <t>REALIZAR LA CONSTRUCCION DE LOS PARQUES VECINALES Y DE BOLSILLO POR EL SISTEMA DE PREVIOS UNITARIOS FIJOS SIN FORMULA DE REAJUSTE A MONTO AGOTABLE EN LA LOCALIDAD DE CIUDAD BOLIVAR</t>
  </si>
  <si>
    <t xml:space="preserve">MEJORAMIENTO DEL PARQUE PRINCIPAL FRANCISCO CONVERS DEL CASCO URBANO DEL MUNICIPIO DE SAN FRANCISCO DEPARTAMENTO DE CUNDINAMARCA, EN CUMPLIMIENTO AL CONVENIO INTERADMINISTRATIVO </t>
  </si>
  <si>
    <t>FDL CIUDAD BOLIVAR</t>
  </si>
  <si>
    <t>MUNICIPIO DE SAN FRANCISCO CUNDINAMARCA</t>
  </si>
  <si>
    <t>UNION TEMPORAL ASOPARQUES 2018</t>
  </si>
  <si>
    <t>UNION TEMPORAL MEJORAMIENTO PARQUE SAN FRANCISCO 2021</t>
  </si>
  <si>
    <t>CONSTRUCCIÓN DE OBRAS CIVILES PARA LAS UNIDADES MILITARES DEL EJÉRCITO NACIONAL ITEM III: SEGUNDA ETAPA URBANISMO DEL ESTABLECIMIENTO DE SANIDAD MILITAR CALI</t>
  </si>
  <si>
    <t>REALIZAR LAS OBRAS DE CONSERVACION DE LA MALLA VIAL Y ESPACIO PUBLICO ASOCIADO EN LA LOCALIDAD DE SAN CRISTOBAL, BOGOTA, D.C. A TRAVES DEL SISTEMA DE PRECIOS UNITARIOS FIJOS
SIN FORMULA DE REAJUSTE Y A MONTO AGOTABLE</t>
  </si>
  <si>
    <t>EJECUTAR A PRECIOS UNITARIOS SIN FORMULADEREAJUSTEYAMONTOAGOTABLE,LASACTIVIDADESNECESARIASPARALACONSTRUCCIONDELAMALLAVIALDELALOCALIDADDESANCRISTOBAL, EN BOGOTA D.C.</t>
  </si>
  <si>
    <t>149 de 2007</t>
  </si>
  <si>
    <t>4211 - 2017</t>
  </si>
  <si>
    <t>149-2007-CONSTRUCCION DE ANDENES
FALTANTES DE LA CARRERA 13 ENTRE
CALLE 26 Y CALLE 45 COSTADO
OCCIDENTAL EN BOGOTA D.C</t>
  </si>
  <si>
    <t>REALIZAR POR EL SISTEMA DE PRECIO
GLOBAL FIJO LOS ESTUDIOS Y DISEÑOS Y
POR EL SISTEMA DE PRECIOS UNITARIOS
FIJOS LA CONSTRUCCION DEL PARQUE
ZONAL CASABLANCA, CODIGO 11-069.</t>
  </si>
  <si>
    <t>IDU</t>
  </si>
  <si>
    <t>CONSORCIO ESPACIOS PUBLICOS</t>
  </si>
  <si>
    <t>CONSORCIO INRAESTRUCTURA CASABLANCA</t>
  </si>
  <si>
    <t>1801 DE 2018</t>
  </si>
  <si>
    <t>020 DE 2017</t>
  </si>
  <si>
    <t>CONSTRUCCION PARQUE CRISTO REY EN EL MUNICIPIO DE SAN JOSE DE CUCUTA, NORTE DE SANTANDER- NORTE DE SANTANDER Y OBRAS DE MOBILIARIO URBANO.</t>
  </si>
  <si>
    <t>MEJORAMIENTO DEL PARQUE PRINCIPAL DE LA GARITA ETAPA I DEL MUNICIPIO DE LOS PATIOS, NORTE DE SANTANDER</t>
  </si>
  <si>
    <t>MUNICIPIO DE SAN JOSE DE CUCUTA, NORTE DE SANTANDER</t>
  </si>
  <si>
    <t>MUNICIPIO DE LOS PATIOS, NORTE DE SANTANDER</t>
  </si>
  <si>
    <t>CONSORCIO CRISTO REY</t>
  </si>
  <si>
    <t>CONSORCIO PARQUE LA GARITA</t>
  </si>
  <si>
    <t>3639 de 2019</t>
  </si>
  <si>
    <t>113 DE 2023</t>
  </si>
  <si>
    <t>REALIZAR LOS ESTUDIOS Y DISEÑOS TECNICOS DE INGENIERÍA Y ARQUITECTURA Y LAS OBRAS DE CONSTRUCCIÓN DEL PARQUE TIMIZA, LOCALIDAD DE KENNEDY</t>
  </si>
  <si>
    <t>Construcción parque Principal del corregimiento de Puente Sogamoso, zona rural del Municipio de Puerto Wilches Santander</t>
  </si>
  <si>
    <t>Alcaldía Municipal de Puerto Wilches</t>
  </si>
  <si>
    <t>CONSORCIO RECREACIÓN SOGAMOSO</t>
  </si>
  <si>
    <t>562 DE 2017</t>
  </si>
  <si>
    <t>CP-MP-SP-026-2011</t>
  </si>
  <si>
    <t>CONSTRUCCIÓN DE PUENTES PEATONALES EN LAS COMUNIDADES INDÍGENAS EN 
LOS MUNICIPIOS DE LETICIA Y PUERTO NARIÑO, DEPARTAMENTO DE AMAZONAS</t>
  </si>
  <si>
    <t xml:space="preserve">CONSTRUCCION DEL PARQUE ECOTURISTICO CERRO LA CANTERA DEL 
MUNICIPIO DE PIEDECUESTA </t>
  </si>
  <si>
    <t>ALCALDÍA DE LETICIA</t>
  </si>
  <si>
    <t>MUNICIPIO DE PIEDECUESTA SANTANDER</t>
  </si>
  <si>
    <t>CONSORCIO GA PUENTES</t>
  </si>
  <si>
    <t>CONSORCIO CERRO LA CANTERA</t>
  </si>
  <si>
    <t>NO SE OTORGA EL PUNTAJE DE FACTOR DE SOSTENIBILIDAD TODA VEZ QUE NO SE APORTÓ EL FORMATO 12 DENTRO DE LOS DOCUMENTOS DE LA PROPUESTA</t>
  </si>
  <si>
    <t xml:space="preserve">CONSORCIO KENNEDY 013 2024	</t>
  </si>
  <si>
    <t>NO SE OTORGA EL PUNTAJE POR VINCULACIÓN DE PERSONAS CON DISCAPACIDAD DADO QUE EL CONSORCIADO GRUPO IPROGEX ZOMAC SAS NO APORTA EL 40% DE LA EXPERIENCIA REQUERIDA TAL COMO LO SOLICITA EL PLIEGO DE CONDICIONES</t>
  </si>
  <si>
    <t xml:space="preserve">CARLOS ARTURO ARANGO 
SALAZAR </t>
  </si>
  <si>
    <t xml:space="preserve">BRAYCON INGENIERIA SAS </t>
  </si>
  <si>
    <t>NO SE RELACIONA LA CONFORMACIÓN ACCIONARIA DEL CONSORCIADO GRUPO MABRIL SAS, CONSTITUIDA EL 17 DE ENERO DE 2022.
EL OFERENTE EN EL TERMINO DEL TRASLADO DEL INFORME PRELIMINAR, ALLEGA POR MEDIO DE LA PLATAFORMA SECOP II UN DOCUMENTO DE SUBSANACIÓN, SIN EMBARGO EL MISMO CORRESPONDE A UNA SUBSANACION PARA EL PROCESO FDLSC-LP-005-2024 DE LA ALCALDÍA LOCAL DE SAN CRISTOBAL</t>
  </si>
  <si>
    <r>
      <t xml:space="preserve">EL OFERENTE EN EL TERMINO DEL TRASLADO DEL INFORME DE EVALUACIÓN PRELIMINAR DE ACUERDO CON EL CRONOGRAMA DEL PROCESO DE SELECCIÓN, NO REALIZO LA SUBSANACIÓN DE LO SOLICITADO EN EL INFORME DE EVALUACIÓN PRELIMINAR PARA CAPACIDAD RESIDUAL, EL CUAL ESTABLECIA QUE:
</t>
    </r>
    <r>
      <rPr>
        <b/>
        <i/>
        <sz val="14"/>
        <color rgb="FF000000"/>
        <rFont val="Calibri"/>
        <family val="2"/>
      </rPr>
      <t>NO CUMPLE LA CAPACIDAD RESIDUAL, DADO QUE EL CONSORCIADO CONSTRUCTORA PC INGENIERIA SAS NO ACREDITA EL ESTADO DE RESULTADOS INTEGRAL DEL AÑO CON MAYOR INGRESO OPERACIONAL DEBIDAMENTE FIRMADO COMO LO ESTABLECE EL PLIEGO DE CONDICIONES EN SU NUMERAL 3.10.2; LITERAL A "(...) debidamente firmado por el representante legal y el contador bajo cuya responsabilidad se han preparado y por el revisor fiscal o, en caso de no haberlo, por no estar obligado a tenerlo, por contador público independiente (...)".
DE IGUAL FORMA EL CONSORCIADO CONTRUCTORA PC INGENIERA SAS EN SU PROPUESTA NO ACREDITAN EL DICTAMEN U OPINION DE CONFORMIDAD CON LOS ESTADOS FINANCIEROS TAL COMO LO ESTABLECE EL PLIEGO DE CONDICIONES EN SU NUMERAL 3.10.2.; LITERAL A. CAPACIDAD DE ORGANIZACIÓN; Y ASÍ MISMO, ESTE NO APORTA LOS DOCUMENTOS SOLICITADOS EN EL NUMERAL 3.10.2.; LITERAL II. EN DONDE EL PLIEGO SEÑALA QUE SE DEBE APORTAR LOS SIGUIENTES DOCUMENTOS "Copia de la tarjeta profesional y certificado de antecedentes disciplinarios vigentes de los contadores públicos, revisores fiscales, contadores independientes (externos), quienes suscribieron los documentos señalados en el presente literal. "
SE REQUIERE AL OFERENTE PARA QUE SUBSANE EN EL TERMINO DEL TRASLADO DEL INFORME DE EVALUACIÓN PRELIMINAR</t>
    </r>
  </si>
  <si>
    <r>
      <t xml:space="preserve">EL OFERENTE EN EL TERMINO DEL TRASLADO DEL INFORME DE EVALUACIÓN PRELIMINAR DE ACUERDO CON EL CRONOGRAMA DEL PROCESO DE SELECCIÓN, NO REALIZO LA SUBSANACIÓN DE LO SOLICITADO EN EL INFORME DE EVALUACIÓN PRELIMINAR PARA CAPACIDAD RESIDUAL, EL CUAL ESTABLECIA QUE:
</t>
    </r>
    <r>
      <rPr>
        <b/>
        <i/>
        <sz val="12"/>
        <rFont val="Calibri"/>
        <family val="2"/>
      </rPr>
      <t>NO CUMPLE LA CAPACIDAD RESIDUAL, DADO QUE EL CONSORCIA DOBLE CRUZ INGENIERIA Y ARQUITECTURA  S.A.S. NO ACREDITA EL ESTADO DE RESULTADOS INTEGRAL DEL AÑO CON MAYOR INGRESO OPERACIONAL DEBIDAMENTE FIRMADO COMO LO ESTABLECE EL PLIEGO DE CONDICIONES EN SU NUMERAL 3.10.2; LITERAL A "(...) debidamente firmado por el representante legal y el contador bajo cuya responsabilidad se han preparado y por el revisor fiscal o, en caso de no haberlo, por no estar obligado a tenerlo, por contador público independiente (...)".
DE IGUAL FORMA EL CONSORCIADO DOBLE CRUZ INGENIERIA Y ARQUITECTURA  S.A.S., EN SU PROPUESTA NO ACREDITAN EL DICTAMEN U OPINION DE CONFORMIDAD CON LOS ESTADOS FINANCIEROS TAL COMO LO ESTABLECE EL PLIEGO DE CONDICIONES EN SU NUMERAL 3.10.2.; LITERAL A. CAPACIDAD DE ORGANIZACIÓN; Y ASÍ MISMO, ESTE NO APORTA LOS DOCUMENTOS SOLICITADOS EN EL NUMERAL 3.10.2.; LITERAL II. EN DONDE EL PLIEGO SEÑALA QUE SE DEBE APORTAR LOS SIGUIENTES DOCUMENTOS "Copia de la tarjeta profesional y certificado de antecedentes disciplinarios vigentes de los contadores públicos, revisores fiscales, contadores independientes (externos), quienes suscribieron los documentos señalados en el presente literal. "
POR ULTIMO, EL OFERENTE NO ESTA TOMANDO LOS FORMATOS No. 5 PUBLICADOS POR EL FDLK PARA EL PRESENTE PROCESO DE SELECCIÓN.
SE REQUIERE AL OFERENTE PARA QUE SUBSANE EN EL TERMINO DEL TRASLADO DEL INFORME DE EVALUACIÓN PRELIMINAR</t>
    </r>
  </si>
  <si>
    <r>
      <t xml:space="preserve">EL OFERENTE EN EL TERMINO DEL TRASLADO DEL INFORME DE EVALUACIÓN PRELIMINAR DE ACUERDO CON EL CRONOGRAMA DEL PROCESO DE SELECCIÓN, NO REALIZO LA SUBSANACIÓN DE LO SOLICITADO EN EL INFORME DE EVALUACIÓN PRELIMINAR PARA CAPACIDAD RESIDUAL, EL CUAL ESTABLECIA QUE:
</t>
    </r>
    <r>
      <rPr>
        <b/>
        <i/>
        <sz val="12"/>
        <rFont val="Calibri"/>
        <family val="2"/>
      </rPr>
      <t>NO CUMPLE LA CAPACIDAD RESIDUAL, DADO QUE EL INTEGRANTE VIAL SOLUTIONS SAS NO ACREDITA EL ESTADO DE RESULTADOS INTEGRAL DEL AÑO CON MAYOR INGRESO OPERACIONAL DEBIDAMENTE FIRMADO COMO LO ESTABLECE EL PLIEGO DE CONDICIONES EN SU NUMERAL 3.10.2; LITERAL A "(...) debidamente firmado por el representante legal y el contador bajo cuya responsabilidad se han preparado y por el revisor fiscal o, en caso de no haberlo, por no estar obligado a tenerlo, por contador público independiente (...)".
DE IGUAL FORMA AMBOS INTEGRANTES DE LA UNIÓN TEMPORAL, EN SU PROPUESTA NO ACREDITAN EL DICTAMEN U OPINION DE CONFORMIDAD CON LOS ESTADOS FINANCIEROS TAL COMO LO ESTABLECE EL PLIEGO DE CONDICIONES EN SU NUMERAL 3.10.2.; LITERAL A. CAPACIDAD DE ORGANIZACIÓN; Y ASÍ MISMO, ESTE NO APORTA LOS DOCUMENTOS SOLICITADOS EN EL NUMERAL 3.10.2.; LITERAL II. EN DONDE EL PLIEGO SEÑALA QUE SE DEBE APORTAR LOS SIGUIENTES DOCUMENTOS "Copia de la tarjeta profesional y certificado de antecedentes disciplinarios vigentes de los contadores públicos, revisores fiscales, contadores independientes (externos), quienes suscribieron los documentos señalados en el presente literal. "
SE REQUIERE AL OFERENTE PARA QUE SUBSANE EN EL TERMINO DEL TRASLADO DEL INFORME DE EVALUACIÓN PRELIMINAR</t>
    </r>
  </si>
  <si>
    <r>
      <t xml:space="preserve">EL OFERENTE EN EL TERMINO DEL TRASLADO DEL INFORME DE EVALUACIÓN PRELIMINAR DE ACUERDO CON EL CRONOGRAMA DEL PROCESO DE SELECCIÓN, NO REALIZO LA SUBSANACIÓN DE LO SOLICITADO EN EL INFORME DE EVALUACIÓN PRELIMINAR PARA CAPACIDAD RESIDUAL, EL CUAL ESTABLECIA QUE:
</t>
    </r>
    <r>
      <rPr>
        <b/>
        <i/>
        <sz val="12"/>
        <rFont val="Calibri"/>
        <family val="2"/>
      </rPr>
      <t xml:space="preserve">
EL OFERENTE NO ESTA TOMANDO LOS FORMATOS No. 5 PUBLICADOS POR EL FDLK PARA EL PRESENTE PROCESO DE SELECCIÓN.
DE IGUAL FORMA, EL INTEGRANTE INGECOL HS CIA S EN C DEL CONSORCIO, APORTA VENCIDO EL CERTIFICADO DE ANTECEDENTES DEL REVISOR FISCAL O CONTADOR INDEPENDIENTE.
SE REQUIERE SUBSANAR LO ANTERIOR EN TERMINOS DEL TRASLADO DEL INFORME PRELIMINAR DE EVALUACION
</t>
    </r>
    <r>
      <rPr>
        <b/>
        <sz val="12"/>
        <rFont val="Calibri"/>
        <family val="2"/>
      </rPr>
      <t xml:space="preserve">
</t>
    </r>
  </si>
  <si>
    <r>
      <t xml:space="preserve">EL OFERENTE EN EL TERMINO DEL TRASLADO DEL INFORME DE EVALUACIÓN PRELIMINAR DE ACUERDO CON EL CRONOGRAMA DEL PROCESO DE SELECCIÓN, NO REALIZO LA SUBSANACIÓN DE LO SOLICITADO EN EL INFORME DE EVALUACIÓN PRELIMINAR PARA CAPACIDAD RESIDUAL, EL CUAL ESTABLECIA QUE:
</t>
    </r>
    <r>
      <rPr>
        <b/>
        <i/>
        <sz val="14"/>
        <color rgb="FF000000"/>
        <rFont val="Calibri"/>
        <family val="2"/>
      </rPr>
      <t>EL OFERENTE NO ESTA TOMANDO LOS FORMATOS No. 5 PUBLICADOS POR EL FDLK PARA EL PRESENTE PROCESO DE SELECCIÓN.
SE REQUIERE AL OFERENTE PARA QUE SUBSANE EN EL TERMINO DEL TRASLADO DEL INFORME DE EVALUACIÓN PRELIMINAR</t>
    </r>
  </si>
  <si>
    <r>
      <t xml:space="preserve">EL OFERENTE EN EL TERMINO DEL TRASLADO DEL INFORME DE EVALUACIÓN PRELIMINAR DE ACUERDO CON EL CRONOGRAMA DEL PROCESO DE SELECCIÓN, NO REALIZO LA SUBSANACIÓN DE LO SOLICITADO EN EL INFORME DE EVALUACIÓN PRELIMINAR PARA CAPACIDAD RESIDUAL, EL CUAL ESTABLECIA QUE:
</t>
    </r>
    <r>
      <rPr>
        <b/>
        <i/>
        <sz val="12"/>
        <rFont val="Calibri"/>
        <family val="2"/>
      </rPr>
      <t xml:space="preserve">
NO CUMPLE LA CAPACIDAD RESIDUAL, DADO QUE EL CONSORCIADO LUGARQ DISEÑO Y CONSTRUCCION SAS NO APORTA LA DOCUMENTACIÓN REQUERIDA PARA DETERMINAR LA CAPACIDAD RESIDUAL COMO LO SOLICITA EL PLIEGO DE CONDICIONES EN SU NUMERAL 3.10 CAPACIDAD RESIDUAL.
EL INTEGRANTE BYGGER SAS APORTA VENCIDO TANTO EL CERTIFICADO DE ANTECEDENTES DEL CONTADOR PUBLICO COMO EL CERTIFICADO DE ANTECEDENTES DEL CONTADOR PUBLICO INDEPENDIENTE/REVISOR FISCAL.
SE REQUIERE SUBSANAR LO ANTERIOR EN TERMINOS DEL TRASLADO DEL INFORME PRELIMINAR DE EVALUACION.
</t>
    </r>
    <r>
      <rPr>
        <b/>
        <sz val="12"/>
        <rFont val="Calibri"/>
        <family val="2"/>
      </rPr>
      <t>DADO QUE DENTRO DE LOS DOCUMENTOS DE SUBSANACIÓN ALLEGADOS POR EL OFERENTE NO SE APORTO EL ESTADO DE RESULTADOS INTEGRAL PARA DETERMINAR EL MEJOR INGRESO OPERACIONAL.</t>
    </r>
  </si>
  <si>
    <r>
      <t>[La Entidad puede utilizar este Formulario de detalle del</t>
    </r>
    <r>
      <rPr>
        <b/>
        <u/>
        <sz val="11"/>
        <rFont val="Arial"/>
        <family val="2"/>
      </rPr>
      <t xml:space="preserve"> PROPUESTA ECONÓMICA</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</si>
  <si>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ACTIVIDADES QUE SE COBRA UNICAMENTE IVA POR SER ACTIVIDAD DE CONSULTORÍA (NO SE LES DEBE ADICIONAR A.I.U. NI COMPONENTES)</t>
  </si>
  <si>
    <t>Nº</t>
  </si>
  <si>
    <t>CODIGO IDRD</t>
  </si>
  <si>
    <t>DESCRIPCIÓN</t>
  </si>
  <si>
    <t>UND.</t>
  </si>
  <si>
    <t>CANTIDAD</t>
  </si>
  <si>
    <t>VALOR UNITARIO
SIN I.V.A.</t>
  </si>
  <si>
    <t>VALOR UNITARIO
CON I.V.A.</t>
  </si>
  <si>
    <t>VALOR UNITARIO
APROXIMADO AL PESO</t>
  </si>
  <si>
    <t>VALOR UNITARIO
CON I.V.A</t>
  </si>
  <si>
    <t>VALORES
PARCIALES</t>
  </si>
  <si>
    <t xml:space="preserve">Elaboración de los diagnósticos de cada parques a Precio Global Fijo incluido IVA.  </t>
  </si>
  <si>
    <t>UN</t>
  </si>
  <si>
    <t xml:space="preserve">ACTIVIDADES QUE CONTIENEN AIU Y COMPONENTES </t>
  </si>
  <si>
    <t>VALOR UNITARIO</t>
  </si>
  <si>
    <t>VALOR UNITARIO
CON A.I.U.</t>
  </si>
  <si>
    <t>VALOR UNITARIO
CON A.I.U. Y COMPONENTES</t>
  </si>
  <si>
    <t xml:space="preserve">               </t>
  </si>
  <si>
    <t xml:space="preserve">         DEMOLICIONES                                                                                                  </t>
  </si>
  <si>
    <t xml:space="preserve">Demol pav asfaltico e=0.1 (corte disco+cargue+retiro)     </t>
  </si>
  <si>
    <t xml:space="preserve">M2   </t>
  </si>
  <si>
    <t xml:space="preserve">Demolicion anden concr e=0.10m incl. cargue y retiro    </t>
  </si>
  <si>
    <t xml:space="preserve">Demolicion sendero en adoquin incluye cargue+retiro     </t>
  </si>
  <si>
    <t>Corte con pulidora en tubería metálica</t>
  </si>
  <si>
    <t>UND</t>
  </si>
  <si>
    <t>Poda de zonas verdes (cargue y retiro)</t>
  </si>
  <si>
    <t>Demolicion Manual Gradas en Concreto +cargue y ret</t>
  </si>
  <si>
    <t>Demolición placa de contrapiso H=0.10M+Trasi+Retir</t>
  </si>
  <si>
    <t>Demolición Manual de  Bordillo incly cargue y reti</t>
  </si>
  <si>
    <t xml:space="preserve">ML   </t>
  </si>
  <si>
    <t>Demolición cerramiento contra impacto h=5.0m</t>
  </si>
  <si>
    <t>Descapote  Manual y Retiro (e=10-15Cm).</t>
  </si>
  <si>
    <t xml:space="preserve">          DESMONTES Y RETIROS                                                                                           </t>
  </si>
  <si>
    <t xml:space="preserve">Desmonte y retiro juegos infantiles(Máx.10eventos)     </t>
  </si>
  <si>
    <t xml:space="preserve">JGO  </t>
  </si>
  <si>
    <t xml:space="preserve">Desmonte y retiro malla existente h=2.0 m              </t>
  </si>
  <si>
    <t>Desmonte CerramMalla eslabon. h=2 a 5 m+cargue y retiro</t>
  </si>
  <si>
    <t xml:space="preserve">Desmonte y retiro canecas                           </t>
  </si>
  <si>
    <t xml:space="preserve">UND   </t>
  </si>
  <si>
    <t>Desmonte de espaldar para banca M-31</t>
  </si>
  <si>
    <t>Desmonte  + Retir juego Infantil Metalico(rod o pasa)</t>
  </si>
  <si>
    <t xml:space="preserve">Desmonte Banca Exist.(demol. de bases y retiro)     </t>
  </si>
  <si>
    <t>Desmonte piso de caucho (Trasiego+Retiro)</t>
  </si>
  <si>
    <t>Desmonte y reinst.Adoquín Arcilla p&lt;5% suelo Med</t>
  </si>
  <si>
    <t>Desmonte de  Balancin Madera-STPM</t>
  </si>
  <si>
    <t>Desmonte  juegos tipo M-5 o 5A-STPM</t>
  </si>
  <si>
    <t>Desmonte,corte,reinstalac adoquin pegado sin Sumin</t>
  </si>
  <si>
    <t>Desmonte estruc. de cancha multiple + retiro</t>
  </si>
  <si>
    <t>Desmonte Señal (IDG-S)</t>
  </si>
  <si>
    <t>Desmonte Señal SC-80 2 caras - + Dado-STPM**</t>
  </si>
  <si>
    <t>Desmonte  juego tipo M-3-STPM</t>
  </si>
  <si>
    <t>Demolición placa de contrapiso H=0.10M+Retiro</t>
  </si>
  <si>
    <t xml:space="preserve">     EXCAVACIONES Y RELLENOS        </t>
  </si>
  <si>
    <t xml:space="preserve">     </t>
  </si>
  <si>
    <t xml:space="preserve">          EXCAVACIONES CON RETIRO       </t>
  </si>
  <si>
    <t xml:space="preserve">Excavacion manual con retiro suelo blando            </t>
  </si>
  <si>
    <t>m3</t>
  </si>
  <si>
    <t>Excavacion manual con retiro en recebo</t>
  </si>
  <si>
    <t>Excavac Mecanic+retiro(250m3/dia)V-15m3-BlandoCDRC</t>
  </si>
  <si>
    <t xml:space="preserve">          RELLENOS        </t>
  </si>
  <si>
    <t xml:space="preserve">Relleno compactado  Base granular tipo IDRD      </t>
  </si>
  <si>
    <t xml:space="preserve">Relleno compactado Subbase granular tipo IDRD          </t>
  </si>
  <si>
    <t>Relleno rajon  (mecanico) **</t>
  </si>
  <si>
    <t>Relleno en Subbase Granular Reciclada Tipo A</t>
  </si>
  <si>
    <t xml:space="preserve">     ESTRUCTURA                                                                                                         </t>
  </si>
  <si>
    <t xml:space="preserve">COLUMNAS, VIGAS, PLACAS Y SUPER-ESTRUCTURA                                                                    </t>
  </si>
  <si>
    <t xml:space="preserve">Placa contrapiso 0.10 m 2500 psi reforzado       </t>
  </si>
  <si>
    <t xml:space="preserve">Placa contrapiso 0.05 m 3000 psi reforzado       </t>
  </si>
  <si>
    <t xml:space="preserve">          JUNTAS                                                                                                        </t>
  </si>
  <si>
    <t xml:space="preserve">Junta de Dilatación  sikarod 16mm + sikaflex      </t>
  </si>
  <si>
    <t xml:space="preserve">          ESTRUCTURAS METÁLICAS                                                                                         </t>
  </si>
  <si>
    <t xml:space="preserve">Malla electrosoldada d=6 mm@0.15 (area 6x2.35)      </t>
  </si>
  <si>
    <t xml:space="preserve">kg   </t>
  </si>
  <si>
    <t>Malla eslabonada cal10+ang+platin+pint (Sum+Inst)</t>
  </si>
  <si>
    <t>Punto de soldadura 6013</t>
  </si>
  <si>
    <t xml:space="preserve">PISOS, ENCHAPES  Y CARPINTERIA METALICA                                                   </t>
  </si>
  <si>
    <t xml:space="preserve">          PISOS                                                                          </t>
  </si>
  <si>
    <t>Piso en Baldosin de Granito 33x33** BH-1</t>
  </si>
  <si>
    <t>Piso Caucho recicl 5cm (EPDM 1cm+SBR 4cm sum+inst)</t>
  </si>
  <si>
    <t>Adoquin arcilla e= 6 cm sobre arena CDRC</t>
  </si>
  <si>
    <t>Piso Caucho recicl 3cm (EPDM 1cm+SBR 2cm sum+inst)</t>
  </si>
  <si>
    <t xml:space="preserve">     PINTURA                                                                                                            </t>
  </si>
  <si>
    <t xml:space="preserve">          PINTURA INTERIORES                                                                                            </t>
  </si>
  <si>
    <t xml:space="preserve">Pintura cerramiento malla eslabonada                </t>
  </si>
  <si>
    <t xml:space="preserve">          PINTURA EXTERIORES                                                                                            </t>
  </si>
  <si>
    <t xml:space="preserve">Demarcacion pintura trafico baloncesto a=0.10m       </t>
  </si>
  <si>
    <t xml:space="preserve">Demarcacion pintura trafico microfutbol  a=0.10m   </t>
  </si>
  <si>
    <t xml:space="preserve">Demarcacion pintura trafico multiple a=0.10m         </t>
  </si>
  <si>
    <t xml:space="preserve">Pintura Baranda M-80 (2 MANOS)                         </t>
  </si>
  <si>
    <t xml:space="preserve">Pintura estructura baloncesto                       </t>
  </si>
  <si>
    <t xml:space="preserve">Pintura estructura microfutbol (con Compresor)     </t>
  </si>
  <si>
    <t xml:space="preserve">Pintura modulo M-3                               </t>
  </si>
  <si>
    <t>Pintura exterior gris basalto (3 manos)</t>
  </si>
  <si>
    <t>Pintura Modulo M-5 Columpio</t>
  </si>
  <si>
    <t>Pintura y demarcación tablero baloncesto</t>
  </si>
  <si>
    <t xml:space="preserve">          EMPRADIZACIÓN Y ARBORIZACIÓN                                                                                  </t>
  </si>
  <si>
    <t xml:space="preserve">EmpradizacionCanchas y zonasEspeciales               </t>
  </si>
  <si>
    <t xml:space="preserve">     EXTERIORES                                                                                                         </t>
  </si>
  <si>
    <t xml:space="preserve">          SENDEROS Y ANDENES  EN CONCRETO                                                                               </t>
  </si>
  <si>
    <t xml:space="preserve">Andenconcret e=0.10 5.4-Bmedio+geotextil Vehicular </t>
  </si>
  <si>
    <t>M2</t>
  </si>
  <si>
    <t>Filtro frances Excav+geoNT-1600+tubo 65mm</t>
  </si>
  <si>
    <t>M3</t>
  </si>
  <si>
    <t>AndenCuneta 2500 psi e=0.10 4.2-2 medio+Geotextil</t>
  </si>
  <si>
    <t>Bordillo prefabricado B-30 (a=0.1*h=0.3 mL=1.0M)</t>
  </si>
  <si>
    <t>ML</t>
  </si>
  <si>
    <t>Filtro frances40*40 Excav+geoNT-1600+tubo 100mm</t>
  </si>
  <si>
    <t>Limpieza de Cañuela y Cuneta (inc. Carg. y Retiro)</t>
  </si>
  <si>
    <t xml:space="preserve">          SENDEROS Y ANDENES  EN ADOQUÍN                                                                                </t>
  </si>
  <si>
    <t xml:space="preserve">AdoquinArcill e=0.06  p&lt;5% 4.2-1 blando+geotT-2100     </t>
  </si>
  <si>
    <t xml:space="preserve">CANCHAS, ZONAS DE JUEGOS Y CICLORUTAS EN ASFALTO                                                              </t>
  </si>
  <si>
    <t>Riego de liga (CRR-1)Inc. Sum+inst+transp</t>
  </si>
  <si>
    <t>Base asfaltica MDC-3 e=5cm compactado</t>
  </si>
  <si>
    <t>Geotextil   T-2400 Suministro e instalacion CDRC</t>
  </si>
  <si>
    <t>Cañuela T-C prefabricada (A120) (canal)**</t>
  </si>
  <si>
    <t>Suministro e instalacion Geotextil   T-2100**</t>
  </si>
  <si>
    <t xml:space="preserve">          CONFINAMIENTOS                                                                                                </t>
  </si>
  <si>
    <t xml:space="preserve">Bordillo prefabricadoA-80(0.35x0.2x0.80m)ZV-conAtraque     </t>
  </si>
  <si>
    <t xml:space="preserve">mL   </t>
  </si>
  <si>
    <t xml:space="preserve">     MOBILIARIO                                                                                                         </t>
  </si>
  <si>
    <t xml:space="preserve">          MOBILIARIO URBANO                                                                                             </t>
  </si>
  <si>
    <t xml:space="preserve">Cerramiento contra impacto IDRD h= 5m                </t>
  </si>
  <si>
    <t xml:space="preserve">Cerramiento contra impacto IDRD h=2.5m             </t>
  </si>
  <si>
    <t>CerramMalla esla cal10 IDRDh=2.5 incluye Columneta</t>
  </si>
  <si>
    <t>Limp. Estruct. Metalica y pintura esmalte+ anticorrosivo</t>
  </si>
  <si>
    <t xml:space="preserve">Modulo m - 5 columpio (sum + inst)                     </t>
  </si>
  <si>
    <t xml:space="preserve">Barras de giro travezaño (sum + inst)                  </t>
  </si>
  <si>
    <t xml:space="preserve">Canecas m-120 (sum + inst)                             </t>
  </si>
  <si>
    <t xml:space="preserve">Estructura microfutbol (sum + inst)                    </t>
  </si>
  <si>
    <t xml:space="preserve">JG   </t>
  </si>
  <si>
    <t>Estruc.Mult +Balonc.Tabl. Antiband (Sum+Inst)</t>
  </si>
  <si>
    <t xml:space="preserve">Tablero metálico antivandálico (sum + inst)            </t>
  </si>
  <si>
    <t xml:space="preserve">Est. Baloncesto antivandálico (sum + inst)             </t>
  </si>
  <si>
    <t xml:space="preserve">Balancín tubo galvanizado 2" x 2.00 (sum + inst)       </t>
  </si>
  <si>
    <t xml:space="preserve">Juego infantil en madera (sum + inst)             </t>
  </si>
  <si>
    <t xml:space="preserve">Balancín en madera (sum + inst)                       </t>
  </si>
  <si>
    <t xml:space="preserve">Juegos infantiles M-3 (Sum+Instal) **  </t>
  </si>
  <si>
    <t>Deslizadero fibra de vidrio L=3.0m(DESM+SUM+INST)</t>
  </si>
  <si>
    <t>Banca prefab M-31 sinEspald sumin e instala Zona Verde</t>
  </si>
  <si>
    <t>Banca prefab M-31 sinEspald sumin+instala Z.dura</t>
  </si>
  <si>
    <t xml:space="preserve">Caminador adultos Mayores (SUM + INST) </t>
  </si>
  <si>
    <t>Modulo barras paralelas (sum + inst)</t>
  </si>
  <si>
    <t xml:space="preserve">Modulo BancaAbd.CronchGimn.aire libre(Sumi+Instal) </t>
  </si>
  <si>
    <t>Modulo Bicicleta Recumbent-Carga Disposit. Moviles</t>
  </si>
  <si>
    <t xml:space="preserve">ModuloFlexionesTricepsSencGimn.aire libre(Sum+Instalac)     </t>
  </si>
  <si>
    <t xml:space="preserve">Modulo Remo  Gimnasio al aire libre(Sumi+Instal)       </t>
  </si>
  <si>
    <t xml:space="preserve">Modulo Sky - Gimnasio Aire libre(Sumin+Inst)           </t>
  </si>
  <si>
    <t xml:space="preserve">Modulo Escalador  Gimn. al aire libre(Sum+Inst)        </t>
  </si>
  <si>
    <t>Modulo Calentador pierna Sissy al aire(Sumin+Inst)</t>
  </si>
  <si>
    <t>Desmonte y retiro de llantas</t>
  </si>
  <si>
    <t>Losa en concreto (desmonte) STPM</t>
  </si>
  <si>
    <t>Losa en concreto (suministro) STPM</t>
  </si>
  <si>
    <t>Losa en concreto (Desm+sum+inst)</t>
  </si>
  <si>
    <t>Loseta banca concreto 21 MPA A:0.55m - E:0.10m</t>
  </si>
  <si>
    <t>Asiento fibra lona colump (sum + inst)</t>
  </si>
  <si>
    <t>Asiento fibra lona columpio(desm+sum+inst)</t>
  </si>
  <si>
    <t>Suministro+ Inst. Tunel en fibra de vidrio-</t>
  </si>
  <si>
    <t>Juegos infantiles M-5 Columpio (Sum+Instal) **</t>
  </si>
  <si>
    <t>Cadenas galva columpi0 m-5; 3/8"(desm+sum+inst)</t>
  </si>
  <si>
    <t>Acople completo(desm+sum+inst)</t>
  </si>
  <si>
    <t>Juego pasamanos comp.idrd-niños(6-12 años)Sum+Ins</t>
  </si>
  <si>
    <t>Instalación Acople Sencillo Columpio -STPM</t>
  </si>
  <si>
    <t>Suministro Acople Sencillo en SColumpio -STPM</t>
  </si>
  <si>
    <t>Cadena galva columpio M-5 3/8" (sum + inst)</t>
  </si>
  <si>
    <t>Plataforma triangular juego infan (desm+sum+inst)</t>
  </si>
  <si>
    <t>Plataforma cuadrada juego infantil(desm+sum+inst)</t>
  </si>
  <si>
    <t>Modulo elíptica (sumin+instala)</t>
  </si>
  <si>
    <t>Tope caucho balancín o biosaludable (sum+trans+dado)</t>
  </si>
  <si>
    <t>Baranda m-80TubGal.21/2"Paral11/2"Tub.Infer11/2"</t>
  </si>
  <si>
    <t>Gimnasio árbol de barras 8 usuarios sobre placa</t>
  </si>
  <si>
    <t>Desmonte, pintura general y arreglo, reposición piezas biosaludables</t>
  </si>
  <si>
    <t>Modulo espalda brazos altos (Suminist+Insta)</t>
  </si>
  <si>
    <t>Modulo caballo bicicleta estática (Suminis+Insta)</t>
  </si>
  <si>
    <t>MESA DE PING-PONG EN POLIESTER REFORZ. (Sumin+Ins</t>
  </si>
  <si>
    <t>Modulo balancín cintura (péndulo) sum+inst</t>
  </si>
  <si>
    <t>Modulo Multifuncional A-4 - Gimnasio al aire libre</t>
  </si>
  <si>
    <t>Juego cuerdas piramidal 5-12años Cap:25 niñosH=3,10m</t>
  </si>
  <si>
    <t>JuegoCircuito-Incluyente-NiñosDiscapacid:3-8Años</t>
  </si>
  <si>
    <t>Juego columpio InfantilTipo Cesta Incluy (Ins)</t>
  </si>
  <si>
    <t xml:space="preserve">          SEÑALIZACIÓN                                                                                                  </t>
  </si>
  <si>
    <t xml:space="preserve">Señal SC-120 2 caras (Sum + Inst)                      </t>
  </si>
  <si>
    <t xml:space="preserve">Señal SC-80 2 caras (Sum + Inst)                      </t>
  </si>
  <si>
    <t xml:space="preserve">Señal IDG-S-2 caras (Sum + Inst)                      </t>
  </si>
  <si>
    <t>Señal informativ Identifica. escenarios deportivos</t>
  </si>
  <si>
    <t>Señal Para Biosaludable (0.80x1.20m) dos caras</t>
  </si>
  <si>
    <t>VALOR TOTAL OBRAS INICIALES INCLUYENDO A.I.U Y  COMPONENTES (SOCIAL, AMBIENTAL Y SST Y PMT) Y ACTIVIDADES DE CONSULTORÍA, MÁS A.I.U. DE LAS OBRAS ADICIONALES Y COMPLEMENTARIAS (A) =</t>
  </si>
  <si>
    <t>VALOR TOTAL OBRAS INICIALES INCLUYENDO A.I.U Y  COMPONENTES (SOCIAL, AMBIENTAL Y SST Y PMT) Y ACTIVIDADES DE CONSULTORÍA (A)</t>
  </si>
  <si>
    <t xml:space="preserve">Canecas m-120 (sum + inst)         El proponente deberá proponer la cantidad, al precio unitario propuesto en el ítem 11.007, de tal forma que con ello logre un valor total del contrato propuesto a ejecutar igual al presupuesto oficial.    (B)                </t>
  </si>
  <si>
    <t>VALOR TOTAL CONTRATO PROPUESTO A EJECUTAR (A) + (B):</t>
  </si>
  <si>
    <t>VALOR
PORCENTUAL</t>
  </si>
  <si>
    <t>PORCENTAJES FIJOS NO OFERTABLES</t>
  </si>
  <si>
    <t>COSTO COMPONENTE SOCIAL =</t>
  </si>
  <si>
    <t>Debe tomarse el mismo valor porcentual que se encuentra en este Formulario 1 de presupuesto oficial, aproximado a cuatro decimales porcentuales. Se aplica sobre el costo directo de las obras que correspondan.</t>
  </si>
  <si>
    <t>COSTO COMPONENTE AMBIENTAL Y SST =</t>
  </si>
  <si>
    <t xml:space="preserve">COSTO COMPONENTE PMT = </t>
  </si>
  <si>
    <t>Debe tomarse el mismo valor porcentual que se encuentra en este Formulario 1 de presupuesto oficial, aproximado a cuatro decimales porcentuales. Se aplica sobre el costo directo de las obras que correspondan. Se aplica sobre el costo directo de las obras que correspondan.</t>
  </si>
  <si>
    <t>A.I.U. %
OFICIAL</t>
  </si>
  <si>
    <t>ADMINISTRACIÓN</t>
  </si>
  <si>
    <t>A =</t>
  </si>
  <si>
    <t>IMPREVISTOS</t>
  </si>
  <si>
    <t>I =</t>
  </si>
  <si>
    <t>UTILIDAD</t>
  </si>
  <si>
    <t>U =</t>
  </si>
  <si>
    <t>TOTAL A.I.U.</t>
  </si>
  <si>
    <t>AIU % =</t>
  </si>
  <si>
    <t>NOTA 1:  Se debe tener en cuenta que los VALORES UNITARIOS incluyen A.I.U (en la columna VALOR UNITARIO CON AIU.)</t>
  </si>
  <si>
    <t>NOTA 2: Cuando la fracción decimal del peso sea  igual o superior a 5 se aproximara por exceso al número entero siguiente del peso y cuando la fracción decimal del peso sea inferior a 5 se aproximará por defecto al número entero del peso (para todos los valores en pesos ya sea propuestos o calculados mediante operaciones aritméticas).</t>
  </si>
  <si>
    <t>NOTA 3. El A.I.U.% y cada uno de sus componentes debe ofertarse en porcentaje. El porcentaje de imprevistos debe ser mayor del uno por ciento (1%), de lo contario se considerará cambio del formato de oferta económica.</t>
  </si>
  <si>
    <t>NOTA 4. El contrato se ejecutará a precios unitarios y a monto agotable, por lo tanto, el contrato se suscribirá por el valor total del presupuesto oficial.</t>
  </si>
  <si>
    <t>VALOR
PORCENTUAL
FIJO NO OFERTABLE</t>
  </si>
  <si>
    <t>COMPONENTE</t>
  </si>
  <si>
    <t>DESGLOSE A.I.U. OFERTADO</t>
  </si>
  <si>
    <t>VERIFICACIÓN PRECIO UNITARIO CON A.I.U. OFICIAL</t>
  </si>
  <si>
    <t>VERIFICACIÓN PRECIO CON IVA OFICIAL</t>
  </si>
  <si>
    <t>VALOR DE LA PROPUESTA ECONOMICA CON LA CUAL SE HARÁ LA EVALUCIÓN DE ACUERDO A LAS FÓRMULAS DEL PLIEGO TIPO</t>
  </si>
  <si>
    <t>VERIFICACIÓN A.I.U.</t>
  </si>
  <si>
    <t>PRECIOS ARTIFICIALMENTE BAJOS METODOLOGIA ESTABLECIDA POR COLOMBIA COMPRA EFICIENTE</t>
  </si>
  <si>
    <t>NÚMERO DE PROPUESTAS HABILITADAS</t>
  </si>
  <si>
    <t>No</t>
  </si>
  <si>
    <t>NOMBRE DEL OFERENTE</t>
  </si>
  <si>
    <t xml:space="preserve">VALOR OFERTADO PARA EL FORMULARIO 1 </t>
  </si>
  <si>
    <t xml:space="preserve">MEDIANA </t>
  </si>
  <si>
    <t>DESVIACIÓN ESTANDAR</t>
  </si>
  <si>
    <t>-</t>
  </si>
  <si>
    <t>VALOR MINIMO ACEPTABLE</t>
  </si>
  <si>
    <t>REQUERIR POR SUPUESTO VALOR ARTIFICIALMENTE BAJO</t>
  </si>
  <si>
    <t>OBSERVACIÓN</t>
  </si>
  <si>
    <t>EL VALOR DEL ITEM 3,14 SOBRE PASA EL VALOR OFICIAL PARA ESTE ITEM</t>
  </si>
  <si>
    <t>$ 45.538,00</t>
  </si>
  <si>
    <t>$ 30.683,00</t>
  </si>
  <si>
    <t>$ 16.006,00</t>
  </si>
  <si>
    <t>$ 19.864,00</t>
  </si>
  <si>
    <t>$ 588,00</t>
  </si>
  <si>
    <t>$ 37.698,00</t>
  </si>
  <si>
    <t>$ 32.408,00</t>
  </si>
  <si>
    <t>$ 15.060,00</t>
  </si>
  <si>
    <t>$ 267.116,00</t>
  </si>
  <si>
    <t>$ 19.378,00</t>
  </si>
  <si>
    <t>$ 109.082,00</t>
  </si>
  <si>
    <t>$ 14.305,00</t>
  </si>
  <si>
    <t>$ 53.226,00</t>
  </si>
  <si>
    <t>$ 51.389,00</t>
  </si>
  <si>
    <t>$ 34.211,00</t>
  </si>
  <si>
    <t>$ 163.621,00</t>
  </si>
  <si>
    <t>$ 134.275,00</t>
  </si>
  <si>
    <t>$ 9.206,00</t>
  </si>
  <si>
    <t>$ 202.724,00</t>
  </si>
  <si>
    <t>$ 196.179,00</t>
  </si>
  <si>
    <t>$ 312.672,00</t>
  </si>
  <si>
    <t>$ 44.456,00</t>
  </si>
  <si>
    <t>$ 437.524,00</t>
  </si>
  <si>
    <t>$ 56.838,00</t>
  </si>
  <si>
    <t>$ 29.306,00</t>
  </si>
  <si>
    <t>$ 652.272,00</t>
  </si>
  <si>
    <t>$ 32.484,00</t>
  </si>
  <si>
    <t>$ 0,00</t>
  </si>
  <si>
    <t>$ 103.595,00</t>
  </si>
  <si>
    <t>$ 111.529,00</t>
  </si>
  <si>
    <t>$ 46.582,00</t>
  </si>
  <si>
    <t>$ 234.809,00</t>
  </si>
  <si>
    <t>$ 176.341,00</t>
  </si>
  <si>
    <t>$ 260.784,00</t>
  </si>
  <si>
    <t>$ 333.154,00</t>
  </si>
  <si>
    <t>$ 90.874,00</t>
  </si>
  <si>
    <t>$ 49.161,00</t>
  </si>
  <si>
    <t>$ 44.659,00</t>
  </si>
  <si>
    <t>$ 6.076,00</t>
  </si>
  <si>
    <t>$ 105.025,00</t>
  </si>
  <si>
    <t>$ 9.351,00</t>
  </si>
  <si>
    <t>$ 82.677,00</t>
  </si>
  <si>
    <t>$ 373.259,00</t>
  </si>
  <si>
    <t>$ 89.156,00</t>
  </si>
  <si>
    <t>$ 296.033,00</t>
  </si>
  <si>
    <t>$ 28.636,00</t>
  </si>
  <si>
    <t>$ 5.641,00</t>
  </si>
  <si>
    <t>$ 3.686,00</t>
  </si>
  <si>
    <t>$ 10.913,00</t>
  </si>
  <si>
    <t>$ 25.720,00</t>
  </si>
  <si>
    <t>$ 849.134,00</t>
  </si>
  <si>
    <t>$ 302.906,00</t>
  </si>
  <si>
    <t>$ 767.888,00</t>
  </si>
  <si>
    <t>$ 37.360,00</t>
  </si>
  <si>
    <t>$ 1.052.196,00</t>
  </si>
  <si>
    <t>$ 49.613,00</t>
  </si>
  <si>
    <t>$ 37.145,00</t>
  </si>
  <si>
    <t>$ 228.895,00</t>
  </si>
  <si>
    <t>$ 849.663,00</t>
  </si>
  <si>
    <t>$ 229.164,00</t>
  </si>
  <si>
    <t>$ 73.699,00</t>
  </si>
  <si>
    <t>$ 121.575,00</t>
  </si>
  <si>
    <t>$ 14.690,00</t>
  </si>
  <si>
    <t>$ 225.742,00</t>
  </si>
  <si>
    <t>$ 2.630,00</t>
  </si>
  <si>
    <t>$ 66.240,00</t>
  </si>
  <si>
    <t>$ 12.366,00</t>
  </si>
  <si>
    <t>$ 109.464,00</t>
  </si>
  <si>
    <t>$ 7.606,00</t>
  </si>
  <si>
    <t>$ 108.584,00</t>
  </si>
  <si>
    <t>$ 1.592.948,00</t>
  </si>
  <si>
    <t>$ 1.078.783,00</t>
  </si>
  <si>
    <t>$ 752.437,00</t>
  </si>
  <si>
    <t>$ 32.935,00</t>
  </si>
  <si>
    <t>$ 2.551.325,00</t>
  </si>
  <si>
    <t>$ 205.892,00</t>
  </si>
  <si>
    <t>$ 457.159,00</t>
  </si>
  <si>
    <t>$ 3.849.263,00</t>
  </si>
  <si>
    <t>$ 8.242.340,00</t>
  </si>
  <si>
    <t>$ 909.107,00</t>
  </si>
  <si>
    <t>$ 5.036.976,00</t>
  </si>
  <si>
    <t>$ 1.221.488,00</t>
  </si>
  <si>
    <t>$ 5.961.445,00</t>
  </si>
  <si>
    <t>$ 1.252.776,00</t>
  </si>
  <si>
    <t>$ 11.518.662,00</t>
  </si>
  <si>
    <t>$ 467.192,00</t>
  </si>
  <si>
    <t>$ 1.175.071,00</t>
  </si>
  <si>
    <t>$ 541.282,00</t>
  </si>
  <si>
    <t>$ 2.251.165,00</t>
  </si>
  <si>
    <t>$ 2.382.814,00</t>
  </si>
  <si>
    <t>$ 4.221.739,00</t>
  </si>
  <si>
    <t>$ 9.869.570,00</t>
  </si>
  <si>
    <t>$ 3.030.660,00</t>
  </si>
  <si>
    <t>$ 6.138.098,00</t>
  </si>
  <si>
    <t>$ 6.274.043,00</t>
  </si>
  <si>
    <t>$ 7.554.722,00</t>
  </si>
  <si>
    <t>$ 2.425.542,00</t>
  </si>
  <si>
    <t>$ 10.396,00</t>
  </si>
  <si>
    <t>$ 18.890,00</t>
  </si>
  <si>
    <t>$ 255.354,00</t>
  </si>
  <si>
    <t>$ 421.040,00</t>
  </si>
  <si>
    <t>$ 130.441,00</t>
  </si>
  <si>
    <t>$ 124.719,00</t>
  </si>
  <si>
    <t>$ 138.488,00</t>
  </si>
  <si>
    <t>$ 996.113,00</t>
  </si>
  <si>
    <t>$ 2.863.911,00</t>
  </si>
  <si>
    <t>$ 110.690,00</t>
  </si>
  <si>
    <t>$ 87.693,00</t>
  </si>
  <si>
    <t>$ 422.144,00</t>
  </si>
  <si>
    <t>$ 40.500,00</t>
  </si>
  <si>
    <t>$ 44.953,00</t>
  </si>
  <si>
    <t>$ 98.569,00</t>
  </si>
  <si>
    <t>$ 857.304,00</t>
  </si>
  <si>
    <t>$ 952.805,00</t>
  </si>
  <si>
    <t>$ 4.078.302,00</t>
  </si>
  <si>
    <t>$ 87.176,00</t>
  </si>
  <si>
    <t>$ 348.565,00</t>
  </si>
  <si>
    <t>$ 22.971.983,00</t>
  </si>
  <si>
    <t>$ 889.265,00</t>
  </si>
  <si>
    <t>$ 4.704.326,00</t>
  </si>
  <si>
    <t>$ 3.593.202,00</t>
  </si>
  <si>
    <t>$ 9.189.879,00</t>
  </si>
  <si>
    <t>$ 3.834.222,00</t>
  </si>
  <si>
    <t>$ 19.637.260,00</t>
  </si>
  <si>
    <t>$ 65.157.650,00</t>
  </si>
  <si>
    <t>$ 51.367.007,00</t>
  </si>
  <si>
    <t>$ 544.957,00</t>
  </si>
  <si>
    <t>$ 444.944,00</t>
  </si>
  <si>
    <t>$ 451.630,00</t>
  </si>
  <si>
    <t>$ 543.279,00</t>
  </si>
  <si>
    <t>$ 1.034.212,00</t>
  </si>
  <si>
    <t>$ 288.806,00</t>
  </si>
  <si>
    <t>OFERTA ECONOMICA</t>
  </si>
  <si>
    <t>FACTORES DE EVALUACIÓN ECONÓMICA</t>
  </si>
  <si>
    <t>PUNTAJES</t>
  </si>
  <si>
    <t>PUNTAJE MAXIMO OTORGADO</t>
  </si>
  <si>
    <t>INFORMACIÓN DEL PROCESO</t>
  </si>
  <si>
    <t>PRESUPUESTO GENERAL</t>
  </si>
  <si>
    <t>SALARIO MIN. 2024</t>
  </si>
  <si>
    <t>PRES. EN SMMLV</t>
  </si>
  <si>
    <t>PRIMERAS DOS CIFRAS DEC.TRM</t>
  </si>
  <si>
    <t>METODO EVALUCIÓN</t>
  </si>
  <si>
    <t>VALOR OFERTADO PARA EL FORMULARIO 1</t>
  </si>
  <si>
    <t>ASIGNACIÓN DE PUNTAJE PARA LA OFERTA ECONOMICA</t>
  </si>
  <si>
    <t>PUNTUACIÓN</t>
  </si>
  <si>
    <t>TRM VIGENTE 20-DIC-2024</t>
  </si>
  <si>
    <t>MEDIA ARITMETICA BAJA</t>
  </si>
  <si>
    <t>Vmin
MENOR VALOR</t>
  </si>
  <si>
    <t>PROMEDIO ARITMETICO</t>
  </si>
  <si>
    <t>SE REALIZÓ LA CORRECCIÓN ARITMÉTICA DE ACUERDO A LO ESTABLECIDO EN EL NUMERAL 4.1.2. DEL PLIEGO DE CONDICIONES DEFINITIVO. POSTERIOR A DICHA CORRECCIÓN, LA OFERTA SUPERA EL VALOR TOTAL DEL PRESUPUESTO OFICIAL POR LO CUAL INCURRIÓ EN LA CAUSAL DE RECHAZO LITERAL L, NUMERAL 1.15 DEL PLIEGO DE CONDICIONES DEFINITIVO "Que el valor total de la oferta o aquel revisado en la audiencia efectiva de adjudicación exceda el Presupuesto Oficial estimado para el Proceso de Contratación."</t>
  </si>
  <si>
    <t>EL OFERENTE NO OFERTA EL PORCENTAJE DEL VALOR DE IMPREVISTOS SUPERIOR AL 1%, POR LO TANTO Y DE ACUERDO CON LA NOTA 3 DEL FORMULARIO DE PROPUESTA ECONOMICA, EL OFERENTE MODIFICO LAS ESPECIFICACIONES ESTABLECIDAS EN EL FORMULARIO DE PROPUESTA ECONOMICA Y SE ENCUENTRA INMERSO EN LA CAUSAL DE RECHAZO N. Que el proponente adicione, suprima, cambie, o modifique los ítems, la descripción, las especificaciones, el detalle, las unidades o cantidades señaladas en el Formulario 1 – Formulario de Presupuesto Oficial, de acuerdo con lo exigido por la entidad."</t>
  </si>
  <si>
    <t>EL OFERENTE NO OFERTA EL PORCENTAJE DEL VALOR DE IMPREVISTOS SUPERIOR AL 1%, POR LO TANTO Y DE ACUERDO CON LA NOTA 3 DEL FORMULARIO DE PROPUESTA ECONOMICA, EL OFERENTE MODIFICO LAS ESPECIFICACIONES ESTABLECIDAS EN EL FORMULARIO DE PROPUESTA ECONOMICA Y SE ENCUENTRA INMERSO EN LA CAUSAL DE RECHAZO N. Que el proponente adicione, suprima, cambie, o modifique los ítems, la descripción, las especificaciones, el detalle, las unidades o cantidades señaladas en el Formulario 1 – Formulario de Presupuesto Oficial, de acuerdo con lo exigido por la entidad."
SE REALIZÓ LA CORRECCIÓN ARITMÉTICA DE ACUERDO A LO ESTABLECIDO EN EL NUMERAL 4.1.2. DEL PLIEGO DE CONDICIONES DEFINITIVO. POSTERIOR A DICHA CORRECCIÓN, LA OFERTA SUPERA EL VALOR TOTAL DEL PRESUPUESTO OFICIAL POR LO CUAL INCURRIÓ EN LA CAUSAL DE RECHAZO LITERAL L, NUMERAL 1.15 DEL PLIEGO DE CONDICIONES DEFINITIVO "Que el valor total de la oferta o aquel revisado en la audiencia efectiva de adjudicación exceda el Presupuesto Oficial estimado para el Proceso de Contratación."</t>
  </si>
  <si>
    <t>EL OFERENTE EN EL TERMINO DEL TRASLADO DEL INFORME DE EVALUCION ECONOMICA NO PROPORCIONO LAS ACLARACIONES CORRESPONDIENTES A LOS PRECIOS ARTIFICIALMENTE BAJOS, POR LO TANTO, SE ENCUENTRA INMERSO EN LA CAUSAL DE RECHAZO W. DEL PLIEGO DE CONDICIONES "Cuando se determine que el valor total de la oferta es artificialmente bajo, de acuerdo con lo establecido en la sección 4.1.3 "</t>
  </si>
  <si>
    <t xml:space="preserve">ORDEN DE ELEGIBILIDAD </t>
  </si>
  <si>
    <t>No. OFERENTE</t>
  </si>
  <si>
    <t>OFERENTE</t>
  </si>
  <si>
    <t>PUNTAJE  TOTAL</t>
  </si>
  <si>
    <t>LICITACIÓN DE OBRA PUBLICA FDLK-LP-013-2024</t>
  </si>
  <si>
    <t>CONTRATAR POR EL SISTEMA DE PRECIOS FIJOS UNITARIOS A MONTO AGOTABLE EL DIAGNÓSTICO, MANTENIMIENTO CORRECTIVO Y PREVENTIVO, SUMINISTRO E INSTALACION DE MOBILIARIO DE LOS PARQUES VECINALES Y DE BOLSILLO PRIORIZADOS EN LA LOCALIDAD DE KENNEDY" DE ACUERDO CON LAS ESPECIFICACIONES DEL ANEXO TÉCNICO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</si>
</sst>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3">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240A]\ * #,##0.00_-;\-[$$-240A]\ * #,##0.00_-;_-[$$-240A]\ * &quot;-&quot;??_-;_-@_-"/>
    <numFmt numFmtId="165" formatCode="[$$-240A]#,##0.00;[Red]\([$$-240A]#,##0.00\)"/>
    <numFmt numFmtId="166" formatCode="#,##0;[Red]#,##0"/>
    <numFmt numFmtId="167" formatCode="_-&quot;$&quot;\ * #,##0.00_-;\-&quot;$&quot;\ * #,##0.00_-;_-&quot;$&quot;\ * &quot;-&quot;_-;_-@_-"/>
    <numFmt numFmtId="168" formatCode="0.00000"/>
    <numFmt numFmtId="169" formatCode="&quot;$&quot;\ #,##0"/>
    <numFmt numFmtId="170" formatCode="&quot;$&quot;#,##0"/>
    <numFmt numFmtId="171" formatCode="[$-240A]d&quot; de &quot;mmmm&quot; de &quot;yyyy;@"/>
    <numFmt numFmtId="172" formatCode="&quot;$&quot;#,##0.00"/>
    <numFmt numFmtId="173" formatCode="&quot;$&quot;\ #,##0.00"/>
    <numFmt numFmtId="174" formatCode="[$$-240A]\ #,##0.00000;[Red][$$-240A]\ #,##0.00000"/>
    <numFmt numFmtId="175" formatCode="&quot;$&quot;\ #,##0.00;[Red]&quot;$&quot;\ \-#,##0.00"/>
    <numFmt numFmtId="176" formatCode="&quot;$&quot;\ #,##0.00_);\(&quot;$&quot;\ #,##0.00\)"/>
    <numFmt numFmtId="177" formatCode="_-&quot;$&quot;* #,##0_-;\-&quot;$&quot;* #,##0_-;_-&quot;$&quot;* &quot;-&quot;_-;_-@_-"/>
    <numFmt numFmtId="178" formatCode="0.000"/>
    <numFmt numFmtId="179" formatCode="_ &quot;$&quot;\ * #,##0_ ;_ &quot;$&quot;\ * \-#,##0_ ;_ &quot;$&quot;\ * &quot;-&quot;_ ;_ @_ "/>
    <numFmt numFmtId="180" formatCode="_-[$$-240A]* #,##0.00_-;\-[$$-240A]* #,##0.00_-;_-[$$-240A]* &quot;-&quot;??_-;_-@_-"/>
    <numFmt numFmtId="181" formatCode="0.00000%"/>
    <numFmt numFmtId="182" formatCode="_-* #,##0.00\ &quot;Pts&quot;_-;\-* #,##0.00\ &quot;Pts&quot;_-;_-* &quot;-&quot;??\ &quot;Pts&quot;_-;_-@_-"/>
    <numFmt numFmtId="183" formatCode="_([$$-240A]\ * #,##0.00_);_([$$-240A]\ * \(#,##0.00\);_([$$-240A]\ * &quot;-&quot;??_);_(@_)"/>
    <numFmt numFmtId="184" formatCode="_ * #,##0.00_ ;_ * \-#,##0.00_ ;_ * &quot;-&quot;??_ ;_ @_ "/>
    <numFmt numFmtId="185" formatCode="_ * #,##0_ ;_ * \-#,##0_ ;_ * &quot;-&quot;??_ ;_ @_ "/>
    <numFmt numFmtId="186" formatCode="_-&quot;$&quot;* #,##0.00_-;\-&quot;$&quot;* #,##0.00_-;_-&quot;$&quot;* &quot;-&quot;??_-;_-@_-"/>
    <numFmt numFmtId="187" formatCode="0.00000000"/>
    <numFmt numFmtId="188" formatCode="_-&quot;$&quot;* #,##0.00_-;_-&quot;$&quot;* \-#,##0.00_-;_-&quot;$&quot;* &quot;-&quot;??_-;_-@"/>
    <numFmt numFmtId="189" formatCode="_-* #,##0.000000_-;\-* #,##0.000000_-;_-* &quot;-&quot;??_-;_-@_-"/>
    <numFmt numFmtId="190" formatCode="_-* #,##0.0000000_-;\-* #,##0.0000000_-;_-* &quot;-&quot;??_-;_-@_-"/>
    <numFmt numFmtId="191" formatCode="0.000000"/>
  </numFmts>
  <fonts count="102" x14ac:knownFonts="1">
    <font>
      <sz val="11"/>
      <color theme="1"/>
      <name val="Calibri"/>
      <family val="2"/>
      <scheme val="minor"/>
    </font>
    <font>
      <sz val="11"/>
      <color theme="1"/>
      <name val="Calibri"/>
      <family val="2"/>
      <scheme val="minor"/>
    </font>
    <font>
      <sz val="11"/>
      <color rgb="FF006100"/>
      <name val="Calibri"/>
      <family val="2"/>
      <scheme val="minor"/>
    </font>
    <font>
      <b/>
      <sz val="11"/>
      <color theme="1"/>
      <name val="Calibri"/>
      <family val="2"/>
      <scheme val="minor"/>
    </font>
    <font>
      <sz val="10"/>
      <name val="Arial"/>
      <family val="2"/>
    </font>
    <font>
      <b/>
      <sz val="11"/>
      <name val="Calibri"/>
      <family val="2"/>
      <scheme val="minor"/>
    </font>
    <font>
      <sz val="11"/>
      <color theme="1"/>
      <name val="Calibri"/>
      <family val="2"/>
    </font>
    <font>
      <b/>
      <sz val="10"/>
      <name val="Calibri"/>
      <family val="2"/>
      <scheme val="minor"/>
    </font>
    <font>
      <b/>
      <sz val="10"/>
      <color theme="1"/>
      <name val="Calibri"/>
      <family val="2"/>
      <scheme val="minor"/>
    </font>
    <font>
      <sz val="10"/>
      <color theme="1"/>
      <name val="Calibri"/>
      <family val="2"/>
      <scheme val="minor"/>
    </font>
    <font>
      <sz val="11"/>
      <name val="Calibri"/>
      <family val="2"/>
      <scheme val="minor"/>
    </font>
    <font>
      <b/>
      <sz val="10"/>
      <color theme="0"/>
      <name val="Calibri"/>
      <family val="2"/>
      <scheme val="minor"/>
    </font>
    <font>
      <b/>
      <sz val="9"/>
      <color indexed="81"/>
      <name val="Tahoma"/>
      <family val="2"/>
    </font>
    <font>
      <sz val="9"/>
      <color indexed="81"/>
      <name val="Tahoma"/>
      <family val="2"/>
    </font>
    <font>
      <i/>
      <sz val="10"/>
      <name val="Arial"/>
      <family val="2"/>
    </font>
    <font>
      <sz val="18"/>
      <color theme="1"/>
      <name val="Calibri"/>
      <family val="2"/>
      <scheme val="minor"/>
    </font>
    <font>
      <sz val="8"/>
      <name val="Calibri"/>
      <family val="2"/>
      <scheme val="minor"/>
    </font>
    <font>
      <b/>
      <sz val="11"/>
      <color theme="0"/>
      <name val="Calibri"/>
      <family val="2"/>
      <scheme val="minor"/>
    </font>
    <font>
      <b/>
      <u/>
      <sz val="22"/>
      <name val="Calibri"/>
      <family val="2"/>
      <scheme val="minor"/>
    </font>
    <font>
      <sz val="18"/>
      <name val="Calibri"/>
      <family val="2"/>
      <scheme val="minor"/>
    </font>
    <font>
      <b/>
      <sz val="12"/>
      <color theme="0"/>
      <name val="Calibri"/>
      <family val="2"/>
      <scheme val="minor"/>
    </font>
    <font>
      <b/>
      <sz val="14"/>
      <color theme="0"/>
      <name val="Calibri"/>
      <family val="2"/>
      <scheme val="minor"/>
    </font>
    <font>
      <b/>
      <sz val="36"/>
      <color rgb="FF006100"/>
      <name val="Calibri"/>
      <family val="2"/>
      <scheme val="minor"/>
    </font>
    <font>
      <b/>
      <sz val="10"/>
      <name val="Arial"/>
      <family val="2"/>
    </font>
    <font>
      <b/>
      <sz val="10"/>
      <color theme="0"/>
      <name val="Arial"/>
      <family val="2"/>
      <charset val="1"/>
    </font>
    <font>
      <sz val="14"/>
      <color theme="1"/>
      <name val="Calibri"/>
      <family val="2"/>
      <scheme val="minor"/>
    </font>
    <font>
      <b/>
      <sz val="14"/>
      <name val="Calibri"/>
      <family val="2"/>
      <scheme val="minor"/>
    </font>
    <font>
      <b/>
      <sz val="16"/>
      <color theme="0"/>
      <name val="Calibri"/>
      <family val="2"/>
      <scheme val="minor"/>
    </font>
    <font>
      <sz val="16"/>
      <color theme="1"/>
      <name val="Calibri"/>
      <family val="2"/>
      <scheme val="minor"/>
    </font>
    <font>
      <i/>
      <sz val="11"/>
      <color theme="1"/>
      <name val="Calibri"/>
      <family val="2"/>
      <scheme val="minor"/>
    </font>
    <font>
      <b/>
      <sz val="24"/>
      <color theme="0"/>
      <name val="Calibri"/>
      <family val="2"/>
      <scheme val="minor"/>
    </font>
    <font>
      <b/>
      <sz val="12"/>
      <color theme="1"/>
      <name val="Calibri"/>
      <family val="2"/>
      <scheme val="minor"/>
    </font>
    <font>
      <sz val="12"/>
      <color theme="1"/>
      <name val="Calibri"/>
      <family val="2"/>
      <scheme val="minor"/>
    </font>
    <font>
      <b/>
      <sz val="36"/>
      <name val="Calibri"/>
      <family val="2"/>
      <scheme val="minor"/>
    </font>
    <font>
      <sz val="11"/>
      <color rgb="FF000000"/>
      <name val="Calibri"/>
      <family val="2"/>
      <charset val="1"/>
    </font>
    <font>
      <b/>
      <sz val="26"/>
      <name val="Arial"/>
      <family val="2"/>
      <charset val="1"/>
    </font>
    <font>
      <sz val="11"/>
      <name val="Calibri"/>
      <family val="2"/>
      <charset val="1"/>
    </font>
    <font>
      <b/>
      <sz val="14"/>
      <name val="Calibri"/>
      <family val="2"/>
    </font>
    <font>
      <b/>
      <sz val="14"/>
      <color rgb="FF000000"/>
      <name val="Calibri"/>
      <family val="2"/>
    </font>
    <font>
      <b/>
      <sz val="14"/>
      <color rgb="FF000000"/>
      <name val="Calibri"/>
      <family val="2"/>
    </font>
    <font>
      <b/>
      <sz val="14"/>
      <color rgb="FF000000"/>
      <name val="Calibri"/>
      <family val="2"/>
      <charset val="1"/>
    </font>
    <font>
      <b/>
      <sz val="11"/>
      <color rgb="FFFF0000"/>
      <name val="Calibri"/>
      <family val="2"/>
      <scheme val="minor"/>
    </font>
    <font>
      <b/>
      <sz val="12"/>
      <name val="Calibri"/>
      <family val="2"/>
    </font>
    <font>
      <b/>
      <i/>
      <sz val="14"/>
      <color rgb="FF000000"/>
      <name val="Calibri"/>
      <family val="2"/>
    </font>
    <font>
      <b/>
      <i/>
      <sz val="12"/>
      <name val="Calibri"/>
      <family val="2"/>
    </font>
    <font>
      <sz val="12"/>
      <name val="Arial Narrow"/>
      <family val="2"/>
    </font>
    <font>
      <sz val="11"/>
      <name val="Arial Narrow"/>
      <family val="2"/>
    </font>
    <font>
      <b/>
      <sz val="11"/>
      <name val="Arial"/>
      <family val="2"/>
    </font>
    <font>
      <sz val="11"/>
      <name val="Arial"/>
      <family val="2"/>
    </font>
    <font>
      <b/>
      <u/>
      <sz val="11"/>
      <name val="Arial"/>
      <family val="2"/>
    </font>
    <font>
      <b/>
      <sz val="14"/>
      <name val="Arial Narrow"/>
      <family val="2"/>
    </font>
    <font>
      <sz val="10"/>
      <color rgb="FF000000"/>
      <name val="Times New Roman"/>
      <family val="1"/>
    </font>
    <font>
      <sz val="12"/>
      <color rgb="FF000000"/>
      <name val="Arial"/>
      <family val="2"/>
    </font>
    <font>
      <b/>
      <sz val="11"/>
      <name val="Arial Narrow"/>
      <family val="2"/>
    </font>
    <font>
      <b/>
      <sz val="12"/>
      <color rgb="FF000000"/>
      <name val="Arial"/>
      <family val="2"/>
    </font>
    <font>
      <sz val="12"/>
      <color rgb="FF000000"/>
      <name val="Calibri"/>
      <family val="2"/>
      <scheme val="minor"/>
    </font>
    <font>
      <sz val="12"/>
      <name val="Arial"/>
      <family val="2"/>
    </font>
    <font>
      <sz val="12"/>
      <color rgb="FFFF0000"/>
      <name val="Arial"/>
      <family val="2"/>
    </font>
    <font>
      <sz val="12"/>
      <color rgb="FFFF0000"/>
      <name val="Calibri"/>
      <family val="2"/>
      <scheme val="minor"/>
    </font>
    <font>
      <sz val="8"/>
      <name val="Arial Narrow"/>
      <family val="2"/>
    </font>
    <font>
      <b/>
      <sz val="11"/>
      <color rgb="FFFF0000"/>
      <name val="Arial Narrow"/>
      <family val="2"/>
    </font>
    <font>
      <b/>
      <sz val="8"/>
      <name val="Arial"/>
      <family val="2"/>
    </font>
    <font>
      <b/>
      <sz val="14"/>
      <name val="Arial"/>
      <family val="2"/>
    </font>
    <font>
      <sz val="14"/>
      <name val="Arial"/>
      <family val="2"/>
    </font>
    <font>
      <b/>
      <sz val="15"/>
      <name val="Arial Narrow"/>
      <family val="2"/>
    </font>
    <font>
      <sz val="14"/>
      <color rgb="FF000000"/>
      <name val="Arial"/>
      <family val="2"/>
    </font>
    <font>
      <sz val="14"/>
      <name val="Arial Narrow"/>
      <family val="2"/>
    </font>
    <font>
      <sz val="14"/>
      <color rgb="FF000000"/>
      <name val="Calibri"/>
      <family val="2"/>
      <scheme val="minor"/>
    </font>
    <font>
      <sz val="14"/>
      <color rgb="FFFF0000"/>
      <name val="Arial"/>
      <family val="2"/>
    </font>
    <font>
      <b/>
      <sz val="15"/>
      <name val="Arial"/>
      <family val="2"/>
    </font>
    <font>
      <b/>
      <sz val="16"/>
      <name val="Arial Narrow"/>
      <family val="2"/>
    </font>
    <font>
      <b/>
      <sz val="16"/>
      <name val="Arial"/>
      <family val="2"/>
    </font>
    <font>
      <b/>
      <sz val="20"/>
      <name val="Arial Narrow"/>
      <family val="2"/>
    </font>
    <font>
      <b/>
      <sz val="24"/>
      <name val="Arial Narrow"/>
      <family val="2"/>
    </font>
    <font>
      <b/>
      <sz val="18"/>
      <name val="Arial Narrow"/>
      <family val="2"/>
    </font>
    <font>
      <b/>
      <sz val="14"/>
      <color rgb="FFFF0000"/>
      <name val="Arial Narrow"/>
      <family val="2"/>
    </font>
    <font>
      <b/>
      <sz val="18"/>
      <name val="Arial"/>
      <family val="2"/>
    </font>
    <font>
      <b/>
      <sz val="30"/>
      <color theme="1"/>
      <name val="Calibri"/>
      <family val="2"/>
      <scheme val="minor"/>
    </font>
    <font>
      <b/>
      <sz val="10"/>
      <color theme="1"/>
      <name val="Arial"/>
      <family val="2"/>
    </font>
    <font>
      <b/>
      <sz val="26"/>
      <color theme="1"/>
      <name val="Calibri"/>
      <family val="2"/>
      <scheme val="minor"/>
    </font>
    <font>
      <b/>
      <sz val="48"/>
      <color theme="1"/>
      <name val="Calibri"/>
      <family val="2"/>
      <scheme val="minor"/>
    </font>
    <font>
      <b/>
      <sz val="14"/>
      <color theme="1"/>
      <name val="Calibri"/>
      <family val="2"/>
      <scheme val="minor"/>
    </font>
    <font>
      <b/>
      <sz val="40"/>
      <color theme="0"/>
      <name val="Calibri"/>
      <family val="2"/>
      <scheme val="minor"/>
    </font>
    <font>
      <b/>
      <sz val="16"/>
      <color theme="1"/>
      <name val="Calibri"/>
      <family val="2"/>
      <scheme val="minor"/>
    </font>
    <font>
      <sz val="11"/>
      <color theme="1"/>
      <name val="Arial Narrow"/>
      <family val="2"/>
    </font>
    <font>
      <sz val="11"/>
      <color theme="1"/>
      <name val="Arial"/>
      <family val="2"/>
    </font>
    <font>
      <sz val="12"/>
      <color rgb="FF000000"/>
      <name val="Aptos Narrow"/>
      <family val="2"/>
    </font>
    <font>
      <sz val="10"/>
      <name val="Yu Gothic"/>
      <family val="2"/>
    </font>
    <font>
      <sz val="10"/>
      <color rgb="FF000000"/>
      <name val="Yu Gothic"/>
      <family val="2"/>
    </font>
    <font>
      <sz val="12"/>
      <color theme="0" tint="-0.249977111117893"/>
      <name val="Calibri"/>
      <family val="2"/>
      <scheme val="minor"/>
    </font>
    <font>
      <sz val="12"/>
      <color theme="0" tint="-0.14999847407452621"/>
      <name val="Calibri"/>
      <family val="2"/>
      <scheme val="minor"/>
    </font>
    <font>
      <sz val="12"/>
      <color theme="0"/>
      <name val="Calibri"/>
      <family val="2"/>
      <scheme val="minor"/>
    </font>
    <font>
      <b/>
      <sz val="10"/>
      <color rgb="FF000000"/>
      <name val="Arial"/>
      <family val="2"/>
    </font>
    <font>
      <sz val="10"/>
      <color rgb="FF000000"/>
      <name val="Arial"/>
      <family val="2"/>
    </font>
    <font>
      <b/>
      <sz val="14"/>
      <color theme="1"/>
      <name val="Arial"/>
      <family val="2"/>
    </font>
    <font>
      <b/>
      <sz val="16"/>
      <color theme="0"/>
      <name val="Arial"/>
      <family val="2"/>
    </font>
    <font>
      <b/>
      <sz val="35"/>
      <color theme="0"/>
      <name val="Calibri"/>
      <family val="2"/>
      <scheme val="minor"/>
    </font>
    <font>
      <sz val="20"/>
      <color theme="1"/>
      <name val="Calibri"/>
      <family val="2"/>
      <scheme val="minor"/>
    </font>
    <font>
      <b/>
      <sz val="20"/>
      <color theme="1"/>
      <name val="Calibri"/>
      <family val="2"/>
      <scheme val="minor"/>
    </font>
    <font>
      <b/>
      <sz val="18"/>
      <color theme="1"/>
      <name val="Calibri"/>
      <family val="2"/>
      <scheme val="minor"/>
    </font>
    <font>
      <b/>
      <sz val="13"/>
      <color theme="1"/>
      <name val="Calibri"/>
      <family val="2"/>
      <scheme val="minor"/>
    </font>
    <font>
      <b/>
      <sz val="18"/>
      <color theme="0"/>
      <name val="Calibri"/>
      <family val="2"/>
      <scheme val="minor"/>
    </font>
  </fonts>
  <fills count="28">
    <fill>
      <patternFill patternType="none"/>
    </fill>
    <fill>
      <patternFill patternType="gray125"/>
    </fill>
    <fill>
      <patternFill patternType="solid">
        <fgColor rgb="FFC6EFCE"/>
      </patternFill>
    </fill>
    <fill>
      <patternFill patternType="solid">
        <fgColor theme="9" tint="0.39997558519241921"/>
        <bgColor indexed="64"/>
      </patternFill>
    </fill>
    <fill>
      <patternFill patternType="solid">
        <fgColor indexed="26"/>
        <bgColor indexed="9"/>
      </patternFill>
    </fill>
    <fill>
      <patternFill patternType="solid">
        <fgColor rgb="FFFFFF99"/>
        <bgColor indexed="64"/>
      </patternFill>
    </fill>
    <fill>
      <patternFill patternType="solid">
        <fgColor rgb="FF0070C0"/>
        <bgColor indexed="64"/>
      </patternFill>
    </fill>
    <fill>
      <patternFill patternType="solid">
        <fgColor rgb="FFFFFF00"/>
        <bgColor indexed="64"/>
      </patternFill>
    </fill>
    <fill>
      <patternFill patternType="solid">
        <fgColor rgb="FF00B050"/>
        <bgColor indexed="64"/>
      </patternFill>
    </fill>
    <fill>
      <patternFill patternType="solid">
        <fgColor rgb="FFC6E0B4"/>
        <bgColor rgb="FF000000"/>
      </patternFill>
    </fill>
    <fill>
      <patternFill patternType="solid">
        <fgColor theme="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D9D9D9"/>
        <bgColor rgb="FF000000"/>
      </patternFill>
    </fill>
    <fill>
      <patternFill patternType="solid">
        <fgColor theme="0" tint="-0.14999847407452621"/>
        <bgColor rgb="FF000000"/>
      </patternFill>
    </fill>
    <fill>
      <patternFill patternType="solid">
        <fgColor theme="0" tint="-0.499984740745262"/>
        <bgColor indexed="64"/>
      </patternFill>
    </fill>
    <fill>
      <patternFill patternType="solid">
        <fgColor theme="1" tint="0.499984740745262"/>
        <bgColor indexed="64"/>
      </patternFill>
    </fill>
    <fill>
      <patternFill patternType="solid">
        <fgColor theme="4"/>
        <bgColor indexed="64"/>
      </patternFill>
    </fill>
    <fill>
      <patternFill patternType="solid">
        <fgColor theme="0" tint="-0.34998626667073579"/>
        <bgColor indexed="64"/>
      </patternFill>
    </fill>
    <fill>
      <patternFill patternType="solid">
        <fgColor rgb="FF92D050"/>
        <bgColor indexed="64"/>
      </patternFill>
    </fill>
    <fill>
      <patternFill patternType="solid">
        <fgColor theme="5" tint="0.59999389629810485"/>
        <bgColor indexed="64"/>
      </patternFill>
    </fill>
    <fill>
      <patternFill patternType="solid">
        <fgColor theme="4" tint="0.59999389629810485"/>
        <bgColor indexed="64"/>
      </patternFill>
    </fill>
    <fill>
      <patternFill patternType="solid">
        <fgColor theme="7"/>
        <bgColor indexed="64"/>
      </patternFill>
    </fill>
    <fill>
      <patternFill patternType="solid">
        <fgColor theme="9" tint="0.59999389629810485"/>
        <bgColor indexed="64"/>
      </patternFill>
    </fill>
    <fill>
      <patternFill patternType="solid">
        <fgColor theme="0" tint="-0.34998626667073579"/>
        <bgColor rgb="FF000000"/>
      </patternFill>
    </fill>
    <fill>
      <patternFill patternType="solid">
        <fgColor rgb="FFD8D8D8"/>
        <bgColor rgb="FFD8D8D8"/>
      </patternFill>
    </fill>
    <fill>
      <patternFill patternType="solid">
        <fgColor rgb="FFE0E0E0"/>
        <bgColor indexed="64"/>
      </patternFill>
    </fill>
    <fill>
      <patternFill patternType="solid">
        <fgColor theme="4" tint="0.39997558519241921"/>
        <bgColor indexed="64"/>
      </patternFill>
    </fill>
  </fills>
  <borders count="9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style="thin">
        <color auto="1"/>
      </right>
      <top/>
      <bottom/>
      <diagonal/>
    </border>
    <border>
      <left/>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auto="1"/>
      </left>
      <right/>
      <top style="thin">
        <color auto="1"/>
      </top>
      <bottom/>
      <diagonal/>
    </border>
    <border>
      <left style="thin">
        <color indexed="64"/>
      </left>
      <right/>
      <top/>
      <bottom style="thin">
        <color indexed="64"/>
      </bottom>
      <diagonal/>
    </border>
    <border>
      <left/>
      <right style="thin">
        <color auto="1"/>
      </right>
      <top/>
      <bottom/>
      <diagonal/>
    </border>
    <border>
      <left/>
      <right/>
      <top style="thin">
        <color auto="1"/>
      </top>
      <bottom style="medium">
        <color indexed="64"/>
      </bottom>
      <diagonal/>
    </border>
    <border>
      <left/>
      <right style="medium">
        <color indexed="64"/>
      </right>
      <top style="thin">
        <color auto="1"/>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auto="1"/>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top style="thin">
        <color indexed="64"/>
      </top>
      <bottom style="medium">
        <color indexed="64"/>
      </bottom>
      <diagonal/>
    </border>
    <border>
      <left/>
      <right style="medium">
        <color indexed="64"/>
      </right>
      <top style="medium">
        <color indexed="64"/>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diagonal/>
    </border>
    <border>
      <left style="medium">
        <color indexed="64"/>
      </left>
      <right style="thin">
        <color auto="1"/>
      </right>
      <top/>
      <bottom/>
      <diagonal/>
    </border>
    <border>
      <left style="medium">
        <color indexed="64"/>
      </left>
      <right/>
      <top/>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diagonal/>
    </border>
    <border>
      <left/>
      <right/>
      <top style="medium">
        <color indexed="64"/>
      </top>
      <bottom/>
      <diagonal/>
    </border>
    <border>
      <left/>
      <right style="medium">
        <color indexed="64"/>
      </right>
      <top style="medium">
        <color indexed="64"/>
      </top>
      <bottom/>
      <diagonal/>
    </border>
    <border>
      <left/>
      <right style="thin">
        <color auto="1"/>
      </right>
      <top style="thin">
        <color auto="1"/>
      </top>
      <bottom/>
      <diagonal/>
    </border>
    <border>
      <left style="thin">
        <color auto="1"/>
      </left>
      <right style="medium">
        <color indexed="64"/>
      </right>
      <top/>
      <bottom style="thin">
        <color auto="1"/>
      </bottom>
      <diagonal/>
    </border>
    <border>
      <left style="thin">
        <color auto="1"/>
      </left>
      <right style="medium">
        <color indexed="64"/>
      </right>
      <top/>
      <bottom/>
      <diagonal/>
    </border>
    <border>
      <left style="thin">
        <color auto="1"/>
      </left>
      <right style="thin">
        <color auto="1"/>
      </right>
      <top style="medium">
        <color indexed="64"/>
      </top>
      <bottom/>
      <diagonal/>
    </border>
    <border>
      <left style="thin">
        <color auto="1"/>
      </left>
      <right style="medium">
        <color indexed="64"/>
      </right>
      <top style="medium">
        <color indexed="64"/>
      </top>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thin">
        <color auto="1"/>
      </left>
      <right style="medium">
        <color indexed="64"/>
      </right>
      <top style="thin">
        <color auto="1"/>
      </top>
      <bottom/>
      <diagonal/>
    </border>
    <border>
      <left/>
      <right/>
      <top style="thin">
        <color auto="1"/>
      </top>
      <bottom/>
      <diagonal/>
    </border>
    <border>
      <left style="thin">
        <color auto="1"/>
      </left>
      <right/>
      <top/>
      <bottom/>
      <diagonal/>
    </border>
    <border>
      <left style="thin">
        <color auto="1"/>
      </left>
      <right/>
      <top style="medium">
        <color indexed="64"/>
      </top>
      <bottom style="thin">
        <color auto="1"/>
      </bottom>
      <diagonal/>
    </border>
    <border>
      <left/>
      <right style="thin">
        <color auto="1"/>
      </right>
      <top style="medium">
        <color indexed="64"/>
      </top>
      <bottom style="thin">
        <color auto="1"/>
      </bottom>
      <diagonal/>
    </border>
    <border>
      <left style="thin">
        <color indexed="64"/>
      </left>
      <right/>
      <top style="medium">
        <color indexed="64"/>
      </top>
      <bottom style="medium">
        <color indexed="64"/>
      </bottom>
      <diagonal/>
    </border>
    <border>
      <left style="thin">
        <color auto="1"/>
      </left>
      <right/>
      <top style="thin">
        <color auto="1"/>
      </top>
      <bottom style="medium">
        <color indexed="64"/>
      </bottom>
      <diagonal/>
    </border>
    <border>
      <left style="medium">
        <color indexed="64"/>
      </left>
      <right style="medium">
        <color indexed="64"/>
      </right>
      <top style="medium">
        <color indexed="64"/>
      </top>
      <bottom style="thin">
        <color auto="1"/>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indexed="64"/>
      </left>
      <right style="medium">
        <color indexed="64"/>
      </right>
      <top style="thin">
        <color auto="1"/>
      </top>
      <bottom style="thin">
        <color auto="1"/>
      </bottom>
      <diagonal/>
    </border>
    <border>
      <left style="medium">
        <color rgb="FF000000"/>
      </left>
      <right/>
      <top/>
      <bottom/>
      <diagonal/>
    </border>
    <border>
      <left/>
      <right style="medium">
        <color rgb="FF000000"/>
      </right>
      <top/>
      <bottom/>
      <diagonal/>
    </border>
    <border>
      <left style="medium">
        <color indexed="64"/>
      </left>
      <right style="medium">
        <color indexed="64"/>
      </right>
      <top style="thin">
        <color auto="1"/>
      </top>
      <bottom style="medium">
        <color indexed="64"/>
      </bottom>
      <diagonal/>
    </border>
    <border>
      <left style="medium">
        <color rgb="FF000000"/>
      </left>
      <right/>
      <top/>
      <bottom style="medium">
        <color rgb="FF000000"/>
      </bottom>
      <diagonal/>
    </border>
    <border>
      <left/>
      <right/>
      <top/>
      <bottom style="medium">
        <color rgb="FF000000"/>
      </bottom>
      <diagonal/>
    </border>
    <border>
      <left/>
      <right style="medium">
        <color indexed="64"/>
      </right>
      <top style="medium">
        <color rgb="FF000000"/>
      </top>
      <bottom/>
      <diagonal/>
    </border>
    <border>
      <left/>
      <right style="medium">
        <color auto="1"/>
      </right>
      <top/>
      <bottom/>
      <diagonal/>
    </border>
    <border>
      <left/>
      <right style="medium">
        <color indexed="64"/>
      </right>
      <top/>
      <bottom style="medium">
        <color rgb="FF000000"/>
      </bottom>
      <diagonal/>
    </border>
    <border>
      <left style="medium">
        <color auto="1"/>
      </left>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auto="1"/>
      </left>
      <right/>
      <top style="medium">
        <color indexed="64"/>
      </top>
      <bottom/>
      <diagonal/>
    </border>
    <border>
      <left style="double">
        <color indexed="64"/>
      </left>
      <right/>
      <top/>
      <bottom/>
      <diagonal/>
    </border>
    <border>
      <left/>
      <right style="medium">
        <color indexed="64"/>
      </right>
      <top style="medium">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bottom style="medium">
        <color indexed="64"/>
      </bottom>
      <diagonal/>
    </border>
    <border>
      <left/>
      <right style="thin">
        <color indexed="64"/>
      </right>
      <top/>
      <bottom style="medium">
        <color indexed="64"/>
      </bottom>
      <diagonal/>
    </border>
    <border>
      <left/>
      <right style="medium">
        <color indexed="64"/>
      </right>
      <top style="thin">
        <color indexed="64"/>
      </top>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auto="1"/>
      </top>
      <bottom/>
      <diagonal/>
    </border>
    <border>
      <left style="thin">
        <color rgb="FF000000"/>
      </left>
      <right style="thin">
        <color rgb="FF000000"/>
      </right>
      <top style="thin">
        <color rgb="FF000000"/>
      </top>
      <bottom style="thin">
        <color rgb="FF000000"/>
      </bottom>
      <diagonal/>
    </border>
    <border>
      <left style="medium">
        <color indexed="64"/>
      </left>
      <right style="double">
        <color indexed="64"/>
      </right>
      <top style="medium">
        <color indexed="64"/>
      </top>
      <bottom style="medium">
        <color indexed="64"/>
      </bottom>
      <diagonal/>
    </border>
    <border>
      <left style="medium">
        <color indexed="64"/>
      </left>
      <right style="thin">
        <color auto="1"/>
      </right>
      <top/>
      <bottom style="medium">
        <color indexed="64"/>
      </bottom>
      <diagonal/>
    </border>
  </borders>
  <cellStyleXfs count="178">
    <xf numFmtId="0" fontId="0" fillId="0" borderId="0"/>
    <xf numFmtId="42" fontId="1" fillId="0" borderId="0" applyFont="0" applyFill="0" applyBorder="0" applyAlignment="0" applyProtection="0"/>
    <xf numFmtId="0" fontId="2" fillId="2" borderId="0" applyNumberFormat="0" applyBorder="0" applyAlignment="0" applyProtection="0"/>
    <xf numFmtId="0" fontId="6" fillId="0" borderId="0"/>
    <xf numFmtId="9" fontId="1" fillId="0" borderId="0" applyFont="0" applyFill="0" applyBorder="0" applyAlignment="0" applyProtection="0"/>
    <xf numFmtId="0" fontId="34" fillId="0" borderId="0"/>
    <xf numFmtId="44" fontId="1" fillId="0" borderId="0" applyFont="0" applyFill="0" applyBorder="0" applyAlignment="0" applyProtection="0"/>
    <xf numFmtId="0" fontId="1" fillId="0" borderId="0"/>
    <xf numFmtId="0" fontId="1" fillId="0" borderId="0"/>
    <xf numFmtId="0" fontId="4" fillId="0" borderId="0"/>
    <xf numFmtId="0" fontId="4" fillId="0" borderId="0"/>
    <xf numFmtId="175" fontId="4" fillId="0" borderId="0" applyFont="0" applyFill="0" applyBorder="0" applyAlignment="0" applyProtection="0"/>
    <xf numFmtId="43" fontId="51" fillId="0" borderId="0" applyFont="0" applyFill="0" applyBorder="0" applyAlignment="0" applyProtection="0"/>
    <xf numFmtId="177" fontId="1" fillId="0" borderId="0" applyFont="0" applyFill="0" applyBorder="0" applyAlignment="0" applyProtection="0"/>
    <xf numFmtId="179" fontId="4" fillId="0" borderId="0" applyFont="0" applyFill="0" applyBorder="0" applyAlignment="0" applyProtection="0"/>
    <xf numFmtId="0" fontId="4" fillId="0" borderId="0"/>
    <xf numFmtId="0" fontId="4" fillId="0" borderId="0"/>
    <xf numFmtId="0" fontId="4" fillId="0" borderId="0"/>
    <xf numFmtId="9" fontId="51" fillId="0" borderId="0" applyFont="0" applyFill="0" applyBorder="0" applyAlignment="0" applyProtection="0"/>
    <xf numFmtId="182" fontId="4" fillId="0" borderId="0" applyFont="0" applyFill="0" applyBorder="0" applyAlignment="0" applyProtection="0"/>
    <xf numFmtId="0" fontId="1" fillId="0" borderId="0"/>
    <xf numFmtId="184" fontId="4" fillId="0" borderId="0" applyFont="0" applyFill="0" applyBorder="0" applyAlignment="0" applyProtection="0"/>
    <xf numFmtId="0" fontId="1" fillId="0" borderId="0"/>
    <xf numFmtId="44" fontId="4" fillId="0" borderId="0" applyFont="0" applyFill="0" applyBorder="0" applyAlignment="0" applyProtection="0"/>
    <xf numFmtId="0" fontId="1" fillId="0" borderId="0"/>
    <xf numFmtId="41" fontId="1" fillId="0" borderId="0" applyFont="0" applyFill="0" applyBorder="0" applyAlignment="0" applyProtection="0"/>
    <xf numFmtId="0" fontId="1" fillId="0" borderId="0"/>
    <xf numFmtId="9" fontId="34" fillId="0" borderId="0" applyFont="0" applyFill="0" applyBorder="0" applyAlignment="0" applyProtection="0"/>
    <xf numFmtId="186" fontId="1" fillId="0" borderId="0" applyFont="0" applyFill="0" applyBorder="0" applyAlignment="0" applyProtection="0"/>
    <xf numFmtId="44" fontId="4" fillId="0" borderId="0" applyFont="0" applyFill="0" applyBorder="0" applyAlignment="0" applyProtection="0"/>
    <xf numFmtId="44" fontId="34" fillId="0" borderId="0" applyFont="0" applyFill="0" applyBorder="0" applyAlignment="0" applyProtection="0"/>
    <xf numFmtId="0" fontId="4" fillId="0" borderId="0"/>
    <xf numFmtId="9" fontId="4" fillId="0" borderId="0" applyFont="0" applyFill="0" applyBorder="0" applyAlignment="0" applyProtection="0"/>
    <xf numFmtId="0" fontId="1" fillId="0" borderId="0"/>
    <xf numFmtId="42" fontId="34" fillId="0" borderId="0" applyFont="0" applyFill="0" applyBorder="0" applyAlignment="0" applyProtection="0"/>
    <xf numFmtId="43" fontId="51" fillId="0" borderId="0" applyFont="0" applyFill="0" applyBorder="0" applyAlignment="0" applyProtection="0"/>
    <xf numFmtId="43" fontId="51" fillId="0" borderId="0" applyFont="0" applyFill="0" applyBorder="0" applyAlignment="0" applyProtection="0"/>
    <xf numFmtId="43" fontId="51" fillId="0" borderId="0" applyFont="0" applyFill="0" applyBorder="0" applyAlignment="0" applyProtection="0"/>
    <xf numFmtId="43" fontId="51" fillId="0" borderId="0" applyFont="0" applyFill="0" applyBorder="0" applyAlignment="0" applyProtection="0"/>
    <xf numFmtId="43" fontId="51" fillId="0" borderId="0" applyFont="0" applyFill="0" applyBorder="0" applyAlignment="0" applyProtection="0"/>
    <xf numFmtId="43" fontId="51" fillId="0" borderId="0" applyFont="0" applyFill="0" applyBorder="0" applyAlignment="0" applyProtection="0"/>
    <xf numFmtId="43" fontId="51" fillId="0" borderId="0" applyFont="0" applyFill="0" applyBorder="0" applyAlignment="0" applyProtection="0"/>
    <xf numFmtId="44" fontId="1" fillId="0" borderId="0" applyFont="0" applyFill="0" applyBorder="0" applyAlignment="0" applyProtection="0"/>
    <xf numFmtId="43" fontId="51" fillId="0" borderId="0" applyFont="0" applyFill="0" applyBorder="0" applyAlignment="0" applyProtection="0"/>
    <xf numFmtId="44" fontId="1" fillId="0" borderId="0" applyFont="0" applyFill="0" applyBorder="0" applyAlignment="0" applyProtection="0"/>
    <xf numFmtId="43" fontId="51" fillId="0" borderId="0" applyFont="0" applyFill="0" applyBorder="0" applyAlignment="0" applyProtection="0"/>
    <xf numFmtId="44" fontId="1" fillId="0" borderId="0" applyFont="0" applyFill="0" applyBorder="0" applyAlignment="0" applyProtection="0"/>
    <xf numFmtId="43" fontId="51" fillId="0" borderId="0" applyFont="0" applyFill="0" applyBorder="0" applyAlignment="0" applyProtection="0"/>
    <xf numFmtId="44" fontId="1" fillId="0" borderId="0" applyFont="0" applyFill="0" applyBorder="0" applyAlignment="0" applyProtection="0"/>
    <xf numFmtId="43" fontId="51" fillId="0" borderId="0" applyFont="0" applyFill="0" applyBorder="0" applyAlignment="0" applyProtection="0"/>
    <xf numFmtId="44" fontId="1" fillId="0" borderId="0" applyFont="0" applyFill="0" applyBorder="0" applyAlignment="0" applyProtection="0"/>
    <xf numFmtId="43" fontId="51" fillId="0" borderId="0" applyFont="0" applyFill="0" applyBorder="0" applyAlignment="0" applyProtection="0"/>
    <xf numFmtId="43" fontId="51" fillId="0" borderId="0" applyFont="0" applyFill="0" applyBorder="0" applyAlignment="0" applyProtection="0"/>
    <xf numFmtId="43" fontId="5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51" fillId="0" borderId="0" applyFont="0" applyFill="0" applyBorder="0" applyAlignment="0" applyProtection="0"/>
    <xf numFmtId="43" fontId="51" fillId="0" borderId="0" applyFont="0" applyFill="0" applyBorder="0" applyAlignment="0" applyProtection="0"/>
    <xf numFmtId="43" fontId="51" fillId="0" borderId="0" applyFont="0" applyFill="0" applyBorder="0" applyAlignment="0" applyProtection="0"/>
    <xf numFmtId="44" fontId="1" fillId="0" borderId="0" applyFont="0" applyFill="0" applyBorder="0" applyAlignment="0" applyProtection="0"/>
    <xf numFmtId="43" fontId="51" fillId="0" borderId="0" applyFont="0" applyFill="0" applyBorder="0" applyAlignment="0" applyProtection="0"/>
    <xf numFmtId="43" fontId="51" fillId="0" borderId="0" applyFont="0" applyFill="0" applyBorder="0" applyAlignment="0" applyProtection="0"/>
    <xf numFmtId="43" fontId="51" fillId="0" borderId="0" applyFont="0" applyFill="0" applyBorder="0" applyAlignment="0" applyProtection="0"/>
    <xf numFmtId="43" fontId="51" fillId="0" borderId="0" applyFont="0" applyFill="0" applyBorder="0" applyAlignment="0" applyProtection="0"/>
    <xf numFmtId="43" fontId="51" fillId="0" borderId="0" applyFont="0" applyFill="0" applyBorder="0" applyAlignment="0" applyProtection="0"/>
    <xf numFmtId="43" fontId="51" fillId="0" borderId="0" applyFont="0" applyFill="0" applyBorder="0" applyAlignment="0" applyProtection="0"/>
    <xf numFmtId="43" fontId="51" fillId="0" borderId="0" applyFont="0" applyFill="0" applyBorder="0" applyAlignment="0" applyProtection="0"/>
    <xf numFmtId="43" fontId="51" fillId="0" borderId="0" applyFont="0" applyFill="0" applyBorder="0" applyAlignment="0" applyProtection="0"/>
    <xf numFmtId="44" fontId="1" fillId="0" borderId="0" applyFont="0" applyFill="0" applyBorder="0" applyAlignment="0" applyProtection="0"/>
    <xf numFmtId="43" fontId="51" fillId="0" borderId="0" applyFont="0" applyFill="0" applyBorder="0" applyAlignment="0" applyProtection="0"/>
    <xf numFmtId="0" fontId="1" fillId="0" borderId="0"/>
    <xf numFmtId="43" fontId="51" fillId="0" borderId="0" applyFont="0" applyFill="0" applyBorder="0" applyAlignment="0" applyProtection="0"/>
    <xf numFmtId="43" fontId="51" fillId="0" borderId="0" applyFont="0" applyFill="0" applyBorder="0" applyAlignment="0" applyProtection="0"/>
    <xf numFmtId="43" fontId="51" fillId="0" borderId="0" applyFont="0" applyFill="0" applyBorder="0" applyAlignment="0" applyProtection="0"/>
    <xf numFmtId="43" fontId="51" fillId="0" borderId="0" applyFont="0" applyFill="0" applyBorder="0" applyAlignment="0" applyProtection="0"/>
    <xf numFmtId="43" fontId="51" fillId="0" borderId="0" applyFont="0" applyFill="0" applyBorder="0" applyAlignment="0" applyProtection="0"/>
    <xf numFmtId="43" fontId="51" fillId="0" borderId="0" applyFont="0" applyFill="0" applyBorder="0" applyAlignment="0" applyProtection="0"/>
    <xf numFmtId="43" fontId="51" fillId="0" borderId="0" applyFont="0" applyFill="0" applyBorder="0" applyAlignment="0" applyProtection="0"/>
    <xf numFmtId="43" fontId="51" fillId="0" borderId="0" applyFont="0" applyFill="0" applyBorder="0" applyAlignment="0" applyProtection="0"/>
    <xf numFmtId="43" fontId="51" fillId="0" borderId="0" applyFont="0" applyFill="0" applyBorder="0" applyAlignment="0" applyProtection="0"/>
    <xf numFmtId="44" fontId="1" fillId="0" borderId="0" applyFont="0" applyFill="0" applyBorder="0" applyAlignment="0" applyProtection="0"/>
    <xf numFmtId="43" fontId="51" fillId="0" borderId="0" applyFont="0" applyFill="0" applyBorder="0" applyAlignment="0" applyProtection="0"/>
    <xf numFmtId="43" fontId="51" fillId="0" borderId="0" applyFont="0" applyFill="0" applyBorder="0" applyAlignment="0" applyProtection="0"/>
    <xf numFmtId="43" fontId="51" fillId="0" borderId="0" applyFont="0" applyFill="0" applyBorder="0" applyAlignment="0" applyProtection="0"/>
    <xf numFmtId="43" fontId="5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5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3" fontId="5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4"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4" fillId="0" borderId="0" applyFont="0" applyFill="0" applyBorder="0" applyAlignment="0" applyProtection="0"/>
    <xf numFmtId="44" fontId="34"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2" fontId="34"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42" fontId="1" fillId="0" borderId="0" applyFont="0" applyFill="0" applyBorder="0" applyAlignment="0" applyProtection="0"/>
    <xf numFmtId="0" fontId="1" fillId="0" borderId="0"/>
    <xf numFmtId="41" fontId="1" fillId="0" borderId="0" applyFont="0" applyFill="0" applyBorder="0" applyAlignment="0" applyProtection="0"/>
    <xf numFmtId="41" fontId="1" fillId="0" borderId="0" applyFont="0" applyFill="0" applyBorder="0" applyAlignment="0" applyProtection="0"/>
    <xf numFmtId="186" fontId="1" fillId="0" borderId="0" applyFont="0" applyFill="0" applyBorder="0" applyAlignment="0" applyProtection="0"/>
    <xf numFmtId="0" fontId="1" fillId="0" borderId="0"/>
    <xf numFmtId="0" fontId="1" fillId="0" borderId="0"/>
  </cellStyleXfs>
  <cellXfs count="1068">
    <xf numFmtId="0" fontId="0" fillId="0" borderId="0" xfId="0"/>
    <xf numFmtId="0" fontId="4" fillId="4" borderId="0" xfId="0" applyFont="1" applyFill="1" applyAlignment="1">
      <alignment horizontal="center"/>
    </xf>
    <xf numFmtId="0" fontId="7" fillId="0" borderId="13" xfId="3" applyFont="1" applyBorder="1" applyAlignment="1">
      <alignment horizontal="left" vertical="center" wrapText="1"/>
    </xf>
    <xf numFmtId="0" fontId="0" fillId="0" borderId="0" xfId="0" applyAlignment="1">
      <alignment wrapText="1"/>
    </xf>
    <xf numFmtId="0" fontId="10" fillId="0" borderId="0" xfId="0" applyFont="1"/>
    <xf numFmtId="166" fontId="5" fillId="0" borderId="0" xfId="0" applyNumberFormat="1" applyFont="1"/>
    <xf numFmtId="0" fontId="14" fillId="0" borderId="13" xfId="0" applyFont="1" applyBorder="1" applyAlignment="1">
      <alignment horizontal="center" vertical="center" wrapText="1"/>
    </xf>
    <xf numFmtId="0" fontId="14" fillId="0" borderId="15" xfId="0" applyFont="1" applyBorder="1" applyAlignment="1">
      <alignment horizontal="center" vertical="center" wrapText="1"/>
    </xf>
    <xf numFmtId="165" fontId="4" fillId="0" borderId="0" xfId="0" applyNumberFormat="1" applyFont="1" applyAlignment="1">
      <alignment horizontal="center"/>
    </xf>
    <xf numFmtId="165" fontId="10" fillId="0" borderId="0" xfId="0" applyNumberFormat="1" applyFont="1"/>
    <xf numFmtId="0" fontId="3" fillId="0" borderId="13" xfId="0" applyFont="1" applyBorder="1" applyAlignment="1">
      <alignment horizontal="center"/>
    </xf>
    <xf numFmtId="0" fontId="0" fillId="0" borderId="0" xfId="0" applyAlignment="1">
      <alignment horizontal="center" vertical="center"/>
    </xf>
    <xf numFmtId="0" fontId="0" fillId="0" borderId="0" xfId="0" applyAlignment="1">
      <alignment horizontal="left" vertical="center"/>
    </xf>
    <xf numFmtId="0" fontId="0" fillId="0" borderId="0" xfId="0" applyAlignment="1">
      <alignment horizontal="center" vertical="center" wrapText="1"/>
    </xf>
    <xf numFmtId="0" fontId="0" fillId="0" borderId="1" xfId="0" applyBorder="1" applyAlignment="1">
      <alignment horizontal="left" vertical="center"/>
    </xf>
    <xf numFmtId="0" fontId="3" fillId="0" borderId="1" xfId="0" applyFont="1" applyBorder="1" applyAlignment="1">
      <alignment horizontal="center" vertical="center" wrapText="1"/>
    </xf>
    <xf numFmtId="167" fontId="5" fillId="0" borderId="1" xfId="1" applyNumberFormat="1" applyFont="1" applyBorder="1" applyAlignment="1">
      <alignment vertical="center" wrapText="1"/>
    </xf>
    <xf numFmtId="0" fontId="8" fillId="0" borderId="0" xfId="0" applyFont="1" applyAlignment="1">
      <alignment horizontal="center" vertical="center"/>
    </xf>
    <xf numFmtId="0" fontId="8" fillId="0" borderId="0" xfId="0" applyFont="1" applyAlignment="1">
      <alignment horizontal="left" vertical="center"/>
    </xf>
    <xf numFmtId="9" fontId="0" fillId="0" borderId="0" xfId="0" applyNumberFormat="1" applyAlignment="1">
      <alignment horizontal="center"/>
    </xf>
    <xf numFmtId="0" fontId="3" fillId="0" borderId="0" xfId="0" applyFont="1" applyAlignment="1">
      <alignment horizontal="center" vertical="center" wrapText="1"/>
    </xf>
    <xf numFmtId="0" fontId="4" fillId="0" borderId="0" xfId="0" applyFont="1" applyAlignment="1">
      <alignment horizontal="center"/>
    </xf>
    <xf numFmtId="0" fontId="9" fillId="0" borderId="0" xfId="0" applyFont="1"/>
    <xf numFmtId="168" fontId="9" fillId="0" borderId="0" xfId="0" applyNumberFormat="1" applyFont="1"/>
    <xf numFmtId="0" fontId="0" fillId="0" borderId="1" xfId="0" applyBorder="1" applyAlignment="1">
      <alignment horizontal="center" vertical="center" wrapText="1"/>
    </xf>
    <xf numFmtId="0" fontId="5" fillId="0" borderId="1" xfId="0" applyFont="1" applyBorder="1" applyAlignment="1">
      <alignment horizontal="center" vertical="center" wrapText="1"/>
    </xf>
    <xf numFmtId="0" fontId="3" fillId="0" borderId="9" xfId="0" applyFont="1" applyBorder="1" applyAlignment="1">
      <alignment horizontal="center" vertical="center"/>
    </xf>
    <xf numFmtId="0" fontId="5" fillId="0" borderId="2" xfId="0" applyFont="1" applyBorder="1" applyAlignment="1">
      <alignment horizontal="center" vertical="center" wrapText="1"/>
    </xf>
    <xf numFmtId="0" fontId="3" fillId="0" borderId="1" xfId="0" applyFont="1" applyBorder="1" applyAlignment="1">
      <alignment horizontal="center" vertical="center"/>
    </xf>
    <xf numFmtId="0" fontId="8" fillId="0" borderId="2" xfId="0" applyFont="1" applyBorder="1" applyAlignment="1">
      <alignment horizontal="center" vertical="center" wrapText="1"/>
    </xf>
    <xf numFmtId="0" fontId="8" fillId="0" borderId="1" xfId="0" applyFont="1" applyBorder="1" applyAlignment="1">
      <alignment horizontal="center" vertical="center" wrapText="1"/>
    </xf>
    <xf numFmtId="0" fontId="17" fillId="6" borderId="13" xfId="0" applyFont="1" applyFill="1" applyBorder="1" applyAlignment="1">
      <alignment horizontal="center" vertical="center" wrapText="1"/>
    </xf>
    <xf numFmtId="2" fontId="0" fillId="0" borderId="0" xfId="0" applyNumberFormat="1" applyAlignment="1">
      <alignment horizontal="center" vertical="center"/>
    </xf>
    <xf numFmtId="2" fontId="0" fillId="0" borderId="1" xfId="0" applyNumberFormat="1" applyBorder="1" applyAlignment="1">
      <alignment horizontal="center" vertical="center"/>
    </xf>
    <xf numFmtId="0" fontId="0" fillId="0" borderId="1" xfId="0" applyBorder="1" applyAlignment="1">
      <alignment horizontal="center" vertical="center"/>
    </xf>
    <xf numFmtId="0" fontId="17" fillId="6" borderId="1" xfId="0" applyFont="1" applyFill="1" applyBorder="1" applyAlignment="1">
      <alignment horizontal="center" vertical="center" wrapText="1"/>
    </xf>
    <xf numFmtId="2" fontId="0" fillId="0" borderId="1" xfId="0" applyNumberFormat="1" applyBorder="1" applyAlignment="1">
      <alignment horizontal="center" vertical="center" wrapText="1"/>
    </xf>
    <xf numFmtId="9" fontId="0" fillId="0" borderId="1" xfId="4" applyFont="1" applyBorder="1" applyAlignment="1">
      <alignment horizontal="center" vertical="center" wrapText="1"/>
    </xf>
    <xf numFmtId="9" fontId="0" fillId="0" borderId="0" xfId="4" applyFont="1" applyAlignment="1">
      <alignment horizontal="center" vertical="center" wrapText="1"/>
    </xf>
    <xf numFmtId="0" fontId="0" fillId="5" borderId="1" xfId="0" applyFill="1" applyBorder="1" applyAlignment="1">
      <alignment horizontal="center" vertical="center" wrapText="1"/>
    </xf>
    <xf numFmtId="170" fontId="0" fillId="5" borderId="1" xfId="1" applyNumberFormat="1" applyFont="1" applyFill="1" applyBorder="1" applyAlignment="1">
      <alignment horizontal="center" vertical="center" wrapText="1"/>
    </xf>
    <xf numFmtId="14" fontId="0" fillId="0" borderId="7" xfId="0" applyNumberFormat="1" applyBorder="1"/>
    <xf numFmtId="14" fontId="0" fillId="0" borderId="14" xfId="0" applyNumberFormat="1" applyBorder="1"/>
    <xf numFmtId="0" fontId="17" fillId="6" borderId="2" xfId="0" applyFont="1" applyFill="1" applyBorder="1" applyAlignment="1">
      <alignment horizontal="center" vertical="center" wrapText="1"/>
    </xf>
    <xf numFmtId="0" fontId="0" fillId="0" borderId="11" xfId="0" applyBorder="1" applyAlignment="1">
      <alignment horizontal="center" vertical="center" wrapText="1"/>
    </xf>
    <xf numFmtId="9" fontId="0" fillId="0" borderId="11" xfId="4" applyFont="1" applyBorder="1" applyAlignment="1">
      <alignment horizontal="center" vertical="center" wrapText="1"/>
    </xf>
    <xf numFmtId="170" fontId="0" fillId="5" borderId="11" xfId="1" applyNumberFormat="1" applyFont="1" applyFill="1" applyBorder="1" applyAlignment="1">
      <alignment horizontal="center" vertical="center" wrapText="1"/>
    </xf>
    <xf numFmtId="0" fontId="0" fillId="5" borderId="11" xfId="0" applyFill="1" applyBorder="1" applyAlignment="1">
      <alignment horizontal="center" vertical="center" wrapText="1"/>
    </xf>
    <xf numFmtId="2" fontId="0" fillId="0" borderId="11" xfId="0" applyNumberFormat="1" applyBorder="1" applyAlignment="1">
      <alignment horizontal="center" vertical="center" wrapText="1"/>
    </xf>
    <xf numFmtId="0" fontId="0" fillId="0" borderId="16" xfId="0" applyBorder="1" applyAlignment="1">
      <alignment horizontal="center" vertical="center" wrapText="1"/>
    </xf>
    <xf numFmtId="9" fontId="0" fillId="0" borderId="16" xfId="4" applyFont="1" applyBorder="1" applyAlignment="1">
      <alignment horizontal="center" vertical="center" wrapText="1"/>
    </xf>
    <xf numFmtId="170" fontId="0" fillId="5" borderId="16" xfId="1" applyNumberFormat="1" applyFont="1" applyFill="1" applyBorder="1" applyAlignment="1">
      <alignment horizontal="center" vertical="center" wrapText="1"/>
    </xf>
    <xf numFmtId="0" fontId="0" fillId="5" borderId="16" xfId="0" applyFill="1" applyBorder="1" applyAlignment="1">
      <alignment horizontal="center" vertical="center" wrapText="1"/>
    </xf>
    <xf numFmtId="2" fontId="0" fillId="0" borderId="16" xfId="0" applyNumberFormat="1" applyBorder="1" applyAlignment="1">
      <alignment horizontal="center" vertical="center" wrapText="1"/>
    </xf>
    <xf numFmtId="0" fontId="0" fillId="5" borderId="11" xfId="4" applyNumberFormat="1" applyFont="1" applyFill="1" applyBorder="1" applyAlignment="1">
      <alignment horizontal="center" vertical="center" wrapText="1"/>
    </xf>
    <xf numFmtId="0" fontId="0" fillId="5" borderId="1" xfId="4" applyNumberFormat="1" applyFont="1" applyFill="1" applyBorder="1" applyAlignment="1">
      <alignment horizontal="center" vertical="center" wrapText="1"/>
    </xf>
    <xf numFmtId="0" fontId="0" fillId="5" borderId="16" xfId="4" applyNumberFormat="1" applyFont="1" applyFill="1" applyBorder="1" applyAlignment="1">
      <alignment horizontal="center" vertical="center" wrapText="1"/>
    </xf>
    <xf numFmtId="0" fontId="0" fillId="0" borderId="0" xfId="4" applyNumberFormat="1" applyFont="1" applyAlignment="1">
      <alignment horizontal="center" vertical="center" wrapText="1"/>
    </xf>
    <xf numFmtId="170" fontId="0" fillId="0" borderId="11" xfId="0" applyNumberFormat="1" applyBorder="1" applyAlignment="1">
      <alignment horizontal="center" vertical="center" wrapText="1"/>
    </xf>
    <xf numFmtId="170" fontId="0" fillId="0" borderId="1" xfId="1" applyNumberFormat="1" applyFont="1" applyBorder="1" applyAlignment="1">
      <alignment horizontal="center" vertical="center" wrapText="1"/>
    </xf>
    <xf numFmtId="169" fontId="7" fillId="3" borderId="1" xfId="1" applyNumberFormat="1" applyFont="1" applyFill="1" applyBorder="1" applyAlignment="1">
      <alignment vertical="center" wrapText="1"/>
    </xf>
    <xf numFmtId="2" fontId="7" fillId="3" borderId="1" xfId="1" applyNumberFormat="1" applyFont="1" applyFill="1" applyBorder="1" applyAlignment="1">
      <alignment vertical="center" wrapText="1"/>
    </xf>
    <xf numFmtId="1" fontId="7" fillId="3" borderId="1" xfId="1" applyNumberFormat="1" applyFont="1" applyFill="1" applyBorder="1" applyAlignment="1">
      <alignment horizontal="center" vertical="center" wrapText="1"/>
    </xf>
    <xf numFmtId="9" fontId="7" fillId="3" borderId="1" xfId="4" applyFont="1" applyFill="1" applyBorder="1" applyAlignment="1">
      <alignment horizontal="center" vertical="center" wrapText="1"/>
    </xf>
    <xf numFmtId="14" fontId="0" fillId="0" borderId="1" xfId="0" applyNumberFormat="1" applyBorder="1" applyAlignment="1">
      <alignment horizontal="center"/>
    </xf>
    <xf numFmtId="14" fontId="0" fillId="0" borderId="1" xfId="0" applyNumberFormat="1" applyBorder="1"/>
    <xf numFmtId="0" fontId="0" fillId="0" borderId="0" xfId="4" applyNumberFormat="1" applyFont="1" applyFill="1" applyAlignment="1">
      <alignment horizontal="center" vertical="center" wrapText="1"/>
    </xf>
    <xf numFmtId="0" fontId="3" fillId="0" borderId="8" xfId="0" applyFont="1" applyBorder="1" applyAlignment="1">
      <alignment horizontal="center" vertical="center" wrapText="1"/>
    </xf>
    <xf numFmtId="2" fontId="0" fillId="0" borderId="0" xfId="0" applyNumberFormat="1" applyAlignment="1">
      <alignment vertical="center"/>
    </xf>
    <xf numFmtId="2" fontId="3" fillId="0" borderId="1" xfId="0" applyNumberFormat="1" applyFont="1" applyBorder="1" applyAlignment="1">
      <alignment horizontal="center" vertical="center" wrapText="1"/>
    </xf>
    <xf numFmtId="0" fontId="3" fillId="7" borderId="1" xfId="0" applyFont="1" applyFill="1" applyBorder="1" applyAlignment="1">
      <alignment horizontal="center" vertical="center" wrapText="1"/>
    </xf>
    <xf numFmtId="0" fontId="0" fillId="7" borderId="1" xfId="0" applyFill="1" applyBorder="1" applyAlignment="1">
      <alignment horizontal="center" vertical="center" wrapText="1"/>
    </xf>
    <xf numFmtId="14" fontId="3" fillId="0" borderId="1" xfId="0" applyNumberFormat="1" applyFont="1" applyBorder="1" applyAlignment="1">
      <alignment horizontal="center"/>
    </xf>
    <xf numFmtId="14" fontId="0" fillId="0" borderId="9" xfId="0" applyNumberFormat="1" applyBorder="1" applyAlignment="1">
      <alignment horizontal="center"/>
    </xf>
    <xf numFmtId="0" fontId="17" fillId="6" borderId="1" xfId="0" applyFont="1" applyFill="1" applyBorder="1" applyAlignment="1">
      <alignment horizontal="center" vertical="center"/>
    </xf>
    <xf numFmtId="0" fontId="17" fillId="6" borderId="1" xfId="0" applyFont="1" applyFill="1" applyBorder="1"/>
    <xf numFmtId="165" fontId="23" fillId="0" borderId="1" xfId="0" applyNumberFormat="1" applyFont="1" applyBorder="1" applyAlignment="1">
      <alignment horizontal="center"/>
    </xf>
    <xf numFmtId="165" fontId="5" fillId="0" borderId="1" xfId="0" applyNumberFormat="1" applyFont="1" applyBorder="1"/>
    <xf numFmtId="0" fontId="24" fillId="6" borderId="26" xfId="0" applyFont="1" applyFill="1" applyBorder="1" applyAlignment="1">
      <alignment horizontal="center" vertical="center" wrapText="1"/>
    </xf>
    <xf numFmtId="0" fontId="24" fillId="6" borderId="35" xfId="0" applyFont="1" applyFill="1" applyBorder="1" applyAlignment="1">
      <alignment horizontal="center" vertical="center" wrapText="1"/>
    </xf>
    <xf numFmtId="0" fontId="4" fillId="0" borderId="28" xfId="0" applyFont="1" applyBorder="1" applyAlignment="1">
      <alignment horizontal="center"/>
    </xf>
    <xf numFmtId="165" fontId="4" fillId="0" borderId="40" xfId="0" applyNumberFormat="1" applyFont="1" applyBorder="1" applyAlignment="1">
      <alignment horizontal="center"/>
    </xf>
    <xf numFmtId="0" fontId="4" fillId="0" borderId="13" xfId="0" applyFont="1" applyBorder="1" applyAlignment="1">
      <alignment horizontal="center"/>
    </xf>
    <xf numFmtId="165" fontId="4" fillId="0" borderId="31" xfId="0" applyNumberFormat="1" applyFont="1" applyBorder="1" applyAlignment="1">
      <alignment horizontal="center"/>
    </xf>
    <xf numFmtId="0" fontId="4" fillId="0" borderId="15" xfId="0" applyFont="1" applyBorder="1" applyAlignment="1">
      <alignment horizontal="center"/>
    </xf>
    <xf numFmtId="165" fontId="4" fillId="0" borderId="17" xfId="0" applyNumberFormat="1" applyFont="1" applyBorder="1" applyAlignment="1">
      <alignment horizontal="center"/>
    </xf>
    <xf numFmtId="0" fontId="17" fillId="6" borderId="26" xfId="0" applyFont="1" applyFill="1" applyBorder="1" applyAlignment="1">
      <alignment horizontal="center" vertical="center"/>
    </xf>
    <xf numFmtId="171" fontId="0" fillId="5" borderId="1" xfId="0" applyNumberFormat="1" applyFill="1" applyBorder="1" applyAlignment="1">
      <alignment horizontal="center"/>
    </xf>
    <xf numFmtId="0" fontId="0" fillId="0" borderId="1" xfId="0" applyBorder="1"/>
    <xf numFmtId="171" fontId="0" fillId="5" borderId="1" xfId="0" applyNumberFormat="1" applyFill="1" applyBorder="1" applyAlignment="1" applyProtection="1">
      <alignment horizontal="center"/>
      <protection locked="0"/>
    </xf>
    <xf numFmtId="0" fontId="3" fillId="5" borderId="1" xfId="0" applyFont="1" applyFill="1" applyBorder="1" applyAlignment="1" applyProtection="1">
      <alignment horizontal="center" vertical="center" wrapText="1"/>
      <protection locked="0"/>
    </xf>
    <xf numFmtId="49" fontId="3" fillId="5" borderId="1" xfId="0" applyNumberFormat="1" applyFont="1" applyFill="1" applyBorder="1" applyAlignment="1" applyProtection="1">
      <alignment horizontal="center" vertical="center" wrapText="1"/>
      <protection locked="0"/>
    </xf>
    <xf numFmtId="0" fontId="5" fillId="5" borderId="1" xfId="0" applyFont="1" applyFill="1" applyBorder="1" applyAlignment="1" applyProtection="1">
      <alignment horizontal="center" vertical="center"/>
      <protection locked="0"/>
    </xf>
    <xf numFmtId="2" fontId="3" fillId="5" borderId="1" xfId="0" applyNumberFormat="1" applyFont="1" applyFill="1" applyBorder="1" applyAlignment="1" applyProtection="1">
      <alignment horizontal="center" vertical="center" wrapText="1"/>
      <protection locked="0"/>
    </xf>
    <xf numFmtId="10" fontId="5" fillId="5" borderId="1" xfId="0" applyNumberFormat="1" applyFont="1" applyFill="1" applyBorder="1" applyAlignment="1" applyProtection="1">
      <alignment horizontal="center" vertical="center" wrapText="1"/>
      <protection locked="0"/>
    </xf>
    <xf numFmtId="14" fontId="5" fillId="5" borderId="1" xfId="0" applyNumberFormat="1" applyFont="1" applyFill="1" applyBorder="1" applyAlignment="1" applyProtection="1">
      <alignment horizontal="center" vertical="center" wrapText="1"/>
      <protection locked="0"/>
    </xf>
    <xf numFmtId="0" fontId="3" fillId="5" borderId="9" xfId="0" applyFont="1" applyFill="1" applyBorder="1" applyAlignment="1" applyProtection="1">
      <alignment horizontal="center" vertical="center"/>
      <protection locked="0"/>
    </xf>
    <xf numFmtId="0" fontId="3" fillId="5" borderId="1" xfId="0" applyFont="1" applyFill="1" applyBorder="1" applyAlignment="1" applyProtection="1">
      <alignment horizontal="center" vertical="center"/>
      <protection locked="0"/>
    </xf>
    <xf numFmtId="0" fontId="27" fillId="6" borderId="1" xfId="0" applyFont="1" applyFill="1" applyBorder="1" applyAlignment="1">
      <alignment horizontal="center" vertical="center" wrapText="1"/>
    </xf>
    <xf numFmtId="171" fontId="0" fillId="0" borderId="1" xfId="0" applyNumberFormat="1" applyBorder="1" applyAlignment="1">
      <alignment horizontal="center"/>
    </xf>
    <xf numFmtId="0" fontId="5" fillId="0" borderId="1" xfId="0" applyFont="1" applyBorder="1" applyAlignment="1">
      <alignment horizontal="left" vertical="center" wrapText="1"/>
    </xf>
    <xf numFmtId="10" fontId="10" fillId="0" borderId="1" xfId="0" applyNumberFormat="1" applyFont="1" applyBorder="1" applyAlignment="1">
      <alignment horizontal="center" vertical="center"/>
    </xf>
    <xf numFmtId="4" fontId="10" fillId="0" borderId="1" xfId="0" applyNumberFormat="1" applyFont="1" applyBorder="1" applyAlignment="1">
      <alignment horizontal="center" vertical="center"/>
    </xf>
    <xf numFmtId="0" fontId="10" fillId="0" borderId="1" xfId="0" applyFont="1" applyBorder="1" applyAlignment="1">
      <alignment horizontal="center" vertical="center"/>
    </xf>
    <xf numFmtId="0" fontId="10" fillId="0" borderId="1" xfId="0" applyFont="1" applyBorder="1" applyAlignment="1">
      <alignment horizontal="center" vertical="center" wrapText="1"/>
    </xf>
    <xf numFmtId="170" fontId="3" fillId="0" borderId="1" xfId="1" applyNumberFormat="1" applyFont="1" applyFill="1" applyBorder="1" applyAlignment="1">
      <alignment horizontal="center" vertical="center" wrapText="1"/>
    </xf>
    <xf numFmtId="4" fontId="5" fillId="0" borderId="1" xfId="0" applyNumberFormat="1" applyFont="1" applyBorder="1" applyAlignment="1">
      <alignment horizontal="center" vertical="center"/>
    </xf>
    <xf numFmtId="170" fontId="5" fillId="0" borderId="1" xfId="0" applyNumberFormat="1" applyFont="1" applyBorder="1" applyAlignment="1">
      <alignment horizontal="center" vertical="center"/>
    </xf>
    <xf numFmtId="0" fontId="28" fillId="5" borderId="1" xfId="0" applyFont="1" applyFill="1" applyBorder="1" applyAlignment="1" applyProtection="1">
      <alignment horizontal="center" vertical="center"/>
      <protection locked="0"/>
    </xf>
    <xf numFmtId="0" fontId="0" fillId="5" borderId="11" xfId="4" applyNumberFormat="1" applyFont="1" applyFill="1" applyBorder="1" applyAlignment="1" applyProtection="1">
      <alignment horizontal="center" vertical="center" wrapText="1"/>
      <protection locked="0"/>
    </xf>
    <xf numFmtId="170" fontId="0" fillId="5" borderId="11" xfId="1" applyNumberFormat="1" applyFont="1" applyFill="1" applyBorder="1" applyAlignment="1" applyProtection="1">
      <alignment horizontal="center" vertical="center" wrapText="1"/>
      <protection locked="0"/>
    </xf>
    <xf numFmtId="0" fontId="0" fillId="5" borderId="11" xfId="0" applyFill="1" applyBorder="1" applyAlignment="1" applyProtection="1">
      <alignment horizontal="center" vertical="center" wrapText="1"/>
      <protection locked="0"/>
    </xf>
    <xf numFmtId="2" fontId="0" fillId="5" borderId="11" xfId="0" applyNumberFormat="1" applyFill="1" applyBorder="1" applyAlignment="1" applyProtection="1">
      <alignment horizontal="center" vertical="center" wrapText="1"/>
      <protection locked="0"/>
    </xf>
    <xf numFmtId="170" fontId="0" fillId="5" borderId="11" xfId="0" applyNumberFormat="1" applyFill="1" applyBorder="1" applyAlignment="1" applyProtection="1">
      <alignment horizontal="center" vertical="center" wrapText="1"/>
      <protection locked="0"/>
    </xf>
    <xf numFmtId="0" fontId="0" fillId="5" borderId="1" xfId="4" applyNumberFormat="1" applyFont="1" applyFill="1" applyBorder="1" applyAlignment="1" applyProtection="1">
      <alignment horizontal="center" vertical="center" wrapText="1"/>
      <protection locked="0"/>
    </xf>
    <xf numFmtId="170" fontId="0" fillId="5" borderId="1" xfId="1" applyNumberFormat="1" applyFont="1" applyFill="1" applyBorder="1" applyAlignment="1" applyProtection="1">
      <alignment horizontal="center" vertical="center" wrapText="1"/>
      <protection locked="0"/>
    </xf>
    <xf numFmtId="0" fontId="0" fillId="5" borderId="1" xfId="0" applyFill="1" applyBorder="1" applyAlignment="1" applyProtection="1">
      <alignment horizontal="center" vertical="center" wrapText="1"/>
      <protection locked="0"/>
    </xf>
    <xf numFmtId="2" fontId="0" fillId="5" borderId="1" xfId="0" applyNumberFormat="1" applyFill="1" applyBorder="1" applyAlignment="1" applyProtection="1">
      <alignment horizontal="center" vertical="center" wrapText="1"/>
      <protection locked="0"/>
    </xf>
    <xf numFmtId="0" fontId="0" fillId="5" borderId="16" xfId="4" applyNumberFormat="1" applyFont="1" applyFill="1" applyBorder="1" applyAlignment="1" applyProtection="1">
      <alignment horizontal="center" vertical="center" wrapText="1"/>
      <protection locked="0"/>
    </xf>
    <xf numFmtId="169" fontId="7" fillId="0" borderId="1" xfId="1" applyNumberFormat="1" applyFont="1" applyFill="1" applyBorder="1" applyAlignment="1">
      <alignment vertical="center" wrapText="1"/>
    </xf>
    <xf numFmtId="1" fontId="7" fillId="0" borderId="1" xfId="1" applyNumberFormat="1" applyFont="1" applyFill="1" applyBorder="1" applyAlignment="1">
      <alignment horizontal="center" vertical="center" wrapText="1"/>
    </xf>
    <xf numFmtId="2" fontId="7" fillId="0" borderId="1" xfId="1" applyNumberFormat="1" applyFont="1" applyFill="1" applyBorder="1" applyAlignment="1">
      <alignment vertical="center" wrapText="1"/>
    </xf>
    <xf numFmtId="9" fontId="7" fillId="0" borderId="1" xfId="4" applyFont="1" applyFill="1" applyBorder="1" applyAlignment="1">
      <alignment horizontal="center" vertical="center" wrapText="1"/>
    </xf>
    <xf numFmtId="4" fontId="0" fillId="0" borderId="11" xfId="4" applyNumberFormat="1" applyFont="1" applyFill="1" applyBorder="1" applyAlignment="1">
      <alignment horizontal="center" vertical="center" wrapText="1"/>
    </xf>
    <xf numFmtId="0" fontId="0" fillId="0" borderId="11" xfId="4" applyNumberFormat="1" applyFont="1" applyFill="1" applyBorder="1" applyAlignment="1">
      <alignment horizontal="center" vertical="center" wrapText="1"/>
    </xf>
    <xf numFmtId="2" fontId="0" fillId="0" borderId="1" xfId="4" applyNumberFormat="1" applyFont="1" applyFill="1" applyBorder="1" applyAlignment="1">
      <alignment horizontal="center" vertical="center" wrapText="1"/>
    </xf>
    <xf numFmtId="0" fontId="0" fillId="0" borderId="1" xfId="4" applyNumberFormat="1" applyFont="1" applyFill="1" applyBorder="1" applyAlignment="1">
      <alignment horizontal="center" vertical="center" wrapText="1"/>
    </xf>
    <xf numFmtId="2" fontId="0" fillId="0" borderId="16" xfId="4" applyNumberFormat="1" applyFont="1" applyFill="1" applyBorder="1" applyAlignment="1">
      <alignment horizontal="center" vertical="center" wrapText="1"/>
    </xf>
    <xf numFmtId="0" fontId="0" fillId="0" borderId="16" xfId="4" applyNumberFormat="1" applyFont="1" applyFill="1" applyBorder="1" applyAlignment="1">
      <alignment horizontal="center" vertical="center" wrapText="1"/>
    </xf>
    <xf numFmtId="172" fontId="0" fillId="5" borderId="1" xfId="1" applyNumberFormat="1" applyFont="1" applyFill="1" applyBorder="1" applyAlignment="1">
      <alignment horizontal="center" vertical="center" wrapText="1"/>
    </xf>
    <xf numFmtId="172" fontId="0" fillId="5" borderId="11" xfId="1" applyNumberFormat="1" applyFont="1" applyFill="1" applyBorder="1" applyAlignment="1">
      <alignment horizontal="center" vertical="center" wrapText="1"/>
    </xf>
    <xf numFmtId="2" fontId="0" fillId="5" borderId="1" xfId="4" applyNumberFormat="1" applyFont="1" applyFill="1" applyBorder="1" applyAlignment="1">
      <alignment horizontal="center" vertical="center" wrapText="1"/>
    </xf>
    <xf numFmtId="172" fontId="0" fillId="0" borderId="0" xfId="1" applyNumberFormat="1" applyFont="1" applyFill="1" applyBorder="1" applyAlignment="1">
      <alignment horizontal="center" vertical="center" wrapText="1"/>
    </xf>
    <xf numFmtId="10" fontId="28" fillId="5" borderId="1" xfId="0" applyNumberFormat="1" applyFont="1" applyFill="1" applyBorder="1" applyAlignment="1" applyProtection="1">
      <alignment horizontal="center" vertical="center"/>
      <protection locked="0"/>
    </xf>
    <xf numFmtId="9" fontId="28" fillId="5" borderId="1" xfId="4" applyFont="1" applyFill="1" applyBorder="1" applyAlignment="1" applyProtection="1">
      <alignment horizontal="center" vertical="center"/>
      <protection locked="0"/>
    </xf>
    <xf numFmtId="0" fontId="28" fillId="5" borderId="1" xfId="0" applyFont="1" applyFill="1" applyBorder="1" applyAlignment="1">
      <alignment horizontal="center" vertical="center"/>
    </xf>
    <xf numFmtId="9" fontId="28" fillId="5" borderId="1" xfId="4" applyFont="1" applyFill="1" applyBorder="1" applyAlignment="1">
      <alignment horizontal="center" vertical="center"/>
    </xf>
    <xf numFmtId="0" fontId="28" fillId="0" borderId="1" xfId="0" applyFont="1" applyBorder="1" applyAlignment="1">
      <alignment horizontal="center" vertical="center"/>
    </xf>
    <xf numFmtId="9" fontId="28" fillId="0" borderId="1" xfId="0" applyNumberFormat="1" applyFont="1" applyBorder="1" applyAlignment="1">
      <alignment horizontal="center" vertical="center"/>
    </xf>
    <xf numFmtId="0" fontId="9" fillId="0" borderId="0" xfId="0" applyFont="1" applyAlignment="1">
      <alignment horizontal="center" vertical="center"/>
    </xf>
    <xf numFmtId="0" fontId="28" fillId="5" borderId="1" xfId="0" applyFont="1" applyFill="1" applyBorder="1" applyAlignment="1" applyProtection="1">
      <alignment horizontal="center" vertical="center" wrapText="1"/>
      <protection locked="0"/>
    </xf>
    <xf numFmtId="0" fontId="0" fillId="0" borderId="0" xfId="0" applyAlignment="1">
      <alignment vertical="center"/>
    </xf>
    <xf numFmtId="0" fontId="17" fillId="6" borderId="32" xfId="0" applyFont="1" applyFill="1" applyBorder="1" applyAlignment="1">
      <alignment horizontal="center" vertical="center" wrapText="1"/>
    </xf>
    <xf numFmtId="1" fontId="19" fillId="0" borderId="1" xfId="2" applyNumberFormat="1" applyFont="1" applyFill="1" applyBorder="1" applyAlignment="1">
      <alignment horizontal="center" vertical="center" wrapText="1"/>
    </xf>
    <xf numFmtId="0" fontId="4" fillId="0" borderId="32" xfId="0" applyFont="1" applyBorder="1" applyAlignment="1">
      <alignment horizontal="center"/>
    </xf>
    <xf numFmtId="165" fontId="4" fillId="0" borderId="46" xfId="0" applyNumberFormat="1" applyFont="1" applyBorder="1" applyAlignment="1">
      <alignment horizontal="center"/>
    </xf>
    <xf numFmtId="0" fontId="18" fillId="0" borderId="1" xfId="3" applyFont="1" applyBorder="1" applyAlignment="1" applyProtection="1">
      <alignment horizontal="center" vertical="center" wrapText="1"/>
      <protection locked="0"/>
    </xf>
    <xf numFmtId="0" fontId="11" fillId="6" borderId="16" xfId="0" applyFont="1" applyFill="1" applyBorder="1" applyAlignment="1">
      <alignment horizontal="center" vertical="center" wrapText="1"/>
    </xf>
    <xf numFmtId="0" fontId="0" fillId="5" borderId="16" xfId="0" applyFill="1" applyBorder="1" applyAlignment="1" applyProtection="1">
      <alignment horizontal="center" vertical="center" wrapText="1"/>
      <protection locked="0"/>
    </xf>
    <xf numFmtId="9" fontId="0" fillId="0" borderId="1" xfId="0" applyNumberFormat="1" applyBorder="1" applyAlignment="1">
      <alignment horizontal="center" vertical="center"/>
    </xf>
    <xf numFmtId="0" fontId="5" fillId="0" borderId="1" xfId="0" applyFont="1" applyBorder="1"/>
    <xf numFmtId="174" fontId="10" fillId="0" borderId="0" xfId="0" applyNumberFormat="1" applyFont="1"/>
    <xf numFmtId="2" fontId="19" fillId="0" borderId="1" xfId="2" applyNumberFormat="1" applyFont="1" applyFill="1" applyBorder="1" applyAlignment="1">
      <alignment horizontal="center" vertical="center" wrapText="1"/>
    </xf>
    <xf numFmtId="0" fontId="5" fillId="0" borderId="1" xfId="0" applyFont="1" applyBorder="1" applyAlignment="1">
      <alignment vertical="center" wrapText="1"/>
    </xf>
    <xf numFmtId="0" fontId="31" fillId="0" borderId="1" xfId="0" applyFont="1" applyBorder="1" applyAlignment="1">
      <alignment horizontal="center" vertical="center"/>
    </xf>
    <xf numFmtId="9" fontId="32" fillId="0" borderId="1" xfId="0" applyNumberFormat="1" applyFont="1" applyBorder="1" applyAlignment="1">
      <alignment horizontal="center" vertical="center"/>
    </xf>
    <xf numFmtId="2" fontId="32" fillId="0" borderId="1" xfId="0" applyNumberFormat="1" applyFont="1" applyBorder="1" applyAlignment="1">
      <alignment horizontal="center" vertical="center"/>
    </xf>
    <xf numFmtId="2" fontId="15" fillId="0" borderId="1" xfId="0" applyNumberFormat="1" applyFont="1" applyBorder="1" applyAlignment="1">
      <alignment horizontal="center" vertical="center"/>
    </xf>
    <xf numFmtId="0" fontId="11" fillId="6" borderId="52" xfId="0" applyFont="1" applyFill="1" applyBorder="1" applyAlignment="1">
      <alignment horizontal="center" vertical="center" wrapText="1"/>
    </xf>
    <xf numFmtId="0" fontId="0" fillId="0" borderId="49" xfId="0" applyBorder="1" applyAlignment="1">
      <alignment horizontal="center" vertical="center" wrapText="1"/>
    </xf>
    <xf numFmtId="0" fontId="0" fillId="0" borderId="9" xfId="0" applyBorder="1" applyAlignment="1">
      <alignment horizontal="center" vertical="center" wrapText="1"/>
    </xf>
    <xf numFmtId="0" fontId="0" fillId="0" borderId="52" xfId="0" applyBorder="1" applyAlignment="1">
      <alignment horizontal="center" vertical="center" wrapText="1"/>
    </xf>
    <xf numFmtId="0" fontId="32" fillId="5" borderId="8" xfId="0" applyFont="1" applyFill="1" applyBorder="1" applyAlignment="1" applyProtection="1">
      <alignment horizontal="center" vertical="center" wrapText="1"/>
      <protection locked="0"/>
    </xf>
    <xf numFmtId="0" fontId="11" fillId="8" borderId="11" xfId="0" applyFont="1" applyFill="1" applyBorder="1" applyAlignment="1">
      <alignment vertical="center" wrapText="1"/>
    </xf>
    <xf numFmtId="0" fontId="26" fillId="0" borderId="0" xfId="0" applyFont="1" applyAlignment="1">
      <alignment vertical="center" wrapText="1"/>
    </xf>
    <xf numFmtId="0" fontId="32" fillId="5" borderId="7" xfId="0" applyFont="1" applyFill="1" applyBorder="1" applyAlignment="1" applyProtection="1">
      <alignment horizontal="center" vertical="center" wrapText="1"/>
      <protection locked="0"/>
    </xf>
    <xf numFmtId="0" fontId="36" fillId="0" borderId="0" xfId="5" applyFont="1"/>
    <xf numFmtId="0" fontId="36" fillId="0" borderId="0" xfId="5" applyFont="1" applyAlignment="1">
      <alignment wrapText="1"/>
    </xf>
    <xf numFmtId="0" fontId="0" fillId="0" borderId="73" xfId="0" applyBorder="1" applyAlignment="1">
      <alignment horizontal="center" vertical="center" wrapText="1"/>
    </xf>
    <xf numFmtId="0" fontId="0" fillId="0" borderId="19" xfId="0" applyBorder="1" applyAlignment="1">
      <alignment horizontal="center" vertical="center" wrapText="1"/>
    </xf>
    <xf numFmtId="0" fontId="41" fillId="0" borderId="9" xfId="0" applyFont="1" applyBorder="1" applyAlignment="1">
      <alignment horizontal="center" vertical="center"/>
    </xf>
    <xf numFmtId="0" fontId="45" fillId="0" borderId="0" xfId="7" applyFont="1"/>
    <xf numFmtId="0" fontId="45" fillId="0" borderId="0" xfId="7" applyFont="1" applyAlignment="1">
      <alignment horizontal="center"/>
    </xf>
    <xf numFmtId="0" fontId="46" fillId="0" borderId="0" xfId="7" applyFont="1"/>
    <xf numFmtId="0" fontId="45" fillId="0" borderId="74" xfId="7" applyFont="1" applyBorder="1"/>
    <xf numFmtId="0" fontId="45" fillId="10" borderId="74" xfId="7" applyFont="1" applyFill="1" applyBorder="1"/>
    <xf numFmtId="0" fontId="46" fillId="10" borderId="0" xfId="7" applyFont="1" applyFill="1"/>
    <xf numFmtId="0" fontId="48" fillId="0" borderId="13" xfId="9" applyFont="1" applyBorder="1" applyAlignment="1">
      <alignment horizontal="center" vertical="center"/>
    </xf>
    <xf numFmtId="49" fontId="48" fillId="0" borderId="1" xfId="10" applyNumberFormat="1" applyFont="1" applyBorder="1" applyAlignment="1">
      <alignment horizontal="center" vertical="center"/>
    </xf>
    <xf numFmtId="49" fontId="48" fillId="0" borderId="1" xfId="10" applyNumberFormat="1" applyFont="1" applyBorder="1" applyAlignment="1">
      <alignment horizontal="justify" vertical="center" wrapText="1"/>
    </xf>
    <xf numFmtId="176" fontId="48" fillId="0" borderId="1" xfId="11" applyNumberFormat="1" applyFont="1" applyBorder="1" applyAlignment="1">
      <alignment horizontal="center" vertical="center" wrapText="1"/>
    </xf>
    <xf numFmtId="43" fontId="48" fillId="0" borderId="1" xfId="12" applyFont="1" applyBorder="1" applyAlignment="1">
      <alignment horizontal="right" vertical="center" wrapText="1"/>
    </xf>
    <xf numFmtId="167" fontId="52" fillId="0" borderId="1" xfId="13" applyNumberFormat="1" applyFont="1" applyBorder="1" applyAlignment="1">
      <alignment vertical="center"/>
    </xf>
    <xf numFmtId="167" fontId="52" fillId="0" borderId="31" xfId="13" applyNumberFormat="1" applyFont="1" applyBorder="1" applyAlignment="1">
      <alignment horizontal="center" vertical="center"/>
    </xf>
    <xf numFmtId="0" fontId="52" fillId="13" borderId="13" xfId="0" applyFont="1" applyFill="1" applyBorder="1" applyAlignment="1">
      <alignment vertical="center"/>
    </xf>
    <xf numFmtId="0" fontId="52" fillId="13" borderId="1" xfId="0" applyFont="1" applyFill="1" applyBorder="1" applyAlignment="1">
      <alignment vertical="center"/>
    </xf>
    <xf numFmtId="0" fontId="54" fillId="13" borderId="1" xfId="0" applyFont="1" applyFill="1" applyBorder="1" applyAlignment="1">
      <alignment vertical="center" wrapText="1"/>
    </xf>
    <xf numFmtId="0" fontId="52" fillId="13" borderId="1" xfId="0" applyFont="1" applyFill="1" applyBorder="1" applyAlignment="1">
      <alignment horizontal="center" vertical="center"/>
    </xf>
    <xf numFmtId="0" fontId="52" fillId="13" borderId="31" xfId="0" applyFont="1" applyFill="1" applyBorder="1" applyAlignment="1">
      <alignment vertical="center"/>
    </xf>
    <xf numFmtId="0" fontId="52" fillId="13" borderId="28" xfId="0" applyFont="1" applyFill="1" applyBorder="1" applyAlignment="1">
      <alignment vertical="center"/>
    </xf>
    <xf numFmtId="0" fontId="52" fillId="13" borderId="4" xfId="0" applyFont="1" applyFill="1" applyBorder="1" applyAlignment="1">
      <alignment vertical="center"/>
    </xf>
    <xf numFmtId="0" fontId="52" fillId="13" borderId="40" xfId="0" applyFont="1" applyFill="1" applyBorder="1" applyAlignment="1">
      <alignment vertical="center"/>
    </xf>
    <xf numFmtId="0" fontId="52" fillId="0" borderId="13" xfId="0" applyFont="1" applyBorder="1" applyAlignment="1">
      <alignment vertical="center"/>
    </xf>
    <xf numFmtId="0" fontId="52" fillId="0" borderId="1" xfId="0" applyFont="1" applyBorder="1" applyAlignment="1">
      <alignment horizontal="center" vertical="center"/>
    </xf>
    <xf numFmtId="0" fontId="52" fillId="0" borderId="8" xfId="0" applyFont="1" applyBorder="1" applyAlignment="1">
      <alignment horizontal="left" vertical="center" wrapText="1"/>
    </xf>
    <xf numFmtId="43" fontId="52" fillId="0" borderId="1" xfId="12" applyFont="1" applyBorder="1" applyAlignment="1">
      <alignment horizontal="center" vertical="center"/>
    </xf>
    <xf numFmtId="8" fontId="55" fillId="0" borderId="9" xfId="0" applyNumberFormat="1" applyFont="1" applyBorder="1" applyAlignment="1">
      <alignment vertical="center"/>
    </xf>
    <xf numFmtId="8" fontId="55" fillId="0" borderId="31" xfId="0" applyNumberFormat="1" applyFont="1" applyBorder="1" applyAlignment="1">
      <alignment vertical="center"/>
    </xf>
    <xf numFmtId="43" fontId="56" fillId="0" borderId="1" xfId="12" applyFont="1" applyBorder="1" applyAlignment="1">
      <alignment horizontal="center" vertical="center"/>
    </xf>
    <xf numFmtId="178" fontId="52" fillId="0" borderId="13" xfId="0" applyNumberFormat="1" applyFont="1" applyBorder="1" applyAlignment="1">
      <alignment vertical="center"/>
    </xf>
    <xf numFmtId="0" fontId="54" fillId="13" borderId="8" xfId="0" applyFont="1" applyFill="1" applyBorder="1" applyAlignment="1">
      <alignment horizontal="left" vertical="center" wrapText="1"/>
    </xf>
    <xf numFmtId="0" fontId="52" fillId="14" borderId="1" xfId="0" applyFont="1" applyFill="1" applyBorder="1" applyAlignment="1">
      <alignment horizontal="center" vertical="center"/>
    </xf>
    <xf numFmtId="43" fontId="52" fillId="14" borderId="1" xfId="12" applyFont="1" applyFill="1" applyBorder="1" applyAlignment="1">
      <alignment horizontal="center" vertical="center"/>
    </xf>
    <xf numFmtId="0" fontId="52" fillId="14" borderId="31" xfId="0" applyFont="1" applyFill="1" applyBorder="1" applyAlignment="1">
      <alignment horizontal="center" vertical="center"/>
    </xf>
    <xf numFmtId="0" fontId="46" fillId="0" borderId="74" xfId="7" applyFont="1" applyBorder="1"/>
    <xf numFmtId="43" fontId="57" fillId="0" borderId="1" xfId="12" applyFont="1" applyBorder="1" applyAlignment="1">
      <alignment horizontal="center" vertical="center"/>
    </xf>
    <xf numFmtId="0" fontId="54" fillId="13" borderId="8" xfId="0" applyFont="1" applyFill="1" applyBorder="1" applyAlignment="1">
      <alignment vertical="center" wrapText="1"/>
    </xf>
    <xf numFmtId="8" fontId="58" fillId="0" borderId="9" xfId="0" applyNumberFormat="1" applyFont="1" applyBorder="1" applyAlignment="1">
      <alignment vertical="center"/>
    </xf>
    <xf numFmtId="0" fontId="48" fillId="0" borderId="13" xfId="9" applyFont="1" applyBorder="1" applyAlignment="1">
      <alignment horizontal="left" vertical="center"/>
    </xf>
    <xf numFmtId="2" fontId="48" fillId="0" borderId="1" xfId="9" applyNumberFormat="1" applyFont="1" applyBorder="1" applyAlignment="1">
      <alignment horizontal="center" vertical="center"/>
    </xf>
    <xf numFmtId="0" fontId="48" fillId="0" borderId="1" xfId="9" applyFont="1" applyBorder="1" applyAlignment="1">
      <alignment horizontal="left" vertical="center" wrapText="1"/>
    </xf>
    <xf numFmtId="0" fontId="48" fillId="0" borderId="1" xfId="9" applyFont="1" applyBorder="1" applyAlignment="1">
      <alignment horizontal="center" vertical="center"/>
    </xf>
    <xf numFmtId="2" fontId="48" fillId="0" borderId="1" xfId="14" applyNumberFormat="1" applyFont="1" applyBorder="1" applyAlignment="1">
      <alignment vertical="center" wrapText="1"/>
    </xf>
    <xf numFmtId="176" fontId="48" fillId="0" borderId="1" xfId="11" applyNumberFormat="1" applyFont="1" applyBorder="1" applyAlignment="1">
      <alignment horizontal="right" vertical="center" wrapText="1"/>
    </xf>
    <xf numFmtId="176" fontId="48" fillId="0" borderId="31" xfId="11" applyNumberFormat="1" applyFont="1" applyBorder="1" applyAlignment="1">
      <alignment horizontal="right" vertical="center" wrapText="1"/>
    </xf>
    <xf numFmtId="2" fontId="48" fillId="0" borderId="32" xfId="14" applyNumberFormat="1" applyFont="1" applyBorder="1" applyAlignment="1">
      <alignment vertical="center" wrapText="1"/>
    </xf>
    <xf numFmtId="0" fontId="46" fillId="0" borderId="64" xfId="7" applyFont="1" applyBorder="1"/>
    <xf numFmtId="0" fontId="45" fillId="0" borderId="74" xfId="15" applyFont="1" applyBorder="1"/>
    <xf numFmtId="0" fontId="59" fillId="0" borderId="0" xfId="15" applyFont="1"/>
    <xf numFmtId="49" fontId="47" fillId="0" borderId="13" xfId="16" applyNumberFormat="1" applyFont="1" applyBorder="1" applyAlignment="1">
      <alignment horizontal="right" vertical="center"/>
    </xf>
    <xf numFmtId="49" fontId="47" fillId="0" borderId="1" xfId="16" applyNumberFormat="1" applyFont="1" applyBorder="1" applyAlignment="1">
      <alignment horizontal="right" vertical="center"/>
    </xf>
    <xf numFmtId="49" fontId="47" fillId="0" borderId="1" xfId="16" applyNumberFormat="1" applyFont="1" applyBorder="1" applyAlignment="1">
      <alignment horizontal="center" vertical="center"/>
    </xf>
    <xf numFmtId="49" fontId="47" fillId="0" borderId="9" xfId="16" applyNumberFormat="1" applyFont="1" applyBorder="1" applyAlignment="1">
      <alignment horizontal="right" vertical="center"/>
    </xf>
    <xf numFmtId="49" fontId="47" fillId="0" borderId="14" xfId="16" applyNumberFormat="1" applyFont="1" applyBorder="1" applyAlignment="1">
      <alignment horizontal="right" vertical="center"/>
    </xf>
    <xf numFmtId="0" fontId="59" fillId="0" borderId="34" xfId="15" applyFont="1" applyBorder="1"/>
    <xf numFmtId="0" fontId="59" fillId="0" borderId="64" xfId="15" applyFont="1" applyBorder="1"/>
    <xf numFmtId="49" fontId="47" fillId="0" borderId="1" xfId="16" applyNumberFormat="1" applyFont="1" applyBorder="1" applyAlignment="1">
      <alignment horizontal="center" vertical="center" wrapText="1"/>
    </xf>
    <xf numFmtId="164" fontId="59" fillId="0" borderId="64" xfId="15" applyNumberFormat="1" applyFont="1" applyBorder="1"/>
    <xf numFmtId="0" fontId="4" fillId="0" borderId="1" xfId="9" applyBorder="1" applyAlignment="1">
      <alignment horizontal="left" vertical="center" wrapText="1"/>
    </xf>
    <xf numFmtId="0" fontId="48" fillId="0" borderId="1" xfId="9" applyFont="1" applyBorder="1" applyAlignment="1">
      <alignment horizontal="center" vertical="center" wrapText="1"/>
    </xf>
    <xf numFmtId="181" fontId="48" fillId="0" borderId="1" xfId="9" applyNumberFormat="1" applyFont="1" applyBorder="1" applyAlignment="1">
      <alignment horizontal="center" vertical="center" wrapText="1"/>
    </xf>
    <xf numFmtId="0" fontId="4" fillId="0" borderId="16" xfId="9" applyBorder="1" applyAlignment="1">
      <alignment horizontal="left" vertical="center" wrapText="1"/>
    </xf>
    <xf numFmtId="0" fontId="48" fillId="0" borderId="16" xfId="9" applyFont="1" applyBorder="1" applyAlignment="1">
      <alignment horizontal="center" vertical="center" wrapText="1"/>
    </xf>
    <xf numFmtId="181" fontId="48" fillId="0" borderId="16" xfId="9" applyNumberFormat="1" applyFont="1" applyBorder="1" applyAlignment="1">
      <alignment horizontal="center" vertical="center" wrapText="1"/>
    </xf>
    <xf numFmtId="0" fontId="48" fillId="0" borderId="66" xfId="17" applyFont="1" applyBorder="1"/>
    <xf numFmtId="0" fontId="48" fillId="0" borderId="37" xfId="10" applyFont="1" applyBorder="1" applyAlignment="1">
      <alignment horizontal="center" vertical="center"/>
    </xf>
    <xf numFmtId="0" fontId="4" fillId="0" borderId="37" xfId="9" applyBorder="1" applyAlignment="1">
      <alignment horizontal="left" vertical="center" wrapText="1"/>
    </xf>
    <xf numFmtId="0" fontId="48" fillId="0" borderId="37" xfId="9" applyFont="1" applyBorder="1" applyAlignment="1">
      <alignment horizontal="center" vertical="center" wrapText="1"/>
    </xf>
    <xf numFmtId="181" fontId="48" fillId="0" borderId="37" xfId="9" applyNumberFormat="1" applyFont="1" applyBorder="1" applyAlignment="1">
      <alignment horizontal="center" vertical="center" wrapText="1"/>
    </xf>
    <xf numFmtId="0" fontId="48" fillId="0" borderId="37" xfId="9" applyFont="1" applyBorder="1" applyAlignment="1">
      <alignment vertical="center" wrapText="1"/>
    </xf>
    <xf numFmtId="0" fontId="48" fillId="0" borderId="38" xfId="9" applyFont="1" applyBorder="1" applyAlignment="1">
      <alignment vertical="center" wrapText="1"/>
    </xf>
    <xf numFmtId="10" fontId="48" fillId="0" borderId="1" xfId="18" applyNumberFormat="1" applyFont="1" applyBorder="1" applyAlignment="1">
      <alignment horizontal="center" vertical="center" wrapText="1"/>
    </xf>
    <xf numFmtId="0" fontId="48" fillId="0" borderId="0" xfId="9" applyFont="1" applyAlignment="1">
      <alignment horizontal="center" vertical="center" wrapText="1"/>
    </xf>
    <xf numFmtId="0" fontId="48" fillId="0" borderId="64" xfId="9" applyFont="1" applyBorder="1" applyAlignment="1">
      <alignment horizontal="center" vertical="center" wrapText="1"/>
    </xf>
    <xf numFmtId="0" fontId="23" fillId="16" borderId="1" xfId="9" applyFont="1" applyFill="1" applyBorder="1" applyAlignment="1">
      <alignment horizontal="center" vertical="center" wrapText="1"/>
    </xf>
    <xf numFmtId="0" fontId="47" fillId="16" borderId="1" xfId="9" applyFont="1" applyFill="1" applyBorder="1" applyAlignment="1">
      <alignment horizontal="center" vertical="center" wrapText="1"/>
    </xf>
    <xf numFmtId="10" fontId="48" fillId="16" borderId="1" xfId="18" applyNumberFormat="1" applyFont="1" applyFill="1" applyBorder="1" applyAlignment="1">
      <alignment horizontal="center" vertical="center" wrapText="1"/>
    </xf>
    <xf numFmtId="0" fontId="59" fillId="0" borderId="68" xfId="15" applyFont="1" applyBorder="1"/>
    <xf numFmtId="0" fontId="59" fillId="0" borderId="69" xfId="15" applyFont="1" applyBorder="1"/>
    <xf numFmtId="0" fontId="48" fillId="0" borderId="34" xfId="17" applyFont="1" applyBorder="1"/>
    <xf numFmtId="0" fontId="48" fillId="0" borderId="0" xfId="17" applyFont="1" applyAlignment="1">
      <alignment horizontal="center"/>
    </xf>
    <xf numFmtId="0" fontId="48" fillId="0" borderId="0" xfId="17" applyFont="1"/>
    <xf numFmtId="2" fontId="48" fillId="0" borderId="0" xfId="17" applyNumberFormat="1" applyFont="1"/>
    <xf numFmtId="183" fontId="48" fillId="0" borderId="0" xfId="19" applyNumberFormat="1" applyFont="1" applyBorder="1"/>
    <xf numFmtId="183" fontId="48" fillId="0" borderId="64" xfId="19" applyNumberFormat="1" applyFont="1" applyBorder="1"/>
    <xf numFmtId="0" fontId="46" fillId="0" borderId="74" xfId="20" applyFont="1" applyBorder="1"/>
    <xf numFmtId="0" fontId="46" fillId="0" borderId="0" xfId="20" applyFont="1"/>
    <xf numFmtId="185" fontId="45" fillId="0" borderId="0" xfId="21" applyNumberFormat="1" applyFont="1" applyBorder="1"/>
    <xf numFmtId="0" fontId="46" fillId="0" borderId="0" xfId="7" applyFont="1" applyAlignment="1">
      <alignment horizontal="center"/>
    </xf>
    <xf numFmtId="0" fontId="50" fillId="0" borderId="13" xfId="15" applyFont="1" applyBorder="1" applyAlignment="1">
      <alignment horizontal="center"/>
    </xf>
    <xf numFmtId="10" fontId="63" fillId="7" borderId="1" xfId="18" applyNumberFormat="1" applyFont="1" applyFill="1" applyBorder="1" applyAlignment="1">
      <alignment horizontal="center" vertical="center" wrapText="1"/>
    </xf>
    <xf numFmtId="0" fontId="50" fillId="0" borderId="28" xfId="15" applyFont="1" applyBorder="1" applyAlignment="1">
      <alignment horizontal="center"/>
    </xf>
    <xf numFmtId="10" fontId="63" fillId="7" borderId="4" xfId="18" applyNumberFormat="1" applyFont="1" applyFill="1" applyBorder="1" applyAlignment="1">
      <alignment horizontal="center" vertical="center" wrapText="1"/>
    </xf>
    <xf numFmtId="0" fontId="50" fillId="0" borderId="32" xfId="15" applyFont="1" applyBorder="1" applyAlignment="1">
      <alignment horizontal="center"/>
    </xf>
    <xf numFmtId="10" fontId="63" fillId="7" borderId="2" xfId="18" applyNumberFormat="1" applyFont="1" applyFill="1" applyBorder="1" applyAlignment="1">
      <alignment horizontal="center" vertical="center" wrapText="1"/>
    </xf>
    <xf numFmtId="0" fontId="64" fillId="0" borderId="71" xfId="15" applyFont="1" applyBorder="1" applyAlignment="1">
      <alignment horizontal="center"/>
    </xf>
    <xf numFmtId="43" fontId="65" fillId="0" borderId="13" xfId="12" applyFont="1" applyBorder="1" applyAlignment="1">
      <alignment horizontal="center" vertical="center"/>
    </xf>
    <xf numFmtId="167" fontId="66" fillId="7" borderId="8" xfId="7" applyNumberFormat="1" applyFont="1" applyFill="1" applyBorder="1" applyAlignment="1">
      <alignment vertical="center"/>
    </xf>
    <xf numFmtId="167" fontId="66" fillId="0" borderId="1" xfId="7" applyNumberFormat="1" applyFont="1" applyBorder="1" applyAlignment="1">
      <alignment vertical="center"/>
    </xf>
    <xf numFmtId="167" fontId="50" fillId="0" borderId="1" xfId="7" applyNumberFormat="1" applyFont="1" applyBorder="1" applyAlignment="1">
      <alignment horizontal="center" vertical="center"/>
    </xf>
    <xf numFmtId="167" fontId="66" fillId="0" borderId="31" xfId="7" applyNumberFormat="1" applyFont="1" applyBorder="1" applyAlignment="1">
      <alignment vertical="center"/>
    </xf>
    <xf numFmtId="43" fontId="63" fillId="0" borderId="13" xfId="12" applyFont="1" applyBorder="1" applyAlignment="1">
      <alignment horizontal="center" vertical="center"/>
    </xf>
    <xf numFmtId="43" fontId="63" fillId="0" borderId="28" xfId="12" applyFont="1" applyBorder="1" applyAlignment="1">
      <alignment vertical="center" wrapText="1"/>
    </xf>
    <xf numFmtId="167" fontId="66" fillId="7" borderId="4" xfId="7" applyNumberFormat="1" applyFont="1" applyFill="1" applyBorder="1" applyAlignment="1">
      <alignment vertical="center"/>
    </xf>
    <xf numFmtId="167" fontId="66" fillId="0" borderId="4" xfId="7" applyNumberFormat="1" applyFont="1" applyBorder="1" applyAlignment="1">
      <alignment vertical="center"/>
    </xf>
    <xf numFmtId="167" fontId="50" fillId="0" borderId="4" xfId="7" applyNumberFormat="1" applyFont="1" applyBorder="1" applyAlignment="1">
      <alignment horizontal="center" vertical="center"/>
    </xf>
    <xf numFmtId="167" fontId="66" fillId="0" borderId="40" xfId="7" applyNumberFormat="1" applyFont="1" applyBorder="1" applyAlignment="1">
      <alignment vertical="center"/>
    </xf>
    <xf numFmtId="43" fontId="65" fillId="0" borderId="1" xfId="12" applyFont="1" applyBorder="1" applyAlignment="1">
      <alignment horizontal="center" vertical="center"/>
    </xf>
    <xf numFmtId="8" fontId="67" fillId="0" borderId="1" xfId="0" applyNumberFormat="1" applyFont="1" applyBorder="1" applyAlignment="1">
      <alignment vertical="center"/>
    </xf>
    <xf numFmtId="43" fontId="65" fillId="14" borderId="13" xfId="12" applyFont="1" applyFill="1" applyBorder="1" applyAlignment="1">
      <alignment horizontal="center" vertical="center"/>
    </xf>
    <xf numFmtId="43" fontId="65" fillId="14" borderId="1" xfId="12" applyFont="1" applyFill="1" applyBorder="1" applyAlignment="1">
      <alignment horizontal="center" vertical="center"/>
    </xf>
    <xf numFmtId="43" fontId="65" fillId="14" borderId="31" xfId="12" applyFont="1" applyFill="1" applyBorder="1" applyAlignment="1">
      <alignment horizontal="center" vertical="center"/>
    </xf>
    <xf numFmtId="43" fontId="68" fillId="0" borderId="13" xfId="12" applyFont="1" applyBorder="1" applyAlignment="1">
      <alignment horizontal="center" vertical="center"/>
    </xf>
    <xf numFmtId="43" fontId="65" fillId="0" borderId="13" xfId="12" applyFont="1" applyFill="1" applyBorder="1" applyAlignment="1">
      <alignment horizontal="center" vertical="center"/>
    </xf>
    <xf numFmtId="167" fontId="66" fillId="0" borderId="8" xfId="7" applyNumberFormat="1" applyFont="1" applyBorder="1" applyAlignment="1">
      <alignment vertical="center"/>
    </xf>
    <xf numFmtId="10" fontId="69" fillId="16" borderId="84" xfId="18" applyNumberFormat="1" applyFont="1" applyFill="1" applyBorder="1" applyAlignment="1">
      <alignment horizontal="center" vertical="center" wrapText="1"/>
    </xf>
    <xf numFmtId="0" fontId="60" fillId="7" borderId="33" xfId="15" applyFont="1" applyFill="1" applyBorder="1" applyAlignment="1">
      <alignment horizontal="center" vertical="center"/>
    </xf>
    <xf numFmtId="167" fontId="46" fillId="10" borderId="5" xfId="7" applyNumberFormat="1" applyFont="1" applyFill="1" applyBorder="1" applyAlignment="1">
      <alignment vertical="center"/>
    </xf>
    <xf numFmtId="167" fontId="46" fillId="0" borderId="5" xfId="7" applyNumberFormat="1" applyFont="1" applyBorder="1" applyAlignment="1">
      <alignment vertical="center"/>
    </xf>
    <xf numFmtId="167" fontId="53" fillId="0" borderId="5" xfId="7" applyNumberFormat="1" applyFont="1" applyBorder="1" applyAlignment="1">
      <alignment horizontal="center" vertical="center"/>
    </xf>
    <xf numFmtId="167" fontId="46" fillId="0" borderId="41" xfId="7" applyNumberFormat="1" applyFont="1" applyBorder="1" applyAlignment="1">
      <alignment vertical="center"/>
    </xf>
    <xf numFmtId="180" fontId="71" fillId="11" borderId="84" xfId="9" applyNumberFormat="1" applyFont="1" applyFill="1" applyBorder="1" applyAlignment="1">
      <alignment vertical="center"/>
    </xf>
    <xf numFmtId="0" fontId="46" fillId="0" borderId="0" xfId="22" applyFont="1"/>
    <xf numFmtId="49" fontId="62" fillId="18" borderId="71" xfId="16" applyNumberFormat="1" applyFont="1" applyFill="1" applyBorder="1" applyAlignment="1">
      <alignment horizontal="center" vertical="center" wrapText="1"/>
    </xf>
    <xf numFmtId="0" fontId="50" fillId="0" borderId="76" xfId="15" applyFont="1" applyBorder="1" applyAlignment="1">
      <alignment horizontal="center" vertical="center" wrapText="1"/>
    </xf>
    <xf numFmtId="0" fontId="50" fillId="0" borderId="25" xfId="15" applyFont="1" applyBorder="1" applyAlignment="1">
      <alignment horizontal="center" vertical="center" wrapText="1"/>
    </xf>
    <xf numFmtId="0" fontId="50" fillId="0" borderId="29" xfId="15" applyFont="1" applyBorder="1" applyAlignment="1">
      <alignment horizontal="center" vertical="center" wrapText="1"/>
    </xf>
    <xf numFmtId="49" fontId="62" fillId="18" borderId="84" xfId="16" applyNumberFormat="1" applyFont="1" applyFill="1" applyBorder="1" applyAlignment="1">
      <alignment horizontal="center" vertical="center" wrapText="1"/>
    </xf>
    <xf numFmtId="181" fontId="62" fillId="0" borderId="85" xfId="9" applyNumberFormat="1" applyFont="1" applyBorder="1" applyAlignment="1">
      <alignment horizontal="center" vertical="center" wrapText="1"/>
    </xf>
    <xf numFmtId="181" fontId="62" fillId="0" borderId="57" xfId="9" applyNumberFormat="1" applyFont="1" applyBorder="1" applyAlignment="1">
      <alignment horizontal="center" vertical="center" wrapText="1"/>
    </xf>
    <xf numFmtId="181" fontId="62" fillId="0" borderId="60" xfId="9" applyNumberFormat="1" applyFont="1" applyBorder="1" applyAlignment="1">
      <alignment horizontal="center" vertical="center" wrapText="1"/>
    </xf>
    <xf numFmtId="0" fontId="75" fillId="0" borderId="1" xfId="15" applyFont="1" applyBorder="1" applyAlignment="1">
      <alignment horizontal="center" vertical="center"/>
    </xf>
    <xf numFmtId="0" fontId="66" fillId="0" borderId="0" xfId="15" applyFont="1"/>
    <xf numFmtId="0" fontId="75" fillId="0" borderId="83" xfId="15" applyFont="1" applyBorder="1" applyAlignment="1">
      <alignment horizontal="center" vertical="center"/>
    </xf>
    <xf numFmtId="180" fontId="76" fillId="15" borderId="84" xfId="9" applyNumberFormat="1" applyFont="1" applyFill="1" applyBorder="1" applyAlignment="1">
      <alignment vertical="center"/>
    </xf>
    <xf numFmtId="0" fontId="1" fillId="0" borderId="0" xfId="24"/>
    <xf numFmtId="0" fontId="1" fillId="0" borderId="66" xfId="24" applyBorder="1"/>
    <xf numFmtId="0" fontId="1" fillId="0" borderId="37" xfId="24" applyBorder="1"/>
    <xf numFmtId="0" fontId="1" fillId="0" borderId="38" xfId="24" applyBorder="1"/>
    <xf numFmtId="0" fontId="1" fillId="0" borderId="34" xfId="24" applyBorder="1"/>
    <xf numFmtId="0" fontId="78" fillId="0" borderId="0" xfId="24" applyFont="1" applyAlignment="1">
      <alignment vertical="center"/>
    </xf>
    <xf numFmtId="41" fontId="78" fillId="0" borderId="0" xfId="25" applyFont="1" applyFill="1" applyBorder="1" applyAlignment="1">
      <alignment vertical="center"/>
    </xf>
    <xf numFmtId="0" fontId="1" fillId="0" borderId="64" xfId="24" applyBorder="1"/>
    <xf numFmtId="0" fontId="81" fillId="0" borderId="23" xfId="24" applyFont="1" applyBorder="1" applyAlignment="1">
      <alignment horizontal="center" vertical="center"/>
    </xf>
    <xf numFmtId="0" fontId="81" fillId="0" borderId="23" xfId="26" applyFont="1" applyBorder="1" applyAlignment="1">
      <alignment horizontal="left" vertical="center"/>
    </xf>
    <xf numFmtId="173" fontId="38" fillId="0" borderId="53" xfId="27" applyNumberFormat="1" applyFont="1" applyBorder="1"/>
    <xf numFmtId="0" fontId="81" fillId="0" borderId="76" xfId="24" applyFont="1" applyBorder="1" applyAlignment="1">
      <alignment horizontal="center" vertical="center"/>
    </xf>
    <xf numFmtId="0" fontId="81" fillId="0" borderId="76" xfId="26" applyFont="1" applyBorder="1" applyAlignment="1">
      <alignment horizontal="left" vertical="center"/>
    </xf>
    <xf numFmtId="173" fontId="38" fillId="0" borderId="85" xfId="27" applyNumberFormat="1" applyFont="1" applyBorder="1"/>
    <xf numFmtId="44" fontId="47" fillId="11" borderId="13" xfId="29" applyFont="1" applyFill="1" applyBorder="1" applyAlignment="1">
      <alignment horizontal="center" vertical="center"/>
    </xf>
    <xf numFmtId="44" fontId="47" fillId="11" borderId="1" xfId="29" applyFont="1" applyFill="1" applyBorder="1" applyAlignment="1">
      <alignment horizontal="center" vertical="center"/>
    </xf>
    <xf numFmtId="0" fontId="1" fillId="0" borderId="67" xfId="24" applyBorder="1"/>
    <xf numFmtId="0" fontId="1" fillId="0" borderId="68" xfId="24" applyBorder="1"/>
    <xf numFmtId="1" fontId="1" fillId="0" borderId="68" xfId="24" applyNumberFormat="1" applyBorder="1"/>
    <xf numFmtId="0" fontId="1" fillId="0" borderId="69" xfId="24" applyBorder="1"/>
    <xf numFmtId="44" fontId="47" fillId="11" borderId="11" xfId="29" applyFont="1" applyFill="1" applyBorder="1" applyAlignment="1">
      <alignment horizontal="center" vertical="center"/>
    </xf>
    <xf numFmtId="44" fontId="48" fillId="22" borderId="13" xfId="29" applyFont="1" applyFill="1" applyBorder="1" applyAlignment="1">
      <alignment horizontal="center" vertical="center"/>
    </xf>
    <xf numFmtId="44" fontId="48" fillId="0" borderId="1" xfId="29" applyFont="1" applyBorder="1" applyAlignment="1">
      <alignment horizontal="center" vertical="center"/>
    </xf>
    <xf numFmtId="44" fontId="48" fillId="0" borderId="1" xfId="29" applyFont="1" applyFill="1" applyBorder="1" applyAlignment="1">
      <alignment horizontal="center" vertical="center"/>
    </xf>
    <xf numFmtId="44" fontId="1" fillId="0" borderId="0" xfId="30" applyFont="1"/>
    <xf numFmtId="0" fontId="83" fillId="0" borderId="23" xfId="24" applyFont="1" applyBorder="1" applyAlignment="1">
      <alignment horizontal="center" vertical="center"/>
    </xf>
    <xf numFmtId="10" fontId="1" fillId="0" borderId="0" xfId="27" applyNumberFormat="1" applyFont="1"/>
    <xf numFmtId="0" fontId="83" fillId="0" borderId="76" xfId="24" applyFont="1" applyBorder="1" applyAlignment="1">
      <alignment horizontal="center" vertical="center"/>
    </xf>
    <xf numFmtId="44" fontId="48" fillId="0" borderId="5" xfId="29" applyFont="1" applyBorder="1" applyAlignment="1">
      <alignment horizontal="center" vertical="center"/>
    </xf>
    <xf numFmtId="0" fontId="81" fillId="0" borderId="29" xfId="24" applyFont="1" applyBorder="1" applyAlignment="1">
      <alignment horizontal="center" vertical="center"/>
    </xf>
    <xf numFmtId="0" fontId="81" fillId="0" borderId="29" xfId="26" applyFont="1" applyBorder="1" applyAlignment="1">
      <alignment horizontal="left" vertical="center"/>
    </xf>
    <xf numFmtId="173" fontId="38" fillId="0" borderId="60" xfId="27" applyNumberFormat="1" applyFont="1" applyBorder="1"/>
    <xf numFmtId="10" fontId="47" fillId="23" borderId="57" xfId="32" applyNumberFormat="1" applyFont="1" applyFill="1" applyBorder="1" applyAlignment="1">
      <alignment horizontal="center" vertical="center"/>
    </xf>
    <xf numFmtId="0" fontId="1" fillId="0" borderId="0" xfId="33"/>
    <xf numFmtId="10" fontId="1" fillId="0" borderId="0" xfId="24" applyNumberFormat="1"/>
    <xf numFmtId="173" fontId="1" fillId="0" borderId="0" xfId="24" applyNumberFormat="1"/>
    <xf numFmtId="168" fontId="1" fillId="0" borderId="0" xfId="24" applyNumberFormat="1"/>
    <xf numFmtId="42" fontId="1" fillId="0" borderId="0" xfId="34" applyFont="1"/>
    <xf numFmtId="169" fontId="1" fillId="0" borderId="0" xfId="24" applyNumberFormat="1"/>
    <xf numFmtId="187" fontId="1" fillId="0" borderId="0" xfId="24" applyNumberFormat="1"/>
    <xf numFmtId="173" fontId="1" fillId="0" borderId="0" xfId="34" applyNumberFormat="1" applyFont="1"/>
    <xf numFmtId="169" fontId="1" fillId="0" borderId="0" xfId="34" applyNumberFormat="1" applyFont="1"/>
    <xf numFmtId="173" fontId="38" fillId="0" borderId="85" xfId="27" applyNumberFormat="1" applyFont="1" applyBorder="1" applyAlignment="1">
      <alignment vertical="center"/>
    </xf>
    <xf numFmtId="0" fontId="46" fillId="18" borderId="0" xfId="7" applyFont="1" applyFill="1"/>
    <xf numFmtId="43" fontId="63" fillId="18" borderId="28" xfId="12" applyFont="1" applyFill="1" applyBorder="1" applyAlignment="1">
      <alignment vertical="center" wrapText="1"/>
    </xf>
    <xf numFmtId="167" fontId="66" fillId="18" borderId="4" xfId="7" applyNumberFormat="1" applyFont="1" applyFill="1" applyBorder="1" applyAlignment="1">
      <alignment vertical="center"/>
    </xf>
    <xf numFmtId="167" fontId="50" fillId="18" borderId="4" xfId="7" applyNumberFormat="1" applyFont="1" applyFill="1" applyBorder="1" applyAlignment="1">
      <alignment horizontal="center" vertical="center"/>
    </xf>
    <xf numFmtId="167" fontId="66" fillId="18" borderId="40" xfId="7" applyNumberFormat="1" applyFont="1" applyFill="1" applyBorder="1" applyAlignment="1">
      <alignment vertical="center"/>
    </xf>
    <xf numFmtId="0" fontId="52" fillId="24" borderId="28" xfId="0" applyFont="1" applyFill="1" applyBorder="1" applyAlignment="1">
      <alignment vertical="center"/>
    </xf>
    <xf numFmtId="0" fontId="52" fillId="24" borderId="4" xfId="0" applyFont="1" applyFill="1" applyBorder="1" applyAlignment="1">
      <alignment vertical="center"/>
    </xf>
    <xf numFmtId="0" fontId="52" fillId="24" borderId="40" xfId="0" applyFont="1" applyFill="1" applyBorder="1" applyAlignment="1">
      <alignment vertical="center"/>
    </xf>
    <xf numFmtId="43" fontId="65" fillId="18" borderId="13" xfId="12" applyFont="1" applyFill="1" applyBorder="1" applyAlignment="1">
      <alignment horizontal="center" vertical="center"/>
    </xf>
    <xf numFmtId="167" fontId="66" fillId="18" borderId="8" xfId="7" applyNumberFormat="1" applyFont="1" applyFill="1" applyBorder="1" applyAlignment="1">
      <alignment vertical="center"/>
    </xf>
    <xf numFmtId="167" fontId="66" fillId="18" borderId="1" xfId="7" applyNumberFormat="1" applyFont="1" applyFill="1" applyBorder="1" applyAlignment="1">
      <alignment vertical="center"/>
    </xf>
    <xf numFmtId="167" fontId="50" fillId="18" borderId="1" xfId="7" applyNumberFormat="1" applyFont="1" applyFill="1" applyBorder="1" applyAlignment="1">
      <alignment horizontal="center" vertical="center"/>
    </xf>
    <xf numFmtId="167" fontId="66" fillId="18" borderId="31" xfId="7" applyNumberFormat="1" applyFont="1" applyFill="1" applyBorder="1" applyAlignment="1">
      <alignment vertical="center"/>
    </xf>
    <xf numFmtId="43" fontId="63" fillId="18" borderId="13" xfId="12" applyFont="1" applyFill="1" applyBorder="1" applyAlignment="1">
      <alignment horizontal="center" vertical="center"/>
    </xf>
    <xf numFmtId="43" fontId="65" fillId="18" borderId="1" xfId="12" applyFont="1" applyFill="1" applyBorder="1" applyAlignment="1">
      <alignment horizontal="center" vertical="center"/>
    </xf>
    <xf numFmtId="8" fontId="67" fillId="18" borderId="1" xfId="0" applyNumberFormat="1" applyFont="1" applyFill="1" applyBorder="1" applyAlignment="1">
      <alignment vertical="center"/>
    </xf>
    <xf numFmtId="43" fontId="65" fillId="24" borderId="13" xfId="12" applyFont="1" applyFill="1" applyBorder="1" applyAlignment="1">
      <alignment horizontal="center" vertical="center"/>
    </xf>
    <xf numFmtId="43" fontId="65" fillId="24" borderId="1" xfId="12" applyFont="1" applyFill="1" applyBorder="1" applyAlignment="1">
      <alignment horizontal="center" vertical="center"/>
    </xf>
    <xf numFmtId="43" fontId="65" fillId="24" borderId="31" xfId="12" applyFont="1" applyFill="1" applyBorder="1" applyAlignment="1">
      <alignment horizontal="center" vertical="center"/>
    </xf>
    <xf numFmtId="43" fontId="68" fillId="18" borderId="13" xfId="12" applyFont="1" applyFill="1" applyBorder="1" applyAlignment="1">
      <alignment horizontal="center" vertical="center"/>
    </xf>
    <xf numFmtId="2" fontId="48" fillId="18" borderId="32" xfId="14" applyNumberFormat="1" applyFont="1" applyFill="1" applyBorder="1" applyAlignment="1">
      <alignment vertical="center" wrapText="1"/>
    </xf>
    <xf numFmtId="0" fontId="46" fillId="18" borderId="64" xfId="7" applyFont="1" applyFill="1" applyBorder="1"/>
    <xf numFmtId="180" fontId="71" fillId="18" borderId="84" xfId="9" applyNumberFormat="1" applyFont="1" applyFill="1" applyBorder="1" applyAlignment="1">
      <alignment vertical="center"/>
    </xf>
    <xf numFmtId="0" fontId="60" fillId="18" borderId="33" xfId="15" applyFont="1" applyFill="1" applyBorder="1" applyAlignment="1">
      <alignment horizontal="center" vertical="center"/>
    </xf>
    <xf numFmtId="167" fontId="46" fillId="18" borderId="5" xfId="7" applyNumberFormat="1" applyFont="1" applyFill="1" applyBorder="1" applyAlignment="1">
      <alignment vertical="center"/>
    </xf>
    <xf numFmtId="167" fontId="53" fillId="18" borderId="5" xfId="7" applyNumberFormat="1" applyFont="1" applyFill="1" applyBorder="1" applyAlignment="1">
      <alignment horizontal="center" vertical="center"/>
    </xf>
    <xf numFmtId="167" fontId="46" fillId="18" borderId="41" xfId="7" applyNumberFormat="1" applyFont="1" applyFill="1" applyBorder="1" applyAlignment="1">
      <alignment vertical="center"/>
    </xf>
    <xf numFmtId="180" fontId="76" fillId="18" borderId="84" xfId="9" applyNumberFormat="1" applyFont="1" applyFill="1" applyBorder="1" applyAlignment="1">
      <alignment vertical="center"/>
    </xf>
    <xf numFmtId="0" fontId="59" fillId="18" borderId="34" xfId="15" applyFont="1" applyFill="1" applyBorder="1"/>
    <xf numFmtId="0" fontId="59" fillId="18" borderId="0" xfId="15" applyFont="1" applyFill="1"/>
    <xf numFmtId="0" fontId="59" fillId="18" borderId="64" xfId="15" applyFont="1" applyFill="1" applyBorder="1"/>
    <xf numFmtId="164" fontId="59" fillId="18" borderId="64" xfId="15" applyNumberFormat="1" applyFont="1" applyFill="1" applyBorder="1"/>
    <xf numFmtId="0" fontId="50" fillId="18" borderId="76" xfId="15" applyFont="1" applyFill="1" applyBorder="1" applyAlignment="1">
      <alignment horizontal="center" vertical="center" wrapText="1"/>
    </xf>
    <xf numFmtId="181" fontId="62" fillId="18" borderId="85" xfId="9" applyNumberFormat="1" applyFont="1" applyFill="1" applyBorder="1" applyAlignment="1">
      <alignment horizontal="center" vertical="center" wrapText="1"/>
    </xf>
    <xf numFmtId="0" fontId="50" fillId="18" borderId="25" xfId="15" applyFont="1" applyFill="1" applyBorder="1" applyAlignment="1">
      <alignment horizontal="center" vertical="center" wrapText="1"/>
    </xf>
    <xf numFmtId="181" fontId="62" fillId="18" borderId="57" xfId="9" applyNumberFormat="1" applyFont="1" applyFill="1" applyBorder="1" applyAlignment="1">
      <alignment horizontal="center" vertical="center" wrapText="1"/>
    </xf>
    <xf numFmtId="0" fontId="50" fillId="18" borderId="29" xfId="15" applyFont="1" applyFill="1" applyBorder="1" applyAlignment="1">
      <alignment horizontal="center" vertical="center" wrapText="1"/>
    </xf>
    <xf numFmtId="181" fontId="62" fillId="18" borderId="60" xfId="9" applyNumberFormat="1" applyFont="1" applyFill="1" applyBorder="1" applyAlignment="1">
      <alignment horizontal="center" vertical="center" wrapText="1"/>
    </xf>
    <xf numFmtId="0" fontId="50" fillId="18" borderId="28" xfId="15" applyFont="1" applyFill="1" applyBorder="1" applyAlignment="1">
      <alignment horizontal="center"/>
    </xf>
    <xf numFmtId="10" fontId="63" fillId="18" borderId="4" xfId="18" applyNumberFormat="1" applyFont="1" applyFill="1" applyBorder="1" applyAlignment="1">
      <alignment horizontal="center" vertical="center" wrapText="1"/>
    </xf>
    <xf numFmtId="0" fontId="50" fillId="18" borderId="13" xfId="15" applyFont="1" applyFill="1" applyBorder="1" applyAlignment="1">
      <alignment horizontal="center"/>
    </xf>
    <xf numFmtId="10" fontId="63" fillId="18" borderId="1" xfId="18" applyNumberFormat="1" applyFont="1" applyFill="1" applyBorder="1" applyAlignment="1">
      <alignment horizontal="center" vertical="center" wrapText="1"/>
    </xf>
    <xf numFmtId="0" fontId="75" fillId="18" borderId="1" xfId="15" applyFont="1" applyFill="1" applyBorder="1" applyAlignment="1">
      <alignment horizontal="center" vertical="center"/>
    </xf>
    <xf numFmtId="0" fontId="50" fillId="18" borderId="32" xfId="15" applyFont="1" applyFill="1" applyBorder="1" applyAlignment="1">
      <alignment horizontal="center"/>
    </xf>
    <xf numFmtId="10" fontId="63" fillId="18" borderId="2" xfId="18" applyNumberFormat="1" applyFont="1" applyFill="1" applyBorder="1" applyAlignment="1">
      <alignment horizontal="center" vertical="center" wrapText="1"/>
    </xf>
    <xf numFmtId="0" fontId="66" fillId="18" borderId="0" xfId="15" applyFont="1" applyFill="1"/>
    <xf numFmtId="0" fontId="64" fillId="18" borderId="71" xfId="15" applyFont="1" applyFill="1" applyBorder="1" applyAlignment="1">
      <alignment horizontal="center"/>
    </xf>
    <xf numFmtId="10" fontId="69" fillId="18" borderId="84" xfId="18" applyNumberFormat="1" applyFont="1" applyFill="1" applyBorder="1" applyAlignment="1">
      <alignment horizontal="center" vertical="center" wrapText="1"/>
    </xf>
    <xf numFmtId="0" fontId="75" fillId="18" borderId="83" xfId="15" applyFont="1" applyFill="1" applyBorder="1" applyAlignment="1">
      <alignment horizontal="center" vertical="center"/>
    </xf>
    <xf numFmtId="0" fontId="59" fillId="18" borderId="68" xfId="15" applyFont="1" applyFill="1" applyBorder="1"/>
    <xf numFmtId="0" fontId="59" fillId="18" borderId="69" xfId="15" applyFont="1" applyFill="1" applyBorder="1"/>
    <xf numFmtId="0" fontId="46" fillId="18" borderId="0" xfId="20" applyFont="1" applyFill="1"/>
    <xf numFmtId="0" fontId="46" fillId="18" borderId="0" xfId="22" applyFont="1" applyFill="1"/>
    <xf numFmtId="0" fontId="81" fillId="0" borderId="67" xfId="24" applyFont="1" applyBorder="1" applyAlignment="1">
      <alignment horizontal="center" vertical="center"/>
    </xf>
    <xf numFmtId="0" fontId="81" fillId="0" borderId="67" xfId="26" applyFont="1" applyBorder="1" applyAlignment="1">
      <alignment horizontal="left" vertical="center"/>
    </xf>
    <xf numFmtId="173" fontId="38" fillId="0" borderId="88" xfId="27" applyNumberFormat="1" applyFont="1" applyBorder="1" applyAlignment="1">
      <alignment vertical="center"/>
    </xf>
    <xf numFmtId="0" fontId="83" fillId="0" borderId="67" xfId="24" applyFont="1" applyBorder="1" applyAlignment="1">
      <alignment horizontal="center" vertical="center"/>
    </xf>
    <xf numFmtId="43" fontId="52" fillId="0" borderId="1" xfId="38" applyFont="1" applyBorder="1" applyAlignment="1">
      <alignment horizontal="center" vertical="center"/>
    </xf>
    <xf numFmtId="10" fontId="47" fillId="10" borderId="1" xfId="18" applyNumberFormat="1" applyFont="1" applyFill="1" applyBorder="1" applyAlignment="1">
      <alignment horizontal="center" vertical="center"/>
    </xf>
    <xf numFmtId="44" fontId="55" fillId="0" borderId="9" xfId="0" applyNumberFormat="1" applyFont="1" applyBorder="1" applyAlignment="1">
      <alignment vertical="center"/>
    </xf>
    <xf numFmtId="43" fontId="52" fillId="0" borderId="1" xfId="47" applyFont="1" applyBorder="1" applyAlignment="1">
      <alignment horizontal="center" vertical="center"/>
    </xf>
    <xf numFmtId="188" fontId="52" fillId="0" borderId="90" xfId="0" applyNumberFormat="1" applyFont="1" applyBorder="1" applyAlignment="1">
      <alignment vertical="center"/>
    </xf>
    <xf numFmtId="0" fontId="52" fillId="25" borderId="90" xfId="0" applyFont="1" applyFill="1" applyBorder="1" applyAlignment="1">
      <alignment horizontal="center" vertical="center"/>
    </xf>
    <xf numFmtId="172" fontId="84" fillId="0" borderId="90" xfId="0" applyNumberFormat="1" applyFont="1" applyBorder="1"/>
    <xf numFmtId="8" fontId="86" fillId="0" borderId="90" xfId="0" applyNumberFormat="1" applyFont="1" applyBorder="1" applyAlignment="1">
      <alignment vertical="center"/>
    </xf>
    <xf numFmtId="172" fontId="86" fillId="0" borderId="90" xfId="0" applyNumberFormat="1" applyFont="1" applyBorder="1" applyAlignment="1">
      <alignment vertical="center"/>
    </xf>
    <xf numFmtId="172" fontId="52" fillId="25" borderId="90" xfId="0" applyNumberFormat="1" applyFont="1" applyFill="1" applyBorder="1" applyAlignment="1">
      <alignment horizontal="center" vertical="center"/>
    </xf>
    <xf numFmtId="3" fontId="52" fillId="0" borderId="90" xfId="0" applyNumberFormat="1" applyFont="1" applyBorder="1" applyAlignment="1">
      <alignment horizontal="center" vertical="center"/>
    </xf>
    <xf numFmtId="10" fontId="85" fillId="0" borderId="90" xfId="0" applyNumberFormat="1" applyFont="1" applyBorder="1" applyAlignment="1">
      <alignment horizontal="center" vertical="center" wrapText="1"/>
    </xf>
    <xf numFmtId="8" fontId="88" fillId="0" borderId="1" xfId="0" applyNumberFormat="1" applyFont="1" applyBorder="1" applyAlignment="1">
      <alignment horizontal="center" vertical="center" wrapText="1"/>
    </xf>
    <xf numFmtId="190" fontId="52" fillId="0" borderId="1" xfId="161" applyNumberFormat="1" applyFont="1" applyFill="1" applyBorder="1" applyAlignment="1">
      <alignment horizontal="center" vertical="center"/>
    </xf>
    <xf numFmtId="0" fontId="53" fillId="7" borderId="33" xfId="15" applyFont="1" applyFill="1" applyBorder="1" applyAlignment="1">
      <alignment horizontal="center" vertical="center"/>
    </xf>
    <xf numFmtId="2" fontId="88" fillId="0" borderId="1" xfId="75" applyNumberFormat="1" applyFont="1" applyBorder="1" applyAlignment="1">
      <alignment horizontal="center" vertical="center" wrapText="1"/>
    </xf>
    <xf numFmtId="10" fontId="87" fillId="0" borderId="1" xfId="18" applyNumberFormat="1" applyFont="1" applyBorder="1" applyAlignment="1">
      <alignment horizontal="center" vertical="center" wrapText="1"/>
    </xf>
    <xf numFmtId="8" fontId="89" fillId="12" borderId="9" xfId="0" applyNumberFormat="1" applyFont="1" applyFill="1" applyBorder="1" applyAlignment="1">
      <alignment vertical="center"/>
    </xf>
    <xf numFmtId="8" fontId="90" fillId="12" borderId="9" xfId="0" applyNumberFormat="1" applyFont="1" applyFill="1" applyBorder="1" applyAlignment="1">
      <alignment vertical="center"/>
    </xf>
    <xf numFmtId="8" fontId="91" fillId="0" borderId="9" xfId="0" applyNumberFormat="1" applyFont="1" applyBorder="1" applyAlignment="1">
      <alignment vertical="center"/>
    </xf>
    <xf numFmtId="43" fontId="52" fillId="0" borderId="1" xfId="79" applyFont="1" applyBorder="1" applyAlignment="1">
      <alignment horizontal="center" vertical="center"/>
    </xf>
    <xf numFmtId="10" fontId="47" fillId="0" borderId="1" xfId="18" applyNumberFormat="1" applyFont="1" applyBorder="1" applyAlignment="1">
      <alignment horizontal="center" vertical="center" wrapText="1"/>
    </xf>
    <xf numFmtId="0" fontId="48" fillId="0" borderId="1" xfId="18" applyNumberFormat="1" applyFont="1" applyBorder="1" applyAlignment="1">
      <alignment horizontal="center" vertical="center" wrapText="1"/>
    </xf>
    <xf numFmtId="8" fontId="32" fillId="0" borderId="9" xfId="0" applyNumberFormat="1" applyFont="1" applyBorder="1" applyAlignment="1">
      <alignment vertical="center"/>
    </xf>
    <xf numFmtId="189" fontId="52" fillId="0" borderId="1" xfId="84" applyNumberFormat="1" applyFont="1" applyBorder="1" applyAlignment="1">
      <alignment horizontal="center" vertical="center"/>
    </xf>
    <xf numFmtId="43" fontId="65" fillId="0" borderId="1" xfId="81" applyFont="1" applyBorder="1" applyAlignment="1">
      <alignment horizontal="center" vertical="center"/>
    </xf>
    <xf numFmtId="43" fontId="65" fillId="14" borderId="1" xfId="81" applyFont="1" applyFill="1" applyBorder="1" applyAlignment="1">
      <alignment horizontal="center" vertical="center"/>
    </xf>
    <xf numFmtId="0" fontId="53" fillId="10" borderId="33" xfId="15" applyFont="1" applyFill="1" applyBorder="1" applyAlignment="1">
      <alignment horizontal="center" vertical="center"/>
    </xf>
    <xf numFmtId="8" fontId="52" fillId="0" borderId="1" xfId="0" applyNumberFormat="1" applyFont="1" applyBorder="1" applyAlignment="1">
      <alignment vertical="center"/>
    </xf>
    <xf numFmtId="8" fontId="86" fillId="0" borderId="9" xfId="0" applyNumberFormat="1" applyFont="1" applyBorder="1" applyAlignment="1">
      <alignment vertical="center"/>
    </xf>
    <xf numFmtId="0" fontId="86" fillId="0" borderId="9" xfId="0" applyFont="1" applyBorder="1" applyAlignment="1">
      <alignment vertical="center"/>
    </xf>
    <xf numFmtId="10" fontId="48" fillId="0" borderId="1" xfId="0" applyNumberFormat="1" applyFont="1" applyBorder="1" applyAlignment="1">
      <alignment horizontal="center" vertical="center" wrapText="1"/>
    </xf>
    <xf numFmtId="10" fontId="48" fillId="0" borderId="1" xfId="4" applyNumberFormat="1" applyFont="1" applyFill="1" applyBorder="1" applyAlignment="1">
      <alignment horizontal="center" vertical="center" wrapText="1"/>
    </xf>
    <xf numFmtId="167" fontId="66" fillId="10" borderId="4" xfId="7" applyNumberFormat="1" applyFont="1" applyFill="1" applyBorder="1" applyAlignment="1">
      <alignment vertical="center"/>
    </xf>
    <xf numFmtId="167" fontId="66" fillId="10" borderId="8" xfId="7" applyNumberFormat="1" applyFont="1" applyFill="1" applyBorder="1" applyAlignment="1">
      <alignment vertical="center"/>
    </xf>
    <xf numFmtId="10" fontId="48" fillId="0" borderId="1" xfId="4" applyNumberFormat="1" applyFont="1" applyBorder="1" applyAlignment="1">
      <alignment horizontal="center" vertical="center" wrapText="1"/>
    </xf>
    <xf numFmtId="167" fontId="52" fillId="0" borderId="1" xfId="54" applyNumberFormat="1" applyFont="1" applyBorder="1" applyAlignment="1">
      <alignment vertical="center"/>
    </xf>
    <xf numFmtId="8" fontId="32" fillId="7" borderId="9" xfId="0" applyNumberFormat="1" applyFont="1" applyFill="1" applyBorder="1" applyAlignment="1">
      <alignment vertical="center"/>
    </xf>
    <xf numFmtId="189" fontId="52" fillId="0" borderId="1" xfId="153" applyNumberFormat="1" applyFont="1" applyBorder="1" applyAlignment="1">
      <alignment horizontal="center" vertical="center"/>
    </xf>
    <xf numFmtId="189" fontId="52" fillId="0" borderId="1" xfId="167" applyNumberFormat="1" applyFont="1" applyBorder="1" applyAlignment="1">
      <alignment horizontal="center" vertical="center"/>
    </xf>
    <xf numFmtId="0" fontId="1" fillId="0" borderId="0" xfId="169"/>
    <xf numFmtId="0" fontId="1" fillId="0" borderId="66" xfId="169" applyBorder="1"/>
    <xf numFmtId="0" fontId="1" fillId="0" borderId="37" xfId="169" applyBorder="1"/>
    <xf numFmtId="0" fontId="1" fillId="0" borderId="38" xfId="169" applyBorder="1"/>
    <xf numFmtId="0" fontId="1" fillId="0" borderId="34" xfId="169" applyBorder="1"/>
    <xf numFmtId="0" fontId="92" fillId="0" borderId="0" xfId="169" applyFont="1" applyAlignment="1">
      <alignment horizontal="center" vertical="center" wrapText="1"/>
    </xf>
    <xf numFmtId="0" fontId="92" fillId="26" borderId="91" xfId="169" applyFont="1" applyFill="1" applyBorder="1" applyAlignment="1">
      <alignment horizontal="center" vertical="center" wrapText="1"/>
    </xf>
    <xf numFmtId="0" fontId="92" fillId="26" borderId="75" xfId="169" applyFont="1" applyFill="1" applyBorder="1" applyAlignment="1">
      <alignment horizontal="center" vertical="center" wrapText="1"/>
    </xf>
    <xf numFmtId="0" fontId="1" fillId="0" borderId="64" xfId="169" applyBorder="1"/>
    <xf numFmtId="16" fontId="93" fillId="0" borderId="0" xfId="169" applyNumberFormat="1" applyFont="1" applyAlignment="1">
      <alignment horizontal="center" vertical="center" wrapText="1"/>
    </xf>
    <xf numFmtId="0" fontId="93" fillId="0" borderId="0" xfId="169" applyFont="1" applyAlignment="1">
      <alignment horizontal="center" vertical="center" wrapText="1"/>
    </xf>
    <xf numFmtId="0" fontId="92" fillId="0" borderId="84" xfId="169" applyFont="1" applyBorder="1" applyAlignment="1">
      <alignment horizontal="justify" vertical="center" wrapText="1"/>
    </xf>
    <xf numFmtId="0" fontId="92" fillId="0" borderId="69" xfId="169" applyFont="1" applyBorder="1" applyAlignment="1">
      <alignment horizontal="center" vertical="center" wrapText="1"/>
    </xf>
    <xf numFmtId="0" fontId="78" fillId="0" borderId="53" xfId="170" applyFont="1" applyBorder="1" applyAlignment="1">
      <alignment vertical="center"/>
    </xf>
    <xf numFmtId="42" fontId="78" fillId="0" borderId="53" xfId="171" applyFont="1" applyBorder="1" applyAlignment="1">
      <alignment vertical="center"/>
    </xf>
    <xf numFmtId="0" fontId="78" fillId="0" borderId="57" xfId="170" applyFont="1" applyBorder="1" applyAlignment="1">
      <alignment vertical="center"/>
    </xf>
    <xf numFmtId="167" fontId="78" fillId="0" borderId="57" xfId="171" applyNumberFormat="1" applyFont="1" applyBorder="1" applyAlignment="1">
      <alignment vertical="center"/>
    </xf>
    <xf numFmtId="0" fontId="78" fillId="0" borderId="60" xfId="172" applyFont="1" applyBorder="1" applyAlignment="1">
      <alignment vertical="center"/>
    </xf>
    <xf numFmtId="44" fontId="78" fillId="0" borderId="57" xfId="30" applyFont="1" applyFill="1" applyBorder="1" applyAlignment="1">
      <alignment vertical="center"/>
    </xf>
    <xf numFmtId="0" fontId="94" fillId="8" borderId="84" xfId="172" applyFont="1" applyFill="1" applyBorder="1" applyAlignment="1">
      <alignment vertical="center"/>
    </xf>
    <xf numFmtId="41" fontId="94" fillId="8" borderId="75" xfId="173" applyFont="1" applyFill="1" applyBorder="1" applyAlignment="1">
      <alignment vertical="center"/>
    </xf>
    <xf numFmtId="0" fontId="95" fillId="8" borderId="84" xfId="172" applyFont="1" applyFill="1" applyBorder="1" applyAlignment="1">
      <alignment horizontal="center" vertical="center"/>
    </xf>
    <xf numFmtId="41" fontId="95" fillId="8" borderId="75" xfId="173" applyFont="1" applyFill="1" applyBorder="1" applyAlignment="1">
      <alignment horizontal="center" vertical="center"/>
    </xf>
    <xf numFmtId="0" fontId="78" fillId="0" borderId="0" xfId="169" applyFont="1" applyAlignment="1">
      <alignment vertical="center"/>
    </xf>
    <xf numFmtId="41" fontId="78" fillId="0" borderId="0" xfId="174" applyFont="1" applyFill="1" applyBorder="1" applyAlignment="1">
      <alignment vertical="center"/>
    </xf>
    <xf numFmtId="0" fontId="81" fillId="0" borderId="53" xfId="169" applyFont="1" applyBorder="1" applyAlignment="1">
      <alignment horizontal="center" vertical="center"/>
    </xf>
    <xf numFmtId="0" fontId="81" fillId="0" borderId="30" xfId="170" applyFont="1" applyBorder="1" applyAlignment="1">
      <alignment horizontal="left" vertical="center"/>
    </xf>
    <xf numFmtId="173" fontId="38" fillId="0" borderId="30" xfId="27" applyNumberFormat="1" applyFont="1" applyBorder="1"/>
    <xf numFmtId="173" fontId="1" fillId="0" borderId="64" xfId="169" applyNumberFormat="1" applyBorder="1"/>
    <xf numFmtId="0" fontId="81" fillId="0" borderId="57" xfId="169" applyFont="1" applyBorder="1" applyAlignment="1">
      <alignment horizontal="center" vertical="center"/>
    </xf>
    <xf numFmtId="0" fontId="81" fillId="0" borderId="77" xfId="170" applyFont="1" applyBorder="1" applyAlignment="1">
      <alignment horizontal="left" vertical="center"/>
    </xf>
    <xf numFmtId="173" fontId="38" fillId="0" borderId="77" xfId="27" applyNumberFormat="1" applyFont="1" applyBorder="1"/>
    <xf numFmtId="0" fontId="81" fillId="0" borderId="60" xfId="169" applyFont="1" applyBorder="1" applyAlignment="1">
      <alignment horizontal="center" vertical="center"/>
    </xf>
    <xf numFmtId="0" fontId="81" fillId="0" borderId="69" xfId="170" applyFont="1" applyBorder="1" applyAlignment="1">
      <alignment horizontal="left" vertical="center"/>
    </xf>
    <xf numFmtId="173" fontId="38" fillId="0" borderId="69" xfId="27" applyNumberFormat="1" applyFont="1" applyBorder="1"/>
    <xf numFmtId="0" fontId="1" fillId="0" borderId="67" xfId="169" applyBorder="1"/>
    <xf numFmtId="0" fontId="1" fillId="0" borderId="68" xfId="169" applyBorder="1"/>
    <xf numFmtId="1" fontId="1" fillId="0" borderId="68" xfId="169" applyNumberFormat="1" applyBorder="1"/>
    <xf numFmtId="0" fontId="1" fillId="0" borderId="69" xfId="169" applyBorder="1"/>
    <xf numFmtId="0" fontId="81" fillId="0" borderId="23" xfId="169" applyFont="1" applyBorder="1" applyAlignment="1">
      <alignment horizontal="center" vertical="center"/>
    </xf>
    <xf numFmtId="0" fontId="81" fillId="0" borderId="53" xfId="170" applyFont="1" applyBorder="1" applyAlignment="1">
      <alignment horizontal="left" vertical="center"/>
    </xf>
    <xf numFmtId="169" fontId="38" fillId="0" borderId="23" xfId="27" applyNumberFormat="1" applyFont="1" applyFill="1" applyBorder="1"/>
    <xf numFmtId="168" fontId="81" fillId="0" borderId="53" xfId="169" applyNumberFormat="1" applyFont="1" applyBorder="1" applyAlignment="1">
      <alignment horizontal="center"/>
    </xf>
    <xf numFmtId="0" fontId="81" fillId="0" borderId="76" xfId="169" applyFont="1" applyBorder="1" applyAlignment="1">
      <alignment horizontal="center" vertical="center"/>
    </xf>
    <xf numFmtId="0" fontId="81" fillId="0" borderId="85" xfId="170" applyFont="1" applyBorder="1" applyAlignment="1">
      <alignment horizontal="left" vertical="center"/>
    </xf>
    <xf numFmtId="169" fontId="38" fillId="0" borderId="76" xfId="27" applyNumberFormat="1" applyFont="1" applyFill="1" applyBorder="1"/>
    <xf numFmtId="168" fontId="81" fillId="0" borderId="85" xfId="169" applyNumberFormat="1" applyFont="1" applyBorder="1" applyAlignment="1">
      <alignment horizontal="center"/>
    </xf>
    <xf numFmtId="0" fontId="81" fillId="0" borderId="67" xfId="169" applyFont="1" applyBorder="1" applyAlignment="1">
      <alignment horizontal="center" vertical="center"/>
    </xf>
    <xf numFmtId="0" fontId="81" fillId="0" borderId="88" xfId="170" applyFont="1" applyBorder="1" applyAlignment="1">
      <alignment horizontal="left" vertical="center"/>
    </xf>
    <xf numFmtId="169" fontId="38" fillId="0" borderId="67" xfId="27" applyNumberFormat="1" applyFont="1" applyFill="1" applyBorder="1"/>
    <xf numFmtId="168" fontId="81" fillId="0" borderId="88" xfId="169" applyNumberFormat="1" applyFont="1" applyBorder="1" applyAlignment="1">
      <alignment horizontal="center"/>
    </xf>
    <xf numFmtId="173" fontId="1" fillId="0" borderId="0" xfId="169" applyNumberFormat="1"/>
    <xf numFmtId="187" fontId="1" fillId="0" borderId="0" xfId="169" applyNumberFormat="1"/>
    <xf numFmtId="169" fontId="1" fillId="0" borderId="0" xfId="169" applyNumberFormat="1"/>
    <xf numFmtId="0" fontId="92" fillId="26" borderId="0" xfId="169" applyFont="1" applyFill="1" applyAlignment="1">
      <alignment horizontal="center" vertical="center" wrapText="1"/>
    </xf>
    <xf numFmtId="0" fontId="78" fillId="0" borderId="0" xfId="169" applyFont="1" applyAlignment="1">
      <alignment horizontal="center" vertical="center"/>
    </xf>
    <xf numFmtId="42" fontId="78" fillId="0" borderId="0" xfId="171" applyFont="1" applyBorder="1" applyAlignment="1">
      <alignment vertical="center"/>
    </xf>
    <xf numFmtId="167" fontId="78" fillId="0" borderId="0" xfId="171" applyNumberFormat="1" applyFont="1" applyBorder="1" applyAlignment="1">
      <alignment vertical="center"/>
    </xf>
    <xf numFmtId="44" fontId="78" fillId="0" borderId="0" xfId="30" applyFont="1" applyFill="1" applyBorder="1" applyAlignment="1">
      <alignment vertical="center"/>
    </xf>
    <xf numFmtId="41" fontId="94" fillId="8" borderId="0" xfId="173" applyFont="1" applyFill="1" applyBorder="1" applyAlignment="1">
      <alignment vertical="center"/>
    </xf>
    <xf numFmtId="41" fontId="95" fillId="8" borderId="0" xfId="173" applyFont="1" applyFill="1" applyBorder="1" applyAlignment="1">
      <alignment horizontal="center" vertical="center"/>
    </xf>
    <xf numFmtId="168" fontId="1" fillId="0" borderId="0" xfId="169" applyNumberFormat="1"/>
    <xf numFmtId="168" fontId="81" fillId="19" borderId="85" xfId="169" applyNumberFormat="1" applyFont="1" applyFill="1" applyBorder="1" applyAlignment="1">
      <alignment horizontal="center"/>
    </xf>
    <xf numFmtId="0" fontId="1" fillId="0" borderId="0" xfId="176"/>
    <xf numFmtId="0" fontId="1" fillId="0" borderId="0" xfId="176" applyAlignment="1">
      <alignment horizontal="center"/>
    </xf>
    <xf numFmtId="0" fontId="81" fillId="0" borderId="84" xfId="176" applyFont="1" applyBorder="1" applyAlignment="1">
      <alignment horizontal="center" vertical="center" wrapText="1"/>
    </xf>
    <xf numFmtId="0" fontId="100" fillId="0" borderId="57" xfId="176" applyFont="1" applyBorder="1" applyAlignment="1">
      <alignment horizontal="center"/>
    </xf>
    <xf numFmtId="0" fontId="100" fillId="0" borderId="57" xfId="177" applyFont="1" applyBorder="1" applyAlignment="1">
      <alignment horizontal="left" vertical="center" wrapText="1"/>
    </xf>
    <xf numFmtId="191" fontId="100" fillId="0" borderId="57" xfId="176" applyNumberFormat="1" applyFont="1" applyBorder="1" applyAlignment="1">
      <alignment horizontal="center" vertical="center"/>
    </xf>
    <xf numFmtId="0" fontId="100" fillId="0" borderId="57" xfId="176" applyFont="1" applyBorder="1"/>
    <xf numFmtId="191" fontId="100" fillId="0" borderId="57" xfId="176" applyNumberFormat="1" applyFont="1" applyBorder="1" applyAlignment="1">
      <alignment horizontal="center"/>
    </xf>
    <xf numFmtId="0" fontId="100" fillId="0" borderId="60" xfId="176" applyFont="1" applyBorder="1" applyAlignment="1">
      <alignment horizontal="center"/>
    </xf>
    <xf numFmtId="0" fontId="100" fillId="0" borderId="60" xfId="176" applyFont="1" applyBorder="1"/>
    <xf numFmtId="191" fontId="100" fillId="0" borderId="60" xfId="176" applyNumberFormat="1" applyFont="1" applyBorder="1" applyAlignment="1">
      <alignment horizontal="center"/>
    </xf>
    <xf numFmtId="0" fontId="101" fillId="19" borderId="85" xfId="176" applyFont="1" applyFill="1" applyBorder="1" applyAlignment="1">
      <alignment horizontal="center"/>
    </xf>
    <xf numFmtId="0" fontId="101" fillId="19" borderId="85" xfId="177" applyFont="1" applyFill="1" applyBorder="1" applyAlignment="1">
      <alignment horizontal="left" vertical="center" wrapText="1"/>
    </xf>
    <xf numFmtId="191" fontId="101" fillId="19" borderId="85" xfId="176" applyNumberFormat="1" applyFont="1" applyFill="1" applyBorder="1" applyAlignment="1">
      <alignment horizontal="center" vertical="center"/>
    </xf>
    <xf numFmtId="0" fontId="17" fillId="6" borderId="18" xfId="0" applyFont="1" applyFill="1" applyBorder="1" applyAlignment="1">
      <alignment horizontal="center" vertical="center"/>
    </xf>
    <xf numFmtId="0" fontId="17" fillId="6" borderId="19" xfId="0" applyFont="1" applyFill="1" applyBorder="1" applyAlignment="1">
      <alignment horizontal="center" vertical="center"/>
    </xf>
    <xf numFmtId="0" fontId="14" fillId="0" borderId="1" xfId="0" applyFont="1" applyBorder="1" applyAlignment="1">
      <alignment horizontal="center" vertical="center"/>
    </xf>
    <xf numFmtId="0" fontId="14" fillId="0" borderId="31" xfId="0" applyFont="1" applyBorder="1" applyAlignment="1">
      <alignment horizontal="center" vertical="center"/>
    </xf>
    <xf numFmtId="0" fontId="14" fillId="0" borderId="16" xfId="0" applyFont="1" applyBorder="1" applyAlignment="1">
      <alignment horizontal="center" vertical="center" wrapText="1"/>
    </xf>
    <xf numFmtId="0" fontId="14" fillId="0" borderId="17" xfId="0" applyFont="1" applyBorder="1" applyAlignment="1">
      <alignment horizontal="center" vertical="center" wrapText="1"/>
    </xf>
    <xf numFmtId="0" fontId="17" fillId="6" borderId="1" xfId="0" applyFont="1" applyFill="1" applyBorder="1" applyAlignment="1">
      <alignment horizontal="center" vertical="center" wrapText="1"/>
    </xf>
    <xf numFmtId="0" fontId="10" fillId="0" borderId="5" xfId="0" applyFont="1" applyBorder="1" applyAlignment="1">
      <alignment horizontal="center" wrapText="1"/>
    </xf>
    <xf numFmtId="0" fontId="17" fillId="6" borderId="6" xfId="0" applyFont="1" applyFill="1" applyBorder="1" applyAlignment="1">
      <alignment horizontal="center" vertical="center" wrapText="1"/>
    </xf>
    <xf numFmtId="0" fontId="5" fillId="0" borderId="1" xfId="0" applyFont="1" applyBorder="1" applyAlignment="1">
      <alignment horizontal="justify" vertical="center" wrapText="1"/>
    </xf>
    <xf numFmtId="0" fontId="17" fillId="6" borderId="8" xfId="0" applyFont="1" applyFill="1" applyBorder="1" applyAlignment="1">
      <alignment horizontal="center" wrapText="1"/>
    </xf>
    <xf numFmtId="0" fontId="17" fillId="6" borderId="1" xfId="0" applyFont="1" applyFill="1" applyBorder="1" applyAlignment="1">
      <alignment horizontal="center" wrapText="1"/>
    </xf>
    <xf numFmtId="0" fontId="17" fillId="6" borderId="27" xfId="0" applyFont="1" applyFill="1" applyBorder="1" applyAlignment="1">
      <alignment horizontal="center" vertical="center"/>
    </xf>
    <xf numFmtId="0" fontId="17" fillId="6" borderId="35" xfId="0" applyFont="1" applyFill="1" applyBorder="1" applyAlignment="1">
      <alignment horizontal="center" vertical="center"/>
    </xf>
    <xf numFmtId="0" fontId="5" fillId="0" borderId="7" xfId="0" applyFont="1" applyBorder="1" applyAlignment="1">
      <alignment horizontal="center"/>
    </xf>
    <xf numFmtId="0" fontId="14" fillId="0" borderId="4" xfId="0" applyFont="1" applyBorder="1" applyAlignment="1">
      <alignment horizontal="center" vertical="center" wrapText="1"/>
    </xf>
    <xf numFmtId="0" fontId="14" fillId="0" borderId="4" xfId="0" applyFont="1" applyBorder="1" applyAlignment="1">
      <alignment horizontal="center" vertical="center"/>
    </xf>
    <xf numFmtId="0" fontId="14" fillId="0" borderId="40" xfId="0" applyFont="1" applyBorder="1" applyAlignment="1">
      <alignment horizontal="center" vertical="center"/>
    </xf>
    <xf numFmtId="42" fontId="17" fillId="6" borderId="1" xfId="1" applyFont="1" applyFill="1" applyBorder="1" applyAlignment="1">
      <alignment horizontal="center"/>
    </xf>
    <xf numFmtId="0" fontId="5" fillId="0" borderId="9" xfId="0" applyFont="1" applyBorder="1" applyAlignment="1">
      <alignment horizontal="center"/>
    </xf>
    <xf numFmtId="0" fontId="5" fillId="0" borderId="8" xfId="0" applyFont="1" applyBorder="1" applyAlignment="1">
      <alignment horizontal="center"/>
    </xf>
    <xf numFmtId="0" fontId="17" fillId="6" borderId="9" xfId="0" applyFont="1" applyFill="1" applyBorder="1" applyAlignment="1">
      <alignment horizontal="center" vertical="center"/>
    </xf>
    <xf numFmtId="0" fontId="17" fillId="6" borderId="8" xfId="0" applyFont="1" applyFill="1" applyBorder="1" applyAlignment="1">
      <alignment horizontal="center" vertical="center"/>
    </xf>
    <xf numFmtId="2" fontId="5" fillId="0" borderId="9" xfId="0" applyNumberFormat="1" applyFont="1" applyBorder="1" applyAlignment="1">
      <alignment horizontal="center"/>
    </xf>
    <xf numFmtId="2" fontId="5" fillId="0" borderId="8" xfId="0" applyNumberFormat="1" applyFont="1" applyBorder="1" applyAlignment="1">
      <alignment horizontal="center"/>
    </xf>
    <xf numFmtId="42" fontId="17" fillId="6" borderId="18" xfId="1" applyFont="1" applyFill="1" applyBorder="1" applyAlignment="1">
      <alignment horizontal="center" vertical="center"/>
    </xf>
    <xf numFmtId="42" fontId="17" fillId="6" borderId="39" xfId="1" applyFont="1" applyFill="1" applyBorder="1" applyAlignment="1">
      <alignment horizontal="center" vertical="center"/>
    </xf>
    <xf numFmtId="42" fontId="17" fillId="6" borderId="19" xfId="1" applyFont="1" applyFill="1" applyBorder="1" applyAlignment="1">
      <alignment horizontal="center" vertical="center"/>
    </xf>
    <xf numFmtId="42" fontId="17" fillId="6" borderId="3" xfId="1" applyFont="1" applyFill="1" applyBorder="1" applyAlignment="1">
      <alignment horizontal="center" vertical="center"/>
    </xf>
    <xf numFmtId="0" fontId="5" fillId="0" borderId="18" xfId="0" applyFont="1" applyBorder="1" applyAlignment="1">
      <alignment horizontal="center" vertical="center"/>
    </xf>
    <xf numFmtId="0" fontId="5" fillId="0" borderId="39" xfId="0" applyFont="1" applyBorder="1" applyAlignment="1">
      <alignment horizontal="center" vertical="center"/>
    </xf>
    <xf numFmtId="0" fontId="5" fillId="0" borderId="19" xfId="0" applyFont="1" applyBorder="1" applyAlignment="1">
      <alignment horizontal="center" vertical="center"/>
    </xf>
    <xf numFmtId="0" fontId="5" fillId="0" borderId="3" xfId="0" applyFont="1" applyBorder="1" applyAlignment="1">
      <alignment horizontal="center" vertical="center"/>
    </xf>
    <xf numFmtId="0" fontId="5" fillId="0" borderId="2" xfId="0" applyFont="1" applyBorder="1" applyAlignment="1">
      <alignment horizontal="center" vertical="center"/>
    </xf>
    <xf numFmtId="0" fontId="5" fillId="0" borderId="4" xfId="0" applyFont="1" applyBorder="1" applyAlignment="1">
      <alignment horizontal="center" vertical="center"/>
    </xf>
    <xf numFmtId="164" fontId="5" fillId="0" borderId="1" xfId="1" applyNumberFormat="1" applyFont="1" applyFill="1" applyBorder="1" applyAlignment="1">
      <alignment horizontal="center" vertical="center"/>
    </xf>
    <xf numFmtId="42" fontId="21" fillId="6" borderId="2" xfId="1" applyFont="1" applyFill="1" applyBorder="1" applyAlignment="1">
      <alignment horizontal="center"/>
    </xf>
    <xf numFmtId="0" fontId="26" fillId="0" borderId="48" xfId="0" applyFont="1" applyBorder="1" applyAlignment="1">
      <alignment horizontal="center"/>
    </xf>
    <xf numFmtId="0" fontId="26" fillId="0" borderId="0" xfId="0" applyFont="1" applyAlignment="1">
      <alignment horizontal="center"/>
    </xf>
    <xf numFmtId="0" fontId="26" fillId="0" borderId="39" xfId="0" applyFont="1" applyBorder="1" applyAlignment="1">
      <alignment horizontal="center" vertical="center" wrapText="1"/>
    </xf>
    <xf numFmtId="0" fontId="26" fillId="0" borderId="3" xfId="0" applyFont="1" applyBorder="1" applyAlignment="1">
      <alignment horizontal="center" vertical="center" wrapText="1"/>
    </xf>
    <xf numFmtId="42" fontId="21" fillId="6" borderId="1" xfId="1" applyFont="1" applyFill="1" applyBorder="1" applyAlignment="1">
      <alignment horizontal="center" vertical="center"/>
    </xf>
    <xf numFmtId="0" fontId="27" fillId="6" borderId="48" xfId="0" applyFont="1" applyFill="1" applyBorder="1" applyAlignment="1">
      <alignment horizontal="center"/>
    </xf>
    <xf numFmtId="0" fontId="27" fillId="6" borderId="0" xfId="0" applyFont="1" applyFill="1" applyAlignment="1">
      <alignment horizontal="center"/>
    </xf>
    <xf numFmtId="0" fontId="26" fillId="0" borderId="47" xfId="0" applyFont="1" applyBorder="1" applyAlignment="1">
      <alignment horizontal="center" vertical="center" wrapText="1"/>
    </xf>
    <xf numFmtId="0" fontId="26" fillId="0" borderId="6" xfId="0" applyFont="1" applyBorder="1" applyAlignment="1">
      <alignment horizontal="center" vertical="center" wrapText="1"/>
    </xf>
    <xf numFmtId="0" fontId="21" fillId="6" borderId="18" xfId="0" applyFont="1" applyFill="1" applyBorder="1" applyAlignment="1">
      <alignment horizontal="center" vertical="center"/>
    </xf>
    <xf numFmtId="0" fontId="21" fillId="6" borderId="39" xfId="0" applyFont="1" applyFill="1" applyBorder="1" applyAlignment="1">
      <alignment horizontal="center" vertical="center"/>
    </xf>
    <xf numFmtId="0" fontId="21" fillId="6" borderId="19" xfId="0" applyFont="1" applyFill="1" applyBorder="1" applyAlignment="1">
      <alignment horizontal="center" vertical="center"/>
    </xf>
    <xf numFmtId="0" fontId="21" fillId="6" borderId="3" xfId="0" applyFont="1" applyFill="1" applyBorder="1" applyAlignment="1">
      <alignment horizontal="center" vertical="center"/>
    </xf>
    <xf numFmtId="0" fontId="21" fillId="6" borderId="1" xfId="0" applyFont="1" applyFill="1" applyBorder="1" applyAlignment="1">
      <alignment horizontal="center"/>
    </xf>
    <xf numFmtId="0" fontId="26" fillId="0" borderId="1" xfId="0" applyFont="1" applyBorder="1" applyAlignment="1">
      <alignment horizontal="center"/>
    </xf>
    <xf numFmtId="0" fontId="25" fillId="0" borderId="1" xfId="0" applyFont="1" applyBorder="1" applyAlignment="1">
      <alignment horizontal="center"/>
    </xf>
    <xf numFmtId="0" fontId="21" fillId="6" borderId="1" xfId="0" applyFont="1" applyFill="1" applyBorder="1" applyAlignment="1">
      <alignment horizontal="center" vertical="center" wrapText="1"/>
    </xf>
    <xf numFmtId="0" fontId="21" fillId="6" borderId="48" xfId="0" applyFont="1" applyFill="1" applyBorder="1" applyAlignment="1">
      <alignment horizontal="center" wrapText="1"/>
    </xf>
    <xf numFmtId="0" fontId="21" fillId="6" borderId="0" xfId="0" applyFont="1" applyFill="1" applyAlignment="1">
      <alignment horizontal="center" wrapText="1"/>
    </xf>
    <xf numFmtId="0" fontId="26" fillId="0" borderId="48" xfId="0" applyFont="1" applyBorder="1" applyAlignment="1">
      <alignment horizontal="center" vertical="center" wrapText="1"/>
    </xf>
    <xf numFmtId="0" fontId="26" fillId="0" borderId="0" xfId="0" applyFont="1" applyAlignment="1">
      <alignment horizontal="center" vertical="center" wrapText="1"/>
    </xf>
    <xf numFmtId="0" fontId="21" fillId="6" borderId="48" xfId="0" applyFont="1" applyFill="1" applyBorder="1" applyAlignment="1">
      <alignment horizontal="center" vertical="center" wrapText="1"/>
    </xf>
    <xf numFmtId="0" fontId="21" fillId="6" borderId="0" xfId="0" applyFont="1" applyFill="1" applyAlignment="1">
      <alignment horizontal="center" vertical="center" wrapText="1"/>
    </xf>
    <xf numFmtId="0" fontId="11" fillId="6" borderId="25" xfId="0" applyFont="1" applyFill="1" applyBorder="1" applyAlignment="1">
      <alignment horizontal="center" vertical="center" wrapText="1"/>
    </xf>
    <xf numFmtId="0" fontId="11" fillId="6" borderId="8" xfId="0" applyFont="1" applyFill="1" applyBorder="1" applyAlignment="1">
      <alignment horizontal="center" vertical="center" wrapText="1"/>
    </xf>
    <xf numFmtId="0" fontId="5" fillId="0" borderId="34" xfId="0" applyFont="1" applyBorder="1" applyAlignment="1">
      <alignment horizontal="justify" vertical="center" wrapText="1"/>
    </xf>
    <xf numFmtId="0" fontId="5" fillId="0" borderId="20" xfId="0" applyFont="1" applyBorder="1" applyAlignment="1">
      <alignment horizontal="justify" vertical="center" wrapText="1"/>
    </xf>
    <xf numFmtId="2" fontId="19" fillId="0" borderId="1" xfId="2" applyNumberFormat="1" applyFont="1" applyFill="1" applyBorder="1" applyAlignment="1">
      <alignment horizontal="center" vertical="center" wrapText="1"/>
    </xf>
    <xf numFmtId="0" fontId="3" fillId="0" borderId="1" xfId="0" applyFont="1" applyBorder="1" applyAlignment="1">
      <alignment horizontal="center" vertical="center" wrapText="1"/>
    </xf>
    <xf numFmtId="0" fontId="0" fillId="0" borderId="29" xfId="0" applyBorder="1" applyAlignment="1">
      <alignment horizontal="center"/>
    </xf>
    <xf numFmtId="0" fontId="0" fillId="0" borderId="21" xfId="0" applyBorder="1" applyAlignment="1">
      <alignment horizontal="center"/>
    </xf>
    <xf numFmtId="0" fontId="0" fillId="0" borderId="22" xfId="0" applyBorder="1" applyAlignment="1">
      <alignment horizontal="center"/>
    </xf>
    <xf numFmtId="0" fontId="30" fillId="6" borderId="23" xfId="0" applyFont="1" applyFill="1" applyBorder="1" applyAlignment="1">
      <alignment horizontal="center" vertical="center"/>
    </xf>
    <xf numFmtId="0" fontId="30" fillId="6" borderId="24" xfId="0" applyFont="1" applyFill="1" applyBorder="1" applyAlignment="1">
      <alignment horizontal="center" vertical="center"/>
    </xf>
    <xf numFmtId="0" fontId="30" fillId="6" borderId="37" xfId="0" applyFont="1" applyFill="1" applyBorder="1" applyAlignment="1">
      <alignment horizontal="center" vertical="center"/>
    </xf>
    <xf numFmtId="0" fontId="30" fillId="6" borderId="38" xfId="0" applyFont="1" applyFill="1" applyBorder="1" applyAlignment="1">
      <alignment horizontal="center" vertical="center"/>
    </xf>
    <xf numFmtId="0" fontId="20" fillId="6" borderId="1" xfId="0" applyFont="1" applyFill="1" applyBorder="1" applyAlignment="1">
      <alignment horizontal="center" vertical="center" wrapText="1"/>
    </xf>
    <xf numFmtId="0" fontId="0" fillId="5" borderId="9" xfId="0" applyFill="1" applyBorder="1" applyAlignment="1" applyProtection="1">
      <alignment horizontal="center" vertical="center" wrapText="1"/>
      <protection locked="0"/>
    </xf>
    <xf numFmtId="0" fontId="0" fillId="5" borderId="8" xfId="0" applyFill="1" applyBorder="1" applyAlignment="1" applyProtection="1">
      <alignment horizontal="center" vertical="center" wrapText="1"/>
      <protection locked="0"/>
    </xf>
    <xf numFmtId="0" fontId="17" fillId="6" borderId="24" xfId="0" applyFont="1" applyFill="1" applyBorder="1" applyAlignment="1">
      <alignment horizontal="center" vertical="center"/>
    </xf>
    <xf numFmtId="0" fontId="17" fillId="6" borderId="30" xfId="0" applyFont="1" applyFill="1" applyBorder="1" applyAlignment="1">
      <alignment horizontal="center" vertical="center"/>
    </xf>
    <xf numFmtId="0" fontId="17" fillId="6" borderId="32" xfId="0" applyFont="1" applyFill="1" applyBorder="1" applyAlignment="1">
      <alignment horizontal="center" vertical="center" wrapText="1"/>
    </xf>
    <xf numFmtId="0" fontId="17" fillId="6" borderId="33" xfId="0" applyFont="1" applyFill="1" applyBorder="1" applyAlignment="1">
      <alignment horizontal="center" vertical="center" wrapText="1"/>
    </xf>
    <xf numFmtId="0" fontId="17" fillId="6" borderId="28" xfId="0" applyFont="1" applyFill="1" applyBorder="1" applyAlignment="1">
      <alignment horizontal="center" vertical="center" wrapText="1"/>
    </xf>
    <xf numFmtId="0" fontId="5" fillId="0" borderId="36" xfId="0" applyFont="1" applyBorder="1" applyAlignment="1">
      <alignment horizontal="justify" vertical="center" wrapText="1"/>
    </xf>
    <xf numFmtId="0" fontId="5" fillId="0" borderId="39" xfId="0" applyFont="1" applyBorder="1" applyAlignment="1">
      <alignment horizontal="justify" vertical="center" wrapText="1"/>
    </xf>
    <xf numFmtId="0" fontId="5" fillId="0" borderId="1" xfId="0" applyFont="1" applyBorder="1" applyAlignment="1">
      <alignment horizontal="justify" vertical="top" wrapText="1"/>
    </xf>
    <xf numFmtId="0" fontId="17" fillId="6" borderId="32" xfId="0" applyFont="1" applyFill="1" applyBorder="1" applyAlignment="1">
      <alignment horizontal="center" vertical="center"/>
    </xf>
    <xf numFmtId="0" fontId="17" fillId="6" borderId="33" xfId="0" applyFont="1" applyFill="1" applyBorder="1" applyAlignment="1">
      <alignment horizontal="center" vertical="center"/>
    </xf>
    <xf numFmtId="0" fontId="17" fillId="6" borderId="28" xfId="0" applyFont="1" applyFill="1" applyBorder="1" applyAlignment="1">
      <alignment horizontal="center" vertical="center"/>
    </xf>
    <xf numFmtId="0" fontId="5" fillId="0" borderId="25" xfId="0" applyFont="1" applyBorder="1" applyAlignment="1">
      <alignment horizontal="justify" vertical="top" wrapText="1"/>
    </xf>
    <xf numFmtId="0" fontId="5" fillId="0" borderId="8" xfId="0" applyFont="1" applyBorder="1" applyAlignment="1">
      <alignment horizontal="justify" vertical="top" wrapText="1"/>
    </xf>
    <xf numFmtId="0" fontId="33" fillId="0" borderId="1" xfId="0" applyFont="1" applyBorder="1" applyAlignment="1">
      <alignment horizontal="center" vertical="center" wrapText="1"/>
    </xf>
    <xf numFmtId="0" fontId="21" fillId="6" borderId="23" xfId="0" applyFont="1" applyFill="1" applyBorder="1" applyAlignment="1">
      <alignment horizontal="center"/>
    </xf>
    <xf numFmtId="0" fontId="21" fillId="6" borderId="24" xfId="0" applyFont="1" applyFill="1" applyBorder="1" applyAlignment="1">
      <alignment horizontal="center"/>
    </xf>
    <xf numFmtId="0" fontId="21" fillId="6" borderId="30" xfId="0" applyFont="1" applyFill="1" applyBorder="1" applyAlignment="1">
      <alignment horizontal="center"/>
    </xf>
    <xf numFmtId="0" fontId="0" fillId="0" borderId="25" xfId="0" applyBorder="1" applyAlignment="1">
      <alignment horizontal="center"/>
    </xf>
    <xf numFmtId="0" fontId="0" fillId="0" borderId="7" xfId="0" applyBorder="1" applyAlignment="1">
      <alignment horizontal="center"/>
    </xf>
    <xf numFmtId="0" fontId="0" fillId="0" borderId="14" xfId="0" applyBorder="1" applyAlignment="1">
      <alignment horizontal="center"/>
    </xf>
    <xf numFmtId="0" fontId="21" fillId="6" borderId="25" xfId="0" applyFont="1" applyFill="1" applyBorder="1" applyAlignment="1">
      <alignment horizontal="center"/>
    </xf>
    <xf numFmtId="0" fontId="21" fillId="6" borderId="7" xfId="0" applyFont="1" applyFill="1" applyBorder="1" applyAlignment="1">
      <alignment horizontal="center"/>
    </xf>
    <xf numFmtId="0" fontId="21" fillId="6" borderId="14" xfId="0" applyFont="1" applyFill="1" applyBorder="1" applyAlignment="1">
      <alignment horizontal="center"/>
    </xf>
    <xf numFmtId="0" fontId="17" fillId="6" borderId="25" xfId="0" applyFont="1" applyFill="1" applyBorder="1" applyAlignment="1">
      <alignment horizontal="center"/>
    </xf>
    <xf numFmtId="0" fontId="17" fillId="6" borderId="7" xfId="0" applyFont="1" applyFill="1" applyBorder="1" applyAlignment="1">
      <alignment horizontal="center"/>
    </xf>
    <xf numFmtId="0" fontId="17" fillId="6" borderId="9" xfId="0" applyFont="1" applyFill="1" applyBorder="1" applyAlignment="1">
      <alignment horizontal="center"/>
    </xf>
    <xf numFmtId="0" fontId="17" fillId="6" borderId="8" xfId="0" applyFont="1" applyFill="1" applyBorder="1" applyAlignment="1">
      <alignment horizontal="center"/>
    </xf>
    <xf numFmtId="0" fontId="5" fillId="0" borderId="25" xfId="3" applyFont="1" applyBorder="1" applyAlignment="1">
      <alignment horizontal="center" vertical="center" wrapText="1"/>
    </xf>
    <xf numFmtId="0" fontId="5" fillId="0" borderId="7" xfId="3" applyFont="1" applyBorder="1" applyAlignment="1">
      <alignment horizontal="center" vertical="center" wrapText="1"/>
    </xf>
    <xf numFmtId="0" fontId="5" fillId="0" borderId="14" xfId="3" applyFont="1" applyBorder="1" applyAlignment="1">
      <alignment horizontal="center" vertical="center" wrapText="1"/>
    </xf>
    <xf numFmtId="0" fontId="17" fillId="6" borderId="25" xfId="0" applyFont="1" applyFill="1" applyBorder="1" applyAlignment="1">
      <alignment horizontal="center" vertical="center"/>
    </xf>
    <xf numFmtId="0" fontId="17" fillId="6" borderId="7" xfId="0" applyFont="1" applyFill="1" applyBorder="1" applyAlignment="1">
      <alignment horizontal="center" vertical="center"/>
    </xf>
    <xf numFmtId="0" fontId="17" fillId="6" borderId="14" xfId="0" applyFont="1" applyFill="1" applyBorder="1" applyAlignment="1">
      <alignment horizontal="center" vertical="center"/>
    </xf>
    <xf numFmtId="0" fontId="22" fillId="2" borderId="1" xfId="2" applyFont="1" applyBorder="1" applyAlignment="1">
      <alignment horizontal="center" vertical="center" wrapText="1"/>
    </xf>
    <xf numFmtId="0" fontId="7" fillId="0" borderId="9" xfId="0" applyFont="1" applyBorder="1" applyAlignment="1">
      <alignment horizontal="center" vertical="center" wrapText="1"/>
    </xf>
    <xf numFmtId="0" fontId="7" fillId="0" borderId="7" xfId="0" applyFont="1" applyBorder="1" applyAlignment="1">
      <alignment horizontal="center" vertical="center" wrapText="1"/>
    </xf>
    <xf numFmtId="169" fontId="5" fillId="0" borderId="9" xfId="1" applyNumberFormat="1" applyFont="1" applyFill="1" applyBorder="1" applyAlignment="1">
      <alignment horizontal="left" vertical="center" wrapText="1"/>
    </xf>
    <xf numFmtId="169" fontId="5" fillId="0" borderId="7" xfId="1" applyNumberFormat="1" applyFont="1" applyFill="1" applyBorder="1" applyAlignment="1">
      <alignment horizontal="left" vertical="center" wrapText="1"/>
    </xf>
    <xf numFmtId="2" fontId="5" fillId="0" borderId="9" xfId="1" applyNumberFormat="1" applyFont="1" applyFill="1" applyBorder="1" applyAlignment="1">
      <alignment horizontal="left" vertical="center" wrapText="1"/>
    </xf>
    <xf numFmtId="2" fontId="5" fillId="0" borderId="7" xfId="1" applyNumberFormat="1" applyFont="1" applyFill="1" applyBorder="1" applyAlignment="1">
      <alignment horizontal="left" vertical="center" wrapText="1"/>
    </xf>
    <xf numFmtId="0" fontId="18" fillId="0" borderId="1" xfId="3" applyFont="1" applyBorder="1" applyAlignment="1" applyProtection="1">
      <alignment horizontal="center" vertical="center" wrapText="1"/>
      <protection locked="0"/>
    </xf>
    <xf numFmtId="0" fontId="32" fillId="5" borderId="9" xfId="0" applyFont="1" applyFill="1" applyBorder="1" applyAlignment="1" applyProtection="1">
      <alignment horizontal="center" vertical="center" wrapText="1"/>
      <protection locked="0"/>
    </xf>
    <xf numFmtId="0" fontId="32" fillId="5" borderId="8" xfId="0" applyFont="1" applyFill="1" applyBorder="1" applyAlignment="1" applyProtection="1">
      <alignment horizontal="center" vertical="center" wrapText="1"/>
      <protection locked="0"/>
    </xf>
    <xf numFmtId="1" fontId="15" fillId="0" borderId="1" xfId="0" applyNumberFormat="1" applyFont="1" applyBorder="1" applyAlignment="1">
      <alignment horizontal="center" vertical="center"/>
    </xf>
    <xf numFmtId="0" fontId="0" fillId="0" borderId="43" xfId="0" quotePrefix="1" applyBorder="1" applyAlignment="1" applyProtection="1">
      <alignment horizontal="justify" vertical="center" wrapText="1"/>
      <protection locked="0"/>
    </xf>
    <xf numFmtId="0" fontId="0" fillId="0" borderId="41" xfId="0" applyBorder="1" applyAlignment="1" applyProtection="1">
      <alignment horizontal="justify" vertical="center" wrapText="1"/>
      <protection locked="0"/>
    </xf>
    <xf numFmtId="0" fontId="0" fillId="0" borderId="45" xfId="0" applyBorder="1" applyAlignment="1" applyProtection="1">
      <alignment horizontal="justify" vertical="center" wrapText="1"/>
      <protection locked="0"/>
    </xf>
    <xf numFmtId="0" fontId="0" fillId="0" borderId="43" xfId="0" applyBorder="1" applyAlignment="1" applyProtection="1">
      <alignment horizontal="justify" vertical="center" wrapText="1"/>
      <protection locked="0"/>
    </xf>
    <xf numFmtId="0" fontId="0" fillId="0" borderId="10" xfId="0" applyBorder="1" applyAlignment="1">
      <alignment horizontal="center" vertical="center" wrapText="1"/>
    </xf>
    <xf numFmtId="0" fontId="0" fillId="0" borderId="13" xfId="0" applyBorder="1" applyAlignment="1">
      <alignment horizontal="center" vertical="center" wrapText="1"/>
    </xf>
    <xf numFmtId="0" fontId="0" fillId="0" borderId="15" xfId="0" applyBorder="1" applyAlignment="1">
      <alignment horizontal="center" vertical="center" wrapText="1"/>
    </xf>
    <xf numFmtId="0" fontId="0" fillId="0" borderId="11" xfId="0" applyBorder="1" applyAlignment="1">
      <alignment horizontal="center" vertical="center" wrapText="1"/>
    </xf>
    <xf numFmtId="0" fontId="0" fillId="0" borderId="1" xfId="0" applyBorder="1" applyAlignment="1">
      <alignment horizontal="center" vertical="center" wrapText="1"/>
    </xf>
    <xf numFmtId="0" fontId="0" fillId="0" borderId="16" xfId="0" applyBorder="1" applyAlignment="1">
      <alignment horizontal="center" vertical="center" wrapText="1"/>
    </xf>
    <xf numFmtId="170" fontId="0" fillId="0" borderId="11" xfId="0" applyNumberFormat="1" applyBorder="1" applyAlignment="1">
      <alignment horizontal="center" vertical="center" wrapText="1"/>
    </xf>
    <xf numFmtId="42" fontId="0" fillId="0" borderId="11" xfId="1" applyFont="1" applyBorder="1" applyAlignment="1">
      <alignment horizontal="center" vertical="center" wrapText="1"/>
    </xf>
    <xf numFmtId="42" fontId="0" fillId="0" borderId="1" xfId="1" applyFont="1" applyBorder="1" applyAlignment="1">
      <alignment horizontal="center" vertical="center" wrapText="1"/>
    </xf>
    <xf numFmtId="42" fontId="0" fillId="0" borderId="16" xfId="1" applyFont="1" applyBorder="1" applyAlignment="1">
      <alignment horizontal="center" vertical="center" wrapText="1"/>
    </xf>
    <xf numFmtId="0" fontId="3" fillId="0" borderId="11"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1" xfId="0" applyFont="1" applyBorder="1" applyAlignment="1">
      <alignment horizontal="center"/>
    </xf>
    <xf numFmtId="14" fontId="3" fillId="0" borderId="1" xfId="0" applyNumberFormat="1" applyFont="1" applyBorder="1" applyAlignment="1">
      <alignment horizontal="center"/>
    </xf>
    <xf numFmtId="0" fontId="7" fillId="0" borderId="1" xfId="3" applyFont="1" applyBorder="1" applyAlignment="1">
      <alignment horizontal="center" vertical="center" wrapText="1"/>
    </xf>
    <xf numFmtId="2" fontId="7" fillId="3" borderId="1" xfId="1" applyNumberFormat="1" applyFont="1" applyFill="1" applyBorder="1" applyAlignment="1">
      <alignment horizontal="center" vertical="center" wrapText="1"/>
    </xf>
    <xf numFmtId="14" fontId="0" fillId="0" borderId="1" xfId="0" applyNumberFormat="1" applyBorder="1" applyAlignment="1">
      <alignment horizontal="center"/>
    </xf>
    <xf numFmtId="169" fontId="7" fillId="3" borderId="1" xfId="1" applyNumberFormat="1" applyFont="1" applyFill="1" applyBorder="1" applyAlignment="1">
      <alignment horizontal="center" vertical="center" wrapText="1"/>
    </xf>
    <xf numFmtId="0" fontId="17" fillId="6" borderId="1" xfId="0" applyFont="1" applyFill="1" applyBorder="1" applyAlignment="1">
      <alignment horizontal="center"/>
    </xf>
    <xf numFmtId="0" fontId="7" fillId="3" borderId="1" xfId="0" applyFont="1" applyFill="1" applyBorder="1" applyAlignment="1">
      <alignment horizontal="center" vertical="center" wrapText="1"/>
    </xf>
    <xf numFmtId="169" fontId="7" fillId="0" borderId="1" xfId="1" applyNumberFormat="1" applyFont="1" applyFill="1" applyBorder="1" applyAlignment="1">
      <alignment horizontal="center" vertical="center" wrapText="1"/>
    </xf>
    <xf numFmtId="2" fontId="7" fillId="0" borderId="1" xfId="1" applyNumberFormat="1" applyFont="1" applyFill="1" applyBorder="1" applyAlignment="1">
      <alignment horizontal="center" vertical="center" wrapText="1"/>
    </xf>
    <xf numFmtId="14" fontId="0" fillId="0" borderId="9" xfId="0" applyNumberFormat="1" applyBorder="1" applyAlignment="1">
      <alignment horizontal="center"/>
    </xf>
    <xf numFmtId="14" fontId="0" fillId="0" borderId="7" xfId="0" applyNumberFormat="1" applyBorder="1" applyAlignment="1">
      <alignment horizontal="center"/>
    </xf>
    <xf numFmtId="14" fontId="0" fillId="0" borderId="8" xfId="0" applyNumberFormat="1" applyBorder="1" applyAlignment="1">
      <alignment horizontal="center"/>
    </xf>
    <xf numFmtId="0" fontId="7" fillId="0" borderId="1" xfId="0" applyFont="1" applyBorder="1" applyAlignment="1">
      <alignment horizontal="center" vertical="center" wrapText="1"/>
    </xf>
    <xf numFmtId="170" fontId="0" fillId="0" borderId="42" xfId="0" applyNumberFormat="1" applyBorder="1" applyAlignment="1">
      <alignment horizontal="center" vertical="center" wrapText="1"/>
    </xf>
    <xf numFmtId="0" fontId="0" fillId="0" borderId="5" xfId="0" applyBorder="1" applyAlignment="1">
      <alignment horizontal="center" vertical="center" wrapText="1"/>
    </xf>
    <xf numFmtId="0" fontId="0" fillId="0" borderId="44" xfId="0" applyBorder="1" applyAlignment="1">
      <alignment horizontal="center" vertical="center" wrapText="1"/>
    </xf>
    <xf numFmtId="42" fontId="0" fillId="0" borderId="42" xfId="1" applyFont="1" applyBorder="1" applyAlignment="1">
      <alignment horizontal="center" vertical="center" wrapText="1"/>
    </xf>
    <xf numFmtId="42" fontId="0" fillId="0" borderId="5" xfId="1" applyFont="1" applyBorder="1" applyAlignment="1">
      <alignment horizontal="center" vertical="center" wrapText="1"/>
    </xf>
    <xf numFmtId="42" fontId="0" fillId="0" borderId="44" xfId="1" applyFont="1" applyBorder="1" applyAlignment="1">
      <alignment horizontal="center" vertical="center" wrapText="1"/>
    </xf>
    <xf numFmtId="0" fontId="3" fillId="0" borderId="2" xfId="0" applyFont="1" applyBorder="1" applyAlignment="1">
      <alignment horizontal="center" vertical="center" wrapText="1"/>
    </xf>
    <xf numFmtId="0" fontId="3" fillId="0" borderId="5" xfId="0" applyFont="1" applyBorder="1" applyAlignment="1">
      <alignment horizontal="center" vertical="center" wrapText="1"/>
    </xf>
    <xf numFmtId="0" fontId="3" fillId="0" borderId="44" xfId="0" applyFont="1" applyBorder="1" applyAlignment="1">
      <alignment horizontal="center" vertical="center" wrapText="1"/>
    </xf>
    <xf numFmtId="0" fontId="0" fillId="0" borderId="1" xfId="0" applyBorder="1" applyAlignment="1">
      <alignment horizontal="center" vertical="center"/>
    </xf>
    <xf numFmtId="0" fontId="17" fillId="6" borderId="1" xfId="0" applyFont="1" applyFill="1" applyBorder="1" applyAlignment="1">
      <alignment horizontal="center" vertical="center"/>
    </xf>
    <xf numFmtId="0" fontId="0" fillId="0" borderId="0" xfId="0" applyAlignment="1">
      <alignment horizontal="center" vertical="center"/>
    </xf>
    <xf numFmtId="0" fontId="0" fillId="0" borderId="20" xfId="0" applyBorder="1" applyAlignment="1">
      <alignment horizontal="center" vertical="center"/>
    </xf>
    <xf numFmtId="0" fontId="3" fillId="0" borderId="1" xfId="0" applyFont="1" applyBorder="1" applyAlignment="1">
      <alignment horizontal="justify" vertical="center" wrapText="1"/>
    </xf>
    <xf numFmtId="0" fontId="0" fillId="0" borderId="0" xfId="0" applyAlignment="1">
      <alignment horizontal="center"/>
    </xf>
    <xf numFmtId="1" fontId="3" fillId="0" borderId="9" xfId="0" applyNumberFormat="1" applyFont="1" applyBorder="1" applyAlignment="1">
      <alignment horizontal="center" vertical="center" wrapText="1"/>
    </xf>
    <xf numFmtId="1" fontId="3" fillId="0" borderId="7" xfId="0" applyNumberFormat="1" applyFont="1" applyBorder="1" applyAlignment="1">
      <alignment horizontal="center" vertical="center" wrapText="1"/>
    </xf>
    <xf numFmtId="1" fontId="3" fillId="0" borderId="8" xfId="0" applyNumberFormat="1" applyFont="1" applyBorder="1" applyAlignment="1">
      <alignment horizontal="center" vertical="center" wrapText="1"/>
    </xf>
    <xf numFmtId="2" fontId="0" fillId="0" borderId="11" xfId="0" applyNumberFormat="1" applyBorder="1" applyAlignment="1">
      <alignment horizontal="center" vertical="center" wrapText="1"/>
    </xf>
    <xf numFmtId="2" fontId="0" fillId="0" borderId="1" xfId="0" applyNumberFormat="1" applyBorder="1" applyAlignment="1">
      <alignment horizontal="center" vertical="center" wrapText="1"/>
    </xf>
    <xf numFmtId="2" fontId="0" fillId="0" borderId="16" xfId="0" applyNumberFormat="1" applyBorder="1" applyAlignment="1">
      <alignment horizontal="center" vertical="center" wrapText="1"/>
    </xf>
    <xf numFmtId="42" fontId="0" fillId="5" borderId="42" xfId="1" applyFont="1" applyFill="1" applyBorder="1" applyAlignment="1" applyProtection="1">
      <alignment horizontal="center" vertical="center" wrapText="1"/>
      <protection locked="0"/>
    </xf>
    <xf numFmtId="42" fontId="0" fillId="5" borderId="5" xfId="1" applyFont="1" applyFill="1" applyBorder="1" applyAlignment="1" applyProtection="1">
      <alignment horizontal="center" vertical="center" wrapText="1"/>
      <protection locked="0"/>
    </xf>
    <xf numFmtId="42" fontId="0" fillId="5" borderId="44" xfId="1" applyFont="1" applyFill="1" applyBorder="1" applyAlignment="1" applyProtection="1">
      <alignment horizontal="center" vertical="center" wrapText="1"/>
      <protection locked="0"/>
    </xf>
    <xf numFmtId="0" fontId="0" fillId="0" borderId="42" xfId="0" applyBorder="1" applyAlignment="1">
      <alignment horizontal="center" vertical="center" wrapText="1"/>
    </xf>
    <xf numFmtId="2" fontId="0" fillId="0" borderId="42" xfId="0" applyNumberFormat="1" applyBorder="1" applyAlignment="1">
      <alignment horizontal="center" vertical="center" wrapText="1"/>
    </xf>
    <xf numFmtId="2" fontId="0" fillId="0" borderId="5" xfId="0" applyNumberFormat="1" applyBorder="1" applyAlignment="1">
      <alignment horizontal="center" vertical="center" wrapText="1"/>
    </xf>
    <xf numFmtId="2" fontId="0" fillId="0" borderId="44" xfId="0" applyNumberFormat="1" applyBorder="1" applyAlignment="1">
      <alignment horizontal="center" vertical="center" wrapText="1"/>
    </xf>
    <xf numFmtId="0" fontId="0" fillId="0" borderId="12" xfId="0" applyBorder="1" applyAlignment="1" applyProtection="1">
      <alignment horizontal="center" vertical="center" wrapText="1"/>
      <protection locked="0"/>
    </xf>
    <xf numFmtId="0" fontId="0" fillId="0" borderId="31" xfId="0" applyBorder="1" applyAlignment="1" applyProtection="1">
      <alignment horizontal="center" vertical="center" wrapText="1"/>
      <protection locked="0"/>
    </xf>
    <xf numFmtId="0" fontId="0" fillId="0" borderId="17" xfId="0" applyBorder="1" applyAlignment="1" applyProtection="1">
      <alignment horizontal="center" vertical="center" wrapText="1"/>
      <protection locked="0"/>
    </xf>
    <xf numFmtId="0" fontId="11" fillId="8" borderId="49" xfId="0" applyFont="1" applyFill="1" applyBorder="1" applyAlignment="1">
      <alignment horizontal="center" vertical="center" wrapText="1"/>
    </xf>
    <xf numFmtId="0" fontId="11" fillId="8" borderId="50" xfId="0" applyFont="1" applyFill="1" applyBorder="1" applyAlignment="1">
      <alignment horizontal="center" vertical="center" wrapText="1"/>
    </xf>
    <xf numFmtId="170" fontId="0" fillId="5" borderId="11" xfId="1" applyNumberFormat="1" applyFont="1" applyFill="1" applyBorder="1" applyAlignment="1" applyProtection="1">
      <alignment horizontal="center" vertical="center" wrapText="1"/>
      <protection locked="0"/>
    </xf>
    <xf numFmtId="170" fontId="0" fillId="5" borderId="1" xfId="1" applyNumberFormat="1" applyFont="1" applyFill="1" applyBorder="1" applyAlignment="1" applyProtection="1">
      <alignment horizontal="center" vertical="center" wrapText="1"/>
      <protection locked="0"/>
    </xf>
    <xf numFmtId="170" fontId="0" fillId="5" borderId="16" xfId="1" applyNumberFormat="1" applyFont="1" applyFill="1" applyBorder="1" applyAlignment="1" applyProtection="1">
      <alignment horizontal="center" vertical="center" wrapText="1"/>
      <protection locked="0"/>
    </xf>
    <xf numFmtId="0" fontId="11" fillId="6" borderId="11" xfId="0" applyFont="1" applyFill="1" applyBorder="1" applyAlignment="1">
      <alignment horizontal="center" vertical="center" wrapText="1"/>
    </xf>
    <xf numFmtId="0" fontId="11" fillId="6" borderId="16" xfId="0" applyFont="1" applyFill="1" applyBorder="1" applyAlignment="1">
      <alignment horizontal="center" vertical="center" wrapText="1"/>
    </xf>
    <xf numFmtId="0" fontId="17" fillId="6" borderId="12" xfId="0" applyFont="1" applyFill="1" applyBorder="1" applyAlignment="1">
      <alignment horizontal="center" vertical="center" wrapText="1"/>
    </xf>
    <xf numFmtId="0" fontId="17" fillId="6" borderId="17" xfId="0" applyFont="1" applyFill="1" applyBorder="1" applyAlignment="1">
      <alignment horizontal="center" vertical="center" wrapText="1"/>
    </xf>
    <xf numFmtId="1" fontId="7" fillId="0" borderId="1" xfId="1" applyNumberFormat="1" applyFont="1" applyFill="1" applyBorder="1" applyAlignment="1">
      <alignment horizontal="center" vertical="center" wrapText="1"/>
    </xf>
    <xf numFmtId="9" fontId="7" fillId="0" borderId="1" xfId="4" applyFont="1" applyFill="1" applyBorder="1" applyAlignment="1">
      <alignment horizontal="center" vertical="center" wrapText="1"/>
    </xf>
    <xf numFmtId="0" fontId="30" fillId="6" borderId="26" xfId="0" applyFont="1" applyFill="1" applyBorder="1" applyAlignment="1">
      <alignment horizontal="center" vertical="center"/>
    </xf>
    <xf numFmtId="0" fontId="30" fillId="6" borderId="27" xfId="0" applyFont="1" applyFill="1" applyBorder="1" applyAlignment="1">
      <alignment horizontal="center" vertical="center"/>
    </xf>
    <xf numFmtId="0" fontId="30" fillId="6" borderId="51" xfId="0" applyFont="1" applyFill="1" applyBorder="1" applyAlignment="1">
      <alignment horizontal="center" vertical="center"/>
    </xf>
    <xf numFmtId="0" fontId="30" fillId="6" borderId="35" xfId="0" applyFont="1" applyFill="1" applyBorder="1" applyAlignment="1">
      <alignment horizontal="center" vertical="center"/>
    </xf>
    <xf numFmtId="173" fontId="7" fillId="0" borderId="1" xfId="1" applyNumberFormat="1" applyFont="1" applyFill="1" applyBorder="1" applyAlignment="1">
      <alignment horizontal="center" vertical="center" wrapText="1"/>
    </xf>
    <xf numFmtId="0" fontId="11" fillId="8" borderId="11" xfId="0" applyFont="1" applyFill="1" applyBorder="1" applyAlignment="1">
      <alignment horizontal="center" vertical="center" wrapText="1"/>
    </xf>
    <xf numFmtId="0" fontId="11" fillId="6" borderId="10" xfId="0" applyFont="1" applyFill="1" applyBorder="1" applyAlignment="1">
      <alignment horizontal="center" vertical="center" wrapText="1"/>
    </xf>
    <xf numFmtId="0" fontId="11" fillId="6" borderId="15" xfId="0" applyFont="1" applyFill="1" applyBorder="1" applyAlignment="1">
      <alignment horizontal="center" vertical="center" wrapText="1"/>
    </xf>
    <xf numFmtId="9" fontId="11" fillId="8" borderId="11" xfId="4" applyFont="1" applyFill="1" applyBorder="1" applyAlignment="1">
      <alignment horizontal="center" vertical="center" wrapText="1"/>
    </xf>
    <xf numFmtId="169" fontId="7" fillId="0" borderId="9" xfId="1" applyNumberFormat="1" applyFont="1" applyFill="1" applyBorder="1" applyAlignment="1">
      <alignment horizontal="center" vertical="center" wrapText="1"/>
    </xf>
    <xf numFmtId="169" fontId="7" fillId="0" borderId="8" xfId="1" applyNumberFormat="1" applyFont="1" applyFill="1" applyBorder="1" applyAlignment="1">
      <alignment horizontal="center" vertical="center" wrapText="1"/>
    </xf>
    <xf numFmtId="2" fontId="7" fillId="0" borderId="9" xfId="1" applyNumberFormat="1" applyFont="1" applyFill="1" applyBorder="1" applyAlignment="1">
      <alignment horizontal="center" vertical="center" wrapText="1"/>
    </xf>
    <xf numFmtId="2" fontId="7" fillId="0" borderId="8" xfId="1" applyNumberFormat="1" applyFont="1" applyFill="1" applyBorder="1" applyAlignment="1">
      <alignment horizontal="center" vertical="center" wrapText="1"/>
    </xf>
    <xf numFmtId="0" fontId="11" fillId="8" borderId="24" xfId="0" applyFont="1" applyFill="1" applyBorder="1" applyAlignment="1">
      <alignment horizontal="center" vertical="center" wrapText="1"/>
    </xf>
    <xf numFmtId="0" fontId="37" fillId="0" borderId="23" xfId="5" applyFont="1" applyBorder="1" applyAlignment="1">
      <alignment horizontal="center" vertical="center"/>
    </xf>
    <xf numFmtId="0" fontId="37" fillId="0" borderId="25" xfId="5" applyFont="1" applyBorder="1" applyAlignment="1">
      <alignment horizontal="center" vertical="center"/>
    </xf>
    <xf numFmtId="0" fontId="37" fillId="0" borderId="29" xfId="5" applyFont="1" applyBorder="1" applyAlignment="1">
      <alignment horizontal="center" vertical="center"/>
    </xf>
    <xf numFmtId="0" fontId="37" fillId="9" borderId="54" xfId="0" applyFont="1" applyFill="1" applyBorder="1" applyAlignment="1">
      <alignment horizontal="center" vertical="center" wrapText="1"/>
    </xf>
    <xf numFmtId="0" fontId="37" fillId="9" borderId="55" xfId="0" applyFont="1" applyFill="1" applyBorder="1" applyAlignment="1">
      <alignment horizontal="center" vertical="center"/>
    </xf>
    <xf numFmtId="0" fontId="37" fillId="9" borderId="56" xfId="0" applyFont="1" applyFill="1" applyBorder="1" applyAlignment="1">
      <alignment horizontal="center" vertical="center"/>
    </xf>
    <xf numFmtId="0" fontId="37" fillId="9" borderId="58" xfId="0" applyFont="1" applyFill="1" applyBorder="1" applyAlignment="1">
      <alignment horizontal="center" vertical="center"/>
    </xf>
    <xf numFmtId="0" fontId="37" fillId="9" borderId="0" xfId="0" applyFont="1" applyFill="1" applyAlignment="1">
      <alignment horizontal="center" vertical="center"/>
    </xf>
    <xf numFmtId="0" fontId="37" fillId="9" borderId="59" xfId="0" applyFont="1" applyFill="1" applyBorder="1" applyAlignment="1">
      <alignment horizontal="center" vertical="center"/>
    </xf>
    <xf numFmtId="0" fontId="37" fillId="0" borderId="53" xfId="5" applyFont="1" applyBorder="1" applyAlignment="1">
      <alignment horizontal="center" vertical="center" wrapText="1"/>
    </xf>
    <xf numFmtId="0" fontId="37" fillId="0" borderId="57" xfId="5" applyFont="1" applyBorder="1" applyAlignment="1">
      <alignment horizontal="center" vertical="center" wrapText="1"/>
    </xf>
    <xf numFmtId="0" fontId="37" fillId="0" borderId="60" xfId="5" applyFont="1" applyBorder="1" applyAlignment="1">
      <alignment horizontal="center" vertical="center" wrapText="1"/>
    </xf>
    <xf numFmtId="0" fontId="37" fillId="9" borderId="66" xfId="0" applyFont="1" applyFill="1" applyBorder="1" applyAlignment="1">
      <alignment horizontal="center" vertical="center" wrapText="1"/>
    </xf>
    <xf numFmtId="0" fontId="37" fillId="9" borderId="37" xfId="0" applyFont="1" applyFill="1" applyBorder="1" applyAlignment="1">
      <alignment horizontal="center" vertical="center"/>
    </xf>
    <xf numFmtId="0" fontId="37" fillId="9" borderId="38" xfId="0" applyFont="1" applyFill="1" applyBorder="1" applyAlignment="1">
      <alignment horizontal="center" vertical="center"/>
    </xf>
    <xf numFmtId="0" fontId="37" fillId="9" borderId="34" xfId="0" applyFont="1" applyFill="1" applyBorder="1" applyAlignment="1">
      <alignment horizontal="center" vertical="center"/>
    </xf>
    <xf numFmtId="0" fontId="37" fillId="9" borderId="64" xfId="0" applyFont="1" applyFill="1" applyBorder="1" applyAlignment="1">
      <alignment horizontal="center" vertical="center"/>
    </xf>
    <xf numFmtId="0" fontId="37" fillId="9" borderId="67" xfId="0" applyFont="1" applyFill="1" applyBorder="1" applyAlignment="1">
      <alignment horizontal="center" vertical="center"/>
    </xf>
    <xf numFmtId="0" fontId="37" fillId="9" borderId="68" xfId="0" applyFont="1" applyFill="1" applyBorder="1" applyAlignment="1">
      <alignment horizontal="center" vertical="center"/>
    </xf>
    <xf numFmtId="0" fontId="37" fillId="9" borderId="69" xfId="0" applyFont="1" applyFill="1" applyBorder="1" applyAlignment="1">
      <alignment horizontal="center" vertical="center"/>
    </xf>
    <xf numFmtId="0" fontId="42" fillId="9" borderId="54" xfId="0" applyFont="1" applyFill="1" applyBorder="1" applyAlignment="1">
      <alignment horizontal="center" vertical="center" wrapText="1"/>
    </xf>
    <xf numFmtId="0" fontId="42" fillId="9" borderId="55" xfId="0" applyFont="1" applyFill="1" applyBorder="1" applyAlignment="1">
      <alignment horizontal="center" vertical="center"/>
    </xf>
    <xf numFmtId="0" fontId="42" fillId="9" borderId="56" xfId="0" applyFont="1" applyFill="1" applyBorder="1" applyAlignment="1">
      <alignment horizontal="center" vertical="center"/>
    </xf>
    <xf numFmtId="0" fontId="42" fillId="9" borderId="58" xfId="0" applyFont="1" applyFill="1" applyBorder="1" applyAlignment="1">
      <alignment horizontal="center" vertical="center"/>
    </xf>
    <xf numFmtId="0" fontId="42" fillId="9" borderId="0" xfId="0" applyFont="1" applyFill="1" applyAlignment="1">
      <alignment horizontal="center" vertical="center"/>
    </xf>
    <xf numFmtId="0" fontId="42" fillId="9" borderId="59" xfId="0" applyFont="1" applyFill="1" applyBorder="1" applyAlignment="1">
      <alignment horizontal="center" vertical="center"/>
    </xf>
    <xf numFmtId="0" fontId="37" fillId="0" borderId="53" xfId="5" applyFont="1" applyBorder="1" applyAlignment="1">
      <alignment horizontal="center" vertical="center"/>
    </xf>
    <xf numFmtId="0" fontId="37" fillId="0" borderId="57" xfId="5" applyFont="1" applyBorder="1" applyAlignment="1">
      <alignment horizontal="center" vertical="center"/>
    </xf>
    <xf numFmtId="0" fontId="37" fillId="0" borderId="60" xfId="5" applyFont="1" applyBorder="1" applyAlignment="1">
      <alignment horizontal="center" vertical="center"/>
    </xf>
    <xf numFmtId="0" fontId="40" fillId="9" borderId="54" xfId="0" applyFont="1" applyFill="1" applyBorder="1" applyAlignment="1">
      <alignment horizontal="center" vertical="center" wrapText="1"/>
    </xf>
    <xf numFmtId="0" fontId="40" fillId="9" borderId="55" xfId="0" applyFont="1" applyFill="1" applyBorder="1" applyAlignment="1">
      <alignment horizontal="center" vertical="center" wrapText="1"/>
    </xf>
    <xf numFmtId="0" fontId="40" fillId="9" borderId="56" xfId="0" applyFont="1" applyFill="1" applyBorder="1" applyAlignment="1">
      <alignment horizontal="center" vertical="center" wrapText="1"/>
    </xf>
    <xf numFmtId="0" fontId="40" fillId="9" borderId="58" xfId="0" applyFont="1" applyFill="1" applyBorder="1" applyAlignment="1">
      <alignment horizontal="center" vertical="center" wrapText="1"/>
    </xf>
    <xf numFmtId="0" fontId="40" fillId="9" borderId="0" xfId="0" applyFont="1" applyFill="1" applyAlignment="1">
      <alignment horizontal="center" vertical="center" wrapText="1"/>
    </xf>
    <xf numFmtId="0" fontId="40" fillId="9" borderId="59" xfId="0" applyFont="1" applyFill="1" applyBorder="1" applyAlignment="1">
      <alignment horizontal="center" vertical="center" wrapText="1"/>
    </xf>
    <xf numFmtId="0" fontId="37" fillId="9" borderId="63" xfId="0" applyFont="1" applyFill="1" applyBorder="1" applyAlignment="1">
      <alignment horizontal="center" vertical="center"/>
    </xf>
    <xf numFmtId="0" fontId="37" fillId="9" borderId="61" xfId="0" applyFont="1" applyFill="1" applyBorder="1" applyAlignment="1">
      <alignment horizontal="center" vertical="center"/>
    </xf>
    <xf numFmtId="0" fontId="37" fillId="9" borderId="62" xfId="0" applyFont="1" applyFill="1" applyBorder="1" applyAlignment="1">
      <alignment horizontal="center" vertical="center"/>
    </xf>
    <xf numFmtId="0" fontId="37" fillId="9" borderId="65" xfId="0" applyFont="1" applyFill="1" applyBorder="1" applyAlignment="1">
      <alignment horizontal="center" vertical="center"/>
    </xf>
    <xf numFmtId="0" fontId="42" fillId="9" borderId="55" xfId="0" applyFont="1" applyFill="1" applyBorder="1" applyAlignment="1">
      <alignment horizontal="center" vertical="center" wrapText="1"/>
    </xf>
    <xf numFmtId="0" fontId="42" fillId="9" borderId="63" xfId="0" applyFont="1" applyFill="1" applyBorder="1" applyAlignment="1">
      <alignment horizontal="center" vertical="center" wrapText="1"/>
    </xf>
    <xf numFmtId="0" fontId="42" fillId="9" borderId="58" xfId="0" applyFont="1" applyFill="1" applyBorder="1" applyAlignment="1">
      <alignment horizontal="center" vertical="center" wrapText="1"/>
    </xf>
    <xf numFmtId="0" fontId="42" fillId="9" borderId="0" xfId="0" applyFont="1" applyFill="1" applyAlignment="1">
      <alignment horizontal="center" vertical="center" wrapText="1"/>
    </xf>
    <xf numFmtId="0" fontId="42" fillId="9" borderId="64" xfId="0" applyFont="1" applyFill="1" applyBorder="1" applyAlignment="1">
      <alignment horizontal="center" vertical="center" wrapText="1"/>
    </xf>
    <xf numFmtId="0" fontId="42" fillId="9" borderId="61" xfId="0" applyFont="1" applyFill="1" applyBorder="1" applyAlignment="1">
      <alignment horizontal="center" vertical="center" wrapText="1"/>
    </xf>
    <xf numFmtId="0" fontId="42" fillId="9" borderId="62" xfId="0" applyFont="1" applyFill="1" applyBorder="1" applyAlignment="1">
      <alignment horizontal="center" vertical="center" wrapText="1"/>
    </xf>
    <xf numFmtId="0" fontId="42" fillId="9" borderId="65" xfId="0" applyFont="1" applyFill="1" applyBorder="1" applyAlignment="1">
      <alignment horizontal="center" vertical="center" wrapText="1"/>
    </xf>
    <xf numFmtId="0" fontId="42" fillId="9" borderId="54" xfId="0" applyFont="1" applyFill="1" applyBorder="1" applyAlignment="1">
      <alignment horizontal="center" vertical="top" wrapText="1"/>
    </xf>
    <xf numFmtId="0" fontId="42" fillId="9" borderId="55" xfId="0" applyFont="1" applyFill="1" applyBorder="1" applyAlignment="1">
      <alignment horizontal="center" vertical="top" wrapText="1"/>
    </xf>
    <xf numFmtId="0" fontId="42" fillId="9" borderId="63" xfId="0" applyFont="1" applyFill="1" applyBorder="1" applyAlignment="1">
      <alignment horizontal="center" vertical="top" wrapText="1"/>
    </xf>
    <xf numFmtId="0" fontId="42" fillId="9" borderId="58" xfId="0" applyFont="1" applyFill="1" applyBorder="1" applyAlignment="1">
      <alignment horizontal="center" vertical="top" wrapText="1"/>
    </xf>
    <xf numFmtId="0" fontId="42" fillId="9" borderId="0" xfId="0" applyFont="1" applyFill="1" applyAlignment="1">
      <alignment horizontal="center" vertical="top" wrapText="1"/>
    </xf>
    <xf numFmtId="0" fontId="42" fillId="9" borderId="64" xfId="0" applyFont="1" applyFill="1" applyBorder="1" applyAlignment="1">
      <alignment horizontal="center" vertical="top" wrapText="1"/>
    </xf>
    <xf numFmtId="0" fontId="42" fillId="9" borderId="61" xfId="0" applyFont="1" applyFill="1" applyBorder="1" applyAlignment="1">
      <alignment horizontal="center" vertical="top" wrapText="1"/>
    </xf>
    <xf numFmtId="0" fontId="42" fillId="9" borderId="62" xfId="0" applyFont="1" applyFill="1" applyBorder="1" applyAlignment="1">
      <alignment horizontal="center" vertical="top" wrapText="1"/>
    </xf>
    <xf numFmtId="0" fontId="42" fillId="9" borderId="65" xfId="0" applyFont="1" applyFill="1" applyBorder="1" applyAlignment="1">
      <alignment horizontal="center" vertical="top" wrapText="1"/>
    </xf>
    <xf numFmtId="0" fontId="42" fillId="9" borderId="59" xfId="0" applyFont="1" applyFill="1" applyBorder="1" applyAlignment="1">
      <alignment horizontal="center" vertical="top" wrapText="1"/>
    </xf>
    <xf numFmtId="0" fontId="37" fillId="9" borderId="66" xfId="0" applyFont="1" applyFill="1" applyBorder="1" applyAlignment="1">
      <alignment horizontal="center" vertical="center"/>
    </xf>
    <xf numFmtId="0" fontId="38" fillId="9" borderId="54" xfId="0" applyFont="1" applyFill="1" applyBorder="1" applyAlignment="1">
      <alignment horizontal="center" vertical="center" wrapText="1"/>
    </xf>
    <xf numFmtId="0" fontId="39" fillId="9" borderId="55" xfId="0" applyFont="1" applyFill="1" applyBorder="1" applyAlignment="1">
      <alignment horizontal="center" vertical="center" wrapText="1"/>
    </xf>
    <xf numFmtId="0" fontId="39" fillId="9" borderId="56" xfId="0" applyFont="1" applyFill="1" applyBorder="1" applyAlignment="1">
      <alignment horizontal="center" vertical="center" wrapText="1"/>
    </xf>
    <xf numFmtId="0" fontId="39" fillId="9" borderId="58" xfId="0" applyFont="1" applyFill="1" applyBorder="1" applyAlignment="1">
      <alignment horizontal="center" vertical="center" wrapText="1"/>
    </xf>
    <xf numFmtId="0" fontId="39" fillId="9" borderId="0" xfId="0" applyFont="1" applyFill="1" applyAlignment="1">
      <alignment horizontal="center" vertical="center" wrapText="1"/>
    </xf>
    <xf numFmtId="0" fontId="39" fillId="9" borderId="59" xfId="0" applyFont="1" applyFill="1" applyBorder="1" applyAlignment="1">
      <alignment horizontal="center" vertical="center" wrapText="1"/>
    </xf>
    <xf numFmtId="0" fontId="35" fillId="0" borderId="71" xfId="5" applyFont="1" applyBorder="1" applyAlignment="1">
      <alignment horizontal="center" vertical="center" wrapText="1"/>
    </xf>
    <xf numFmtId="0" fontId="35" fillId="0" borderId="72" xfId="5" applyFont="1" applyBorder="1" applyAlignment="1">
      <alignment horizontal="center" vertical="center" wrapText="1"/>
    </xf>
    <xf numFmtId="0" fontId="35" fillId="0" borderId="70" xfId="5" applyFont="1" applyBorder="1" applyAlignment="1">
      <alignment horizontal="center" vertical="center" wrapText="1"/>
    </xf>
    <xf numFmtId="0" fontId="66" fillId="18" borderId="66" xfId="22" applyFont="1" applyFill="1" applyBorder="1" applyAlignment="1">
      <alignment horizontal="center" vertical="center" wrapText="1"/>
    </xf>
    <xf numFmtId="0" fontId="66" fillId="18" borderId="37" xfId="22" applyFont="1" applyFill="1" applyBorder="1" applyAlignment="1">
      <alignment horizontal="center" vertical="center" wrapText="1"/>
    </xf>
    <xf numFmtId="0" fontId="66" fillId="18" borderId="38" xfId="22" applyFont="1" applyFill="1" applyBorder="1" applyAlignment="1">
      <alignment horizontal="center" vertical="center" wrapText="1"/>
    </xf>
    <xf numFmtId="0" fontId="66" fillId="18" borderId="34" xfId="22" applyFont="1" applyFill="1" applyBorder="1" applyAlignment="1">
      <alignment horizontal="center" vertical="center" wrapText="1"/>
    </xf>
    <xf numFmtId="0" fontId="66" fillId="18" borderId="0" xfId="22" applyFont="1" applyFill="1" applyAlignment="1">
      <alignment horizontal="center" vertical="center" wrapText="1"/>
    </xf>
    <xf numFmtId="0" fontId="66" fillId="18" borderId="64" xfId="22" applyFont="1" applyFill="1" applyBorder="1" applyAlignment="1">
      <alignment horizontal="center" vertical="center" wrapText="1"/>
    </xf>
    <xf numFmtId="0" fontId="66" fillId="18" borderId="67" xfId="22" applyFont="1" applyFill="1" applyBorder="1" applyAlignment="1">
      <alignment horizontal="center" vertical="center" wrapText="1"/>
    </xf>
    <xf numFmtId="0" fontId="66" fillId="18" borderId="68" xfId="22" applyFont="1" applyFill="1" applyBorder="1" applyAlignment="1">
      <alignment horizontal="center" vertical="center" wrapText="1"/>
    </xf>
    <xf numFmtId="0" fontId="66" fillId="18" borderId="69" xfId="22" applyFont="1" applyFill="1" applyBorder="1" applyAlignment="1">
      <alignment horizontal="center" vertical="center" wrapText="1"/>
    </xf>
    <xf numFmtId="181" fontId="62" fillId="18" borderId="71" xfId="9" applyNumberFormat="1" applyFont="1" applyFill="1" applyBorder="1" applyAlignment="1">
      <alignment horizontal="center" vertical="center" wrapText="1"/>
    </xf>
    <xf numFmtId="181" fontId="62" fillId="18" borderId="75" xfId="9" applyNumberFormat="1" applyFont="1" applyFill="1" applyBorder="1" applyAlignment="1">
      <alignment horizontal="center" vertical="center" wrapText="1"/>
    </xf>
    <xf numFmtId="0" fontId="73" fillId="18" borderId="71" xfId="22" applyFont="1" applyFill="1" applyBorder="1" applyAlignment="1">
      <alignment horizontal="center" vertical="center"/>
    </xf>
    <xf numFmtId="0" fontId="73" fillId="18" borderId="72" xfId="22" applyFont="1" applyFill="1" applyBorder="1" applyAlignment="1">
      <alignment horizontal="center" vertical="center"/>
    </xf>
    <xf numFmtId="0" fontId="73" fillId="18" borderId="75" xfId="22" applyFont="1" applyFill="1" applyBorder="1" applyAlignment="1">
      <alignment horizontal="center" vertical="center"/>
    </xf>
    <xf numFmtId="0" fontId="73" fillId="18" borderId="71" xfId="22" applyFont="1" applyFill="1" applyBorder="1" applyAlignment="1">
      <alignment horizontal="center" vertical="center" wrapText="1"/>
    </xf>
    <xf numFmtId="0" fontId="73" fillId="18" borderId="72" xfId="22" applyFont="1" applyFill="1" applyBorder="1" applyAlignment="1">
      <alignment horizontal="center" vertical="center" wrapText="1"/>
    </xf>
    <xf numFmtId="0" fontId="73" fillId="18" borderId="75" xfId="22" applyFont="1" applyFill="1" applyBorder="1" applyAlignment="1">
      <alignment horizontal="center" vertical="center" wrapText="1"/>
    </xf>
    <xf numFmtId="44" fontId="72" fillId="18" borderId="71" xfId="23" applyFont="1" applyFill="1" applyBorder="1" applyAlignment="1">
      <alignment horizontal="center" vertical="center" wrapText="1"/>
    </xf>
    <xf numFmtId="44" fontId="72" fillId="18" borderId="72" xfId="23" applyFont="1" applyFill="1" applyBorder="1" applyAlignment="1">
      <alignment horizontal="center" vertical="center" wrapText="1"/>
    </xf>
    <xf numFmtId="44" fontId="72" fillId="18" borderId="75" xfId="23" applyFont="1" applyFill="1" applyBorder="1" applyAlignment="1">
      <alignment horizontal="center" vertical="center" wrapText="1"/>
    </xf>
    <xf numFmtId="44" fontId="72" fillId="18" borderId="71" xfId="6" applyFont="1" applyFill="1" applyBorder="1" applyAlignment="1">
      <alignment horizontal="center" vertical="center"/>
    </xf>
    <xf numFmtId="44" fontId="72" fillId="18" borderId="72" xfId="6" applyFont="1" applyFill="1" applyBorder="1" applyAlignment="1">
      <alignment horizontal="center" vertical="center"/>
    </xf>
    <xf numFmtId="44" fontId="72" fillId="18" borderId="75" xfId="6" applyFont="1" applyFill="1" applyBorder="1" applyAlignment="1">
      <alignment horizontal="center" vertical="center"/>
    </xf>
    <xf numFmtId="0" fontId="66" fillId="0" borderId="66" xfId="22" applyFont="1" applyBorder="1" applyAlignment="1">
      <alignment horizontal="center" vertical="center" wrapText="1"/>
    </xf>
    <xf numFmtId="0" fontId="66" fillId="0" borderId="37" xfId="22" applyFont="1" applyBorder="1" applyAlignment="1">
      <alignment horizontal="center" vertical="center" wrapText="1"/>
    </xf>
    <xf numFmtId="0" fontId="66" fillId="0" borderId="38" xfId="22" applyFont="1" applyBorder="1" applyAlignment="1">
      <alignment horizontal="center" vertical="center" wrapText="1"/>
    </xf>
    <xf numFmtId="0" fontId="66" fillId="0" borderId="34" xfId="22" applyFont="1" applyBorder="1" applyAlignment="1">
      <alignment horizontal="center" vertical="center" wrapText="1"/>
    </xf>
    <xf numFmtId="0" fontId="66" fillId="0" borderId="0" xfId="22" applyFont="1" applyAlignment="1">
      <alignment horizontal="center" vertical="center" wrapText="1"/>
    </xf>
    <xf numFmtId="0" fontId="66" fillId="0" borderId="64" xfId="22" applyFont="1" applyBorder="1" applyAlignment="1">
      <alignment horizontal="center" vertical="center" wrapText="1"/>
    </xf>
    <xf numFmtId="0" fontId="66" fillId="0" borderId="67" xfId="22" applyFont="1" applyBorder="1" applyAlignment="1">
      <alignment horizontal="center" vertical="center" wrapText="1"/>
    </xf>
    <xf numFmtId="0" fontId="66" fillId="0" borderId="68" xfId="22" applyFont="1" applyBorder="1" applyAlignment="1">
      <alignment horizontal="center" vertical="center" wrapText="1"/>
    </xf>
    <xf numFmtId="0" fontId="66" fillId="0" borderId="69" xfId="22" applyFont="1" applyBorder="1" applyAlignment="1">
      <alignment horizontal="center" vertical="center" wrapText="1"/>
    </xf>
    <xf numFmtId="0" fontId="72" fillId="18" borderId="78" xfId="7" applyFont="1" applyFill="1" applyBorder="1" applyAlignment="1">
      <alignment horizontal="center" vertical="center"/>
    </xf>
    <xf numFmtId="0" fontId="72" fillId="18" borderId="42" xfId="7" applyFont="1" applyFill="1" applyBorder="1" applyAlignment="1">
      <alignment horizontal="center" vertical="center"/>
    </xf>
    <xf numFmtId="0" fontId="72" fillId="18" borderId="43" xfId="7" applyFont="1" applyFill="1" applyBorder="1" applyAlignment="1">
      <alignment horizontal="center" vertical="center"/>
    </xf>
    <xf numFmtId="0" fontId="72" fillId="18" borderId="26" xfId="7" applyFont="1" applyFill="1" applyBorder="1" applyAlignment="1">
      <alignment horizontal="center" vertical="center"/>
    </xf>
    <xf numFmtId="0" fontId="72" fillId="18" borderId="27" xfId="7" applyFont="1" applyFill="1" applyBorder="1" applyAlignment="1">
      <alignment horizontal="center" vertical="center"/>
    </xf>
    <xf numFmtId="0" fontId="72" fillId="18" borderId="35" xfId="7" applyFont="1" applyFill="1" applyBorder="1" applyAlignment="1">
      <alignment horizontal="center" vertical="center"/>
    </xf>
    <xf numFmtId="0" fontId="47" fillId="18" borderId="10" xfId="9" applyFont="1" applyFill="1" applyBorder="1" applyAlignment="1">
      <alignment horizontal="center" vertical="center" wrapText="1"/>
    </xf>
    <xf numFmtId="0" fontId="47" fillId="18" borderId="15" xfId="9" applyFont="1" applyFill="1" applyBorder="1" applyAlignment="1">
      <alignment horizontal="center" vertical="center" wrapText="1"/>
    </xf>
    <xf numFmtId="4" fontId="47" fillId="18" borderId="11" xfId="9" applyNumberFormat="1" applyFont="1" applyFill="1" applyBorder="1" applyAlignment="1">
      <alignment horizontal="center" vertical="center" wrapText="1"/>
    </xf>
    <xf numFmtId="4" fontId="47" fillId="18" borderId="16" xfId="9" applyNumberFormat="1" applyFont="1" applyFill="1" applyBorder="1" applyAlignment="1">
      <alignment horizontal="center" vertical="center" wrapText="1"/>
    </xf>
    <xf numFmtId="4" fontId="47" fillId="18" borderId="73" xfId="9" applyNumberFormat="1" applyFont="1" applyFill="1" applyBorder="1" applyAlignment="1">
      <alignment horizontal="center" vertical="center" wrapText="1"/>
    </xf>
    <xf numFmtId="4" fontId="47" fillId="18" borderId="79" xfId="9" applyNumberFormat="1" applyFont="1" applyFill="1" applyBorder="1" applyAlignment="1">
      <alignment horizontal="center" vertical="center" wrapText="1"/>
    </xf>
    <xf numFmtId="4" fontId="47" fillId="18" borderId="80" xfId="9" applyNumberFormat="1" applyFont="1" applyFill="1" applyBorder="1" applyAlignment="1">
      <alignment horizontal="center" vertical="center" wrapText="1"/>
    </xf>
    <xf numFmtId="4" fontId="47" fillId="18" borderId="81" xfId="9" applyNumberFormat="1" applyFont="1" applyFill="1" applyBorder="1" applyAlignment="1">
      <alignment horizontal="center" vertical="center" wrapText="1"/>
    </xf>
    <xf numFmtId="44" fontId="72" fillId="19" borderId="71" xfId="6" applyFont="1" applyFill="1" applyBorder="1" applyAlignment="1">
      <alignment horizontal="center" vertical="center"/>
    </xf>
    <xf numFmtId="44" fontId="72" fillId="19" borderId="72" xfId="6" applyFont="1" applyFill="1" applyBorder="1" applyAlignment="1">
      <alignment horizontal="center" vertical="center"/>
    </xf>
    <xf numFmtId="44" fontId="72" fillId="19" borderId="75" xfId="6" applyFont="1" applyFill="1" applyBorder="1" applyAlignment="1">
      <alignment horizontal="center" vertical="center"/>
    </xf>
    <xf numFmtId="0" fontId="73" fillId="17" borderId="71" xfId="22" applyFont="1" applyFill="1" applyBorder="1" applyAlignment="1">
      <alignment horizontal="center" vertical="center" wrapText="1"/>
    </xf>
    <xf numFmtId="0" fontId="73" fillId="17" borderId="72" xfId="22" applyFont="1" applyFill="1" applyBorder="1" applyAlignment="1">
      <alignment horizontal="center" vertical="center" wrapText="1"/>
    </xf>
    <xf numFmtId="0" fontId="73" fillId="17" borderId="75" xfId="22" applyFont="1" applyFill="1" applyBorder="1" applyAlignment="1">
      <alignment horizontal="center" vertical="center" wrapText="1"/>
    </xf>
    <xf numFmtId="4" fontId="47" fillId="10" borderId="43" xfId="9" applyNumberFormat="1" applyFont="1" applyFill="1" applyBorder="1" applyAlignment="1">
      <alignment horizontal="center" vertical="center" wrapText="1"/>
    </xf>
    <xf numFmtId="4" fontId="47" fillId="10" borderId="45" xfId="9" applyNumberFormat="1" applyFont="1" applyFill="1" applyBorder="1" applyAlignment="1">
      <alignment horizontal="center" vertical="center" wrapText="1"/>
    </xf>
    <xf numFmtId="0" fontId="53" fillId="0" borderId="10" xfId="7" applyFont="1" applyBorder="1" applyAlignment="1">
      <alignment horizontal="center" vertical="center"/>
    </xf>
    <xf numFmtId="0" fontId="53" fillId="0" borderId="15" xfId="7" applyFont="1" applyBorder="1" applyAlignment="1">
      <alignment horizontal="center" vertical="center"/>
    </xf>
    <xf numFmtId="4" fontId="47" fillId="10" borderId="11" xfId="9" applyNumberFormat="1" applyFont="1" applyFill="1" applyBorder="1" applyAlignment="1">
      <alignment horizontal="center" vertical="center" wrapText="1"/>
    </xf>
    <xf numFmtId="4" fontId="47" fillId="10" borderId="16" xfId="9" applyNumberFormat="1" applyFont="1" applyFill="1" applyBorder="1" applyAlignment="1">
      <alignment horizontal="center" vertical="center" wrapText="1"/>
    </xf>
    <xf numFmtId="4" fontId="47" fillId="10" borderId="42" xfId="9" applyNumberFormat="1" applyFont="1" applyFill="1" applyBorder="1" applyAlignment="1">
      <alignment horizontal="center" vertical="center" wrapText="1"/>
    </xf>
    <xf numFmtId="4" fontId="47" fillId="10" borderId="44" xfId="9" applyNumberFormat="1" applyFont="1" applyFill="1" applyBorder="1" applyAlignment="1">
      <alignment horizontal="center" vertical="center" wrapText="1"/>
    </xf>
    <xf numFmtId="0" fontId="73" fillId="0" borderId="71" xfId="22" applyFont="1" applyBorder="1" applyAlignment="1">
      <alignment horizontal="center" vertical="center"/>
    </xf>
    <xf numFmtId="0" fontId="73" fillId="0" borderId="72" xfId="22" applyFont="1" applyBorder="1" applyAlignment="1">
      <alignment horizontal="center" vertical="center"/>
    </xf>
    <xf numFmtId="0" fontId="73" fillId="0" borderId="75" xfId="22" applyFont="1" applyBorder="1" applyAlignment="1">
      <alignment horizontal="center" vertical="center"/>
    </xf>
    <xf numFmtId="44" fontId="72" fillId="19" borderId="71" xfId="23" applyFont="1" applyFill="1" applyBorder="1" applyAlignment="1">
      <alignment horizontal="center" vertical="center" wrapText="1"/>
    </xf>
    <xf numFmtId="44" fontId="72" fillId="19" borderId="72" xfId="23" applyFont="1" applyFill="1" applyBorder="1" applyAlignment="1">
      <alignment horizontal="center" vertical="center" wrapText="1"/>
    </xf>
    <xf numFmtId="44" fontId="72" fillId="19" borderId="75" xfId="23" applyFont="1" applyFill="1" applyBorder="1" applyAlignment="1">
      <alignment horizontal="center" vertical="center" wrapText="1"/>
    </xf>
    <xf numFmtId="0" fontId="73" fillId="17" borderId="71" xfId="22" applyFont="1" applyFill="1" applyBorder="1" applyAlignment="1">
      <alignment horizontal="center" vertical="center"/>
    </xf>
    <xf numFmtId="0" fontId="73" fillId="17" borderId="72" xfId="22" applyFont="1" applyFill="1" applyBorder="1" applyAlignment="1">
      <alignment horizontal="center" vertical="center"/>
    </xf>
    <xf numFmtId="0" fontId="73" fillId="17" borderId="75" xfId="22" applyFont="1" applyFill="1" applyBorder="1" applyAlignment="1">
      <alignment horizontal="center" vertical="center"/>
    </xf>
    <xf numFmtId="181" fontId="62" fillId="11" borderId="71" xfId="9" applyNumberFormat="1" applyFont="1" applyFill="1" applyBorder="1" applyAlignment="1">
      <alignment horizontal="center" vertical="center" wrapText="1"/>
    </xf>
    <xf numFmtId="181" fontId="62" fillId="11" borderId="75" xfId="9" applyNumberFormat="1" applyFont="1" applyFill="1" applyBorder="1" applyAlignment="1">
      <alignment horizontal="center" vertical="center" wrapText="1"/>
    </xf>
    <xf numFmtId="0" fontId="74" fillId="18" borderId="26" xfId="15" applyFont="1" applyFill="1" applyBorder="1" applyAlignment="1">
      <alignment horizontal="center" vertical="center"/>
    </xf>
    <xf numFmtId="0" fontId="74" fillId="18" borderId="27" xfId="15" applyFont="1" applyFill="1" applyBorder="1" applyAlignment="1">
      <alignment horizontal="center" vertical="center"/>
    </xf>
    <xf numFmtId="0" fontId="74" fillId="18" borderId="35" xfId="15" applyFont="1" applyFill="1" applyBorder="1" applyAlignment="1">
      <alignment horizontal="center" vertical="center"/>
    </xf>
    <xf numFmtId="0" fontId="74" fillId="12" borderId="26" xfId="15" applyFont="1" applyFill="1" applyBorder="1" applyAlignment="1">
      <alignment horizontal="center" vertical="center"/>
    </xf>
    <xf numFmtId="0" fontId="74" fillId="12" borderId="27" xfId="15" applyFont="1" applyFill="1" applyBorder="1" applyAlignment="1">
      <alignment horizontal="center" vertical="center"/>
    </xf>
    <xf numFmtId="0" fontId="74" fillId="12" borderId="35" xfId="15" applyFont="1" applyFill="1" applyBorder="1" applyAlignment="1">
      <alignment horizontal="center" vertical="center"/>
    </xf>
    <xf numFmtId="0" fontId="70" fillId="18" borderId="26" xfId="15" applyFont="1" applyFill="1" applyBorder="1" applyAlignment="1">
      <alignment horizontal="center" vertical="center" wrapText="1"/>
    </xf>
    <xf numFmtId="0" fontId="70" fillId="18" borderId="27" xfId="15" applyFont="1" applyFill="1" applyBorder="1" applyAlignment="1">
      <alignment horizontal="center" vertical="center" wrapText="1"/>
    </xf>
    <xf numFmtId="0" fontId="70" fillId="18" borderId="35" xfId="15" applyFont="1" applyFill="1" applyBorder="1" applyAlignment="1">
      <alignment horizontal="center" vertical="center" wrapText="1"/>
    </xf>
    <xf numFmtId="0" fontId="70" fillId="11" borderId="26" xfId="15" applyFont="1" applyFill="1" applyBorder="1" applyAlignment="1">
      <alignment horizontal="center" vertical="center" wrapText="1"/>
    </xf>
    <xf numFmtId="0" fontId="70" fillId="11" borderId="27" xfId="15" applyFont="1" applyFill="1" applyBorder="1" applyAlignment="1">
      <alignment horizontal="center" vertical="center" wrapText="1"/>
    </xf>
    <xf numFmtId="0" fontId="70" fillId="11" borderId="35" xfId="15" applyFont="1" applyFill="1" applyBorder="1" applyAlignment="1">
      <alignment horizontal="center" vertical="center" wrapText="1"/>
    </xf>
    <xf numFmtId="0" fontId="53" fillId="18" borderId="10" xfId="7" applyFont="1" applyFill="1" applyBorder="1" applyAlignment="1">
      <alignment horizontal="center" vertical="center"/>
    </xf>
    <xf numFmtId="0" fontId="53" fillId="18" borderId="15" xfId="7" applyFont="1" applyFill="1" applyBorder="1" applyAlignment="1">
      <alignment horizontal="center" vertical="center"/>
    </xf>
    <xf numFmtId="4" fontId="47" fillId="18" borderId="50" xfId="9" applyNumberFormat="1" applyFont="1" applyFill="1" applyBorder="1" applyAlignment="1">
      <alignment horizontal="center" vertical="center" wrapText="1"/>
    </xf>
    <xf numFmtId="4" fontId="47" fillId="18" borderId="83" xfId="9" applyNumberFormat="1" applyFont="1" applyFill="1" applyBorder="1" applyAlignment="1">
      <alignment horizontal="center" vertical="center" wrapText="1"/>
    </xf>
    <xf numFmtId="167" fontId="66" fillId="18" borderId="19" xfId="7" applyNumberFormat="1" applyFont="1" applyFill="1" applyBorder="1" applyAlignment="1">
      <alignment vertical="center"/>
    </xf>
    <xf numFmtId="167" fontId="66" fillId="18" borderId="3" xfId="7" applyNumberFormat="1" applyFont="1" applyFill="1" applyBorder="1" applyAlignment="1">
      <alignment vertical="center"/>
    </xf>
    <xf numFmtId="167" fontId="66" fillId="0" borderId="19" xfId="7" applyNumberFormat="1" applyFont="1" applyBorder="1" applyAlignment="1">
      <alignment vertical="center"/>
    </xf>
    <xf numFmtId="167" fontId="66" fillId="0" borderId="3" xfId="7" applyNumberFormat="1" applyFont="1" applyBorder="1" applyAlignment="1">
      <alignment vertical="center"/>
    </xf>
    <xf numFmtId="0" fontId="46" fillId="18" borderId="36" xfId="7" applyFont="1" applyFill="1" applyBorder="1" applyAlignment="1">
      <alignment horizontal="center"/>
    </xf>
    <xf numFmtId="0" fontId="46" fillId="18" borderId="47" xfId="7" applyFont="1" applyFill="1" applyBorder="1" applyAlignment="1">
      <alignment horizontal="center"/>
    </xf>
    <xf numFmtId="0" fontId="46" fillId="18" borderId="82" xfId="7" applyFont="1" applyFill="1" applyBorder="1" applyAlignment="1">
      <alignment horizontal="center"/>
    </xf>
    <xf numFmtId="0" fontId="46" fillId="12" borderId="36" xfId="7" applyFont="1" applyFill="1" applyBorder="1" applyAlignment="1">
      <alignment horizontal="center"/>
    </xf>
    <xf numFmtId="0" fontId="46" fillId="12" borderId="47" xfId="7" applyFont="1" applyFill="1" applyBorder="1" applyAlignment="1">
      <alignment horizontal="center"/>
    </xf>
    <xf numFmtId="0" fontId="46" fillId="12" borderId="82" xfId="7" applyFont="1" applyFill="1" applyBorder="1" applyAlignment="1">
      <alignment horizontal="center"/>
    </xf>
    <xf numFmtId="4" fontId="47" fillId="18" borderId="42" xfId="9" applyNumberFormat="1" applyFont="1" applyFill="1" applyBorder="1" applyAlignment="1">
      <alignment horizontal="center" vertical="center" wrapText="1"/>
    </xf>
    <xf numFmtId="4" fontId="47" fillId="18" borderId="44" xfId="9" applyNumberFormat="1" applyFont="1" applyFill="1" applyBorder="1" applyAlignment="1">
      <alignment horizontal="center" vertical="center" wrapText="1"/>
    </xf>
    <xf numFmtId="4" fontId="47" fillId="18" borderId="43" xfId="9" applyNumberFormat="1" applyFont="1" applyFill="1" applyBorder="1" applyAlignment="1">
      <alignment horizontal="center" vertical="center" wrapText="1"/>
    </xf>
    <xf numFmtId="4" fontId="47" fillId="18" borderId="45" xfId="9" applyNumberFormat="1" applyFont="1" applyFill="1" applyBorder="1" applyAlignment="1">
      <alignment horizontal="center" vertical="center" wrapText="1"/>
    </xf>
    <xf numFmtId="4" fontId="47" fillId="10" borderId="50" xfId="9" applyNumberFormat="1" applyFont="1" applyFill="1" applyBorder="1" applyAlignment="1">
      <alignment horizontal="center" vertical="center" wrapText="1"/>
    </xf>
    <xf numFmtId="4" fontId="47" fillId="10" borderId="83" xfId="9" applyNumberFormat="1" applyFont="1" applyFill="1" applyBorder="1" applyAlignment="1">
      <alignment horizontal="center" vertical="center" wrapText="1"/>
    </xf>
    <xf numFmtId="0" fontId="72" fillId="17" borderId="78" xfId="7" applyFont="1" applyFill="1" applyBorder="1" applyAlignment="1">
      <alignment horizontal="center" vertical="center"/>
    </xf>
    <xf numFmtId="0" fontId="72" fillId="17" borderId="42" xfId="7" applyFont="1" applyFill="1" applyBorder="1" applyAlignment="1">
      <alignment horizontal="center" vertical="center"/>
    </xf>
    <xf numFmtId="0" fontId="72" fillId="17" borderId="43" xfId="7" applyFont="1" applyFill="1" applyBorder="1" applyAlignment="1">
      <alignment horizontal="center" vertical="center"/>
    </xf>
    <xf numFmtId="0" fontId="72" fillId="17" borderId="26" xfId="7" applyFont="1" applyFill="1" applyBorder="1" applyAlignment="1">
      <alignment horizontal="center" vertical="center"/>
    </xf>
    <xf numFmtId="0" fontId="72" fillId="17" borderId="27" xfId="7" applyFont="1" applyFill="1" applyBorder="1" applyAlignment="1">
      <alignment horizontal="center" vertical="center"/>
    </xf>
    <xf numFmtId="0" fontId="72" fillId="17" borderId="35" xfId="7" applyFont="1" applyFill="1" applyBorder="1" applyAlignment="1">
      <alignment horizontal="center" vertical="center"/>
    </xf>
    <xf numFmtId="0" fontId="47" fillId="10" borderId="10" xfId="9" applyFont="1" applyFill="1" applyBorder="1" applyAlignment="1">
      <alignment horizontal="center" vertical="center" wrapText="1"/>
    </xf>
    <xf numFmtId="0" fontId="47" fillId="10" borderId="15" xfId="9" applyFont="1" applyFill="1" applyBorder="1" applyAlignment="1">
      <alignment horizontal="center" vertical="center" wrapText="1"/>
    </xf>
    <xf numFmtId="4" fontId="47" fillId="10" borderId="73" xfId="9" applyNumberFormat="1" applyFont="1" applyFill="1" applyBorder="1" applyAlignment="1">
      <alignment horizontal="center" vertical="center" wrapText="1"/>
    </xf>
    <xf numFmtId="4" fontId="47" fillId="10" borderId="79" xfId="9" applyNumberFormat="1" applyFont="1" applyFill="1" applyBorder="1" applyAlignment="1">
      <alignment horizontal="center" vertical="center" wrapText="1"/>
    </xf>
    <xf numFmtId="4" fontId="47" fillId="10" borderId="80" xfId="9" applyNumberFormat="1" applyFont="1" applyFill="1" applyBorder="1" applyAlignment="1">
      <alignment horizontal="center" vertical="center" wrapText="1"/>
    </xf>
    <xf numFmtId="4" fontId="47" fillId="10" borderId="81" xfId="9" applyNumberFormat="1" applyFont="1" applyFill="1" applyBorder="1" applyAlignment="1">
      <alignment horizontal="center" vertical="center" wrapText="1"/>
    </xf>
    <xf numFmtId="0" fontId="61" fillId="7" borderId="13" xfId="20" applyFont="1" applyFill="1" applyBorder="1" applyAlignment="1">
      <alignment vertical="center" wrapText="1"/>
    </xf>
    <xf numFmtId="0" fontId="61" fillId="7" borderId="1" xfId="20" applyFont="1" applyFill="1" applyBorder="1" applyAlignment="1">
      <alignment vertical="center" wrapText="1"/>
    </xf>
    <xf numFmtId="0" fontId="61" fillId="7" borderId="31" xfId="20" applyFont="1" applyFill="1" applyBorder="1" applyAlignment="1">
      <alignment vertical="center" wrapText="1"/>
    </xf>
    <xf numFmtId="0" fontId="61" fillId="7" borderId="13" xfId="20" applyFont="1" applyFill="1" applyBorder="1" applyAlignment="1">
      <alignment horizontal="left" vertical="center" wrapText="1"/>
    </xf>
    <xf numFmtId="0" fontId="61" fillId="7" borderId="1" xfId="20" applyFont="1" applyFill="1" applyBorder="1" applyAlignment="1">
      <alignment horizontal="left" vertical="center" wrapText="1"/>
    </xf>
    <xf numFmtId="0" fontId="61" fillId="7" borderId="31" xfId="20" applyFont="1" applyFill="1" applyBorder="1" applyAlignment="1">
      <alignment horizontal="left" vertical="center" wrapText="1"/>
    </xf>
    <xf numFmtId="0" fontId="61" fillId="7" borderId="15" xfId="20" applyFont="1" applyFill="1" applyBorder="1" applyAlignment="1">
      <alignment horizontal="left" vertical="center" wrapText="1"/>
    </xf>
    <xf numFmtId="0" fontId="61" fillId="7" borderId="16" xfId="20" applyFont="1" applyFill="1" applyBorder="1" applyAlignment="1">
      <alignment horizontal="left" vertical="center" wrapText="1"/>
    </xf>
    <xf numFmtId="0" fontId="61" fillId="7" borderId="17" xfId="20" applyFont="1" applyFill="1" applyBorder="1" applyAlignment="1">
      <alignment horizontal="left" vertical="center" wrapText="1"/>
    </xf>
    <xf numFmtId="0" fontId="47" fillId="0" borderId="36" xfId="17" applyFont="1" applyBorder="1" applyAlignment="1">
      <alignment horizontal="center" vertical="center" wrapText="1"/>
    </xf>
    <xf numFmtId="0" fontId="47" fillId="0" borderId="47" xfId="17" applyFont="1" applyBorder="1" applyAlignment="1">
      <alignment horizontal="center" vertical="center" wrapText="1"/>
    </xf>
    <xf numFmtId="0" fontId="47" fillId="0" borderId="34" xfId="17" applyFont="1" applyBorder="1" applyAlignment="1">
      <alignment horizontal="center" vertical="center" wrapText="1"/>
    </xf>
    <xf numFmtId="0" fontId="47" fillId="0" borderId="0" xfId="17" applyFont="1" applyAlignment="1">
      <alignment horizontal="center" vertical="center" wrapText="1"/>
    </xf>
    <xf numFmtId="0" fontId="47" fillId="0" borderId="67" xfId="17" applyFont="1" applyBorder="1" applyAlignment="1">
      <alignment horizontal="center" vertical="center" wrapText="1"/>
    </xf>
    <xf numFmtId="0" fontId="47" fillId="0" borderId="68" xfId="17" applyFont="1" applyBorder="1" applyAlignment="1">
      <alignment horizontal="center" vertical="center" wrapText="1"/>
    </xf>
    <xf numFmtId="0" fontId="48" fillId="0" borderId="9" xfId="9" applyFont="1" applyBorder="1" applyAlignment="1">
      <alignment horizontal="center" vertical="center" wrapText="1"/>
    </xf>
    <xf numFmtId="0" fontId="48" fillId="0" borderId="14" xfId="9" applyFont="1" applyBorder="1" applyAlignment="1">
      <alignment horizontal="center" vertical="center" wrapText="1"/>
    </xf>
    <xf numFmtId="0" fontId="48" fillId="0" borderId="52" xfId="9" applyFont="1" applyBorder="1" applyAlignment="1">
      <alignment horizontal="center" vertical="center" wrapText="1"/>
    </xf>
    <xf numFmtId="0" fontId="48" fillId="0" borderId="22" xfId="9" applyFont="1" applyBorder="1" applyAlignment="1">
      <alignment horizontal="center" vertical="center" wrapText="1"/>
    </xf>
    <xf numFmtId="0" fontId="47" fillId="0" borderId="76" xfId="17" applyFont="1" applyBorder="1" applyAlignment="1">
      <alignment horizontal="center" vertical="center" wrapText="1"/>
    </xf>
    <xf numFmtId="0" fontId="47" fillId="0" borderId="6" xfId="17" applyFont="1" applyBorder="1" applyAlignment="1">
      <alignment horizontal="center" vertical="center" wrapText="1"/>
    </xf>
    <xf numFmtId="0" fontId="48" fillId="0" borderId="0" xfId="9" applyFont="1" applyAlignment="1">
      <alignment horizontal="center" vertical="center" wrapText="1"/>
    </xf>
    <xf numFmtId="0" fontId="48" fillId="0" borderId="64" xfId="9" applyFont="1" applyBorder="1" applyAlignment="1">
      <alignment horizontal="center" vertical="center" wrapText="1"/>
    </xf>
    <xf numFmtId="0" fontId="47" fillId="15" borderId="25" xfId="9" applyFont="1" applyFill="1" applyBorder="1" applyAlignment="1">
      <alignment horizontal="center" vertical="center"/>
    </xf>
    <xf numFmtId="0" fontId="47" fillId="15" borderId="7" xfId="9" applyFont="1" applyFill="1" applyBorder="1" applyAlignment="1">
      <alignment horizontal="center" vertical="center"/>
    </xf>
    <xf numFmtId="0" fontId="47" fillId="15" borderId="14" xfId="9" applyFont="1" applyFill="1" applyBorder="1" applyAlignment="1">
      <alignment horizontal="center" vertical="center"/>
    </xf>
    <xf numFmtId="0" fontId="47" fillId="10" borderId="13" xfId="9" applyFont="1" applyFill="1" applyBorder="1" applyAlignment="1">
      <alignment horizontal="center" vertical="center" wrapText="1"/>
    </xf>
    <xf numFmtId="0" fontId="47" fillId="10" borderId="1" xfId="9" applyFont="1" applyFill="1" applyBorder="1" applyAlignment="1">
      <alignment horizontal="center" vertical="center" wrapText="1"/>
    </xf>
    <xf numFmtId="4" fontId="47" fillId="10" borderId="1" xfId="9" applyNumberFormat="1" applyFont="1" applyFill="1" applyBorder="1" applyAlignment="1">
      <alignment horizontal="center" vertical="center" wrapText="1"/>
    </xf>
    <xf numFmtId="4" fontId="47" fillId="10" borderId="31" xfId="9" applyNumberFormat="1" applyFont="1" applyFill="1" applyBorder="1" applyAlignment="1">
      <alignment horizontal="center" vertical="center" wrapText="1"/>
    </xf>
    <xf numFmtId="0" fontId="47" fillId="15" borderId="25" xfId="9" applyFont="1" applyFill="1" applyBorder="1" applyAlignment="1">
      <alignment horizontal="center" vertical="center" wrapText="1"/>
    </xf>
    <xf numFmtId="0" fontId="47" fillId="15" borderId="7" xfId="9" applyFont="1" applyFill="1" applyBorder="1" applyAlignment="1">
      <alignment horizontal="center" vertical="center" wrapText="1"/>
    </xf>
    <xf numFmtId="0" fontId="47" fillId="15" borderId="14" xfId="9" applyFont="1" applyFill="1" applyBorder="1" applyAlignment="1">
      <alignment horizontal="center" vertical="center" wrapText="1"/>
    </xf>
    <xf numFmtId="0" fontId="47" fillId="7" borderId="25" xfId="7" applyFont="1" applyFill="1" applyBorder="1" applyAlignment="1">
      <alignment horizontal="center" vertical="center" wrapText="1"/>
    </xf>
    <xf numFmtId="0" fontId="47" fillId="7" borderId="7" xfId="7" applyFont="1" applyFill="1" applyBorder="1" applyAlignment="1">
      <alignment horizontal="center" vertical="center" wrapText="1"/>
    </xf>
    <xf numFmtId="0" fontId="47" fillId="7" borderId="14" xfId="7" applyFont="1" applyFill="1" applyBorder="1" applyAlignment="1">
      <alignment horizontal="center" vertical="center" wrapText="1"/>
    </xf>
    <xf numFmtId="4" fontId="47" fillId="10" borderId="46" xfId="9" applyNumberFormat="1" applyFont="1" applyFill="1" applyBorder="1" applyAlignment="1">
      <alignment horizontal="center" vertical="center" wrapText="1"/>
    </xf>
    <xf numFmtId="4" fontId="47" fillId="10" borderId="40" xfId="9" applyNumberFormat="1" applyFont="1" applyFill="1" applyBorder="1" applyAlignment="1">
      <alignment horizontal="center" vertical="center" wrapText="1"/>
    </xf>
    <xf numFmtId="0" fontId="47" fillId="0" borderId="71" xfId="8" applyFont="1" applyBorder="1" applyAlignment="1">
      <alignment horizontal="center"/>
    </xf>
    <xf numFmtId="0" fontId="47" fillId="0" borderId="72" xfId="8" applyFont="1" applyBorder="1" applyAlignment="1">
      <alignment horizontal="center"/>
    </xf>
    <xf numFmtId="0" fontId="47" fillId="0" borderId="75" xfId="8" applyFont="1" applyBorder="1" applyAlignment="1">
      <alignment horizontal="center"/>
    </xf>
    <xf numFmtId="0" fontId="48" fillId="11" borderId="66" xfId="7" applyFont="1" applyFill="1" applyBorder="1" applyAlignment="1">
      <alignment horizontal="center" vertical="center" wrapText="1"/>
    </xf>
    <xf numFmtId="0" fontId="48" fillId="11" borderId="37" xfId="7" applyFont="1" applyFill="1" applyBorder="1" applyAlignment="1">
      <alignment horizontal="center" vertical="center" wrapText="1"/>
    </xf>
    <xf numFmtId="0" fontId="48" fillId="11" borderId="38" xfId="7" applyFont="1" applyFill="1" applyBorder="1" applyAlignment="1">
      <alignment horizontal="center" vertical="center" wrapText="1"/>
    </xf>
    <xf numFmtId="0" fontId="48" fillId="11" borderId="76" xfId="7" applyFont="1" applyFill="1" applyBorder="1" applyAlignment="1">
      <alignment horizontal="center" vertical="center" wrapText="1"/>
    </xf>
    <xf numFmtId="0" fontId="48" fillId="11" borderId="6" xfId="7" applyFont="1" applyFill="1" applyBorder="1" applyAlignment="1">
      <alignment horizontal="center" vertical="center" wrapText="1"/>
    </xf>
    <xf numFmtId="0" fontId="48" fillId="11" borderId="77" xfId="7" applyFont="1" applyFill="1" applyBorder="1" applyAlignment="1">
      <alignment horizontal="center" vertical="center" wrapText="1"/>
    </xf>
    <xf numFmtId="0" fontId="77" fillId="20" borderId="71" xfId="24" applyFont="1" applyFill="1" applyBorder="1" applyAlignment="1">
      <alignment horizontal="center" vertical="center"/>
    </xf>
    <xf numFmtId="0" fontId="77" fillId="20" borderId="72" xfId="24" applyFont="1" applyFill="1" applyBorder="1" applyAlignment="1">
      <alignment horizontal="center" vertical="center"/>
    </xf>
    <xf numFmtId="0" fontId="77" fillId="20" borderId="75" xfId="24" applyFont="1" applyFill="1" applyBorder="1" applyAlignment="1">
      <alignment horizontal="center" vertical="center"/>
    </xf>
    <xf numFmtId="0" fontId="79" fillId="0" borderId="66" xfId="24" applyFont="1" applyBorder="1" applyAlignment="1">
      <alignment horizontal="center" vertical="center" wrapText="1"/>
    </xf>
    <xf numFmtId="0" fontId="79" fillId="0" borderId="38" xfId="24" applyFont="1" applyBorder="1" applyAlignment="1">
      <alignment horizontal="center" vertical="center" wrapText="1"/>
    </xf>
    <xf numFmtId="0" fontId="79" fillId="0" borderId="34" xfId="24" applyFont="1" applyBorder="1" applyAlignment="1">
      <alignment horizontal="center" vertical="center" wrapText="1"/>
    </xf>
    <xf numFmtId="0" fontId="79" fillId="0" borderId="64" xfId="24" applyFont="1" applyBorder="1" applyAlignment="1">
      <alignment horizontal="center" vertical="center" wrapText="1"/>
    </xf>
    <xf numFmtId="0" fontId="79" fillId="0" borderId="24" xfId="24" applyFont="1" applyBorder="1" applyAlignment="1">
      <alignment horizontal="center" vertical="center"/>
    </xf>
    <xf numFmtId="0" fontId="79" fillId="0" borderId="7" xfId="24" applyFont="1" applyBorder="1" applyAlignment="1">
      <alignment horizontal="center" vertical="center"/>
    </xf>
    <xf numFmtId="0" fontId="79" fillId="0" borderId="53" xfId="24" applyFont="1" applyBorder="1" applyAlignment="1">
      <alignment horizontal="center" vertical="center"/>
    </xf>
    <xf numFmtId="0" fontId="79" fillId="0" borderId="57" xfId="24" applyFont="1" applyBorder="1" applyAlignment="1">
      <alignment horizontal="center" vertical="center"/>
    </xf>
    <xf numFmtId="0" fontId="79" fillId="0" borderId="24" xfId="24" applyFont="1" applyBorder="1" applyAlignment="1">
      <alignment horizontal="center" vertical="center" wrapText="1"/>
    </xf>
    <xf numFmtId="0" fontId="79" fillId="0" borderId="7" xfId="24" applyFont="1" applyBorder="1" applyAlignment="1">
      <alignment horizontal="center" vertical="center" wrapText="1"/>
    </xf>
    <xf numFmtId="0" fontId="79" fillId="0" borderId="86" xfId="24" applyFont="1" applyBorder="1" applyAlignment="1">
      <alignment horizontal="center" vertical="center" wrapText="1"/>
    </xf>
    <xf numFmtId="0" fontId="79" fillId="0" borderId="87" xfId="24" applyFont="1" applyBorder="1" applyAlignment="1">
      <alignment horizontal="center" vertical="center" wrapText="1"/>
    </xf>
    <xf numFmtId="0" fontId="80" fillId="0" borderId="10" xfId="24" applyFont="1" applyBorder="1" applyAlignment="1">
      <alignment horizontal="center" vertical="center"/>
    </xf>
    <xf numFmtId="0" fontId="80" fillId="0" borderId="12" xfId="24" applyFont="1" applyBorder="1" applyAlignment="1">
      <alignment horizontal="center" vertical="center"/>
    </xf>
    <xf numFmtId="0" fontId="80" fillId="0" borderId="28" xfId="24" applyFont="1" applyBorder="1" applyAlignment="1">
      <alignment horizontal="center" vertical="center"/>
    </xf>
    <xf numFmtId="0" fontId="80" fillId="0" borderId="40" xfId="24" applyFont="1" applyBorder="1" applyAlignment="1">
      <alignment horizontal="center" vertical="center"/>
    </xf>
    <xf numFmtId="0" fontId="80" fillId="0" borderId="15" xfId="24" applyFont="1" applyBorder="1" applyAlignment="1">
      <alignment horizontal="center" vertical="center"/>
    </xf>
    <xf numFmtId="0" fontId="80" fillId="0" borderId="17" xfId="24" applyFont="1" applyBorder="1" applyAlignment="1">
      <alignment horizontal="center" vertical="center"/>
    </xf>
    <xf numFmtId="169" fontId="82" fillId="19" borderId="86" xfId="28" applyNumberFormat="1" applyFont="1" applyFill="1" applyBorder="1" applyAlignment="1">
      <alignment horizontal="center" vertical="center"/>
    </xf>
    <xf numFmtId="169" fontId="82" fillId="19" borderId="87" xfId="28" applyNumberFormat="1" applyFont="1" applyFill="1" applyBorder="1" applyAlignment="1">
      <alignment horizontal="center" vertical="center"/>
    </xf>
    <xf numFmtId="169" fontId="82" fillId="19" borderId="88" xfId="28" applyNumberFormat="1" applyFont="1" applyFill="1" applyBorder="1" applyAlignment="1">
      <alignment horizontal="center" vertical="center"/>
    </xf>
    <xf numFmtId="0" fontId="77" fillId="21" borderId="71" xfId="24" applyFont="1" applyFill="1" applyBorder="1" applyAlignment="1">
      <alignment horizontal="center" vertical="center"/>
    </xf>
    <xf numFmtId="0" fontId="77" fillId="21" borderId="72" xfId="24" applyFont="1" applyFill="1" applyBorder="1" applyAlignment="1">
      <alignment horizontal="center" vertical="center"/>
    </xf>
    <xf numFmtId="0" fontId="77" fillId="21" borderId="75" xfId="24" applyFont="1" applyFill="1" applyBorder="1" applyAlignment="1">
      <alignment horizontal="center" vertical="center"/>
    </xf>
    <xf numFmtId="0" fontId="79" fillId="0" borderId="89" xfId="24" applyFont="1" applyBorder="1" applyAlignment="1">
      <alignment horizontal="center" vertical="center"/>
    </xf>
    <xf numFmtId="0" fontId="79" fillId="0" borderId="47" xfId="24" applyFont="1" applyBorder="1" applyAlignment="1">
      <alignment horizontal="center" vertical="center"/>
    </xf>
    <xf numFmtId="0" fontId="79" fillId="0" borderId="53" xfId="24" applyFont="1" applyBorder="1" applyAlignment="1">
      <alignment horizontal="center" vertical="center" wrapText="1"/>
    </xf>
    <xf numFmtId="0" fontId="79" fillId="0" borderId="57" xfId="24" applyFont="1" applyBorder="1" applyAlignment="1">
      <alignment horizontal="center" vertical="center" wrapText="1"/>
    </xf>
    <xf numFmtId="0" fontId="79" fillId="0" borderId="89" xfId="24" applyFont="1" applyBorder="1" applyAlignment="1">
      <alignment horizontal="center" vertical="center" wrapText="1"/>
    </xf>
    <xf numFmtId="0" fontId="79" fillId="0" borderId="87" xfId="24" applyFont="1" applyBorder="1" applyAlignment="1">
      <alignment horizontal="center" vertical="center"/>
    </xf>
    <xf numFmtId="0" fontId="25" fillId="0" borderId="15" xfId="24" applyFont="1" applyBorder="1" applyAlignment="1">
      <alignment horizontal="center" vertical="center" wrapText="1"/>
    </xf>
    <xf numFmtId="0" fontId="25" fillId="0" borderId="17" xfId="24" applyFont="1" applyBorder="1" applyAlignment="1">
      <alignment horizontal="center" vertical="center" wrapText="1"/>
    </xf>
    <xf numFmtId="0" fontId="1" fillId="0" borderId="25" xfId="24" applyBorder="1" applyAlignment="1">
      <alignment horizontal="center"/>
    </xf>
    <xf numFmtId="0" fontId="1" fillId="0" borderId="14" xfId="24" applyBorder="1" applyAlignment="1">
      <alignment horizontal="center"/>
    </xf>
    <xf numFmtId="0" fontId="1" fillId="0" borderId="10" xfId="24" applyBorder="1" applyAlignment="1">
      <alignment horizontal="center"/>
    </xf>
    <xf numFmtId="0" fontId="1" fillId="0" borderId="12" xfId="24" applyBorder="1" applyAlignment="1">
      <alignment horizontal="center"/>
    </xf>
    <xf numFmtId="0" fontId="0" fillId="0" borderId="25" xfId="24" applyFont="1" applyBorder="1" applyAlignment="1">
      <alignment horizontal="center" vertical="center" wrapText="1"/>
    </xf>
    <xf numFmtId="0" fontId="1" fillId="0" borderId="14" xfId="24" applyBorder="1" applyAlignment="1">
      <alignment horizontal="center" vertical="center" wrapText="1"/>
    </xf>
    <xf numFmtId="0" fontId="77" fillId="20" borderId="71" xfId="169" applyFont="1" applyFill="1" applyBorder="1" applyAlignment="1">
      <alignment horizontal="center" vertical="center"/>
    </xf>
    <xf numFmtId="0" fontId="77" fillId="20" borderId="72" xfId="169" applyFont="1" applyFill="1" applyBorder="1" applyAlignment="1">
      <alignment horizontal="center" vertical="center"/>
    </xf>
    <xf numFmtId="0" fontId="77" fillId="20" borderId="75" xfId="169" applyFont="1" applyFill="1" applyBorder="1" applyAlignment="1">
      <alignment horizontal="center" vertical="center"/>
    </xf>
    <xf numFmtId="0" fontId="77" fillId="21" borderId="71" xfId="169" applyFont="1" applyFill="1" applyBorder="1" applyAlignment="1">
      <alignment horizontal="center" vertical="center"/>
    </xf>
    <xf numFmtId="0" fontId="77" fillId="21" borderId="72" xfId="169" applyFont="1" applyFill="1" applyBorder="1" applyAlignment="1">
      <alignment horizontal="center" vertical="center"/>
    </xf>
    <xf numFmtId="0" fontId="77" fillId="21" borderId="75" xfId="169" applyFont="1" applyFill="1" applyBorder="1" applyAlignment="1">
      <alignment horizontal="center" vertical="center"/>
    </xf>
    <xf numFmtId="0" fontId="78" fillId="0" borderId="66" xfId="169" applyFont="1" applyBorder="1" applyAlignment="1">
      <alignment horizontal="center" vertical="center"/>
    </xf>
    <xf numFmtId="0" fontId="78" fillId="0" borderId="38" xfId="169" applyFont="1" applyBorder="1" applyAlignment="1">
      <alignment horizontal="center" vertical="center"/>
    </xf>
    <xf numFmtId="0" fontId="79" fillId="0" borderId="66" xfId="169" applyFont="1" applyBorder="1" applyAlignment="1">
      <alignment horizontal="center" vertical="center" wrapText="1"/>
    </xf>
    <xf numFmtId="0" fontId="79" fillId="0" borderId="38" xfId="169" applyFont="1" applyBorder="1" applyAlignment="1">
      <alignment horizontal="center" vertical="center" wrapText="1"/>
    </xf>
    <xf numFmtId="0" fontId="79" fillId="0" borderId="34" xfId="169" applyFont="1" applyBorder="1" applyAlignment="1">
      <alignment horizontal="center" vertical="center" wrapText="1"/>
    </xf>
    <xf numFmtId="0" fontId="79" fillId="0" borderId="64" xfId="169" applyFont="1" applyBorder="1" applyAlignment="1">
      <alignment horizontal="center" vertical="center" wrapText="1"/>
    </xf>
    <xf numFmtId="0" fontId="79" fillId="0" borderId="24" xfId="169" applyFont="1" applyBorder="1" applyAlignment="1">
      <alignment horizontal="center" vertical="center"/>
    </xf>
    <xf numFmtId="0" fontId="79" fillId="0" borderId="7" xfId="169" applyFont="1" applyBorder="1" applyAlignment="1">
      <alignment horizontal="center" vertical="center"/>
    </xf>
    <xf numFmtId="0" fontId="79" fillId="0" borderId="47" xfId="169" applyFont="1" applyBorder="1" applyAlignment="1">
      <alignment horizontal="center" vertical="center"/>
    </xf>
    <xf numFmtId="0" fontId="79" fillId="0" borderId="53" xfId="169" applyFont="1" applyBorder="1" applyAlignment="1">
      <alignment horizontal="center" vertical="center"/>
    </xf>
    <xf numFmtId="0" fontId="79" fillId="0" borderId="57" xfId="169" applyFont="1" applyBorder="1" applyAlignment="1">
      <alignment horizontal="center" vertical="center"/>
    </xf>
    <xf numFmtId="0" fontId="79" fillId="0" borderId="89" xfId="169" applyFont="1" applyBorder="1" applyAlignment="1">
      <alignment horizontal="center" vertical="center"/>
    </xf>
    <xf numFmtId="0" fontId="79" fillId="0" borderId="24" xfId="169" applyFont="1" applyBorder="1" applyAlignment="1">
      <alignment horizontal="center" vertical="center" wrapText="1"/>
    </xf>
    <xf numFmtId="0" fontId="79" fillId="0" borderId="7" xfId="169" applyFont="1" applyBorder="1" applyAlignment="1">
      <alignment horizontal="center" vertical="center" wrapText="1"/>
    </xf>
    <xf numFmtId="0" fontId="79" fillId="0" borderId="47" xfId="169" applyFont="1" applyBorder="1" applyAlignment="1">
      <alignment horizontal="center" vertical="center" wrapText="1"/>
    </xf>
    <xf numFmtId="0" fontId="79" fillId="0" borderId="86" xfId="169" applyFont="1" applyBorder="1" applyAlignment="1">
      <alignment horizontal="center" vertical="center" wrapText="1"/>
    </xf>
    <xf numFmtId="0" fontId="79" fillId="0" borderId="87" xfId="169" applyFont="1" applyBorder="1" applyAlignment="1">
      <alignment horizontal="center" vertical="center" wrapText="1"/>
    </xf>
    <xf numFmtId="0" fontId="79" fillId="0" borderId="88" xfId="169" applyFont="1" applyBorder="1" applyAlignment="1">
      <alignment horizontal="center" vertical="center" wrapText="1"/>
    </xf>
    <xf numFmtId="0" fontId="97" fillId="0" borderId="86" xfId="169" applyFont="1" applyBorder="1" applyAlignment="1">
      <alignment horizontal="center" vertical="center"/>
    </xf>
    <xf numFmtId="0" fontId="97" fillId="0" borderId="87" xfId="169" applyFont="1" applyBorder="1" applyAlignment="1">
      <alignment horizontal="center" vertical="center"/>
    </xf>
    <xf numFmtId="0" fontId="97" fillId="0" borderId="88" xfId="169" applyFont="1" applyBorder="1" applyAlignment="1">
      <alignment horizontal="center" vertical="center"/>
    </xf>
    <xf numFmtId="0" fontId="98" fillId="0" borderId="86" xfId="169" applyFont="1" applyBorder="1" applyAlignment="1">
      <alignment horizontal="center" vertical="center"/>
    </xf>
    <xf numFmtId="0" fontId="98" fillId="0" borderId="87" xfId="169" applyFont="1" applyBorder="1" applyAlignment="1">
      <alignment horizontal="center" vertical="center"/>
    </xf>
    <xf numFmtId="0" fontId="98" fillId="0" borderId="88" xfId="169" applyFont="1" applyBorder="1" applyAlignment="1">
      <alignment horizontal="center" vertical="center"/>
    </xf>
    <xf numFmtId="0" fontId="98" fillId="0" borderId="86" xfId="169" applyFont="1" applyBorder="1" applyAlignment="1">
      <alignment horizontal="center" vertical="center" wrapText="1"/>
    </xf>
    <xf numFmtId="0" fontId="98" fillId="0" borderId="87" xfId="169" applyFont="1" applyBorder="1" applyAlignment="1">
      <alignment horizontal="center" vertical="center" wrapText="1"/>
    </xf>
    <xf numFmtId="0" fontId="98" fillId="0" borderId="88" xfId="169" applyFont="1" applyBorder="1" applyAlignment="1">
      <alignment horizontal="center" vertical="center" wrapText="1"/>
    </xf>
    <xf numFmtId="0" fontId="79" fillId="0" borderId="66" xfId="169" applyFont="1" applyBorder="1" applyAlignment="1">
      <alignment horizontal="center" vertical="top" wrapText="1"/>
    </xf>
    <xf numFmtId="0" fontId="79" fillId="0" borderId="37" xfId="169" applyFont="1" applyBorder="1" applyAlignment="1">
      <alignment horizontal="center" vertical="top" wrapText="1"/>
    </xf>
    <xf numFmtId="0" fontId="79" fillId="0" borderId="38" xfId="169" applyFont="1" applyBorder="1" applyAlignment="1">
      <alignment horizontal="center" vertical="top" wrapText="1"/>
    </xf>
    <xf numFmtId="0" fontId="79" fillId="0" borderId="67" xfId="169" applyFont="1" applyBorder="1" applyAlignment="1">
      <alignment horizontal="center" vertical="top" wrapText="1"/>
    </xf>
    <xf numFmtId="0" fontId="79" fillId="0" borderId="68" xfId="169" applyFont="1" applyBorder="1" applyAlignment="1">
      <alignment horizontal="center" vertical="top" wrapText="1"/>
    </xf>
    <xf numFmtId="0" fontId="79" fillId="0" borderId="69" xfId="169" applyFont="1" applyBorder="1" applyAlignment="1">
      <alignment horizontal="center" vertical="top" wrapText="1"/>
    </xf>
    <xf numFmtId="0" fontId="80" fillId="0" borderId="10" xfId="169" applyFont="1" applyBorder="1" applyAlignment="1">
      <alignment horizontal="center" vertical="center"/>
    </xf>
    <xf numFmtId="0" fontId="80" fillId="0" borderId="49" xfId="169" applyFont="1" applyBorder="1" applyAlignment="1">
      <alignment horizontal="center" vertical="center"/>
    </xf>
    <xf numFmtId="0" fontId="80" fillId="0" borderId="28" xfId="169" applyFont="1" applyBorder="1" applyAlignment="1">
      <alignment horizontal="center" vertical="center"/>
    </xf>
    <xf numFmtId="0" fontId="80" fillId="0" borderId="19" xfId="169" applyFont="1" applyBorder="1" applyAlignment="1">
      <alignment horizontal="center" vertical="center"/>
    </xf>
    <xf numFmtId="0" fontId="80" fillId="0" borderId="92" xfId="169" applyFont="1" applyBorder="1" applyAlignment="1">
      <alignment horizontal="center" vertical="center"/>
    </xf>
    <xf numFmtId="0" fontId="80" fillId="0" borderId="80" xfId="169" applyFont="1" applyBorder="1" applyAlignment="1">
      <alignment horizontal="center" vertical="center"/>
    </xf>
    <xf numFmtId="169" fontId="96" fillId="19" borderId="86" xfId="175" applyNumberFormat="1" applyFont="1" applyFill="1" applyBorder="1" applyAlignment="1">
      <alignment horizontal="center" vertical="center"/>
    </xf>
    <xf numFmtId="169" fontId="96" fillId="19" borderId="87" xfId="175" applyNumberFormat="1" applyFont="1" applyFill="1" applyBorder="1" applyAlignment="1">
      <alignment horizontal="center" vertical="center"/>
    </xf>
    <xf numFmtId="169" fontId="96" fillId="19" borderId="88" xfId="175" applyNumberFormat="1" applyFont="1" applyFill="1" applyBorder="1" applyAlignment="1">
      <alignment horizontal="center" vertical="center"/>
    </xf>
    <xf numFmtId="1" fontId="3" fillId="0" borderId="1" xfId="0" applyNumberFormat="1" applyFont="1" applyBorder="1" applyAlignment="1">
      <alignment horizontal="center" vertical="center" wrapText="1"/>
    </xf>
    <xf numFmtId="0" fontId="0" fillId="0" borderId="9"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99" fillId="27" borderId="26" xfId="176" applyFont="1" applyFill="1" applyBorder="1" applyAlignment="1">
      <alignment horizontal="center" vertical="center"/>
    </xf>
    <xf numFmtId="0" fontId="99" fillId="27" borderId="27" xfId="176" applyFont="1" applyFill="1" applyBorder="1" applyAlignment="1">
      <alignment horizontal="center" vertical="center"/>
    </xf>
    <xf numFmtId="0" fontId="99" fillId="27" borderId="35" xfId="176" applyFont="1" applyFill="1" applyBorder="1" applyAlignment="1">
      <alignment horizontal="center" vertical="center"/>
    </xf>
    <xf numFmtId="0" fontId="99" fillId="27" borderId="33" xfId="176" applyFont="1" applyFill="1" applyBorder="1" applyAlignment="1">
      <alignment horizontal="center"/>
    </xf>
    <xf numFmtId="0" fontId="99" fillId="27" borderId="5" xfId="176" applyFont="1" applyFill="1" applyBorder="1" applyAlignment="1">
      <alignment horizontal="center"/>
    </xf>
    <xf numFmtId="0" fontId="99" fillId="27" borderId="41" xfId="176" applyFont="1" applyFill="1" applyBorder="1" applyAlignment="1">
      <alignment horizontal="center"/>
    </xf>
    <xf numFmtId="0" fontId="99" fillId="27" borderId="66" xfId="176" applyFont="1" applyFill="1" applyBorder="1" applyAlignment="1">
      <alignment horizontal="center" vertical="center" wrapText="1"/>
    </xf>
    <xf numFmtId="0" fontId="99" fillId="27" borderId="37" xfId="176" applyFont="1" applyFill="1" applyBorder="1" applyAlignment="1">
      <alignment horizontal="center" vertical="center" wrapText="1"/>
    </xf>
    <xf numFmtId="0" fontId="99" fillId="27" borderId="38" xfId="176" applyFont="1" applyFill="1" applyBorder="1" applyAlignment="1">
      <alignment horizontal="center" vertical="center" wrapText="1"/>
    </xf>
    <xf numFmtId="0" fontId="99" fillId="27" borderId="67" xfId="176" applyFont="1" applyFill="1" applyBorder="1" applyAlignment="1">
      <alignment horizontal="center" vertical="center" wrapText="1"/>
    </xf>
    <xf numFmtId="0" fontId="99" fillId="27" borderId="68" xfId="176" applyFont="1" applyFill="1" applyBorder="1" applyAlignment="1">
      <alignment horizontal="center" vertical="center" wrapText="1"/>
    </xf>
    <xf numFmtId="0" fontId="99" fillId="27" borderId="69" xfId="176" applyFont="1" applyFill="1" applyBorder="1" applyAlignment="1">
      <alignment horizontal="center" vertical="center" wrapText="1"/>
    </xf>
    <xf numFmtId="0" fontId="99" fillId="27" borderId="10" xfId="176" applyFont="1" applyFill="1" applyBorder="1" applyAlignment="1">
      <alignment horizontal="center" vertical="center" wrapText="1"/>
    </xf>
    <xf numFmtId="0" fontId="99" fillId="27" borderId="11" xfId="176" applyFont="1" applyFill="1" applyBorder="1" applyAlignment="1">
      <alignment horizontal="center" vertical="center"/>
    </xf>
    <xf numFmtId="0" fontId="99" fillId="27" borderId="12" xfId="176" applyFont="1" applyFill="1" applyBorder="1" applyAlignment="1">
      <alignment horizontal="center" vertical="center"/>
    </xf>
    <xf numFmtId="0" fontId="99" fillId="27" borderId="15" xfId="176" applyFont="1" applyFill="1" applyBorder="1" applyAlignment="1">
      <alignment horizontal="center" vertical="center"/>
    </xf>
    <xf numFmtId="0" fontId="99" fillId="27" borderId="16" xfId="176" applyFont="1" applyFill="1" applyBorder="1" applyAlignment="1">
      <alignment horizontal="center" vertical="center"/>
    </xf>
    <xf numFmtId="0" fontId="99" fillId="27" borderId="17" xfId="176" applyFont="1" applyFill="1" applyBorder="1" applyAlignment="1">
      <alignment horizontal="center" vertical="center"/>
    </xf>
  </cellXfs>
  <cellStyles count="178">
    <cellStyle name="Bueno" xfId="2" builtinId="26"/>
    <cellStyle name="Millares [0] 2" xfId="90" xr:uid="{08323686-C22D-4EAB-BC38-FC0D01C0EF4D}"/>
    <cellStyle name="Millares [0] 4 2 2" xfId="173" xr:uid="{EA59988F-1B23-4117-8AFB-31E73C7C2438}"/>
    <cellStyle name="Millares [0] 5 2" xfId="25" xr:uid="{D8A1AAEB-5E3E-463B-88C4-3DAE7C2E0E00}"/>
    <cellStyle name="Millares [0] 5 2 2" xfId="102" xr:uid="{7E922EC5-ACD0-414E-A01F-FC3AEAB3D9BC}"/>
    <cellStyle name="Millares [0] 5 2 3 2" xfId="174" xr:uid="{874F7E96-3DA3-41B4-AB1A-66B8A2510113}"/>
    <cellStyle name="Millares 10" xfId="41" xr:uid="{5F798F78-5B42-40A4-B2EF-F91FDBFB0EA2}"/>
    <cellStyle name="Millares 11" xfId="43" xr:uid="{928AB553-3169-4964-8C10-01C8AF5CCB7D}"/>
    <cellStyle name="Millares 12" xfId="45" xr:uid="{5A442C72-52CB-45DB-A8CE-546EF636E71F}"/>
    <cellStyle name="Millares 13" xfId="47" xr:uid="{F5777A70-7884-4249-9FC9-650D8184147A}"/>
    <cellStyle name="Millares 14" xfId="49" xr:uid="{C393CEF0-306B-4E84-B9B4-AC7397242427}"/>
    <cellStyle name="Millares 15" xfId="52" xr:uid="{63ADA9C1-2349-4A9C-8497-3CBCFB2002F5}"/>
    <cellStyle name="Millares 16" xfId="53" xr:uid="{CC76199C-83FD-4748-940E-EBA78D3A21EC}"/>
    <cellStyle name="Millares 17" xfId="62" xr:uid="{46E9D633-2CB6-4AD0-B79E-CD3822CA9768}"/>
    <cellStyle name="Millares 18" xfId="51" xr:uid="{9135DA5E-7707-4887-B01D-A289A86D1AC0}"/>
    <cellStyle name="Millares 19" xfId="61" xr:uid="{ACAE6817-3BF9-4200-AB3F-31216C612DE8}"/>
    <cellStyle name="Millares 2" xfId="12" xr:uid="{01F99FA8-DAFB-4FE8-B523-149DFBB4684C}"/>
    <cellStyle name="Millares 2 2" xfId="14" xr:uid="{14E4F9B6-2667-40CF-9210-60FB552A727A}"/>
    <cellStyle name="Millares 2 3" xfId="81" xr:uid="{52367473-3360-4059-B230-E5FC021BB042}"/>
    <cellStyle name="Millares 20" xfId="64" xr:uid="{FA14869D-35FC-453A-A303-29D36F021E11}"/>
    <cellStyle name="Millares 21" xfId="66" xr:uid="{C26B31AF-FA9F-4E93-8044-21E359920B65}"/>
    <cellStyle name="Millares 22" xfId="65" xr:uid="{0C1CBB5A-60B7-4A27-B50D-D3377569E334}"/>
    <cellStyle name="Millares 23" xfId="71" xr:uid="{166E7747-B9B7-4C80-A5A9-8D762419ACD1}"/>
    <cellStyle name="Millares 24" xfId="58" xr:uid="{3C6204EF-E84B-4D5F-876E-D8EA81B4F4EF}"/>
    <cellStyle name="Millares 25" xfId="56" xr:uid="{7A1587CB-635E-4A75-99CA-1D8DF72B574B}"/>
    <cellStyle name="Millares 26" xfId="60" xr:uid="{B52C6B32-EFFA-4232-9562-4C307F5ED4AE}"/>
    <cellStyle name="Millares 27" xfId="67" xr:uid="{E6DD09C3-1084-4BE7-84BE-4180CFF9E757}"/>
    <cellStyle name="Millares 28" xfId="69" xr:uid="{B11C19DD-5C1F-43B9-9553-9529A3D4888C}"/>
    <cellStyle name="Millares 29" xfId="57" xr:uid="{D347A246-57D1-4D0E-8F7F-55A7A769BDDB}"/>
    <cellStyle name="Millares 3" xfId="21" xr:uid="{BDFC6A0F-9415-4F93-B5A4-6FFD6D2076E9}"/>
    <cellStyle name="Millares 30" xfId="63" xr:uid="{B8DAFB65-4BDA-4429-B5EC-A8ED385679C0}"/>
    <cellStyle name="Millares 31" xfId="72" xr:uid="{BEC5E5F4-D3D8-4892-8767-2A147E78DF5F}"/>
    <cellStyle name="Millares 32" xfId="73" xr:uid="{BF8E976A-EAA8-490C-948B-776C5ABF33BF}"/>
    <cellStyle name="Millares 33" xfId="74" xr:uid="{D7AF293E-9FED-42E0-A8F3-85F58E04D93F}"/>
    <cellStyle name="Millares 34" xfId="75" xr:uid="{BF904FB8-E9E1-4DD8-959A-7C326E31CE0A}"/>
    <cellStyle name="Millares 35" xfId="76" xr:uid="{1A52912C-CC1D-4730-83E8-E5AA56052D64}"/>
    <cellStyle name="Millares 36" xfId="77" xr:uid="{4ADA8E2C-4F4F-4007-A3C4-50A2E04969C3}"/>
    <cellStyle name="Millares 37" xfId="78" xr:uid="{460B59F8-EF99-4F62-A64B-7CCAD7964C3D}"/>
    <cellStyle name="Millares 38" xfId="79" xr:uid="{4D90458C-1C7D-40A9-9CB9-F7F18BA70CB1}"/>
    <cellStyle name="Millares 39" xfId="82" xr:uid="{B655C646-A504-4121-9644-1B2860B6A0E6}"/>
    <cellStyle name="Millares 4" xfId="36" xr:uid="{2F5BBCE3-7B92-4389-A7A2-ED1C2A224E29}"/>
    <cellStyle name="Millares 40" xfId="83" xr:uid="{700D93B8-DCAA-49F0-9FA7-40B589D23225}"/>
    <cellStyle name="Millares 41" xfId="87" xr:uid="{E6DE4328-5C1D-4F2D-AFED-B2A244AFAEBA}"/>
    <cellStyle name="Millares 42" xfId="84" xr:uid="{99F024AD-3F58-4754-B710-E0F778AFAF37}"/>
    <cellStyle name="Millares 43" xfId="91" xr:uid="{DB63DF56-3B3C-419C-A27C-75EB1FD32247}"/>
    <cellStyle name="Millares 44" xfId="142" xr:uid="{DB199B3F-35F5-46F1-B855-E159AEA779E0}"/>
    <cellStyle name="Millares 45" xfId="144" xr:uid="{569E2EF2-AB9E-4F6F-957E-E3C95A553074}"/>
    <cellStyle name="Millares 46" xfId="146" xr:uid="{AF0B4E5C-F946-415E-AD71-C394BC3EC6EC}"/>
    <cellStyle name="Millares 47" xfId="148" xr:uid="{9427DAFB-B1F4-481E-ACE0-FA74FC11B50E}"/>
    <cellStyle name="Millares 48" xfId="150" xr:uid="{8A2370DD-4E09-4229-BB4C-6098CEC8FD56}"/>
    <cellStyle name="Millares 49" xfId="152" xr:uid="{29079D0E-EF91-462C-A6D9-9AF8E8E8347E}"/>
    <cellStyle name="Millares 5" xfId="37" xr:uid="{7D9D77C4-4B12-458B-96F6-1573758A4880}"/>
    <cellStyle name="Millares 50" xfId="153" xr:uid="{B8F52FEE-6FB2-4A1A-A24E-65B9F166CBAA}"/>
    <cellStyle name="Millares 51" xfId="155" xr:uid="{48FCF991-022D-48E5-AE61-0FED2BABF906}"/>
    <cellStyle name="Millares 52" xfId="156" xr:uid="{03EF65EC-D2D4-49A1-B59F-6B47ED87B5E5}"/>
    <cellStyle name="Millares 53" xfId="158" xr:uid="{A91DBA24-6AAD-4733-B5FE-C935DDD44F8D}"/>
    <cellStyle name="Millares 54" xfId="159" xr:uid="{8AF643ED-5776-4AEA-A9A1-69A9AC886F91}"/>
    <cellStyle name="Millares 55" xfId="161" xr:uid="{074C6B9D-5BFC-46D8-A1EA-D597688A1FB4}"/>
    <cellStyle name="Millares 56" xfId="163" xr:uid="{2195BFEF-341E-4A65-96EF-E27493972C51}"/>
    <cellStyle name="Millares 57" xfId="165" xr:uid="{4576AEC9-D534-4A2B-8F33-F6CE294E8E35}"/>
    <cellStyle name="Millares 58" xfId="166" xr:uid="{BF33C739-4BC9-44AB-B0BF-8E595D5A2D69}"/>
    <cellStyle name="Millares 59" xfId="167" xr:uid="{617FD56F-042D-4158-A397-2DBFCE774F11}"/>
    <cellStyle name="Millares 6" xfId="38" xr:uid="{74D8FC77-2270-4121-931B-010196C8F6DE}"/>
    <cellStyle name="Millares 60" xfId="168" xr:uid="{4758F184-F91F-442C-BFA5-99C74F25E136}"/>
    <cellStyle name="Millares 7" xfId="35" xr:uid="{C0AAE9E5-2778-493D-A60D-20FB45AAC415}"/>
    <cellStyle name="Millares 8" xfId="39" xr:uid="{4C0EDE5B-19CA-4564-9315-E264396A27E1}"/>
    <cellStyle name="Millares 9" xfId="40" xr:uid="{5FCC7F7E-68B8-41A6-937A-6CECB55A15DC}"/>
    <cellStyle name="Moneda" xfId="6" builtinId="4"/>
    <cellStyle name="Moneda [0]" xfId="1" builtinId="7"/>
    <cellStyle name="Moneda [0] 2" xfId="13" xr:uid="{6B5883F0-0760-49B4-BD06-F654357D5C56}"/>
    <cellStyle name="Moneda [0] 3" xfId="34" xr:uid="{C871E1F7-4BF0-4AF8-94E6-D085915CE2BB}"/>
    <cellStyle name="Moneda [0] 3 2" xfId="111" xr:uid="{0A171F89-2F49-46FF-BA4E-9180BBE3D5C8}"/>
    <cellStyle name="Moneda [0] 4" xfId="54" xr:uid="{7FB9B6AC-4AC9-415D-8ACD-30AD8CFEDCCB}"/>
    <cellStyle name="Moneda [0] 5 2 2" xfId="171" xr:uid="{E7AAB594-EAF2-4A1F-9F1F-B8680CB7A02E}"/>
    <cellStyle name="Moneda 10" xfId="59" xr:uid="{B600AB59-139F-402A-B8A8-2EF4F982B2C0}"/>
    <cellStyle name="Moneda 11" xfId="101" xr:uid="{1C7B0231-EFA5-4D51-A9AB-93DCB8118FA4}"/>
    <cellStyle name="Moneda 12" xfId="98" xr:uid="{940DE48D-8A36-49BF-8AEB-608F18262DCB}"/>
    <cellStyle name="Moneda 13" xfId="113" xr:uid="{7F6E7229-87C8-4D08-97D8-2DE6CC677BBD}"/>
    <cellStyle name="Moneda 14" xfId="105" xr:uid="{DD8FD75A-7F68-491F-BF73-3A89365E82F4}"/>
    <cellStyle name="Moneda 15" xfId="96" xr:uid="{2D9F1FA3-D5D9-4862-882B-92B786BCD98A}"/>
    <cellStyle name="Moneda 16" xfId="92" xr:uid="{AC5159A2-C433-4C90-BFF6-4F1EB8019D85}"/>
    <cellStyle name="Moneda 17" xfId="116" xr:uid="{08138EC3-53F2-469F-BB15-F8864219F617}"/>
    <cellStyle name="Moneda 18" xfId="108" xr:uid="{670455CD-DBAB-4486-82F3-1ABEDFDBD405}"/>
    <cellStyle name="Moneda 19" xfId="118" xr:uid="{43C3D356-3CA1-439F-896D-41AE25547349}"/>
    <cellStyle name="Moneda 2" xfId="11" xr:uid="{E1417681-665A-45F0-9727-9D29A7CF8D67}"/>
    <cellStyle name="Moneda 2 2 2 2 2" xfId="19" xr:uid="{766F171D-D67C-4385-A1A0-D6C7F657FDB5}"/>
    <cellStyle name="Moneda 20" xfId="55" xr:uid="{CDB59270-F309-44EA-A67A-DD5D47837C99}"/>
    <cellStyle name="Moneda 21" xfId="93" xr:uid="{9B39E57D-289F-45C2-AAE9-5917350CD1D5}"/>
    <cellStyle name="Moneda 22" xfId="88" xr:uid="{DCA944BB-0902-496D-B9DB-D4FB25A6F6F3}"/>
    <cellStyle name="Moneda 23" xfId="85" xr:uid="{D83D368C-C4ED-4948-8CAF-79876060B422}"/>
    <cellStyle name="Moneda 24" xfId="119" xr:uid="{ABFBDC57-484C-45D9-BC58-08351BF6DBF3}"/>
    <cellStyle name="Moneda 25" xfId="80" xr:uid="{9D3B0B2A-674B-456A-B3D7-0116B5153E8F}"/>
    <cellStyle name="Moneda 26" xfId="114" xr:uid="{31D25B49-5D84-41D5-ADB0-10D368688E71}"/>
    <cellStyle name="Moneda 27" xfId="94" xr:uid="{8E4323AA-0019-4C8B-8E33-D4745645EB1F}"/>
    <cellStyle name="Moneda 28" xfId="109" xr:uid="{42367CF5-B71F-449A-98BF-7E8127EC01EA}"/>
    <cellStyle name="Moneda 29" xfId="104" xr:uid="{7CF09329-1F7A-461A-8008-420E210F85E6}"/>
    <cellStyle name="Moneda 3" xfId="30" xr:uid="{DCE8EC34-CB0E-4E8D-92C9-5B0AD054B40F}"/>
    <cellStyle name="Moneda 3 2" xfId="107" xr:uid="{E98EC0A9-3FCA-473E-8E58-0C09E3C5BDE4}"/>
    <cellStyle name="Moneda 3 2 2" xfId="28" xr:uid="{79E785B5-D127-45E9-89C9-5BC0149919FB}"/>
    <cellStyle name="Moneda 3 2 2 3 2" xfId="175" xr:uid="{35D8E0F9-4584-4A84-9F05-CE189FD6D3A5}"/>
    <cellStyle name="Moneda 30" xfId="103" xr:uid="{95387E61-ACC5-45C8-953A-8613C9D9E039}"/>
    <cellStyle name="Moneda 31" xfId="117" xr:uid="{8D0F4D55-4B92-4322-BA4D-A5872409F680}"/>
    <cellStyle name="Moneda 32" xfId="110" xr:uid="{F26F562B-DDB6-4DF1-AF1A-60456D989625}"/>
    <cellStyle name="Moneda 33" xfId="68" xr:uid="{6098A753-EA77-4208-AD08-E9A8F02F1987}"/>
    <cellStyle name="Moneda 34" xfId="97" xr:uid="{018C1958-6233-4206-843E-8BB1DD610612}"/>
    <cellStyle name="Moneda 35" xfId="89" xr:uid="{45E43E14-A53B-47A9-B2F6-7C240077E62A}"/>
    <cellStyle name="Moneda 36" xfId="115" xr:uid="{8611BBE9-29D6-4298-8D2C-6DE65FFAC37A}"/>
    <cellStyle name="Moneda 37" xfId="99" xr:uid="{C91502CA-0C9A-4D6B-94AB-2406E7DADD07}"/>
    <cellStyle name="Moneda 38" xfId="121" xr:uid="{3DCCCC32-BCB2-4B78-966B-0C92998C916E}"/>
    <cellStyle name="Moneda 39" xfId="122" xr:uid="{DD6D2EB5-3460-4020-A7C9-A684BCD228B1}"/>
    <cellStyle name="Moneda 4" xfId="23" xr:uid="{837CB935-C388-41B3-89A8-225D08D76581}"/>
    <cellStyle name="Moneda 4 2" xfId="100" xr:uid="{DD271900-C434-41CC-A6A2-B04140157011}"/>
    <cellStyle name="Moneda 4 4" xfId="29" xr:uid="{92725DEA-BF15-4720-BBDB-F8BB4145CF6C}"/>
    <cellStyle name="Moneda 4 4 2" xfId="106" xr:uid="{57E78EBA-F841-44E0-8ACB-EF949233BC0E}"/>
    <cellStyle name="Moneda 40" xfId="123" xr:uid="{FD4797A0-9FCC-4E85-9CD0-DBCC1F093D9A}"/>
    <cellStyle name="Moneda 41" xfId="128" xr:uid="{20DBFCE8-DAD4-4A23-9200-F32E5CEB6126}"/>
    <cellStyle name="Moneda 42" xfId="133" xr:uid="{AB51D114-D48B-421D-A080-F2044891A009}"/>
    <cellStyle name="Moneda 43" xfId="135" xr:uid="{464A6601-BC94-49D7-A5F5-7796AE705B37}"/>
    <cellStyle name="Moneda 44" xfId="131" xr:uid="{2241C099-D192-4FFF-A39D-A72BE385CE77}"/>
    <cellStyle name="Moneda 45" xfId="130" xr:uid="{A50D158C-612A-4859-AD29-BB45EDBC9BCF}"/>
    <cellStyle name="Moneda 46" xfId="139" xr:uid="{A75C38AE-72C3-4767-B1A7-8902E510EDAA}"/>
    <cellStyle name="Moneda 47" xfId="143" xr:uid="{8395BAA8-9D2F-4E95-8848-F7CD597F08F2}"/>
    <cellStyle name="Moneda 48" xfId="137" xr:uid="{2C41AC2E-2DE9-4EFA-A2FC-FA01A9104F59}"/>
    <cellStyle name="Moneda 49" xfId="136" xr:uid="{06274025-96C6-48B3-A48E-09E70AC559D8}"/>
    <cellStyle name="Moneda 5" xfId="42" xr:uid="{E4977464-CDCB-4100-84AE-AABE64DBBC06}"/>
    <cellStyle name="Moneda 50" xfId="112" xr:uid="{D2DB831F-5706-4E76-8A6F-A8D05A00C03C}"/>
    <cellStyle name="Moneda 51" xfId="160" xr:uid="{FA49EA09-9321-48CB-9060-8AA6CBCB74C8}"/>
    <cellStyle name="Moneda 52" xfId="162" xr:uid="{A2DEFB10-CBC6-4BD4-9652-A24372EE0A8B}"/>
    <cellStyle name="Moneda 53" xfId="147" xr:uid="{73A0FF94-4CC8-4DBF-AFBC-A32518590BA7}"/>
    <cellStyle name="Moneda 54" xfId="125" xr:uid="{515FAA49-515D-4418-99AB-A08E09EB8B25}"/>
    <cellStyle name="Moneda 55" xfId="126" xr:uid="{229191D2-2CF2-41E7-AB8E-552893DB2E25}"/>
    <cellStyle name="Moneda 56" xfId="124" xr:uid="{3048DBF9-CEF5-4AFF-8DD2-6E77A21DFE46}"/>
    <cellStyle name="Moneda 57" xfId="154" xr:uid="{3F09AD80-4EA1-468B-BCCE-1F7A5D1CEC0D}"/>
    <cellStyle name="Moneda 58" xfId="145" xr:uid="{7B2BA42E-2999-4146-979D-3B929C127CC3}"/>
    <cellStyle name="Moneda 59" xfId="151" xr:uid="{1E138BA5-9FA3-4B1C-8E18-50AB9C466D8A}"/>
    <cellStyle name="Moneda 6" xfId="44" xr:uid="{7213E900-F58E-4210-AB75-659FB96AA60C}"/>
    <cellStyle name="Moneda 60" xfId="120" xr:uid="{C6C19F9A-4C9F-48F6-A52E-BB62FA1C8836}"/>
    <cellStyle name="Moneda 61" xfId="164" xr:uid="{C18E00D7-C85F-4166-ACE8-7E7813011D6F}"/>
    <cellStyle name="Moneda 62" xfId="138" xr:uid="{AA24BEDC-12D7-438C-8260-945AA0DCA559}"/>
    <cellStyle name="Moneda 63" xfId="129" xr:uid="{BD313AA6-77A0-4C32-B97F-606CFC4B43B6}"/>
    <cellStyle name="Moneda 64" xfId="140" xr:uid="{151E8A41-7AED-4566-AFC9-13063F25F3E8}"/>
    <cellStyle name="Moneda 65" xfId="157" xr:uid="{08733EFE-B182-4847-B942-572AA12472C7}"/>
    <cellStyle name="Moneda 66" xfId="149" xr:uid="{5593D7A8-A219-4F40-AD69-AB79C6282880}"/>
    <cellStyle name="Moneda 67" xfId="132" xr:uid="{F77966F8-224D-4A26-97A3-4FCFA8963AAB}"/>
    <cellStyle name="Moneda 68" xfId="86" xr:uid="{72523F66-0EEA-4F54-A7F6-660DD9D4AA58}"/>
    <cellStyle name="Moneda 69" xfId="134" xr:uid="{01885F50-62FA-4199-A6E4-6F78AA9C1799}"/>
    <cellStyle name="Moneda 7" xfId="46" xr:uid="{8507673B-AE5D-41C7-BABC-533E299B88B4}"/>
    <cellStyle name="Moneda 70" xfId="127" xr:uid="{06D3DEBD-D717-416E-80E7-ED29BDD45702}"/>
    <cellStyle name="Moneda 71" xfId="141" xr:uid="{B6255221-2BCB-486C-AC31-824F4A7939D3}"/>
    <cellStyle name="Moneda 72" xfId="95" xr:uid="{CF0C9E51-E31A-4B05-98F9-5BD0E1D9C5A0}"/>
    <cellStyle name="Moneda 8" xfId="48" xr:uid="{9B6A9B99-1C8E-476A-BD11-8C50EE5D66FC}"/>
    <cellStyle name="Moneda 9" xfId="50" xr:uid="{B28F7375-F6AC-4047-8B90-B31783B8051A}"/>
    <cellStyle name="Normal" xfId="0" builtinId="0"/>
    <cellStyle name="Normal 2" xfId="3" xr:uid="{00000000-0005-0000-0000-000003000000}"/>
    <cellStyle name="Normal 2 10 2 2" xfId="31" xr:uid="{B5FDA55A-F6F0-4C4D-BCE7-1413724EAB9A}"/>
    <cellStyle name="Normal 2 10 3" xfId="10" xr:uid="{2BE23107-3B69-4D1E-9A82-E1A1ECBF5965}"/>
    <cellStyle name="Normal 2 2" xfId="5" xr:uid="{00000000-0005-0000-0000-000004000000}"/>
    <cellStyle name="Normal 2 2 2" xfId="9" xr:uid="{5BB5D6A5-75D8-4AEC-841C-1D83B1A07B9A}"/>
    <cellStyle name="Normal 3" xfId="7" xr:uid="{0CB4C113-8236-46D5-B39E-1B9C777D039C}"/>
    <cellStyle name="Normal 3 11" xfId="8" xr:uid="{D48832C1-7970-49DD-B8BD-326353C078E8}"/>
    <cellStyle name="Normal 3 11 3" xfId="20" xr:uid="{4A662A4B-8778-4CFD-9DD6-2CA20DE6EE5F}"/>
    <cellStyle name="Normal 3 2" xfId="15" xr:uid="{614FDDE2-FE0F-455D-ABF4-CF0577F9EF88}"/>
    <cellStyle name="Normal 3 2 2" xfId="17" xr:uid="{2FF8D4D6-3870-4D9F-9FE9-CFDE531D98C3}"/>
    <cellStyle name="Normal 3 2 3 2" xfId="177" xr:uid="{AABCD751-0BA1-40DE-9E6D-F9A5B80FC1D1}"/>
    <cellStyle name="Normal 3 3 4 2 2" xfId="176" xr:uid="{B0330481-66B2-48B3-A8EB-0BC0F0DFCB19}"/>
    <cellStyle name="Normal 3 4" xfId="70" xr:uid="{C290AD92-1115-4443-A68B-962AF3521228}"/>
    <cellStyle name="Normal 3 4 2" xfId="26" xr:uid="{5C9588DD-507B-4C99-89B8-544776FE0998}"/>
    <cellStyle name="Normal 3 4 2 3 2" xfId="170" xr:uid="{78FDD3FF-61F6-4A64-88CC-48B3DEC15138}"/>
    <cellStyle name="Normal 3 5" xfId="22" xr:uid="{34EBE6F1-C9E9-4DCB-89CD-C93D7E83909A}"/>
    <cellStyle name="Normal 8 2 2" xfId="172" xr:uid="{B97DB65C-3C89-4201-8CB0-375B683E1491}"/>
    <cellStyle name="Normal 9 2" xfId="24" xr:uid="{6D9F7BB1-1026-440F-BADE-F37560BF5D54}"/>
    <cellStyle name="Normal 9 2 3" xfId="33" xr:uid="{52FE0932-173A-4A55-AC8E-35AE56D31D9D}"/>
    <cellStyle name="Normal 9 2 3 2" xfId="169" xr:uid="{43C740B5-AACB-4A26-9E9C-E4CECBA10C52}"/>
    <cellStyle name="Normal_PTO OFICIAL PREPLIEGO (CORREGIDO) 2" xfId="16" xr:uid="{F81F64E2-92F2-45DD-8ACB-FEDD081EC146}"/>
    <cellStyle name="Porcentaje" xfId="4" builtinId="5"/>
    <cellStyle name="Porcentaje 2" xfId="18" xr:uid="{561A5D7F-CE35-42BF-BAD7-EFBDF8039117}"/>
    <cellStyle name="Porcentaje 2 2" xfId="32" xr:uid="{3472A543-EA2A-4F74-B5B3-D4605EB73185}"/>
    <cellStyle name="Porcentaje 3" xfId="27" xr:uid="{EA71F811-5334-4594-9ECA-D3186688708E}"/>
  </cellStyles>
  <dxfs count="1392">
    <dxf>
      <font>
        <b/>
        <i val="0"/>
      </font>
      <fill>
        <patternFill>
          <bgColor theme="8" tint="0.59996337778862885"/>
        </patternFill>
      </fill>
    </dxf>
    <dxf>
      <font>
        <color rgb="FF9C0006"/>
      </font>
      <fill>
        <patternFill>
          <bgColor rgb="FFFFC7CE"/>
        </patternFill>
      </fill>
    </dxf>
    <dxf>
      <font>
        <b/>
        <i val="0"/>
      </font>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b/>
        <i val="0"/>
      </font>
      <fill>
        <patternFill>
          <bgColor theme="8"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font>
      <fill>
        <patternFill>
          <bgColor theme="8" tint="0.59996337778862885"/>
        </patternFill>
      </fill>
    </dxf>
    <dxf>
      <font>
        <color rgb="FF9C0006"/>
      </font>
      <fill>
        <patternFill>
          <bgColor rgb="FFFFC7CE"/>
        </patternFill>
      </fill>
    </dxf>
    <dxf>
      <font>
        <b/>
        <i val="0"/>
      </font>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ont>
        <color theme="9" tint="-0.499984740745262"/>
      </font>
      <fill>
        <patternFill>
          <bgColor theme="9" tint="0.39994506668294322"/>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b/>
        <i val="0"/>
        <color rgb="FF00206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ont>
        <color rgb="FF9C0006"/>
      </font>
    </dxf>
    <dxf>
      <font>
        <color rgb="FF00B050"/>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B050"/>
      </font>
    </dxf>
    <dxf>
      <font>
        <color rgb="FF9C0006"/>
      </font>
    </dxf>
    <dxf>
      <fill>
        <patternFill>
          <bgColor rgb="FFFFFF99"/>
        </patternFill>
      </fill>
    </dxf>
    <dxf>
      <fill>
        <patternFill>
          <bgColor rgb="FFFFFF99"/>
        </patternFill>
      </fill>
    </dxf>
    <dxf>
      <fill>
        <patternFill>
          <bgColor theme="0" tint="-0.14996795556505021"/>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ont>
        <color theme="9" tint="-0.499984740745262"/>
      </font>
      <fill>
        <patternFill>
          <bgColor theme="9" tint="0.39994506668294322"/>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b/>
        <i val="0"/>
        <color rgb="FF00206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ont>
        <color rgb="FF9C0006"/>
      </font>
    </dxf>
    <dxf>
      <font>
        <color rgb="FF00B050"/>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B050"/>
      </font>
    </dxf>
    <dxf>
      <font>
        <color rgb="FF9C0006"/>
      </font>
    </dxf>
    <dxf>
      <fill>
        <patternFill>
          <bgColor rgb="FFFFFF99"/>
        </patternFill>
      </fill>
    </dxf>
    <dxf>
      <fill>
        <patternFill>
          <bgColor rgb="FFFFFF99"/>
        </patternFill>
      </fill>
    </dxf>
    <dxf>
      <fill>
        <patternFill>
          <bgColor theme="0" tint="-0.14996795556505021"/>
        </patternFill>
      </fill>
    </dxf>
    <dxf>
      <font>
        <color theme="9" tint="-0.499984740745262"/>
      </font>
      <fill>
        <patternFill>
          <bgColor theme="9" tint="0.39994506668294322"/>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b/>
        <i val="0"/>
        <color rgb="FF00206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ont>
        <color rgb="FF9C0006"/>
      </font>
    </dxf>
    <dxf>
      <font>
        <color rgb="FF00B050"/>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B050"/>
      </font>
    </dxf>
    <dxf>
      <font>
        <color rgb="FF9C0006"/>
      </font>
    </dxf>
    <dxf>
      <fill>
        <patternFill>
          <bgColor rgb="FFFFFF99"/>
        </patternFill>
      </fill>
    </dxf>
    <dxf>
      <fill>
        <patternFill>
          <bgColor rgb="FFFFFF99"/>
        </patternFill>
      </fill>
    </dxf>
    <dxf>
      <fill>
        <patternFill>
          <bgColor theme="0" tint="-0.14996795556505021"/>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ill>
        <patternFill patternType="none">
          <bgColor auto="1"/>
        </patternFill>
      </fill>
    </dxf>
    <dxf>
      <font>
        <color rgb="FF9C0006"/>
      </font>
      <fill>
        <patternFill>
          <bgColor rgb="FFFFC7CE"/>
        </patternFill>
      </fill>
    </dxf>
  </dxfs>
  <tableStyles count="0" defaultTableStyle="TableStyleMedium2" defaultPivotStyle="PivotStyleLight16"/>
  <colors>
    <mruColors>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sharedStrings" Target="sharedStrings.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8" Type="http://schemas.openxmlformats.org/officeDocument/2006/relationships/image" Target="../media/image9.png"/><Relationship Id="rId13" Type="http://schemas.openxmlformats.org/officeDocument/2006/relationships/image" Target="../media/image14.png"/><Relationship Id="rId18" Type="http://schemas.openxmlformats.org/officeDocument/2006/relationships/image" Target="../media/image19.png"/><Relationship Id="rId26" Type="http://schemas.openxmlformats.org/officeDocument/2006/relationships/image" Target="../media/image27.png"/><Relationship Id="rId3" Type="http://schemas.openxmlformats.org/officeDocument/2006/relationships/image" Target="../media/image4.JPG"/><Relationship Id="rId21" Type="http://schemas.openxmlformats.org/officeDocument/2006/relationships/image" Target="../media/image22.png"/><Relationship Id="rId7" Type="http://schemas.openxmlformats.org/officeDocument/2006/relationships/image" Target="../media/image8.png"/><Relationship Id="rId12" Type="http://schemas.openxmlformats.org/officeDocument/2006/relationships/image" Target="../media/image13.png"/><Relationship Id="rId17" Type="http://schemas.openxmlformats.org/officeDocument/2006/relationships/image" Target="../media/image18.png"/><Relationship Id="rId25" Type="http://schemas.openxmlformats.org/officeDocument/2006/relationships/image" Target="../media/image26.png"/><Relationship Id="rId2" Type="http://schemas.openxmlformats.org/officeDocument/2006/relationships/image" Target="../media/image3.JPG"/><Relationship Id="rId16" Type="http://schemas.openxmlformats.org/officeDocument/2006/relationships/image" Target="../media/image17.png"/><Relationship Id="rId20" Type="http://schemas.openxmlformats.org/officeDocument/2006/relationships/image" Target="../media/image21.png"/><Relationship Id="rId1" Type="http://schemas.openxmlformats.org/officeDocument/2006/relationships/image" Target="../media/image2.JPG"/><Relationship Id="rId6" Type="http://schemas.openxmlformats.org/officeDocument/2006/relationships/image" Target="../media/image7.png"/><Relationship Id="rId11" Type="http://schemas.openxmlformats.org/officeDocument/2006/relationships/image" Target="../media/image12.png"/><Relationship Id="rId24" Type="http://schemas.openxmlformats.org/officeDocument/2006/relationships/image" Target="../media/image25.png"/><Relationship Id="rId5" Type="http://schemas.openxmlformats.org/officeDocument/2006/relationships/image" Target="../media/image6.png"/><Relationship Id="rId15" Type="http://schemas.openxmlformats.org/officeDocument/2006/relationships/image" Target="../media/image16.png"/><Relationship Id="rId23" Type="http://schemas.openxmlformats.org/officeDocument/2006/relationships/image" Target="../media/image24.png"/><Relationship Id="rId10" Type="http://schemas.openxmlformats.org/officeDocument/2006/relationships/image" Target="../media/image11.png"/><Relationship Id="rId19" Type="http://schemas.openxmlformats.org/officeDocument/2006/relationships/image" Target="../media/image20.png"/><Relationship Id="rId4" Type="http://schemas.openxmlformats.org/officeDocument/2006/relationships/image" Target="../media/image5.JPG"/><Relationship Id="rId9" Type="http://schemas.openxmlformats.org/officeDocument/2006/relationships/image" Target="../media/image10.png"/><Relationship Id="rId14" Type="http://schemas.openxmlformats.org/officeDocument/2006/relationships/image" Target="../media/image15.png"/><Relationship Id="rId22" Type="http://schemas.openxmlformats.org/officeDocument/2006/relationships/image" Target="../media/image23.png"/><Relationship Id="rId27" Type="http://schemas.openxmlformats.org/officeDocument/2006/relationships/image" Target="../media/image28.png"/></Relationships>
</file>

<file path=xl/drawings/_rels/drawing5.xml.rels><?xml version="1.0" encoding="UTF-8" standalone="yes"?>
<Relationships xmlns="http://schemas.openxmlformats.org/package/2006/relationships"><Relationship Id="rId2" Type="http://schemas.openxmlformats.org/officeDocument/2006/relationships/image" Target="../media/image30.png"/><Relationship Id="rId1" Type="http://schemas.openxmlformats.org/officeDocument/2006/relationships/image" Target="../media/image29.png"/></Relationships>
</file>

<file path=xl/drawings/_rels/drawing6.xml.rels><?xml version="1.0" encoding="UTF-8" standalone="yes"?>
<Relationships xmlns="http://schemas.openxmlformats.org/package/2006/relationships"><Relationship Id="rId3" Type="http://schemas.openxmlformats.org/officeDocument/2006/relationships/image" Target="../media/image33.png"/><Relationship Id="rId2" Type="http://schemas.openxmlformats.org/officeDocument/2006/relationships/image" Target="../media/image32.png"/><Relationship Id="rId1" Type="http://schemas.openxmlformats.org/officeDocument/2006/relationships/image" Target="../media/image31.png"/><Relationship Id="rId4" Type="http://schemas.openxmlformats.org/officeDocument/2006/relationships/image" Target="../media/image34.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38100</xdr:colOff>
      <xdr:row>1</xdr:row>
      <xdr:rowOff>285750</xdr:rowOff>
    </xdr:from>
    <xdr:to>
      <xdr:col>0</xdr:col>
      <xdr:colOff>2133600</xdr:colOff>
      <xdr:row>2</xdr:row>
      <xdr:rowOff>3029</xdr:rowOff>
    </xdr:to>
    <xdr:pic>
      <xdr:nvPicPr>
        <xdr:cNvPr id="2" name="Imagen 2">
          <a:extLst>
            <a:ext uri="{FF2B5EF4-FFF2-40B4-BE49-F238E27FC236}">
              <a16:creationId xmlns:a16="http://schemas.microsoft.com/office/drawing/2014/main" id="{E97B8CF1-896F-4A53-BA39-5CB5AE4755BA}"/>
            </a:ext>
          </a:extLst>
        </xdr:cNvPr>
        <xdr:cNvPicPr>
          <a:picLocks noChangeAspect="1"/>
        </xdr:cNvPicPr>
      </xdr:nvPicPr>
      <xdr:blipFill rotWithShape="1">
        <a:blip xmlns:r="http://schemas.openxmlformats.org/officeDocument/2006/relationships" r:embed="rId1"/>
        <a:srcRect l="23542" t="48182" r="56132" b="38879"/>
        <a:stretch/>
      </xdr:blipFill>
      <xdr:spPr>
        <a:xfrm>
          <a:off x="800100" y="933450"/>
          <a:ext cx="2095500" cy="87615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367391</xdr:colOff>
      <xdr:row>1</xdr:row>
      <xdr:rowOff>176894</xdr:rowOff>
    </xdr:from>
    <xdr:to>
      <xdr:col>1</xdr:col>
      <xdr:colOff>2789464</xdr:colOff>
      <xdr:row>2</xdr:row>
      <xdr:rowOff>127720</xdr:rowOff>
    </xdr:to>
    <xdr:pic>
      <xdr:nvPicPr>
        <xdr:cNvPr id="2" name="Imagen 1">
          <a:extLst>
            <a:ext uri="{FF2B5EF4-FFF2-40B4-BE49-F238E27FC236}">
              <a16:creationId xmlns:a16="http://schemas.microsoft.com/office/drawing/2014/main" id="{7284BD5A-4410-4238-8161-7971124EA18C}"/>
            </a:ext>
          </a:extLst>
        </xdr:cNvPr>
        <xdr:cNvPicPr>
          <a:picLocks noChangeAspect="1"/>
        </xdr:cNvPicPr>
      </xdr:nvPicPr>
      <xdr:blipFill rotWithShape="1">
        <a:blip xmlns:r="http://schemas.openxmlformats.org/officeDocument/2006/relationships" r:embed="rId1"/>
        <a:srcRect l="23542" t="48182" r="56132" b="38879"/>
        <a:stretch/>
      </xdr:blipFill>
      <xdr:spPr>
        <a:xfrm>
          <a:off x="367391" y="367394"/>
          <a:ext cx="2803073" cy="90332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224220</xdr:colOff>
      <xdr:row>3</xdr:row>
      <xdr:rowOff>202425</xdr:rowOff>
    </xdr:from>
    <xdr:to>
      <xdr:col>1</xdr:col>
      <xdr:colOff>2768015</xdr:colOff>
      <xdr:row>4</xdr:row>
      <xdr:rowOff>357162</xdr:rowOff>
    </xdr:to>
    <xdr:pic>
      <xdr:nvPicPr>
        <xdr:cNvPr id="2" name="Imagen 1">
          <a:extLst>
            <a:ext uri="{FF2B5EF4-FFF2-40B4-BE49-F238E27FC236}">
              <a16:creationId xmlns:a16="http://schemas.microsoft.com/office/drawing/2014/main" id="{31F28FEB-64C8-463B-B6DF-67CF64E1C5EE}"/>
            </a:ext>
          </a:extLst>
        </xdr:cNvPr>
        <xdr:cNvPicPr>
          <a:picLocks noChangeAspect="1"/>
        </xdr:cNvPicPr>
      </xdr:nvPicPr>
      <xdr:blipFill rotWithShape="1">
        <a:blip xmlns:r="http://schemas.openxmlformats.org/officeDocument/2006/relationships" r:embed="rId1"/>
        <a:srcRect l="24137" t="48182" r="56472" b="38879"/>
        <a:stretch/>
      </xdr:blipFill>
      <xdr:spPr>
        <a:xfrm>
          <a:off x="224220" y="814746"/>
          <a:ext cx="2965616" cy="109363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121228</xdr:colOff>
      <xdr:row>119</xdr:row>
      <xdr:rowOff>138545</xdr:rowOff>
    </xdr:from>
    <xdr:to>
      <xdr:col>13</xdr:col>
      <xdr:colOff>130753</xdr:colOff>
      <xdr:row>140</xdr:row>
      <xdr:rowOff>148070</xdr:rowOff>
    </xdr:to>
    <xdr:pic>
      <xdr:nvPicPr>
        <xdr:cNvPr id="2" name="Imagen 1">
          <a:extLst>
            <a:ext uri="{FF2B5EF4-FFF2-40B4-BE49-F238E27FC236}">
              <a16:creationId xmlns:a16="http://schemas.microsoft.com/office/drawing/2014/main" id="{CDC662D5-6DDD-44E4-BCAD-C940A8688D1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187046" y="23639318"/>
          <a:ext cx="7629525" cy="4010025"/>
        </a:xfrm>
        <a:prstGeom prst="rect">
          <a:avLst/>
        </a:prstGeom>
      </xdr:spPr>
    </xdr:pic>
    <xdr:clientData/>
  </xdr:twoCellAnchor>
  <xdr:twoCellAnchor editAs="oneCell">
    <xdr:from>
      <xdr:col>3</xdr:col>
      <xdr:colOff>69272</xdr:colOff>
      <xdr:row>143</xdr:row>
      <xdr:rowOff>34636</xdr:rowOff>
    </xdr:from>
    <xdr:to>
      <xdr:col>13</xdr:col>
      <xdr:colOff>145472</xdr:colOff>
      <xdr:row>163</xdr:row>
      <xdr:rowOff>167986</xdr:rowOff>
    </xdr:to>
    <xdr:pic>
      <xdr:nvPicPr>
        <xdr:cNvPr id="3" name="Imagen 2">
          <a:extLst>
            <a:ext uri="{FF2B5EF4-FFF2-40B4-BE49-F238E27FC236}">
              <a16:creationId xmlns:a16="http://schemas.microsoft.com/office/drawing/2014/main" id="{0A852175-DC18-454C-BAFE-145D329280F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135090" y="28124727"/>
          <a:ext cx="7696200" cy="3943350"/>
        </a:xfrm>
        <a:prstGeom prst="rect">
          <a:avLst/>
        </a:prstGeom>
      </xdr:spPr>
    </xdr:pic>
    <xdr:clientData/>
  </xdr:twoCellAnchor>
  <xdr:twoCellAnchor editAs="oneCell">
    <xdr:from>
      <xdr:col>3</xdr:col>
      <xdr:colOff>34636</xdr:colOff>
      <xdr:row>165</xdr:row>
      <xdr:rowOff>121227</xdr:rowOff>
    </xdr:from>
    <xdr:to>
      <xdr:col>13</xdr:col>
      <xdr:colOff>63211</xdr:colOff>
      <xdr:row>187</xdr:row>
      <xdr:rowOff>92652</xdr:rowOff>
    </xdr:to>
    <xdr:pic>
      <xdr:nvPicPr>
        <xdr:cNvPr id="4" name="Imagen 3">
          <a:extLst>
            <a:ext uri="{FF2B5EF4-FFF2-40B4-BE49-F238E27FC236}">
              <a16:creationId xmlns:a16="http://schemas.microsoft.com/office/drawing/2014/main" id="{2B87451C-3C34-4C62-A00A-D303B8BFBD7B}"/>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7100454" y="32419636"/>
          <a:ext cx="7648575" cy="4162425"/>
        </a:xfrm>
        <a:prstGeom prst="rect">
          <a:avLst/>
        </a:prstGeom>
      </xdr:spPr>
    </xdr:pic>
    <xdr:clientData/>
  </xdr:twoCellAnchor>
  <xdr:twoCellAnchor editAs="oneCell">
    <xdr:from>
      <xdr:col>3</xdr:col>
      <xdr:colOff>0</xdr:colOff>
      <xdr:row>188</xdr:row>
      <xdr:rowOff>86591</xdr:rowOff>
    </xdr:from>
    <xdr:to>
      <xdr:col>13</xdr:col>
      <xdr:colOff>85725</xdr:colOff>
      <xdr:row>210</xdr:row>
      <xdr:rowOff>10391</xdr:rowOff>
    </xdr:to>
    <xdr:pic>
      <xdr:nvPicPr>
        <xdr:cNvPr id="5" name="Imagen 4">
          <a:extLst>
            <a:ext uri="{FF2B5EF4-FFF2-40B4-BE49-F238E27FC236}">
              <a16:creationId xmlns:a16="http://schemas.microsoft.com/office/drawing/2014/main" id="{695EC79F-0C90-4C14-9AFD-BB7349E2BF46}"/>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7065818" y="36783818"/>
          <a:ext cx="7705725" cy="4114800"/>
        </a:xfrm>
        <a:prstGeom prst="rect">
          <a:avLst/>
        </a:prstGeom>
      </xdr:spPr>
    </xdr:pic>
    <xdr:clientData/>
  </xdr:twoCellAnchor>
  <xdr:twoCellAnchor editAs="oneCell">
    <xdr:from>
      <xdr:col>2</xdr:col>
      <xdr:colOff>294408</xdr:colOff>
      <xdr:row>395</xdr:row>
      <xdr:rowOff>86591</xdr:rowOff>
    </xdr:from>
    <xdr:to>
      <xdr:col>13</xdr:col>
      <xdr:colOff>606135</xdr:colOff>
      <xdr:row>417</xdr:row>
      <xdr:rowOff>104050</xdr:rowOff>
    </xdr:to>
    <xdr:pic>
      <xdr:nvPicPr>
        <xdr:cNvPr id="6" name="Imagen 5">
          <a:extLst>
            <a:ext uri="{FF2B5EF4-FFF2-40B4-BE49-F238E27FC236}">
              <a16:creationId xmlns:a16="http://schemas.microsoft.com/office/drawing/2014/main" id="{138FA580-0006-41DE-8AC9-F56920766588}"/>
            </a:ext>
          </a:extLst>
        </xdr:cNvPr>
        <xdr:cNvPicPr>
          <a:picLocks noChangeAspect="1"/>
        </xdr:cNvPicPr>
      </xdr:nvPicPr>
      <xdr:blipFill>
        <a:blip xmlns:r="http://schemas.openxmlformats.org/officeDocument/2006/relationships" r:embed="rId5"/>
        <a:stretch>
          <a:fillRect/>
        </a:stretch>
      </xdr:blipFill>
      <xdr:spPr>
        <a:xfrm>
          <a:off x="6598226" y="76373182"/>
          <a:ext cx="8693727" cy="4208459"/>
        </a:xfrm>
        <a:prstGeom prst="rect">
          <a:avLst/>
        </a:prstGeom>
      </xdr:spPr>
    </xdr:pic>
    <xdr:clientData/>
  </xdr:twoCellAnchor>
  <xdr:twoCellAnchor editAs="oneCell">
    <xdr:from>
      <xdr:col>2</xdr:col>
      <xdr:colOff>329045</xdr:colOff>
      <xdr:row>418</xdr:row>
      <xdr:rowOff>103909</xdr:rowOff>
    </xdr:from>
    <xdr:to>
      <xdr:col>13</xdr:col>
      <xdr:colOff>588818</xdr:colOff>
      <xdr:row>440</xdr:row>
      <xdr:rowOff>78437</xdr:rowOff>
    </xdr:to>
    <xdr:pic>
      <xdr:nvPicPr>
        <xdr:cNvPr id="7" name="Imagen 6">
          <a:extLst>
            <a:ext uri="{FF2B5EF4-FFF2-40B4-BE49-F238E27FC236}">
              <a16:creationId xmlns:a16="http://schemas.microsoft.com/office/drawing/2014/main" id="{77A0033C-EEBA-4727-AE4E-B18F8896751C}"/>
            </a:ext>
          </a:extLst>
        </xdr:cNvPr>
        <xdr:cNvPicPr>
          <a:picLocks noChangeAspect="1"/>
        </xdr:cNvPicPr>
      </xdr:nvPicPr>
      <xdr:blipFill>
        <a:blip xmlns:r="http://schemas.openxmlformats.org/officeDocument/2006/relationships" r:embed="rId6"/>
        <a:stretch>
          <a:fillRect/>
        </a:stretch>
      </xdr:blipFill>
      <xdr:spPr>
        <a:xfrm>
          <a:off x="6632863" y="80789318"/>
          <a:ext cx="8641773" cy="4165528"/>
        </a:xfrm>
        <a:prstGeom prst="rect">
          <a:avLst/>
        </a:prstGeom>
      </xdr:spPr>
    </xdr:pic>
    <xdr:clientData/>
  </xdr:twoCellAnchor>
  <xdr:twoCellAnchor editAs="oneCell">
    <xdr:from>
      <xdr:col>2</xdr:col>
      <xdr:colOff>259771</xdr:colOff>
      <xdr:row>464</xdr:row>
      <xdr:rowOff>138545</xdr:rowOff>
    </xdr:from>
    <xdr:to>
      <xdr:col>13</xdr:col>
      <xdr:colOff>571500</xdr:colOff>
      <xdr:row>486</xdr:row>
      <xdr:rowOff>77810</xdr:rowOff>
    </xdr:to>
    <xdr:pic>
      <xdr:nvPicPr>
        <xdr:cNvPr id="8" name="Imagen 7">
          <a:extLst>
            <a:ext uri="{FF2B5EF4-FFF2-40B4-BE49-F238E27FC236}">
              <a16:creationId xmlns:a16="http://schemas.microsoft.com/office/drawing/2014/main" id="{57358309-6808-4CC1-9794-2A19CA127190}"/>
            </a:ext>
          </a:extLst>
        </xdr:cNvPr>
        <xdr:cNvPicPr>
          <a:picLocks noChangeAspect="1"/>
        </xdr:cNvPicPr>
      </xdr:nvPicPr>
      <xdr:blipFill>
        <a:blip xmlns:r="http://schemas.openxmlformats.org/officeDocument/2006/relationships" r:embed="rId7"/>
        <a:stretch>
          <a:fillRect/>
        </a:stretch>
      </xdr:blipFill>
      <xdr:spPr>
        <a:xfrm>
          <a:off x="6563589" y="89621590"/>
          <a:ext cx="8693729" cy="4130265"/>
        </a:xfrm>
        <a:prstGeom prst="rect">
          <a:avLst/>
        </a:prstGeom>
      </xdr:spPr>
    </xdr:pic>
    <xdr:clientData/>
  </xdr:twoCellAnchor>
  <xdr:twoCellAnchor editAs="oneCell">
    <xdr:from>
      <xdr:col>2</xdr:col>
      <xdr:colOff>401051</xdr:colOff>
      <xdr:row>510</xdr:row>
      <xdr:rowOff>116974</xdr:rowOff>
    </xdr:from>
    <xdr:to>
      <xdr:col>13</xdr:col>
      <xdr:colOff>319229</xdr:colOff>
      <xdr:row>532</xdr:row>
      <xdr:rowOff>33421</xdr:rowOff>
    </xdr:to>
    <xdr:pic>
      <xdr:nvPicPr>
        <xdr:cNvPr id="9" name="Imagen 8">
          <a:extLst>
            <a:ext uri="{FF2B5EF4-FFF2-40B4-BE49-F238E27FC236}">
              <a16:creationId xmlns:a16="http://schemas.microsoft.com/office/drawing/2014/main" id="{80A090BC-06D1-4D10-98D5-D5199683ACB4}"/>
            </a:ext>
          </a:extLst>
        </xdr:cNvPr>
        <xdr:cNvPicPr>
          <a:picLocks noChangeAspect="1"/>
        </xdr:cNvPicPr>
      </xdr:nvPicPr>
      <xdr:blipFill>
        <a:blip xmlns:r="http://schemas.openxmlformats.org/officeDocument/2006/relationships" r:embed="rId8"/>
        <a:stretch>
          <a:fillRect/>
        </a:stretch>
      </xdr:blipFill>
      <xdr:spPr>
        <a:xfrm>
          <a:off x="6700919" y="96336185"/>
          <a:ext cx="8373705" cy="3960394"/>
        </a:xfrm>
        <a:prstGeom prst="rect">
          <a:avLst/>
        </a:prstGeom>
      </xdr:spPr>
    </xdr:pic>
    <xdr:clientData/>
  </xdr:twoCellAnchor>
  <xdr:twoCellAnchor editAs="oneCell">
    <xdr:from>
      <xdr:col>3</xdr:col>
      <xdr:colOff>83552</xdr:colOff>
      <xdr:row>27</xdr:row>
      <xdr:rowOff>66843</xdr:rowOff>
    </xdr:from>
    <xdr:to>
      <xdr:col>12</xdr:col>
      <xdr:colOff>217236</xdr:colOff>
      <xdr:row>48</xdr:row>
      <xdr:rowOff>174037</xdr:rowOff>
    </xdr:to>
    <xdr:pic>
      <xdr:nvPicPr>
        <xdr:cNvPr id="10" name="Imagen 9">
          <a:extLst>
            <a:ext uri="{FF2B5EF4-FFF2-40B4-BE49-F238E27FC236}">
              <a16:creationId xmlns:a16="http://schemas.microsoft.com/office/drawing/2014/main" id="{11BDEB11-F14B-14C2-1C69-846FC005C7FF}"/>
            </a:ext>
          </a:extLst>
        </xdr:cNvPr>
        <xdr:cNvPicPr>
          <a:picLocks noChangeAspect="1"/>
        </xdr:cNvPicPr>
      </xdr:nvPicPr>
      <xdr:blipFill>
        <a:blip xmlns:r="http://schemas.openxmlformats.org/officeDocument/2006/relationships" r:embed="rId9"/>
        <a:stretch>
          <a:fillRect/>
        </a:stretch>
      </xdr:blipFill>
      <xdr:spPr>
        <a:xfrm>
          <a:off x="7152105" y="5815264"/>
          <a:ext cx="7051842" cy="3967326"/>
        </a:xfrm>
        <a:prstGeom prst="rect">
          <a:avLst/>
        </a:prstGeom>
      </xdr:spPr>
    </xdr:pic>
    <xdr:clientData/>
  </xdr:twoCellAnchor>
  <xdr:twoCellAnchor editAs="oneCell">
    <xdr:from>
      <xdr:col>3</xdr:col>
      <xdr:colOff>100263</xdr:colOff>
      <xdr:row>50</xdr:row>
      <xdr:rowOff>167105</xdr:rowOff>
    </xdr:from>
    <xdr:to>
      <xdr:col>12</xdr:col>
      <xdr:colOff>284079</xdr:colOff>
      <xdr:row>72</xdr:row>
      <xdr:rowOff>53680</xdr:rowOff>
    </xdr:to>
    <xdr:pic>
      <xdr:nvPicPr>
        <xdr:cNvPr id="11" name="Imagen 10">
          <a:extLst>
            <a:ext uri="{FF2B5EF4-FFF2-40B4-BE49-F238E27FC236}">
              <a16:creationId xmlns:a16="http://schemas.microsoft.com/office/drawing/2014/main" id="{246BD6AB-7D88-A875-9503-DADDCB9FF238}"/>
            </a:ext>
          </a:extLst>
        </xdr:cNvPr>
        <xdr:cNvPicPr>
          <a:picLocks noChangeAspect="1"/>
        </xdr:cNvPicPr>
      </xdr:nvPicPr>
      <xdr:blipFill>
        <a:blip xmlns:r="http://schemas.openxmlformats.org/officeDocument/2006/relationships" r:embed="rId10"/>
        <a:stretch>
          <a:fillRect/>
        </a:stretch>
      </xdr:blipFill>
      <xdr:spPr>
        <a:xfrm>
          <a:off x="7168816" y="10160000"/>
          <a:ext cx="7101974" cy="3930522"/>
        </a:xfrm>
        <a:prstGeom prst="rect">
          <a:avLst/>
        </a:prstGeom>
      </xdr:spPr>
    </xdr:pic>
    <xdr:clientData/>
  </xdr:twoCellAnchor>
  <xdr:twoCellAnchor editAs="oneCell">
    <xdr:from>
      <xdr:col>3</xdr:col>
      <xdr:colOff>100262</xdr:colOff>
      <xdr:row>73</xdr:row>
      <xdr:rowOff>150395</xdr:rowOff>
    </xdr:from>
    <xdr:to>
      <xdr:col>12</xdr:col>
      <xdr:colOff>317499</xdr:colOff>
      <xdr:row>95</xdr:row>
      <xdr:rowOff>75125</xdr:rowOff>
    </xdr:to>
    <xdr:pic>
      <xdr:nvPicPr>
        <xdr:cNvPr id="12" name="Imagen 11">
          <a:extLst>
            <a:ext uri="{FF2B5EF4-FFF2-40B4-BE49-F238E27FC236}">
              <a16:creationId xmlns:a16="http://schemas.microsoft.com/office/drawing/2014/main" id="{F63099F2-8429-AEF4-8F01-FF4445B6053C}"/>
            </a:ext>
          </a:extLst>
        </xdr:cNvPr>
        <xdr:cNvPicPr>
          <a:picLocks noChangeAspect="1"/>
        </xdr:cNvPicPr>
      </xdr:nvPicPr>
      <xdr:blipFill>
        <a:blip xmlns:r="http://schemas.openxmlformats.org/officeDocument/2006/relationships" r:embed="rId11"/>
        <a:stretch>
          <a:fillRect/>
        </a:stretch>
      </xdr:blipFill>
      <xdr:spPr>
        <a:xfrm>
          <a:off x="7168815" y="14387763"/>
          <a:ext cx="7135395" cy="3968678"/>
        </a:xfrm>
        <a:prstGeom prst="rect">
          <a:avLst/>
        </a:prstGeom>
      </xdr:spPr>
    </xdr:pic>
    <xdr:clientData/>
  </xdr:twoCellAnchor>
  <xdr:twoCellAnchor editAs="oneCell">
    <xdr:from>
      <xdr:col>2</xdr:col>
      <xdr:colOff>417763</xdr:colOff>
      <xdr:row>694</xdr:row>
      <xdr:rowOff>150394</xdr:rowOff>
    </xdr:from>
    <xdr:to>
      <xdr:col>13</xdr:col>
      <xdr:colOff>7294</xdr:colOff>
      <xdr:row>716</xdr:row>
      <xdr:rowOff>83552</xdr:rowOff>
    </xdr:to>
    <xdr:pic>
      <xdr:nvPicPr>
        <xdr:cNvPr id="14" name="Imagen 13">
          <a:extLst>
            <a:ext uri="{FF2B5EF4-FFF2-40B4-BE49-F238E27FC236}">
              <a16:creationId xmlns:a16="http://schemas.microsoft.com/office/drawing/2014/main" id="{1E004888-FF00-FF91-6CD3-ACEBFF1A0354}"/>
            </a:ext>
          </a:extLst>
        </xdr:cNvPr>
        <xdr:cNvPicPr>
          <a:picLocks noChangeAspect="1"/>
        </xdr:cNvPicPr>
      </xdr:nvPicPr>
      <xdr:blipFill>
        <a:blip xmlns:r="http://schemas.openxmlformats.org/officeDocument/2006/relationships" r:embed="rId12"/>
        <a:stretch>
          <a:fillRect/>
        </a:stretch>
      </xdr:blipFill>
      <xdr:spPr>
        <a:xfrm>
          <a:off x="6717631" y="130325394"/>
          <a:ext cx="8045058" cy="3977105"/>
        </a:xfrm>
        <a:prstGeom prst="rect">
          <a:avLst/>
        </a:prstGeom>
      </xdr:spPr>
    </xdr:pic>
    <xdr:clientData/>
  </xdr:twoCellAnchor>
  <xdr:twoCellAnchor editAs="oneCell">
    <xdr:from>
      <xdr:col>2</xdr:col>
      <xdr:colOff>367632</xdr:colOff>
      <xdr:row>717</xdr:row>
      <xdr:rowOff>83552</xdr:rowOff>
    </xdr:from>
    <xdr:to>
      <xdr:col>13</xdr:col>
      <xdr:colOff>166651</xdr:colOff>
      <xdr:row>739</xdr:row>
      <xdr:rowOff>33421</xdr:rowOff>
    </xdr:to>
    <xdr:pic>
      <xdr:nvPicPr>
        <xdr:cNvPr id="15" name="Imagen 14">
          <a:extLst>
            <a:ext uri="{FF2B5EF4-FFF2-40B4-BE49-F238E27FC236}">
              <a16:creationId xmlns:a16="http://schemas.microsoft.com/office/drawing/2014/main" id="{C80B27F9-4B42-832B-6585-8E8CDDB1F942}"/>
            </a:ext>
          </a:extLst>
        </xdr:cNvPr>
        <xdr:cNvPicPr>
          <a:picLocks noChangeAspect="1"/>
        </xdr:cNvPicPr>
      </xdr:nvPicPr>
      <xdr:blipFill>
        <a:blip xmlns:r="http://schemas.openxmlformats.org/officeDocument/2006/relationships" r:embed="rId13"/>
        <a:stretch>
          <a:fillRect/>
        </a:stretch>
      </xdr:blipFill>
      <xdr:spPr>
        <a:xfrm>
          <a:off x="6667500" y="134503026"/>
          <a:ext cx="8254546" cy="3993816"/>
        </a:xfrm>
        <a:prstGeom prst="rect">
          <a:avLst/>
        </a:prstGeom>
      </xdr:spPr>
    </xdr:pic>
    <xdr:clientData/>
  </xdr:twoCellAnchor>
  <xdr:twoCellAnchor editAs="oneCell">
    <xdr:from>
      <xdr:col>2</xdr:col>
      <xdr:colOff>66841</xdr:colOff>
      <xdr:row>740</xdr:row>
      <xdr:rowOff>167105</xdr:rowOff>
    </xdr:from>
    <xdr:to>
      <xdr:col>13</xdr:col>
      <xdr:colOff>517751</xdr:colOff>
      <xdr:row>761</xdr:row>
      <xdr:rowOff>100263</xdr:rowOff>
    </xdr:to>
    <xdr:pic>
      <xdr:nvPicPr>
        <xdr:cNvPr id="16" name="Imagen 15">
          <a:extLst>
            <a:ext uri="{FF2B5EF4-FFF2-40B4-BE49-F238E27FC236}">
              <a16:creationId xmlns:a16="http://schemas.microsoft.com/office/drawing/2014/main" id="{10D75F05-3C4B-05B5-5B72-09FC17FFBEF8}"/>
            </a:ext>
          </a:extLst>
        </xdr:cNvPr>
        <xdr:cNvPicPr>
          <a:picLocks noChangeAspect="1"/>
        </xdr:cNvPicPr>
      </xdr:nvPicPr>
      <xdr:blipFill>
        <a:blip xmlns:r="http://schemas.openxmlformats.org/officeDocument/2006/relationships" r:embed="rId14"/>
        <a:stretch>
          <a:fillRect/>
        </a:stretch>
      </xdr:blipFill>
      <xdr:spPr>
        <a:xfrm>
          <a:off x="6366709" y="138831052"/>
          <a:ext cx="8906437" cy="3793290"/>
        </a:xfrm>
        <a:prstGeom prst="rect">
          <a:avLst/>
        </a:prstGeom>
      </xdr:spPr>
    </xdr:pic>
    <xdr:clientData/>
  </xdr:twoCellAnchor>
  <xdr:twoCellAnchor editAs="oneCell">
    <xdr:from>
      <xdr:col>3</xdr:col>
      <xdr:colOff>484606</xdr:colOff>
      <xdr:row>211</xdr:row>
      <xdr:rowOff>100263</xdr:rowOff>
    </xdr:from>
    <xdr:to>
      <xdr:col>12</xdr:col>
      <xdr:colOff>33422</xdr:colOff>
      <xdr:row>233</xdr:row>
      <xdr:rowOff>102908</xdr:rowOff>
    </xdr:to>
    <xdr:pic>
      <xdr:nvPicPr>
        <xdr:cNvPr id="17" name="Imagen 16">
          <a:extLst>
            <a:ext uri="{FF2B5EF4-FFF2-40B4-BE49-F238E27FC236}">
              <a16:creationId xmlns:a16="http://schemas.microsoft.com/office/drawing/2014/main" id="{EA04311B-E9B8-4446-85D9-D683718941EA}"/>
            </a:ext>
          </a:extLst>
        </xdr:cNvPr>
        <xdr:cNvPicPr>
          <a:picLocks noChangeAspect="1"/>
        </xdr:cNvPicPr>
      </xdr:nvPicPr>
      <xdr:blipFill>
        <a:blip xmlns:r="http://schemas.openxmlformats.org/officeDocument/2006/relationships" r:embed="rId15"/>
        <a:stretch>
          <a:fillRect/>
        </a:stretch>
      </xdr:blipFill>
      <xdr:spPr>
        <a:xfrm>
          <a:off x="7553159" y="39804474"/>
          <a:ext cx="6466974" cy="4046592"/>
        </a:xfrm>
        <a:prstGeom prst="rect">
          <a:avLst/>
        </a:prstGeom>
      </xdr:spPr>
    </xdr:pic>
    <xdr:clientData/>
  </xdr:twoCellAnchor>
  <xdr:twoCellAnchor editAs="oneCell">
    <xdr:from>
      <xdr:col>2</xdr:col>
      <xdr:colOff>267369</xdr:colOff>
      <xdr:row>280</xdr:row>
      <xdr:rowOff>33421</xdr:rowOff>
    </xdr:from>
    <xdr:to>
      <xdr:col>13</xdr:col>
      <xdr:colOff>420431</xdr:colOff>
      <xdr:row>302</xdr:row>
      <xdr:rowOff>44401</xdr:rowOff>
    </xdr:to>
    <xdr:pic>
      <xdr:nvPicPr>
        <xdr:cNvPr id="18" name="Imagen 17">
          <a:extLst>
            <a:ext uri="{FF2B5EF4-FFF2-40B4-BE49-F238E27FC236}">
              <a16:creationId xmlns:a16="http://schemas.microsoft.com/office/drawing/2014/main" id="{B7AC4E30-27C5-4BB4-AADA-0FE4A97BAC60}"/>
            </a:ext>
          </a:extLst>
        </xdr:cNvPr>
        <xdr:cNvPicPr>
          <a:picLocks noChangeAspect="1"/>
        </xdr:cNvPicPr>
      </xdr:nvPicPr>
      <xdr:blipFill>
        <a:blip xmlns:r="http://schemas.openxmlformats.org/officeDocument/2006/relationships" r:embed="rId16"/>
        <a:stretch>
          <a:fillRect/>
        </a:stretch>
      </xdr:blipFill>
      <xdr:spPr>
        <a:xfrm>
          <a:off x="6567237" y="52471053"/>
          <a:ext cx="8608589" cy="4054927"/>
        </a:xfrm>
        <a:prstGeom prst="rect">
          <a:avLst/>
        </a:prstGeom>
      </xdr:spPr>
    </xdr:pic>
    <xdr:clientData/>
  </xdr:twoCellAnchor>
  <xdr:twoCellAnchor editAs="oneCell">
    <xdr:from>
      <xdr:col>2</xdr:col>
      <xdr:colOff>501317</xdr:colOff>
      <xdr:row>235</xdr:row>
      <xdr:rowOff>0</xdr:rowOff>
    </xdr:from>
    <xdr:to>
      <xdr:col>13</xdr:col>
      <xdr:colOff>237740</xdr:colOff>
      <xdr:row>256</xdr:row>
      <xdr:rowOff>50131</xdr:rowOff>
    </xdr:to>
    <xdr:pic>
      <xdr:nvPicPr>
        <xdr:cNvPr id="19" name="Imagen 18">
          <a:extLst>
            <a:ext uri="{FF2B5EF4-FFF2-40B4-BE49-F238E27FC236}">
              <a16:creationId xmlns:a16="http://schemas.microsoft.com/office/drawing/2014/main" id="{966D4327-BD14-436B-A72D-70C42EF389BD}"/>
            </a:ext>
          </a:extLst>
        </xdr:cNvPr>
        <xdr:cNvPicPr>
          <a:picLocks noChangeAspect="1"/>
        </xdr:cNvPicPr>
      </xdr:nvPicPr>
      <xdr:blipFill>
        <a:blip xmlns:r="http://schemas.openxmlformats.org/officeDocument/2006/relationships" r:embed="rId17"/>
        <a:stretch>
          <a:fillRect/>
        </a:stretch>
      </xdr:blipFill>
      <xdr:spPr>
        <a:xfrm>
          <a:off x="6801185" y="44132500"/>
          <a:ext cx="8191950" cy="3910263"/>
        </a:xfrm>
        <a:prstGeom prst="rect">
          <a:avLst/>
        </a:prstGeom>
      </xdr:spPr>
    </xdr:pic>
    <xdr:clientData/>
  </xdr:twoCellAnchor>
  <xdr:twoCellAnchor editAs="oneCell">
    <xdr:from>
      <xdr:col>2</xdr:col>
      <xdr:colOff>284078</xdr:colOff>
      <xdr:row>257</xdr:row>
      <xdr:rowOff>83553</xdr:rowOff>
    </xdr:from>
    <xdr:to>
      <xdr:col>13</xdr:col>
      <xdr:colOff>301458</xdr:colOff>
      <xdr:row>279</xdr:row>
      <xdr:rowOff>0</xdr:rowOff>
    </xdr:to>
    <xdr:pic>
      <xdr:nvPicPr>
        <xdr:cNvPr id="20" name="Imagen 19">
          <a:extLst>
            <a:ext uri="{FF2B5EF4-FFF2-40B4-BE49-F238E27FC236}">
              <a16:creationId xmlns:a16="http://schemas.microsoft.com/office/drawing/2014/main" id="{A3444699-CF14-B844-5013-A4029735E7E2}"/>
            </a:ext>
          </a:extLst>
        </xdr:cNvPr>
        <xdr:cNvPicPr>
          <a:picLocks noChangeAspect="1"/>
        </xdr:cNvPicPr>
      </xdr:nvPicPr>
      <xdr:blipFill>
        <a:blip xmlns:r="http://schemas.openxmlformats.org/officeDocument/2006/relationships" r:embed="rId18"/>
        <a:stretch>
          <a:fillRect/>
        </a:stretch>
      </xdr:blipFill>
      <xdr:spPr>
        <a:xfrm>
          <a:off x="6583946" y="48276711"/>
          <a:ext cx="8472907" cy="3960394"/>
        </a:xfrm>
        <a:prstGeom prst="rect">
          <a:avLst/>
        </a:prstGeom>
      </xdr:spPr>
    </xdr:pic>
    <xdr:clientData/>
  </xdr:twoCellAnchor>
  <xdr:twoCellAnchor editAs="oneCell">
    <xdr:from>
      <xdr:col>2</xdr:col>
      <xdr:colOff>217236</xdr:colOff>
      <xdr:row>304</xdr:row>
      <xdr:rowOff>33419</xdr:rowOff>
    </xdr:from>
    <xdr:to>
      <xdr:col>13</xdr:col>
      <xdr:colOff>395877</xdr:colOff>
      <xdr:row>325</xdr:row>
      <xdr:rowOff>33420</xdr:rowOff>
    </xdr:to>
    <xdr:pic>
      <xdr:nvPicPr>
        <xdr:cNvPr id="21" name="Imagen 20">
          <a:extLst>
            <a:ext uri="{FF2B5EF4-FFF2-40B4-BE49-F238E27FC236}">
              <a16:creationId xmlns:a16="http://schemas.microsoft.com/office/drawing/2014/main" id="{F23FBE20-D632-4A9F-BC77-1F87C0742FFF}"/>
            </a:ext>
          </a:extLst>
        </xdr:cNvPr>
        <xdr:cNvPicPr>
          <a:picLocks noChangeAspect="1"/>
        </xdr:cNvPicPr>
      </xdr:nvPicPr>
      <xdr:blipFill>
        <a:blip xmlns:r="http://schemas.openxmlformats.org/officeDocument/2006/relationships" r:embed="rId19"/>
        <a:stretch>
          <a:fillRect/>
        </a:stretch>
      </xdr:blipFill>
      <xdr:spPr>
        <a:xfrm>
          <a:off x="6517104" y="56899340"/>
          <a:ext cx="8634168" cy="4127501"/>
        </a:xfrm>
        <a:prstGeom prst="rect">
          <a:avLst/>
        </a:prstGeom>
      </xdr:spPr>
    </xdr:pic>
    <xdr:clientData/>
  </xdr:twoCellAnchor>
  <xdr:twoCellAnchor editAs="oneCell">
    <xdr:from>
      <xdr:col>2</xdr:col>
      <xdr:colOff>267369</xdr:colOff>
      <xdr:row>326</xdr:row>
      <xdr:rowOff>116974</xdr:rowOff>
    </xdr:from>
    <xdr:to>
      <xdr:col>13</xdr:col>
      <xdr:colOff>233947</xdr:colOff>
      <xdr:row>348</xdr:row>
      <xdr:rowOff>43148</xdr:rowOff>
    </xdr:to>
    <xdr:pic>
      <xdr:nvPicPr>
        <xdr:cNvPr id="22" name="Imagen 21">
          <a:extLst>
            <a:ext uri="{FF2B5EF4-FFF2-40B4-BE49-F238E27FC236}">
              <a16:creationId xmlns:a16="http://schemas.microsoft.com/office/drawing/2014/main" id="{D363384F-A627-4EC7-9A70-31D6BB05DF46}"/>
            </a:ext>
          </a:extLst>
        </xdr:cNvPr>
        <xdr:cNvPicPr>
          <a:picLocks noChangeAspect="1"/>
        </xdr:cNvPicPr>
      </xdr:nvPicPr>
      <xdr:blipFill>
        <a:blip xmlns:r="http://schemas.openxmlformats.org/officeDocument/2006/relationships" r:embed="rId20"/>
        <a:stretch>
          <a:fillRect/>
        </a:stretch>
      </xdr:blipFill>
      <xdr:spPr>
        <a:xfrm>
          <a:off x="6567237" y="61310921"/>
          <a:ext cx="8422105" cy="3970122"/>
        </a:xfrm>
        <a:prstGeom prst="rect">
          <a:avLst/>
        </a:prstGeom>
      </xdr:spPr>
    </xdr:pic>
    <xdr:clientData/>
  </xdr:twoCellAnchor>
  <xdr:twoCellAnchor editAs="oneCell">
    <xdr:from>
      <xdr:col>2</xdr:col>
      <xdr:colOff>501316</xdr:colOff>
      <xdr:row>349</xdr:row>
      <xdr:rowOff>116973</xdr:rowOff>
    </xdr:from>
    <xdr:to>
      <xdr:col>13</xdr:col>
      <xdr:colOff>100263</xdr:colOff>
      <xdr:row>370</xdr:row>
      <xdr:rowOff>121772</xdr:rowOff>
    </xdr:to>
    <xdr:pic>
      <xdr:nvPicPr>
        <xdr:cNvPr id="23" name="Imagen 22">
          <a:extLst>
            <a:ext uri="{FF2B5EF4-FFF2-40B4-BE49-F238E27FC236}">
              <a16:creationId xmlns:a16="http://schemas.microsoft.com/office/drawing/2014/main" id="{E6395E33-7655-46D6-92FF-7AAEFC708D35}"/>
            </a:ext>
          </a:extLst>
        </xdr:cNvPr>
        <xdr:cNvPicPr>
          <a:picLocks noChangeAspect="1"/>
        </xdr:cNvPicPr>
      </xdr:nvPicPr>
      <xdr:blipFill>
        <a:blip xmlns:r="http://schemas.openxmlformats.org/officeDocument/2006/relationships" r:embed="rId21"/>
        <a:stretch>
          <a:fillRect/>
        </a:stretch>
      </xdr:blipFill>
      <xdr:spPr>
        <a:xfrm>
          <a:off x="6801184" y="65555394"/>
          <a:ext cx="8054474" cy="3864931"/>
        </a:xfrm>
        <a:prstGeom prst="rect">
          <a:avLst/>
        </a:prstGeom>
      </xdr:spPr>
    </xdr:pic>
    <xdr:clientData/>
  </xdr:twoCellAnchor>
  <xdr:twoCellAnchor editAs="oneCell">
    <xdr:from>
      <xdr:col>2</xdr:col>
      <xdr:colOff>317500</xdr:colOff>
      <xdr:row>487</xdr:row>
      <xdr:rowOff>150394</xdr:rowOff>
    </xdr:from>
    <xdr:to>
      <xdr:col>13</xdr:col>
      <xdr:colOff>116973</xdr:colOff>
      <xdr:row>508</xdr:row>
      <xdr:rowOff>134149</xdr:rowOff>
    </xdr:to>
    <xdr:pic>
      <xdr:nvPicPr>
        <xdr:cNvPr id="24" name="Imagen 23">
          <a:extLst>
            <a:ext uri="{FF2B5EF4-FFF2-40B4-BE49-F238E27FC236}">
              <a16:creationId xmlns:a16="http://schemas.microsoft.com/office/drawing/2014/main" id="{2DAE70D1-12E6-4A46-89BD-BD5C34D81694}"/>
            </a:ext>
          </a:extLst>
        </xdr:cNvPr>
        <xdr:cNvPicPr>
          <a:picLocks noChangeAspect="1"/>
        </xdr:cNvPicPr>
      </xdr:nvPicPr>
      <xdr:blipFill>
        <a:blip xmlns:r="http://schemas.openxmlformats.org/officeDocument/2006/relationships" r:embed="rId22"/>
        <a:stretch>
          <a:fillRect/>
        </a:stretch>
      </xdr:blipFill>
      <xdr:spPr>
        <a:xfrm>
          <a:off x="6617368" y="92125131"/>
          <a:ext cx="8255000" cy="3843886"/>
        </a:xfrm>
        <a:prstGeom prst="rect">
          <a:avLst/>
        </a:prstGeom>
      </xdr:spPr>
    </xdr:pic>
    <xdr:clientData/>
  </xdr:twoCellAnchor>
  <xdr:twoCellAnchor editAs="oneCell">
    <xdr:from>
      <xdr:col>2</xdr:col>
      <xdr:colOff>300789</xdr:colOff>
      <xdr:row>533</xdr:row>
      <xdr:rowOff>133684</xdr:rowOff>
    </xdr:from>
    <xdr:to>
      <xdr:col>13</xdr:col>
      <xdr:colOff>221766</xdr:colOff>
      <xdr:row>555</xdr:row>
      <xdr:rowOff>83552</xdr:rowOff>
    </xdr:to>
    <xdr:pic>
      <xdr:nvPicPr>
        <xdr:cNvPr id="25" name="Imagen 24">
          <a:extLst>
            <a:ext uri="{FF2B5EF4-FFF2-40B4-BE49-F238E27FC236}">
              <a16:creationId xmlns:a16="http://schemas.microsoft.com/office/drawing/2014/main" id="{EC053EF8-935D-49A2-B8ED-7A7F579D5D4B}"/>
            </a:ext>
          </a:extLst>
        </xdr:cNvPr>
        <xdr:cNvPicPr>
          <a:picLocks noChangeAspect="1"/>
        </xdr:cNvPicPr>
      </xdr:nvPicPr>
      <xdr:blipFill>
        <a:blip xmlns:r="http://schemas.openxmlformats.org/officeDocument/2006/relationships" r:embed="rId23"/>
        <a:stretch>
          <a:fillRect/>
        </a:stretch>
      </xdr:blipFill>
      <xdr:spPr>
        <a:xfrm>
          <a:off x="6600657" y="100597368"/>
          <a:ext cx="8376504" cy="3993816"/>
        </a:xfrm>
        <a:prstGeom prst="rect">
          <a:avLst/>
        </a:prstGeom>
      </xdr:spPr>
    </xdr:pic>
    <xdr:clientData/>
  </xdr:twoCellAnchor>
  <xdr:twoCellAnchor editAs="oneCell">
    <xdr:from>
      <xdr:col>2</xdr:col>
      <xdr:colOff>501316</xdr:colOff>
      <xdr:row>556</xdr:row>
      <xdr:rowOff>100264</xdr:rowOff>
    </xdr:from>
    <xdr:to>
      <xdr:col>13</xdr:col>
      <xdr:colOff>50131</xdr:colOff>
      <xdr:row>578</xdr:row>
      <xdr:rowOff>48381</xdr:rowOff>
    </xdr:to>
    <xdr:pic>
      <xdr:nvPicPr>
        <xdr:cNvPr id="26" name="Imagen 25">
          <a:extLst>
            <a:ext uri="{FF2B5EF4-FFF2-40B4-BE49-F238E27FC236}">
              <a16:creationId xmlns:a16="http://schemas.microsoft.com/office/drawing/2014/main" id="{348F836A-8694-4274-9DD8-CED15BDBD096}"/>
            </a:ext>
          </a:extLst>
        </xdr:cNvPr>
        <xdr:cNvPicPr>
          <a:picLocks noChangeAspect="1"/>
        </xdr:cNvPicPr>
      </xdr:nvPicPr>
      <xdr:blipFill>
        <a:blip xmlns:r="http://schemas.openxmlformats.org/officeDocument/2006/relationships" r:embed="rId24"/>
        <a:stretch>
          <a:fillRect/>
        </a:stretch>
      </xdr:blipFill>
      <xdr:spPr>
        <a:xfrm>
          <a:off x="6801184" y="104808422"/>
          <a:ext cx="8004342" cy="3992064"/>
        </a:xfrm>
        <a:prstGeom prst="rect">
          <a:avLst/>
        </a:prstGeom>
      </xdr:spPr>
    </xdr:pic>
    <xdr:clientData/>
  </xdr:twoCellAnchor>
  <xdr:twoCellAnchor editAs="oneCell">
    <xdr:from>
      <xdr:col>3</xdr:col>
      <xdr:colOff>66841</xdr:colOff>
      <xdr:row>602</xdr:row>
      <xdr:rowOff>116973</xdr:rowOff>
    </xdr:from>
    <xdr:to>
      <xdr:col>12</xdr:col>
      <xdr:colOff>200526</xdr:colOff>
      <xdr:row>624</xdr:row>
      <xdr:rowOff>96247</xdr:rowOff>
    </xdr:to>
    <xdr:pic>
      <xdr:nvPicPr>
        <xdr:cNvPr id="27" name="Imagen 26">
          <a:extLst>
            <a:ext uri="{FF2B5EF4-FFF2-40B4-BE49-F238E27FC236}">
              <a16:creationId xmlns:a16="http://schemas.microsoft.com/office/drawing/2014/main" id="{BF56A3C5-7314-48CC-8EF4-BFD1F4D2A6BD}"/>
            </a:ext>
          </a:extLst>
        </xdr:cNvPr>
        <xdr:cNvPicPr>
          <a:picLocks noChangeAspect="1"/>
        </xdr:cNvPicPr>
      </xdr:nvPicPr>
      <xdr:blipFill>
        <a:blip xmlns:r="http://schemas.openxmlformats.org/officeDocument/2006/relationships" r:embed="rId25"/>
        <a:stretch>
          <a:fillRect/>
        </a:stretch>
      </xdr:blipFill>
      <xdr:spPr>
        <a:xfrm>
          <a:off x="7135394" y="113314078"/>
          <a:ext cx="7051843" cy="4023222"/>
        </a:xfrm>
        <a:prstGeom prst="rect">
          <a:avLst/>
        </a:prstGeom>
      </xdr:spPr>
    </xdr:pic>
    <xdr:clientData/>
  </xdr:twoCellAnchor>
  <xdr:twoCellAnchor editAs="oneCell">
    <xdr:from>
      <xdr:col>2</xdr:col>
      <xdr:colOff>284078</xdr:colOff>
      <xdr:row>625</xdr:row>
      <xdr:rowOff>116973</xdr:rowOff>
    </xdr:from>
    <xdr:to>
      <xdr:col>13</xdr:col>
      <xdr:colOff>100262</xdr:colOff>
      <xdr:row>647</xdr:row>
      <xdr:rowOff>37205</xdr:rowOff>
    </xdr:to>
    <xdr:pic>
      <xdr:nvPicPr>
        <xdr:cNvPr id="28" name="Imagen 27">
          <a:extLst>
            <a:ext uri="{FF2B5EF4-FFF2-40B4-BE49-F238E27FC236}">
              <a16:creationId xmlns:a16="http://schemas.microsoft.com/office/drawing/2014/main" id="{0EED1775-83AC-4998-64C6-47B70E21BCD1}"/>
            </a:ext>
          </a:extLst>
        </xdr:cNvPr>
        <xdr:cNvPicPr>
          <a:picLocks noChangeAspect="1"/>
        </xdr:cNvPicPr>
      </xdr:nvPicPr>
      <xdr:blipFill>
        <a:blip xmlns:r="http://schemas.openxmlformats.org/officeDocument/2006/relationships" r:embed="rId26"/>
        <a:stretch>
          <a:fillRect/>
        </a:stretch>
      </xdr:blipFill>
      <xdr:spPr>
        <a:xfrm>
          <a:off x="6583946" y="117558552"/>
          <a:ext cx="8271711" cy="3964179"/>
        </a:xfrm>
        <a:prstGeom prst="rect">
          <a:avLst/>
        </a:prstGeom>
      </xdr:spPr>
    </xdr:pic>
    <xdr:clientData/>
  </xdr:twoCellAnchor>
  <xdr:twoCellAnchor editAs="oneCell">
    <xdr:from>
      <xdr:col>2</xdr:col>
      <xdr:colOff>384341</xdr:colOff>
      <xdr:row>671</xdr:row>
      <xdr:rowOff>167105</xdr:rowOff>
    </xdr:from>
    <xdr:to>
      <xdr:col>13</xdr:col>
      <xdr:colOff>150393</xdr:colOff>
      <xdr:row>692</xdr:row>
      <xdr:rowOff>117221</xdr:rowOff>
    </xdr:to>
    <xdr:pic>
      <xdr:nvPicPr>
        <xdr:cNvPr id="29" name="Imagen 28">
          <a:extLst>
            <a:ext uri="{FF2B5EF4-FFF2-40B4-BE49-F238E27FC236}">
              <a16:creationId xmlns:a16="http://schemas.microsoft.com/office/drawing/2014/main" id="{DBEB26E3-EA55-A259-33BB-C6991CD012EE}"/>
            </a:ext>
          </a:extLst>
        </xdr:cNvPr>
        <xdr:cNvPicPr>
          <a:picLocks noChangeAspect="1"/>
        </xdr:cNvPicPr>
      </xdr:nvPicPr>
      <xdr:blipFill>
        <a:blip xmlns:r="http://schemas.openxmlformats.org/officeDocument/2006/relationships" r:embed="rId27"/>
        <a:stretch>
          <a:fillRect/>
        </a:stretch>
      </xdr:blipFill>
      <xdr:spPr>
        <a:xfrm>
          <a:off x="6684209" y="126097631"/>
          <a:ext cx="8221579" cy="381024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121227</xdr:colOff>
      <xdr:row>54</xdr:row>
      <xdr:rowOff>55419</xdr:rowOff>
    </xdr:from>
    <xdr:to>
      <xdr:col>5</xdr:col>
      <xdr:colOff>2011246</xdr:colOff>
      <xdr:row>63</xdr:row>
      <xdr:rowOff>144382</xdr:rowOff>
    </xdr:to>
    <xdr:pic>
      <xdr:nvPicPr>
        <xdr:cNvPr id="2" name="Imagen 1">
          <a:extLst>
            <a:ext uri="{FF2B5EF4-FFF2-40B4-BE49-F238E27FC236}">
              <a16:creationId xmlns:a16="http://schemas.microsoft.com/office/drawing/2014/main" id="{BFFA6A25-C29D-4DBD-8569-2ADB728745AA}"/>
            </a:ext>
          </a:extLst>
        </xdr:cNvPr>
        <xdr:cNvPicPr>
          <a:picLocks noChangeAspect="1"/>
        </xdr:cNvPicPr>
      </xdr:nvPicPr>
      <xdr:blipFill>
        <a:blip xmlns:r="http://schemas.openxmlformats.org/officeDocument/2006/relationships" r:embed="rId1"/>
        <a:stretch>
          <a:fillRect/>
        </a:stretch>
      </xdr:blipFill>
      <xdr:spPr>
        <a:xfrm>
          <a:off x="12056052" y="22915419"/>
          <a:ext cx="9014719" cy="1803463"/>
        </a:xfrm>
        <a:prstGeom prst="rect">
          <a:avLst/>
        </a:prstGeom>
      </xdr:spPr>
    </xdr:pic>
    <xdr:clientData/>
  </xdr:twoCellAnchor>
  <xdr:twoCellAnchor editAs="oneCell">
    <xdr:from>
      <xdr:col>4</xdr:col>
      <xdr:colOff>0</xdr:colOff>
      <xdr:row>63</xdr:row>
      <xdr:rowOff>38101</xdr:rowOff>
    </xdr:from>
    <xdr:to>
      <xdr:col>5</xdr:col>
      <xdr:colOff>2080496</xdr:colOff>
      <xdr:row>92</xdr:row>
      <xdr:rowOff>59916</xdr:rowOff>
    </xdr:to>
    <xdr:pic>
      <xdr:nvPicPr>
        <xdr:cNvPr id="3" name="Imagen 2">
          <a:extLst>
            <a:ext uri="{FF2B5EF4-FFF2-40B4-BE49-F238E27FC236}">
              <a16:creationId xmlns:a16="http://schemas.microsoft.com/office/drawing/2014/main" id="{CE8337E5-4A0C-473B-9A42-C1F70961EBB9}"/>
            </a:ext>
          </a:extLst>
        </xdr:cNvPr>
        <xdr:cNvPicPr>
          <a:picLocks noChangeAspect="1"/>
        </xdr:cNvPicPr>
      </xdr:nvPicPr>
      <xdr:blipFill>
        <a:blip xmlns:r="http://schemas.openxmlformats.org/officeDocument/2006/relationships" r:embed="rId2"/>
        <a:stretch>
          <a:fillRect/>
        </a:stretch>
      </xdr:blipFill>
      <xdr:spPr>
        <a:xfrm>
          <a:off x="11934825" y="24612601"/>
          <a:ext cx="9205196" cy="554631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1957027</xdr:colOff>
      <xdr:row>3</xdr:row>
      <xdr:rowOff>96849</xdr:rowOff>
    </xdr:from>
    <xdr:to>
      <xdr:col>4</xdr:col>
      <xdr:colOff>1102179</xdr:colOff>
      <xdr:row>13</xdr:row>
      <xdr:rowOff>164922</xdr:rowOff>
    </xdr:to>
    <xdr:pic>
      <xdr:nvPicPr>
        <xdr:cNvPr id="2" name="Imagen 1">
          <a:extLst>
            <a:ext uri="{FF2B5EF4-FFF2-40B4-BE49-F238E27FC236}">
              <a16:creationId xmlns:a16="http://schemas.microsoft.com/office/drawing/2014/main" id="{28628E78-C43D-4D34-9274-3CEE83609244}"/>
            </a:ext>
          </a:extLst>
        </xdr:cNvPr>
        <xdr:cNvPicPr>
          <a:picLocks noChangeAspect="1"/>
        </xdr:cNvPicPr>
      </xdr:nvPicPr>
      <xdr:blipFill>
        <a:blip xmlns:r="http://schemas.openxmlformats.org/officeDocument/2006/relationships" r:embed="rId1"/>
        <a:stretch>
          <a:fillRect/>
        </a:stretch>
      </xdr:blipFill>
      <xdr:spPr>
        <a:xfrm>
          <a:off x="2195152" y="1535124"/>
          <a:ext cx="7927202" cy="2335023"/>
        </a:xfrm>
        <a:prstGeom prst="rect">
          <a:avLst/>
        </a:prstGeom>
      </xdr:spPr>
    </xdr:pic>
    <xdr:clientData/>
  </xdr:twoCellAnchor>
  <xdr:twoCellAnchor>
    <xdr:from>
      <xdr:col>1</xdr:col>
      <xdr:colOff>1118168</xdr:colOff>
      <xdr:row>9</xdr:row>
      <xdr:rowOff>1911</xdr:rowOff>
    </xdr:from>
    <xdr:to>
      <xdr:col>4</xdr:col>
      <xdr:colOff>1990828</xdr:colOff>
      <xdr:row>11</xdr:row>
      <xdr:rowOff>5876</xdr:rowOff>
    </xdr:to>
    <xdr:sp macro="" textlink="">
      <xdr:nvSpPr>
        <xdr:cNvPr id="3" name="Rectángulo 2">
          <a:extLst>
            <a:ext uri="{FF2B5EF4-FFF2-40B4-BE49-F238E27FC236}">
              <a16:creationId xmlns:a16="http://schemas.microsoft.com/office/drawing/2014/main" id="{63B926E1-0C4F-4E71-A3C3-53857A734DAD}"/>
            </a:ext>
          </a:extLst>
        </xdr:cNvPr>
        <xdr:cNvSpPr/>
      </xdr:nvSpPr>
      <xdr:spPr>
        <a:xfrm>
          <a:off x="1356293" y="2811786"/>
          <a:ext cx="9654710" cy="394490"/>
        </a:xfrm>
        <a:prstGeom prst="rect">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11</xdr:col>
      <xdr:colOff>47625</xdr:colOff>
      <xdr:row>1</xdr:row>
      <xdr:rowOff>523875</xdr:rowOff>
    </xdr:from>
    <xdr:to>
      <xdr:col>162</xdr:col>
      <xdr:colOff>85734</xdr:colOff>
      <xdr:row>26</xdr:row>
      <xdr:rowOff>142874</xdr:rowOff>
    </xdr:to>
    <xdr:pic>
      <xdr:nvPicPr>
        <xdr:cNvPr id="4" name="Imagen 3">
          <a:extLst>
            <a:ext uri="{FF2B5EF4-FFF2-40B4-BE49-F238E27FC236}">
              <a16:creationId xmlns:a16="http://schemas.microsoft.com/office/drawing/2014/main" id="{592F3436-F56C-4FC9-84B8-ACE9D19661AE}"/>
            </a:ext>
          </a:extLst>
        </xdr:cNvPr>
        <xdr:cNvPicPr>
          <a:picLocks noChangeAspect="1"/>
        </xdr:cNvPicPr>
      </xdr:nvPicPr>
      <xdr:blipFill>
        <a:blip xmlns:r="http://schemas.openxmlformats.org/officeDocument/2006/relationships" r:embed="rId2"/>
        <a:stretch>
          <a:fillRect/>
        </a:stretch>
      </xdr:blipFill>
      <xdr:spPr>
        <a:xfrm>
          <a:off x="30289500" y="723900"/>
          <a:ext cx="11468109" cy="9410699"/>
        </a:xfrm>
        <a:prstGeom prst="rect">
          <a:avLst/>
        </a:prstGeom>
      </xdr:spPr>
    </xdr:pic>
    <xdr:clientData/>
  </xdr:twoCellAnchor>
  <xdr:twoCellAnchor>
    <xdr:from>
      <xdr:col>11</xdr:col>
      <xdr:colOff>333622</xdr:colOff>
      <xdr:row>20</xdr:row>
      <xdr:rowOff>438150</xdr:rowOff>
    </xdr:from>
    <xdr:to>
      <xdr:col>154</xdr:col>
      <xdr:colOff>690562</xdr:colOff>
      <xdr:row>21</xdr:row>
      <xdr:rowOff>738186</xdr:rowOff>
    </xdr:to>
    <xdr:sp macro="" textlink="">
      <xdr:nvSpPr>
        <xdr:cNvPr id="5" name="Rectángulo 4">
          <a:extLst>
            <a:ext uri="{FF2B5EF4-FFF2-40B4-BE49-F238E27FC236}">
              <a16:creationId xmlns:a16="http://schemas.microsoft.com/office/drawing/2014/main" id="{D72880C5-3E22-42AD-8CCF-35F54026FBCE}"/>
            </a:ext>
          </a:extLst>
        </xdr:cNvPr>
        <xdr:cNvSpPr/>
      </xdr:nvSpPr>
      <xdr:spPr>
        <a:xfrm>
          <a:off x="30575497" y="5486400"/>
          <a:ext cx="5690940" cy="1500186"/>
        </a:xfrm>
        <a:prstGeom prst="rect">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6</xdr:col>
      <xdr:colOff>2628900</xdr:colOff>
      <xdr:row>21</xdr:row>
      <xdr:rowOff>304800</xdr:rowOff>
    </xdr:from>
    <xdr:to>
      <xdr:col>8</xdr:col>
      <xdr:colOff>839014</xdr:colOff>
      <xdr:row>22</xdr:row>
      <xdr:rowOff>1419535</xdr:rowOff>
    </xdr:to>
    <xdr:pic>
      <xdr:nvPicPr>
        <xdr:cNvPr id="6" name="Imagen 5">
          <a:extLst>
            <a:ext uri="{FF2B5EF4-FFF2-40B4-BE49-F238E27FC236}">
              <a16:creationId xmlns:a16="http://schemas.microsoft.com/office/drawing/2014/main" id="{DCDE361D-6A4B-4923-A5D4-C9AD87B463D9}"/>
            </a:ext>
          </a:extLst>
        </xdr:cNvPr>
        <xdr:cNvPicPr>
          <a:picLocks noChangeAspect="1"/>
        </xdr:cNvPicPr>
      </xdr:nvPicPr>
      <xdr:blipFill>
        <a:blip xmlns:r="http://schemas.openxmlformats.org/officeDocument/2006/relationships" r:embed="rId3"/>
        <a:stretch>
          <a:fillRect/>
        </a:stretch>
      </xdr:blipFill>
      <xdr:spPr>
        <a:xfrm>
          <a:off x="19221450" y="6553200"/>
          <a:ext cx="5849164" cy="2200585"/>
        </a:xfrm>
        <a:prstGeom prst="rect">
          <a:avLst/>
        </a:prstGeom>
      </xdr:spPr>
    </xdr:pic>
    <xdr:clientData/>
  </xdr:twoCellAnchor>
  <xdr:twoCellAnchor editAs="oneCell">
    <xdr:from>
      <xdr:col>5</xdr:col>
      <xdr:colOff>2446193</xdr:colOff>
      <xdr:row>37</xdr:row>
      <xdr:rowOff>84426</xdr:rowOff>
    </xdr:from>
    <xdr:to>
      <xdr:col>8</xdr:col>
      <xdr:colOff>1905000</xdr:colOff>
      <xdr:row>58</xdr:row>
      <xdr:rowOff>19730</xdr:rowOff>
    </xdr:to>
    <xdr:pic>
      <xdr:nvPicPr>
        <xdr:cNvPr id="7" name="Imagen 6">
          <a:extLst>
            <a:ext uri="{FF2B5EF4-FFF2-40B4-BE49-F238E27FC236}">
              <a16:creationId xmlns:a16="http://schemas.microsoft.com/office/drawing/2014/main" id="{2AE4625A-CBE2-45D4-B591-C57999A3A46B}"/>
            </a:ext>
          </a:extLst>
        </xdr:cNvPr>
        <xdr:cNvPicPr>
          <a:picLocks noChangeAspect="1"/>
        </xdr:cNvPicPr>
      </xdr:nvPicPr>
      <xdr:blipFill>
        <a:blip xmlns:r="http://schemas.openxmlformats.org/officeDocument/2006/relationships" r:embed="rId4"/>
        <a:stretch>
          <a:fillRect/>
        </a:stretch>
      </xdr:blipFill>
      <xdr:spPr>
        <a:xfrm>
          <a:off x="16595148" y="13038426"/>
          <a:ext cx="10594397" cy="4524622"/>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478220</xdr:colOff>
      <xdr:row>3</xdr:row>
      <xdr:rowOff>265925</xdr:rowOff>
    </xdr:from>
    <xdr:to>
      <xdr:col>1</xdr:col>
      <xdr:colOff>2945815</xdr:colOff>
      <xdr:row>4</xdr:row>
      <xdr:rowOff>420662</xdr:rowOff>
    </xdr:to>
    <xdr:pic>
      <xdr:nvPicPr>
        <xdr:cNvPr id="4" name="Imagen 3">
          <a:extLst>
            <a:ext uri="{FF2B5EF4-FFF2-40B4-BE49-F238E27FC236}">
              <a16:creationId xmlns:a16="http://schemas.microsoft.com/office/drawing/2014/main" id="{969FBE42-6E7F-4924-9B62-F763F8BEC20C}"/>
            </a:ext>
          </a:extLst>
        </xdr:cNvPr>
        <xdr:cNvPicPr>
          <a:picLocks noChangeAspect="1"/>
        </xdr:cNvPicPr>
      </xdr:nvPicPr>
      <xdr:blipFill rotWithShape="1">
        <a:blip xmlns:r="http://schemas.openxmlformats.org/officeDocument/2006/relationships" r:embed="rId1"/>
        <a:srcRect l="24137" t="48182" r="56472" b="38879"/>
        <a:stretch/>
      </xdr:blipFill>
      <xdr:spPr>
        <a:xfrm>
          <a:off x="478220" y="885050"/>
          <a:ext cx="2959720" cy="1091362"/>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3.v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3" Type="http://schemas.openxmlformats.org/officeDocument/2006/relationships/comments" Target="../comments14.xml"/><Relationship Id="rId2" Type="http://schemas.openxmlformats.org/officeDocument/2006/relationships/vmlDrawing" Target="../drawings/vmlDrawing14.v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5.xml"/><Relationship Id="rId2" Type="http://schemas.openxmlformats.org/officeDocument/2006/relationships/vmlDrawing" Target="../drawings/vmlDrawing15.v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3" Type="http://schemas.openxmlformats.org/officeDocument/2006/relationships/comments" Target="../comments16.xml"/><Relationship Id="rId2" Type="http://schemas.openxmlformats.org/officeDocument/2006/relationships/vmlDrawing" Target="../drawings/vmlDrawing16.v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3" Type="http://schemas.openxmlformats.org/officeDocument/2006/relationships/comments" Target="../comments17.xml"/><Relationship Id="rId2" Type="http://schemas.openxmlformats.org/officeDocument/2006/relationships/vmlDrawing" Target="../drawings/vmlDrawing17.v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3" Type="http://schemas.openxmlformats.org/officeDocument/2006/relationships/comments" Target="../comments18.xml"/><Relationship Id="rId2" Type="http://schemas.openxmlformats.org/officeDocument/2006/relationships/vmlDrawing" Target="../drawings/vmlDrawing18.v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3" Type="http://schemas.openxmlformats.org/officeDocument/2006/relationships/comments" Target="../comments19.xml"/><Relationship Id="rId2" Type="http://schemas.openxmlformats.org/officeDocument/2006/relationships/vmlDrawing" Target="../drawings/vmlDrawing19.vml"/><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3" Type="http://schemas.openxmlformats.org/officeDocument/2006/relationships/comments" Target="../comments20.xml"/><Relationship Id="rId2" Type="http://schemas.openxmlformats.org/officeDocument/2006/relationships/vmlDrawing" Target="../drawings/vmlDrawing20.vml"/><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3" Type="http://schemas.openxmlformats.org/officeDocument/2006/relationships/comments" Target="../comments21.xml"/><Relationship Id="rId2" Type="http://schemas.openxmlformats.org/officeDocument/2006/relationships/vmlDrawing" Target="../drawings/vmlDrawing21.vml"/><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3" Type="http://schemas.openxmlformats.org/officeDocument/2006/relationships/comments" Target="../comments22.xml"/><Relationship Id="rId2" Type="http://schemas.openxmlformats.org/officeDocument/2006/relationships/vmlDrawing" Target="../drawings/vmlDrawing22.vml"/><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3" Type="http://schemas.openxmlformats.org/officeDocument/2006/relationships/comments" Target="../comments23.xml"/><Relationship Id="rId2" Type="http://schemas.openxmlformats.org/officeDocument/2006/relationships/vmlDrawing" Target="../drawings/vmlDrawing23.vml"/><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3" Type="http://schemas.openxmlformats.org/officeDocument/2006/relationships/comments" Target="../comments24.xml"/><Relationship Id="rId2" Type="http://schemas.openxmlformats.org/officeDocument/2006/relationships/vmlDrawing" Target="../drawings/vmlDrawing24.vml"/><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3" Type="http://schemas.openxmlformats.org/officeDocument/2006/relationships/comments" Target="../comments25.xml"/><Relationship Id="rId2" Type="http://schemas.openxmlformats.org/officeDocument/2006/relationships/vmlDrawing" Target="../drawings/vmlDrawing25.vml"/><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3" Type="http://schemas.openxmlformats.org/officeDocument/2006/relationships/comments" Target="../comments26.xml"/><Relationship Id="rId2" Type="http://schemas.openxmlformats.org/officeDocument/2006/relationships/vmlDrawing" Target="../drawings/vmlDrawing26.vml"/><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3" Type="http://schemas.openxmlformats.org/officeDocument/2006/relationships/comments" Target="../comments27.xml"/><Relationship Id="rId2" Type="http://schemas.openxmlformats.org/officeDocument/2006/relationships/vmlDrawing" Target="../drawings/vmlDrawing27.vml"/><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3" Type="http://schemas.openxmlformats.org/officeDocument/2006/relationships/comments" Target="../comments28.xml"/><Relationship Id="rId2" Type="http://schemas.openxmlformats.org/officeDocument/2006/relationships/vmlDrawing" Target="../drawings/vmlDrawing28.vml"/><Relationship Id="rId1" Type="http://schemas.openxmlformats.org/officeDocument/2006/relationships/printerSettings" Target="../printerSettings/printerSettings31.bin"/></Relationships>
</file>

<file path=xl/worksheets/_rels/sheet33.xml.rels><?xml version="1.0" encoding="UTF-8" standalone="yes"?>
<Relationships xmlns="http://schemas.openxmlformats.org/package/2006/relationships"><Relationship Id="rId3" Type="http://schemas.openxmlformats.org/officeDocument/2006/relationships/comments" Target="../comments29.xml"/><Relationship Id="rId2" Type="http://schemas.openxmlformats.org/officeDocument/2006/relationships/vmlDrawing" Target="../drawings/vmlDrawing29.vml"/><Relationship Id="rId1" Type="http://schemas.openxmlformats.org/officeDocument/2006/relationships/printerSettings" Target="../printerSettings/printerSettings32.bin"/></Relationships>
</file>

<file path=xl/worksheets/_rels/sheet34.xml.rels><?xml version="1.0" encoding="UTF-8" standalone="yes"?>
<Relationships xmlns="http://schemas.openxmlformats.org/package/2006/relationships"><Relationship Id="rId3" Type="http://schemas.openxmlformats.org/officeDocument/2006/relationships/comments" Target="../comments30.xml"/><Relationship Id="rId2" Type="http://schemas.openxmlformats.org/officeDocument/2006/relationships/vmlDrawing" Target="../drawings/vmlDrawing30.vml"/><Relationship Id="rId1" Type="http://schemas.openxmlformats.org/officeDocument/2006/relationships/printerSettings" Target="../printerSettings/printerSettings33.bin"/></Relationships>
</file>

<file path=xl/worksheets/_rels/sheet35.xml.rels><?xml version="1.0" encoding="UTF-8" standalone="yes"?>
<Relationships xmlns="http://schemas.openxmlformats.org/package/2006/relationships"><Relationship Id="rId3" Type="http://schemas.openxmlformats.org/officeDocument/2006/relationships/comments" Target="../comments31.xml"/><Relationship Id="rId2" Type="http://schemas.openxmlformats.org/officeDocument/2006/relationships/vmlDrawing" Target="../drawings/vmlDrawing31.vml"/><Relationship Id="rId1" Type="http://schemas.openxmlformats.org/officeDocument/2006/relationships/printerSettings" Target="../printerSettings/printerSettings34.bin"/></Relationships>
</file>

<file path=xl/worksheets/_rels/sheet36.xml.rels><?xml version="1.0" encoding="UTF-8" standalone="yes"?>
<Relationships xmlns="http://schemas.openxmlformats.org/package/2006/relationships"><Relationship Id="rId3" Type="http://schemas.openxmlformats.org/officeDocument/2006/relationships/comments" Target="../comments32.xml"/><Relationship Id="rId2" Type="http://schemas.openxmlformats.org/officeDocument/2006/relationships/vmlDrawing" Target="../drawings/vmlDrawing32.vml"/><Relationship Id="rId1" Type="http://schemas.openxmlformats.org/officeDocument/2006/relationships/printerSettings" Target="../printerSettings/printerSettings35.bin"/></Relationships>
</file>

<file path=xl/worksheets/_rels/sheet37.xml.rels><?xml version="1.0" encoding="UTF-8" standalone="yes"?>
<Relationships xmlns="http://schemas.openxmlformats.org/package/2006/relationships"><Relationship Id="rId3" Type="http://schemas.openxmlformats.org/officeDocument/2006/relationships/comments" Target="../comments33.xml"/><Relationship Id="rId2" Type="http://schemas.openxmlformats.org/officeDocument/2006/relationships/vmlDrawing" Target="../drawings/vmlDrawing33.vml"/><Relationship Id="rId1" Type="http://schemas.openxmlformats.org/officeDocument/2006/relationships/printerSettings" Target="../printerSettings/printerSettings36.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7.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40.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0.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41.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42.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60"/>
  <sheetViews>
    <sheetView view="pageBreakPreview" zoomScaleNormal="100" zoomScaleSheetLayoutView="100" workbookViewId="0">
      <pane ySplit="6" topLeftCell="A21" activePane="bottomLeft" state="frozenSplit"/>
      <selection pane="bottomLeft" activeCell="B44" sqref="B44"/>
    </sheetView>
  </sheetViews>
  <sheetFormatPr baseColWidth="10" defaultColWidth="11.42578125" defaultRowHeight="15" x14ac:dyDescent="0.25"/>
  <cols>
    <col min="1" max="1" width="32.5703125" style="4" customWidth="1"/>
    <col min="2" max="2" width="14.7109375" style="4" customWidth="1"/>
    <col min="3" max="3" width="11.85546875" style="4" customWidth="1"/>
    <col min="4" max="4" width="17.85546875" style="4" customWidth="1"/>
    <col min="5" max="6" width="11.42578125" style="4"/>
    <col min="7" max="7" width="13.85546875" style="4" customWidth="1"/>
    <col min="8" max="8" width="12.85546875" style="4" customWidth="1"/>
    <col min="9" max="9" width="17.42578125" style="4" customWidth="1"/>
    <col min="10" max="16384" width="11.42578125" style="4"/>
  </cols>
  <sheetData>
    <row r="1" spans="1:9" x14ac:dyDescent="0.25">
      <c r="A1" s="528" t="s">
        <v>0</v>
      </c>
      <c r="B1" s="528"/>
      <c r="C1" s="528"/>
      <c r="D1" s="528"/>
      <c r="E1" s="528"/>
      <c r="F1" s="528"/>
      <c r="G1" s="528"/>
      <c r="H1" s="528"/>
      <c r="I1" s="528"/>
    </row>
    <row r="2" spans="1:9" ht="91.5" customHeight="1" x14ac:dyDescent="0.25">
      <c r="A2" s="529"/>
      <c r="B2" s="530" t="s">
        <v>1</v>
      </c>
      <c r="C2" s="530"/>
      <c r="D2" s="531" t="s">
        <v>196</v>
      </c>
      <c r="E2" s="531"/>
      <c r="F2" s="531"/>
      <c r="G2" s="531"/>
      <c r="H2" s="531"/>
      <c r="I2" s="531"/>
    </row>
    <row r="3" spans="1:9" x14ac:dyDescent="0.25">
      <c r="A3" s="529"/>
      <c r="B3" s="532" t="s">
        <v>2</v>
      </c>
      <c r="C3" s="533"/>
      <c r="D3" s="533"/>
      <c r="E3" s="533"/>
      <c r="F3" s="533"/>
      <c r="G3" s="533"/>
      <c r="H3" s="533"/>
      <c r="I3" s="533"/>
    </row>
    <row r="4" spans="1:9" ht="15.75" customHeight="1" x14ac:dyDescent="0.25">
      <c r="A4" s="75" t="s">
        <v>3</v>
      </c>
      <c r="B4" s="536" t="s">
        <v>133</v>
      </c>
      <c r="C4" s="536"/>
      <c r="D4" s="536"/>
      <c r="E4" s="540" t="s">
        <v>4</v>
      </c>
      <c r="F4" s="540"/>
      <c r="G4" s="541" t="s">
        <v>210</v>
      </c>
      <c r="H4" s="536"/>
      <c r="I4" s="542"/>
    </row>
    <row r="5" spans="1:9" x14ac:dyDescent="0.25">
      <c r="A5" s="522" t="s">
        <v>5</v>
      </c>
      <c r="B5" s="153" t="s">
        <v>160</v>
      </c>
      <c r="C5" s="557">
        <v>2851556145</v>
      </c>
      <c r="D5" s="557"/>
      <c r="E5" s="547" t="s">
        <v>158</v>
      </c>
      <c r="F5" s="548"/>
      <c r="G5" s="551">
        <v>7</v>
      </c>
      <c r="H5" s="552"/>
      <c r="I5" s="555" t="s">
        <v>131</v>
      </c>
    </row>
    <row r="6" spans="1:9" x14ac:dyDescent="0.25">
      <c r="A6" s="523"/>
      <c r="B6" s="150"/>
      <c r="C6" s="557"/>
      <c r="D6" s="557"/>
      <c r="E6" s="549"/>
      <c r="F6" s="550"/>
      <c r="G6" s="553"/>
      <c r="H6" s="554"/>
      <c r="I6" s="556"/>
    </row>
    <row r="8" spans="1:9" x14ac:dyDescent="0.25">
      <c r="A8" s="35" t="s">
        <v>55</v>
      </c>
      <c r="B8" s="74" t="s">
        <v>6</v>
      </c>
      <c r="C8" s="543" t="s">
        <v>56</v>
      </c>
      <c r="D8" s="544"/>
    </row>
    <row r="9" spans="1:9" x14ac:dyDescent="0.25">
      <c r="A9" s="76">
        <f>C5</f>
        <v>2851556145</v>
      </c>
      <c r="B9" s="77">
        <v>1300000</v>
      </c>
      <c r="C9" s="545">
        <f>A9/B9</f>
        <v>2193.5047269230768</v>
      </c>
      <c r="D9" s="546"/>
    </row>
    <row r="10" spans="1:9" x14ac:dyDescent="0.25">
      <c r="A10" s="76">
        <f>+C6</f>
        <v>0</v>
      </c>
      <c r="B10" s="77">
        <f>B43</f>
        <v>1300000</v>
      </c>
      <c r="C10" s="545">
        <f>A10/B10</f>
        <v>0</v>
      </c>
      <c r="D10" s="546"/>
    </row>
    <row r="11" spans="1:9" ht="15.75" thickBot="1" x14ac:dyDescent="0.3">
      <c r="A11" s="8"/>
      <c r="B11" s="9"/>
      <c r="C11" s="5"/>
    </row>
    <row r="12" spans="1:9" ht="15.75" thickBot="1" x14ac:dyDescent="0.3">
      <c r="A12" s="78" t="s">
        <v>7</v>
      </c>
      <c r="B12" s="79" t="s">
        <v>8</v>
      </c>
      <c r="C12" s="5"/>
    </row>
    <row r="13" spans="1:9" x14ac:dyDescent="0.25">
      <c r="A13" s="80">
        <v>1984</v>
      </c>
      <c r="B13" s="81">
        <v>11298</v>
      </c>
      <c r="C13" s="5"/>
    </row>
    <row r="14" spans="1:9" x14ac:dyDescent="0.25">
      <c r="A14" s="80">
        <v>1995</v>
      </c>
      <c r="B14" s="81">
        <v>118934</v>
      </c>
      <c r="C14" s="5"/>
    </row>
    <row r="15" spans="1:9" x14ac:dyDescent="0.25">
      <c r="A15" s="82">
        <v>1996</v>
      </c>
      <c r="B15" s="83">
        <v>142125</v>
      </c>
      <c r="C15" s="5"/>
      <c r="D15" s="151"/>
    </row>
    <row r="16" spans="1:9" x14ac:dyDescent="0.25">
      <c r="A16" s="82">
        <v>1997</v>
      </c>
      <c r="B16" s="83">
        <v>172005</v>
      </c>
      <c r="C16" s="5"/>
    </row>
    <row r="17" spans="1:9" x14ac:dyDescent="0.25">
      <c r="A17" s="82">
        <v>1998</v>
      </c>
      <c r="B17" s="83">
        <v>203826</v>
      </c>
      <c r="C17" s="5"/>
    </row>
    <row r="18" spans="1:9" x14ac:dyDescent="0.25">
      <c r="A18" s="82">
        <v>1999</v>
      </c>
      <c r="B18" s="83">
        <v>236460</v>
      </c>
      <c r="C18" s="5"/>
    </row>
    <row r="19" spans="1:9" ht="15.75" thickBot="1" x14ac:dyDescent="0.3">
      <c r="A19" s="82">
        <v>2000</v>
      </c>
      <c r="B19" s="83">
        <v>260100</v>
      </c>
    </row>
    <row r="20" spans="1:9" ht="15.75" thickBot="1" x14ac:dyDescent="0.3">
      <c r="A20" s="82">
        <v>2001</v>
      </c>
      <c r="B20" s="83">
        <v>286000</v>
      </c>
      <c r="D20" s="86" t="s">
        <v>9</v>
      </c>
      <c r="E20" s="534" t="s">
        <v>10</v>
      </c>
      <c r="F20" s="534"/>
      <c r="G20" s="534"/>
      <c r="H20" s="534"/>
      <c r="I20" s="535"/>
    </row>
    <row r="21" spans="1:9" ht="15" customHeight="1" x14ac:dyDescent="0.25">
      <c r="A21" s="82">
        <v>2002</v>
      </c>
      <c r="B21" s="83">
        <v>309000</v>
      </c>
      <c r="D21" s="6">
        <v>72101500</v>
      </c>
      <c r="E21" s="537" t="s">
        <v>163</v>
      </c>
      <c r="F21" s="538"/>
      <c r="G21" s="538"/>
      <c r="H21" s="538"/>
      <c r="I21" s="539"/>
    </row>
    <row r="22" spans="1:9" ht="15" customHeight="1" x14ac:dyDescent="0.25">
      <c r="A22" s="82">
        <v>2003</v>
      </c>
      <c r="B22" s="83">
        <v>332000</v>
      </c>
      <c r="D22" s="6">
        <v>72102900</v>
      </c>
      <c r="E22" s="537" t="s">
        <v>161</v>
      </c>
      <c r="F22" s="538"/>
      <c r="G22" s="538"/>
      <c r="H22" s="538"/>
      <c r="I22" s="539"/>
    </row>
    <row r="23" spans="1:9" ht="15" customHeight="1" x14ac:dyDescent="0.25">
      <c r="A23" s="82">
        <v>2004</v>
      </c>
      <c r="B23" s="83">
        <v>358000</v>
      </c>
      <c r="D23" s="6">
        <v>72103300</v>
      </c>
      <c r="E23" s="537" t="s">
        <v>162</v>
      </c>
      <c r="F23" s="538"/>
      <c r="G23" s="538"/>
      <c r="H23" s="538"/>
      <c r="I23" s="539"/>
    </row>
    <row r="24" spans="1:9" ht="15" customHeight="1" x14ac:dyDescent="0.25">
      <c r="A24" s="82">
        <v>2005</v>
      </c>
      <c r="B24" s="83">
        <v>381500</v>
      </c>
      <c r="D24" s="6">
        <v>72141100</v>
      </c>
      <c r="E24" s="537" t="s">
        <v>159</v>
      </c>
      <c r="F24" s="538"/>
      <c r="G24" s="538"/>
      <c r="H24" s="538"/>
      <c r="I24" s="539"/>
    </row>
    <row r="25" spans="1:9" ht="15" customHeight="1" x14ac:dyDescent="0.25">
      <c r="A25" s="82">
        <v>2006</v>
      </c>
      <c r="B25" s="83">
        <v>408000</v>
      </c>
      <c r="D25" s="6">
        <v>72141500</v>
      </c>
      <c r="E25" s="524"/>
      <c r="F25" s="524"/>
      <c r="G25" s="524"/>
      <c r="H25" s="524"/>
      <c r="I25" s="525"/>
    </row>
    <row r="26" spans="1:9" ht="15" customHeight="1" x14ac:dyDescent="0.25">
      <c r="A26" s="82">
        <v>2007</v>
      </c>
      <c r="B26" s="83">
        <v>433700</v>
      </c>
      <c r="D26" s="6">
        <v>72153900</v>
      </c>
      <c r="E26" s="524" t="s">
        <v>164</v>
      </c>
      <c r="F26" s="524"/>
      <c r="G26" s="524"/>
      <c r="H26" s="524"/>
      <c r="I26" s="525"/>
    </row>
    <row r="27" spans="1:9" ht="15" customHeight="1" thickBot="1" x14ac:dyDescent="0.3">
      <c r="A27" s="82">
        <v>2008</v>
      </c>
      <c r="B27" s="83">
        <v>461500</v>
      </c>
      <c r="D27" s="7"/>
      <c r="E27" s="526"/>
      <c r="F27" s="526"/>
      <c r="G27" s="526"/>
      <c r="H27" s="526"/>
      <c r="I27" s="527"/>
    </row>
    <row r="28" spans="1:9" x14ac:dyDescent="0.25">
      <c r="A28" s="82">
        <v>2009</v>
      </c>
      <c r="B28" s="83">
        <v>496900</v>
      </c>
    </row>
    <row r="29" spans="1:9" ht="15.75" customHeight="1" x14ac:dyDescent="0.25">
      <c r="A29" s="82">
        <v>2010</v>
      </c>
      <c r="B29" s="83">
        <v>515000</v>
      </c>
    </row>
    <row r="30" spans="1:9" ht="15" customHeight="1" x14ac:dyDescent="0.25">
      <c r="A30" s="82">
        <v>2011</v>
      </c>
      <c r="B30" s="83">
        <v>535600</v>
      </c>
    </row>
    <row r="31" spans="1:9" ht="15" customHeight="1" x14ac:dyDescent="0.25">
      <c r="A31" s="82">
        <v>2012</v>
      </c>
      <c r="B31" s="83">
        <v>566700</v>
      </c>
    </row>
    <row r="32" spans="1:9" ht="15" customHeight="1" x14ac:dyDescent="0.25">
      <c r="A32" s="82">
        <v>2013</v>
      </c>
      <c r="B32" s="83">
        <v>589500</v>
      </c>
    </row>
    <row r="33" spans="1:3" x14ac:dyDescent="0.25">
      <c r="A33" s="82">
        <v>2014</v>
      </c>
      <c r="B33" s="83">
        <v>616000</v>
      </c>
    </row>
    <row r="34" spans="1:3" x14ac:dyDescent="0.25">
      <c r="A34" s="82">
        <v>2015</v>
      </c>
      <c r="B34" s="83">
        <v>644350</v>
      </c>
    </row>
    <row r="35" spans="1:3" x14ac:dyDescent="0.25">
      <c r="A35" s="82">
        <v>2016</v>
      </c>
      <c r="B35" s="83">
        <v>689455</v>
      </c>
    </row>
    <row r="36" spans="1:3" x14ac:dyDescent="0.25">
      <c r="A36" s="82">
        <v>2017</v>
      </c>
      <c r="B36" s="83">
        <v>737717</v>
      </c>
    </row>
    <row r="37" spans="1:3" x14ac:dyDescent="0.25">
      <c r="A37" s="82">
        <v>2018</v>
      </c>
      <c r="B37" s="83">
        <v>781242</v>
      </c>
    </row>
    <row r="38" spans="1:3" x14ac:dyDescent="0.25">
      <c r="A38" s="82">
        <v>2019</v>
      </c>
      <c r="B38" s="83">
        <v>828116</v>
      </c>
    </row>
    <row r="39" spans="1:3" x14ac:dyDescent="0.25">
      <c r="A39" s="82">
        <v>2020</v>
      </c>
      <c r="B39" s="83">
        <v>877803</v>
      </c>
    </row>
    <row r="40" spans="1:3" x14ac:dyDescent="0.25">
      <c r="A40" s="144">
        <v>2021</v>
      </c>
      <c r="B40" s="145">
        <v>908526</v>
      </c>
    </row>
    <row r="41" spans="1:3" x14ac:dyDescent="0.25">
      <c r="A41" s="144">
        <v>2022</v>
      </c>
      <c r="B41" s="145">
        <v>1000000</v>
      </c>
    </row>
    <row r="42" spans="1:3" x14ac:dyDescent="0.25">
      <c r="A42" s="144">
        <v>2023</v>
      </c>
      <c r="B42" s="145">
        <v>1160000</v>
      </c>
    </row>
    <row r="43" spans="1:3" ht="15.75" thickBot="1" x14ac:dyDescent="0.3">
      <c r="A43" s="84">
        <v>2024</v>
      </c>
      <c r="B43" s="85">
        <v>1300000</v>
      </c>
    </row>
    <row r="44" spans="1:3" x14ac:dyDescent="0.25">
      <c r="A44" s="21"/>
      <c r="B44" s="8"/>
    </row>
    <row r="45" spans="1:3" x14ac:dyDescent="0.25">
      <c r="A45" s="4" t="s">
        <v>11</v>
      </c>
      <c r="C45" s="4" t="s">
        <v>79</v>
      </c>
    </row>
    <row r="46" spans="1:3" x14ac:dyDescent="0.25">
      <c r="A46" s="4" t="s">
        <v>12</v>
      </c>
      <c r="C46" s="4" t="s">
        <v>77</v>
      </c>
    </row>
    <row r="47" spans="1:3" x14ac:dyDescent="0.25">
      <c r="A47" s="4" t="s">
        <v>13</v>
      </c>
      <c r="C47" s="4" t="s">
        <v>13</v>
      </c>
    </row>
    <row r="48" spans="1:3" x14ac:dyDescent="0.25">
      <c r="A48" s="1"/>
    </row>
    <row r="50" spans="1:3" x14ac:dyDescent="0.25">
      <c r="A50" s="4" t="s">
        <v>14</v>
      </c>
      <c r="C50" s="4" t="s">
        <v>117</v>
      </c>
    </row>
    <row r="51" spans="1:3" x14ac:dyDescent="0.25">
      <c r="A51" s="4" t="s">
        <v>15</v>
      </c>
      <c r="C51" s="4" t="s">
        <v>118</v>
      </c>
    </row>
    <row r="52" spans="1:3" x14ac:dyDescent="0.25">
      <c r="A52" s="4" t="s">
        <v>13</v>
      </c>
    </row>
    <row r="54" spans="1:3" x14ac:dyDescent="0.25">
      <c r="A54" s="18" t="s">
        <v>16</v>
      </c>
    </row>
    <row r="55" spans="1:3" x14ac:dyDescent="0.25">
      <c r="A55" s="18" t="s">
        <v>17</v>
      </c>
    </row>
    <row r="56" spans="1:3" x14ac:dyDescent="0.25">
      <c r="A56" s="18" t="s">
        <v>18</v>
      </c>
    </row>
    <row r="57" spans="1:3" x14ac:dyDescent="0.25">
      <c r="A57" s="18" t="s">
        <v>19</v>
      </c>
    </row>
    <row r="58" spans="1:3" x14ac:dyDescent="0.25">
      <c r="A58" s="18" t="s">
        <v>20</v>
      </c>
    </row>
    <row r="59" spans="1:3" x14ac:dyDescent="0.25">
      <c r="A59" s="18" t="s">
        <v>21</v>
      </c>
    </row>
    <row r="60" spans="1:3" x14ac:dyDescent="0.25">
      <c r="A60" s="17"/>
    </row>
  </sheetData>
  <mergeCells count="25">
    <mergeCell ref="E23:I23"/>
    <mergeCell ref="C8:D8"/>
    <mergeCell ref="C9:D9"/>
    <mergeCell ref="E5:F6"/>
    <mergeCell ref="G5:H6"/>
    <mergeCell ref="I5:I6"/>
    <mergeCell ref="C5:D5"/>
    <mergeCell ref="C6:D6"/>
    <mergeCell ref="C10:D10"/>
    <mergeCell ref="A5:A6"/>
    <mergeCell ref="E26:I26"/>
    <mergeCell ref="E27:I27"/>
    <mergeCell ref="A1:I1"/>
    <mergeCell ref="A2:A3"/>
    <mergeCell ref="B2:C2"/>
    <mergeCell ref="D2:I2"/>
    <mergeCell ref="B3:I3"/>
    <mergeCell ref="E20:I20"/>
    <mergeCell ref="B4:D4"/>
    <mergeCell ref="E24:I24"/>
    <mergeCell ref="E25:I25"/>
    <mergeCell ref="E4:F4"/>
    <mergeCell ref="G4:I4"/>
    <mergeCell ref="E21:I21"/>
    <mergeCell ref="E22:I22"/>
  </mergeCells>
  <pageMargins left="0.7" right="0.7" top="0.75" bottom="0.75" header="0.3" footer="0.3"/>
  <pageSetup scale="54"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119"/>
  <sheetViews>
    <sheetView view="pageBreakPreview" zoomScale="70" zoomScaleNormal="70" zoomScaleSheetLayoutView="70" workbookViewId="0">
      <pane ySplit="9" topLeftCell="A19" activePane="bottomLeft" state="frozen"/>
      <selection pane="bottomLeft" activeCell="C20" sqref="C20"/>
    </sheetView>
  </sheetViews>
  <sheetFormatPr baseColWidth="10" defaultColWidth="11.42578125" defaultRowHeight="12.75" x14ac:dyDescent="0.2"/>
  <cols>
    <col min="1" max="1" width="5.7109375" style="22" customWidth="1"/>
    <col min="2" max="2" width="48.28515625" style="22" customWidth="1"/>
    <col min="3" max="3" width="53.5703125" style="22" customWidth="1"/>
    <col min="4" max="4" width="23.28515625" style="22" customWidth="1"/>
    <col min="5" max="5" width="51.5703125" style="22" customWidth="1"/>
    <col min="6" max="6" width="23.140625" style="22" customWidth="1"/>
    <col min="7" max="7" width="39.5703125" style="22" bestFit="1" customWidth="1"/>
    <col min="8" max="8" width="22.7109375" style="22" customWidth="1"/>
    <col min="9" max="9" width="28.42578125" style="22" hidden="1" customWidth="1"/>
    <col min="10" max="10" width="20.85546875" style="22" hidden="1" customWidth="1"/>
    <col min="11" max="11" width="23.140625" style="22" hidden="1" customWidth="1"/>
    <col min="12" max="12" width="14.7109375" style="22" hidden="1" customWidth="1"/>
    <col min="13" max="13" width="20.28515625" style="22" customWidth="1"/>
    <col min="14" max="14" width="23.5703125" style="22" customWidth="1"/>
    <col min="15" max="15" width="46.85546875" style="22" customWidth="1"/>
    <col min="16" max="16" width="16.7109375" style="22" customWidth="1"/>
    <col min="17" max="16384" width="11.42578125" style="22"/>
  </cols>
  <sheetData>
    <row r="1" spans="1:16" ht="15" customHeight="1" x14ac:dyDescent="0.2">
      <c r="A1" s="580" t="s">
        <v>0</v>
      </c>
      <c r="B1" s="581"/>
      <c r="C1" s="581"/>
      <c r="D1" s="581"/>
      <c r="E1" s="581"/>
      <c r="F1" s="581"/>
      <c r="G1" s="581"/>
      <c r="H1" s="581"/>
      <c r="I1" s="581"/>
      <c r="J1" s="581"/>
      <c r="K1" s="581"/>
      <c r="L1" s="581"/>
      <c r="M1" s="581"/>
      <c r="N1" s="581"/>
      <c r="O1" s="581"/>
      <c r="P1" s="164"/>
    </row>
    <row r="2" spans="1:16" ht="75" customHeight="1" x14ac:dyDescent="0.2">
      <c r="A2" s="574"/>
      <c r="B2" s="574"/>
      <c r="C2" s="575" t="s">
        <v>1</v>
      </c>
      <c r="D2" s="575"/>
      <c r="E2" s="578" t="str">
        <f>+'DATOS INICIALES'!D2</f>
        <v xml:space="preserve">“CONTRATAR POR EL SISTEMA DE PRECIOS UNITARIOS A MONTO AGOTABLE EL DIAGNÓSTICO, MANTENIMIENTO CORRECTIVO Y PREVENTIVO, SUMINISTRO E INSTALACION DE MOBILIARIO DE LOS PARQUES DE PROXIMIDAD (VECINALES Y DE BOLSILLO) PRIORIZADOS EN LA LOCALIDAD DE KENNEDY”.  </v>
      </c>
      <c r="F2" s="579"/>
      <c r="G2" s="579"/>
      <c r="H2" s="579"/>
      <c r="I2" s="579"/>
      <c r="J2" s="579"/>
      <c r="K2" s="579"/>
      <c r="L2" s="579"/>
      <c r="M2" s="579"/>
      <c r="N2" s="579"/>
      <c r="O2" s="579"/>
      <c r="P2" s="164"/>
    </row>
    <row r="3" spans="1:16" ht="18.75" x14ac:dyDescent="0.3">
      <c r="A3" s="574"/>
      <c r="B3" s="574"/>
      <c r="C3" s="576" t="s">
        <v>2</v>
      </c>
      <c r="D3" s="577"/>
      <c r="E3" s="577"/>
      <c r="F3" s="577"/>
      <c r="G3" s="577"/>
      <c r="H3" s="577"/>
      <c r="I3" s="577"/>
      <c r="J3" s="577"/>
      <c r="K3" s="577"/>
      <c r="L3" s="577"/>
      <c r="M3" s="577"/>
      <c r="N3" s="577"/>
      <c r="O3" s="577"/>
    </row>
    <row r="4" spans="1:16" ht="18.75" x14ac:dyDescent="0.3">
      <c r="A4" s="572" t="s">
        <v>3</v>
      </c>
      <c r="B4" s="572"/>
      <c r="C4" s="573" t="str">
        <f>+'DATOS INICIALES'!B4</f>
        <v>LICITACION PÚBLICA</v>
      </c>
      <c r="D4" s="573"/>
      <c r="E4" s="573"/>
      <c r="F4" s="558" t="s">
        <v>4</v>
      </c>
      <c r="G4" s="558"/>
      <c r="H4" s="559" t="str">
        <f>+'DATOS INICIALES'!G4</f>
        <v>FDLK-LP-013-20234</v>
      </c>
      <c r="I4" s="560"/>
      <c r="J4" s="560"/>
      <c r="K4" s="560"/>
      <c r="L4" s="560"/>
      <c r="M4" s="560"/>
      <c r="N4" s="560"/>
      <c r="O4" s="560"/>
    </row>
    <row r="5" spans="1:16" ht="18.75" customHeight="1" x14ac:dyDescent="0.2">
      <c r="A5" s="568" t="s">
        <v>5</v>
      </c>
      <c r="B5" s="569"/>
      <c r="C5" s="153" t="str">
        <f>+'DATOS INICIALES'!B5</f>
        <v>PRESUPUESTO</v>
      </c>
      <c r="D5" s="557">
        <f>+'DATOS INICIALES'!C5</f>
        <v>2851556145</v>
      </c>
      <c r="E5" s="557"/>
      <c r="F5" s="563" t="s">
        <v>132</v>
      </c>
      <c r="G5" s="563"/>
      <c r="H5" s="563"/>
      <c r="I5" s="563"/>
      <c r="J5" s="563"/>
      <c r="K5" s="563"/>
      <c r="L5" s="563"/>
      <c r="M5" s="563"/>
      <c r="N5" s="566">
        <f>+'DATOS INICIALES'!G5</f>
        <v>7</v>
      </c>
      <c r="O5" s="561" t="str">
        <f>+'DATOS INICIALES'!I5</f>
        <v>MESES</v>
      </c>
    </row>
    <row r="6" spans="1:16" ht="18.75" customHeight="1" x14ac:dyDescent="0.25">
      <c r="A6" s="570"/>
      <c r="B6" s="571"/>
      <c r="C6" s="150"/>
      <c r="D6" s="557"/>
      <c r="E6" s="557"/>
      <c r="F6" s="563"/>
      <c r="G6" s="563"/>
      <c r="H6" s="563"/>
      <c r="I6" s="563"/>
      <c r="J6" s="563"/>
      <c r="K6" s="563"/>
      <c r="L6" s="563"/>
      <c r="M6" s="563"/>
      <c r="N6" s="567"/>
      <c r="O6" s="562"/>
    </row>
    <row r="7" spans="1:16" x14ac:dyDescent="0.2">
      <c r="D7" s="23"/>
    </row>
    <row r="8" spans="1:16" ht="21" x14ac:dyDescent="0.35">
      <c r="A8" s="564" t="s">
        <v>293</v>
      </c>
      <c r="B8" s="565"/>
      <c r="C8" s="565"/>
      <c r="D8" s="565"/>
      <c r="E8" s="565"/>
      <c r="F8" s="565"/>
      <c r="G8" s="565"/>
      <c r="H8" s="565"/>
      <c r="I8" s="565"/>
      <c r="J8" s="565"/>
      <c r="K8" s="565"/>
      <c r="L8" s="565"/>
      <c r="M8" s="565"/>
      <c r="N8" s="565"/>
      <c r="O8" s="565"/>
    </row>
    <row r="9" spans="1:16" ht="63" x14ac:dyDescent="0.2">
      <c r="A9" s="98" t="s">
        <v>81</v>
      </c>
      <c r="B9" s="98" t="s">
        <v>27</v>
      </c>
      <c r="C9" s="98" t="s">
        <v>46</v>
      </c>
      <c r="D9" s="98" t="s">
        <v>28</v>
      </c>
      <c r="E9" s="98" t="s">
        <v>47</v>
      </c>
      <c r="F9" s="98" t="s">
        <v>28</v>
      </c>
      <c r="G9" s="98" t="s">
        <v>48</v>
      </c>
      <c r="H9" s="98" t="s">
        <v>28</v>
      </c>
      <c r="I9" s="98" t="s">
        <v>49</v>
      </c>
      <c r="J9" s="98" t="s">
        <v>28</v>
      </c>
      <c r="K9" s="98" t="s">
        <v>50</v>
      </c>
      <c r="L9" s="98" t="s">
        <v>28</v>
      </c>
      <c r="M9" s="98" t="s">
        <v>53</v>
      </c>
      <c r="N9" s="98" t="s">
        <v>52</v>
      </c>
      <c r="O9" s="98" t="s">
        <v>221</v>
      </c>
    </row>
    <row r="10" spans="1:16" s="139" customFormat="1" ht="51.75" customHeight="1" x14ac:dyDescent="0.25">
      <c r="A10" s="108">
        <v>1</v>
      </c>
      <c r="B10" s="140" t="s">
        <v>216</v>
      </c>
      <c r="C10" s="140" t="s">
        <v>197</v>
      </c>
      <c r="D10" s="133">
        <v>0.6</v>
      </c>
      <c r="E10" s="140" t="s">
        <v>217</v>
      </c>
      <c r="F10" s="134">
        <v>0.4</v>
      </c>
      <c r="G10" s="135"/>
      <c r="H10" s="136"/>
      <c r="I10" s="135"/>
      <c r="J10" s="136"/>
      <c r="K10" s="135"/>
      <c r="L10" s="136"/>
      <c r="M10" s="137">
        <f>+COUNTIF(C10:L10,"*")</f>
        <v>2</v>
      </c>
      <c r="N10" s="138">
        <f>+SUM(D10,F10,H10,J10,L10)</f>
        <v>1</v>
      </c>
      <c r="O10" s="140"/>
    </row>
    <row r="11" spans="1:16" s="139" customFormat="1" ht="40.5" customHeight="1" x14ac:dyDescent="0.25">
      <c r="A11" s="108">
        <v>2</v>
      </c>
      <c r="B11" s="140" t="s">
        <v>218</v>
      </c>
      <c r="C11" s="140" t="s">
        <v>219</v>
      </c>
      <c r="D11" s="133">
        <v>0.9</v>
      </c>
      <c r="E11" s="140" t="s">
        <v>220</v>
      </c>
      <c r="F11" s="134">
        <v>0.1</v>
      </c>
      <c r="G11" s="135"/>
      <c r="H11" s="136"/>
      <c r="I11" s="135"/>
      <c r="J11" s="136"/>
      <c r="K11" s="135"/>
      <c r="L11" s="136"/>
      <c r="M11" s="137">
        <f t="shared" ref="M11:M119" si="0">+COUNTIF(C11:L11,"*")</f>
        <v>2</v>
      </c>
      <c r="N11" s="138">
        <f t="shared" ref="N11:N119" si="1">+SUM(D11,F11,H11,J11,L11)</f>
        <v>1</v>
      </c>
      <c r="O11" s="140"/>
    </row>
    <row r="12" spans="1:16" s="139" customFormat="1" ht="40.5" customHeight="1" x14ac:dyDescent="0.25">
      <c r="A12" s="108">
        <v>3</v>
      </c>
      <c r="B12" s="140" t="s">
        <v>222</v>
      </c>
      <c r="C12" s="140" t="s">
        <v>223</v>
      </c>
      <c r="D12" s="133">
        <v>0.5</v>
      </c>
      <c r="E12" s="140" t="s">
        <v>224</v>
      </c>
      <c r="F12" s="134">
        <v>0.5</v>
      </c>
      <c r="G12" s="135"/>
      <c r="H12" s="136"/>
      <c r="I12" s="135"/>
      <c r="J12" s="136"/>
      <c r="K12" s="135"/>
      <c r="L12" s="136"/>
      <c r="M12" s="137">
        <f t="shared" si="0"/>
        <v>2</v>
      </c>
      <c r="N12" s="138">
        <f t="shared" si="1"/>
        <v>1</v>
      </c>
      <c r="O12" s="140"/>
    </row>
    <row r="13" spans="1:16" s="139" customFormat="1" ht="46.5" customHeight="1" x14ac:dyDescent="0.25">
      <c r="A13" s="108">
        <v>4</v>
      </c>
      <c r="B13" s="140" t="s">
        <v>225</v>
      </c>
      <c r="C13" s="140" t="s">
        <v>225</v>
      </c>
      <c r="D13" s="133">
        <v>1</v>
      </c>
      <c r="E13" s="140"/>
      <c r="F13" s="134"/>
      <c r="G13" s="135"/>
      <c r="H13" s="136"/>
      <c r="I13" s="135"/>
      <c r="J13" s="136"/>
      <c r="K13" s="135"/>
      <c r="L13" s="136"/>
      <c r="M13" s="137">
        <f t="shared" si="0"/>
        <v>1</v>
      </c>
      <c r="N13" s="138">
        <f t="shared" si="1"/>
        <v>1</v>
      </c>
      <c r="O13" s="140"/>
    </row>
    <row r="14" spans="1:16" s="139" customFormat="1" ht="40.5" customHeight="1" x14ac:dyDescent="0.25">
      <c r="A14" s="108">
        <v>5</v>
      </c>
      <c r="B14" s="140" t="s">
        <v>226</v>
      </c>
      <c r="C14" s="140" t="s">
        <v>227</v>
      </c>
      <c r="D14" s="133">
        <v>0.9</v>
      </c>
      <c r="E14" s="140" t="s">
        <v>228</v>
      </c>
      <c r="F14" s="134">
        <v>0.1</v>
      </c>
      <c r="G14" s="135"/>
      <c r="H14" s="136"/>
      <c r="I14" s="135"/>
      <c r="J14" s="136"/>
      <c r="K14" s="135"/>
      <c r="L14" s="136"/>
      <c r="M14" s="137">
        <f t="shared" si="0"/>
        <v>2</v>
      </c>
      <c r="N14" s="138">
        <f t="shared" si="1"/>
        <v>1</v>
      </c>
      <c r="O14" s="140"/>
    </row>
    <row r="15" spans="1:16" s="139" customFormat="1" ht="40.5" customHeight="1" x14ac:dyDescent="0.25">
      <c r="A15" s="108">
        <v>6</v>
      </c>
      <c r="B15" s="140" t="s">
        <v>296</v>
      </c>
      <c r="C15" s="140" t="s">
        <v>203</v>
      </c>
      <c r="D15" s="133">
        <v>0.95</v>
      </c>
      <c r="E15" s="140" t="s">
        <v>229</v>
      </c>
      <c r="F15" s="134">
        <v>0.05</v>
      </c>
      <c r="G15" s="135"/>
      <c r="H15" s="136"/>
      <c r="I15" s="135"/>
      <c r="J15" s="136"/>
      <c r="K15" s="135"/>
      <c r="L15" s="136"/>
      <c r="M15" s="137">
        <f t="shared" si="0"/>
        <v>2</v>
      </c>
      <c r="N15" s="138">
        <f t="shared" si="1"/>
        <v>1</v>
      </c>
      <c r="O15" s="140"/>
    </row>
    <row r="16" spans="1:16" s="139" customFormat="1" ht="54.75" customHeight="1" x14ac:dyDescent="0.25">
      <c r="A16" s="108">
        <v>7</v>
      </c>
      <c r="B16" s="140" t="s">
        <v>201</v>
      </c>
      <c r="C16" s="140" t="s">
        <v>201</v>
      </c>
      <c r="D16" s="133">
        <v>1</v>
      </c>
      <c r="E16" s="140"/>
      <c r="F16" s="134"/>
      <c r="G16" s="135"/>
      <c r="H16" s="136"/>
      <c r="I16" s="135"/>
      <c r="J16" s="136"/>
      <c r="K16" s="135"/>
      <c r="L16" s="136"/>
      <c r="M16" s="137">
        <f t="shared" si="0"/>
        <v>1</v>
      </c>
      <c r="N16" s="138">
        <f t="shared" si="1"/>
        <v>1</v>
      </c>
      <c r="O16" s="140"/>
    </row>
    <row r="17" spans="1:15" s="139" customFormat="1" ht="54.75" customHeight="1" x14ac:dyDescent="0.25">
      <c r="A17" s="108">
        <v>8</v>
      </c>
      <c r="B17" s="140" t="s">
        <v>230</v>
      </c>
      <c r="C17" s="140" t="s">
        <v>231</v>
      </c>
      <c r="D17" s="133">
        <v>0.7</v>
      </c>
      <c r="E17" s="140" t="s">
        <v>232</v>
      </c>
      <c r="F17" s="134">
        <v>0.3</v>
      </c>
      <c r="G17" s="135"/>
      <c r="H17" s="136"/>
      <c r="I17" s="135"/>
      <c r="J17" s="136"/>
      <c r="K17" s="135"/>
      <c r="L17" s="136"/>
      <c r="M17" s="137">
        <f t="shared" si="0"/>
        <v>2</v>
      </c>
      <c r="N17" s="138">
        <f t="shared" si="1"/>
        <v>1</v>
      </c>
      <c r="O17" s="140"/>
    </row>
    <row r="18" spans="1:15" s="139" customFormat="1" ht="40.5" customHeight="1" x14ac:dyDescent="0.25">
      <c r="A18" s="108">
        <v>9</v>
      </c>
      <c r="B18" s="140" t="s">
        <v>233</v>
      </c>
      <c r="C18" s="140" t="s">
        <v>234</v>
      </c>
      <c r="D18" s="133">
        <v>0.9</v>
      </c>
      <c r="E18" s="140" t="s">
        <v>235</v>
      </c>
      <c r="F18" s="134">
        <v>0.1</v>
      </c>
      <c r="G18" s="135"/>
      <c r="H18" s="136"/>
      <c r="I18" s="135"/>
      <c r="J18" s="136"/>
      <c r="K18" s="135"/>
      <c r="L18" s="136"/>
      <c r="M18" s="137">
        <f t="shared" si="0"/>
        <v>2</v>
      </c>
      <c r="N18" s="138">
        <f t="shared" si="1"/>
        <v>1</v>
      </c>
      <c r="O18" s="140"/>
    </row>
    <row r="19" spans="1:15" s="139" customFormat="1" ht="40.5" customHeight="1" x14ac:dyDescent="0.25">
      <c r="A19" s="108">
        <v>10</v>
      </c>
      <c r="B19" s="140" t="s">
        <v>579</v>
      </c>
      <c r="C19" s="140" t="s">
        <v>202</v>
      </c>
      <c r="D19" s="133">
        <v>0.9</v>
      </c>
      <c r="E19" s="140" t="s">
        <v>236</v>
      </c>
      <c r="F19" s="134">
        <v>0.1</v>
      </c>
      <c r="G19" s="135"/>
      <c r="H19" s="136"/>
      <c r="I19" s="135"/>
      <c r="J19" s="136"/>
      <c r="K19" s="135"/>
      <c r="L19" s="136"/>
      <c r="M19" s="137">
        <f t="shared" si="0"/>
        <v>2</v>
      </c>
      <c r="N19" s="138">
        <f t="shared" si="1"/>
        <v>1</v>
      </c>
      <c r="O19" s="140"/>
    </row>
    <row r="20" spans="1:15" s="139" customFormat="1" ht="40.5" customHeight="1" x14ac:dyDescent="0.25">
      <c r="A20" s="108">
        <v>11</v>
      </c>
      <c r="B20" s="140" t="s">
        <v>240</v>
      </c>
      <c r="C20" s="140" t="s">
        <v>237</v>
      </c>
      <c r="D20" s="133">
        <v>0.5</v>
      </c>
      <c r="E20" s="140" t="s">
        <v>238</v>
      </c>
      <c r="F20" s="134">
        <v>0.5</v>
      </c>
      <c r="G20" s="135"/>
      <c r="H20" s="136"/>
      <c r="I20" s="135"/>
      <c r="J20" s="136"/>
      <c r="K20" s="135"/>
      <c r="L20" s="136"/>
      <c r="M20" s="137">
        <f t="shared" si="0"/>
        <v>2</v>
      </c>
      <c r="N20" s="138">
        <f t="shared" si="1"/>
        <v>1</v>
      </c>
      <c r="O20" s="140"/>
    </row>
    <row r="21" spans="1:15" s="139" customFormat="1" ht="40.5" customHeight="1" x14ac:dyDescent="0.25">
      <c r="A21" s="108">
        <v>12</v>
      </c>
      <c r="B21" s="140" t="s">
        <v>239</v>
      </c>
      <c r="C21" s="140" t="s">
        <v>241</v>
      </c>
      <c r="D21" s="133">
        <v>0.9</v>
      </c>
      <c r="E21" s="140" t="s">
        <v>242</v>
      </c>
      <c r="F21" s="134">
        <v>0.1</v>
      </c>
      <c r="G21" s="135"/>
      <c r="H21" s="136"/>
      <c r="I21" s="135"/>
      <c r="J21" s="136"/>
      <c r="K21" s="135"/>
      <c r="L21" s="136"/>
      <c r="M21" s="137">
        <f t="shared" si="0"/>
        <v>2</v>
      </c>
      <c r="N21" s="138">
        <f t="shared" si="1"/>
        <v>1</v>
      </c>
      <c r="O21" s="140"/>
    </row>
    <row r="22" spans="1:15" s="139" customFormat="1" ht="40.5" customHeight="1" x14ac:dyDescent="0.25">
      <c r="A22" s="108">
        <v>13</v>
      </c>
      <c r="B22" s="140" t="s">
        <v>243</v>
      </c>
      <c r="C22" s="140" t="s">
        <v>582</v>
      </c>
      <c r="D22" s="133">
        <v>0.45</v>
      </c>
      <c r="E22" s="140" t="s">
        <v>581</v>
      </c>
      <c r="F22" s="134">
        <v>0.05</v>
      </c>
      <c r="G22" s="135" t="s">
        <v>245</v>
      </c>
      <c r="H22" s="136">
        <v>0.5</v>
      </c>
      <c r="I22" s="135"/>
      <c r="J22" s="136"/>
      <c r="K22" s="135"/>
      <c r="L22" s="136"/>
      <c r="M22" s="137">
        <f t="shared" si="0"/>
        <v>3</v>
      </c>
      <c r="N22" s="138">
        <f t="shared" si="1"/>
        <v>1</v>
      </c>
      <c r="O22" s="140"/>
    </row>
    <row r="23" spans="1:15" s="139" customFormat="1" ht="40.5" customHeight="1" x14ac:dyDescent="0.25">
      <c r="A23" s="108">
        <v>14</v>
      </c>
      <c r="B23" s="140" t="s">
        <v>246</v>
      </c>
      <c r="C23" s="140" t="s">
        <v>247</v>
      </c>
      <c r="D23" s="133">
        <v>0.1</v>
      </c>
      <c r="E23" s="140" t="s">
        <v>248</v>
      </c>
      <c r="F23" s="134">
        <v>0.9</v>
      </c>
      <c r="G23" s="135"/>
      <c r="H23" s="136"/>
      <c r="I23" s="135"/>
      <c r="J23" s="136"/>
      <c r="K23" s="135"/>
      <c r="L23" s="136"/>
      <c r="M23" s="137">
        <f t="shared" si="0"/>
        <v>2</v>
      </c>
      <c r="N23" s="138">
        <f t="shared" si="1"/>
        <v>1</v>
      </c>
      <c r="O23" s="140"/>
    </row>
    <row r="24" spans="1:15" s="139" customFormat="1" ht="40.5" customHeight="1" x14ac:dyDescent="0.25">
      <c r="A24" s="108">
        <v>15</v>
      </c>
      <c r="B24" s="140" t="s">
        <v>249</v>
      </c>
      <c r="C24" s="140" t="s">
        <v>198</v>
      </c>
      <c r="D24" s="133">
        <v>0.1</v>
      </c>
      <c r="E24" s="140" t="s">
        <v>195</v>
      </c>
      <c r="F24" s="134">
        <v>0.9</v>
      </c>
      <c r="G24" s="135"/>
      <c r="H24" s="136"/>
      <c r="I24" s="135"/>
      <c r="J24" s="136"/>
      <c r="K24" s="135"/>
      <c r="L24" s="136"/>
      <c r="M24" s="137">
        <f t="shared" si="0"/>
        <v>2</v>
      </c>
      <c r="N24" s="138">
        <f t="shared" si="1"/>
        <v>1</v>
      </c>
      <c r="O24" s="140"/>
    </row>
    <row r="25" spans="1:15" s="139" customFormat="1" ht="40.5" customHeight="1" x14ac:dyDescent="0.25">
      <c r="A25" s="108">
        <v>16</v>
      </c>
      <c r="B25" s="140" t="s">
        <v>250</v>
      </c>
      <c r="C25" s="140" t="s">
        <v>251</v>
      </c>
      <c r="D25" s="133">
        <v>0.45</v>
      </c>
      <c r="E25" s="140" t="s">
        <v>252</v>
      </c>
      <c r="F25" s="134">
        <v>0.1</v>
      </c>
      <c r="G25" s="135" t="s">
        <v>199</v>
      </c>
      <c r="H25" s="136">
        <v>0.45</v>
      </c>
      <c r="I25" s="135"/>
      <c r="J25" s="136"/>
      <c r="K25" s="135"/>
      <c r="L25" s="136"/>
      <c r="M25" s="137">
        <f t="shared" si="0"/>
        <v>3</v>
      </c>
      <c r="N25" s="138">
        <f t="shared" si="1"/>
        <v>1</v>
      </c>
      <c r="O25" s="140"/>
    </row>
    <row r="26" spans="1:15" s="139" customFormat="1" ht="54.75" customHeight="1" x14ac:dyDescent="0.25">
      <c r="A26" s="108">
        <v>17</v>
      </c>
      <c r="B26" s="140" t="s">
        <v>253</v>
      </c>
      <c r="C26" s="140" t="s">
        <v>254</v>
      </c>
      <c r="D26" s="133">
        <v>0.1</v>
      </c>
      <c r="E26" s="140" t="s">
        <v>255</v>
      </c>
      <c r="F26" s="134">
        <v>0.9</v>
      </c>
      <c r="G26" s="135"/>
      <c r="H26" s="136"/>
      <c r="I26" s="135"/>
      <c r="J26" s="136"/>
      <c r="K26" s="135"/>
      <c r="L26" s="136"/>
      <c r="M26" s="137">
        <f t="shared" si="0"/>
        <v>2</v>
      </c>
      <c r="N26" s="138">
        <f t="shared" si="1"/>
        <v>1</v>
      </c>
      <c r="O26" s="140"/>
    </row>
    <row r="27" spans="1:15" s="139" customFormat="1" ht="54.75" customHeight="1" x14ac:dyDescent="0.25">
      <c r="A27" s="108">
        <v>18</v>
      </c>
      <c r="B27" s="140" t="s">
        <v>256</v>
      </c>
      <c r="C27" s="140" t="s">
        <v>257</v>
      </c>
      <c r="D27" s="133">
        <v>0.1</v>
      </c>
      <c r="E27" s="140" t="s">
        <v>258</v>
      </c>
      <c r="F27" s="134">
        <v>0.9</v>
      </c>
      <c r="G27" s="135"/>
      <c r="H27" s="136"/>
      <c r="I27" s="135"/>
      <c r="J27" s="136"/>
      <c r="K27" s="135"/>
      <c r="L27" s="136"/>
      <c r="M27" s="137">
        <f t="shared" si="0"/>
        <v>2</v>
      </c>
      <c r="N27" s="138">
        <f t="shared" si="1"/>
        <v>1</v>
      </c>
      <c r="O27" s="140"/>
    </row>
    <row r="28" spans="1:15" s="139" customFormat="1" ht="54.75" customHeight="1" x14ac:dyDescent="0.25">
      <c r="A28" s="108">
        <v>19</v>
      </c>
      <c r="B28" s="140" t="s">
        <v>259</v>
      </c>
      <c r="C28" s="140" t="s">
        <v>259</v>
      </c>
      <c r="D28" s="133">
        <v>1</v>
      </c>
      <c r="E28" s="140"/>
      <c r="F28" s="134"/>
      <c r="G28" s="135"/>
      <c r="H28" s="136"/>
      <c r="I28" s="135"/>
      <c r="J28" s="136"/>
      <c r="K28" s="135"/>
      <c r="L28" s="136"/>
      <c r="M28" s="137">
        <f t="shared" si="0"/>
        <v>1</v>
      </c>
      <c r="N28" s="138">
        <f t="shared" si="1"/>
        <v>1</v>
      </c>
      <c r="O28" s="140"/>
    </row>
    <row r="29" spans="1:15" s="139" customFormat="1" ht="54.75" customHeight="1" x14ac:dyDescent="0.25">
      <c r="A29" s="108">
        <v>20</v>
      </c>
      <c r="B29" s="140" t="s">
        <v>260</v>
      </c>
      <c r="C29" s="140" t="s">
        <v>261</v>
      </c>
      <c r="D29" s="133">
        <v>0.1</v>
      </c>
      <c r="E29" s="140" t="s">
        <v>262</v>
      </c>
      <c r="F29" s="134">
        <v>0.9</v>
      </c>
      <c r="G29" s="135"/>
      <c r="H29" s="136"/>
      <c r="I29" s="135"/>
      <c r="J29" s="136"/>
      <c r="K29" s="135"/>
      <c r="L29" s="136"/>
      <c r="M29" s="137">
        <f t="shared" si="0"/>
        <v>2</v>
      </c>
      <c r="N29" s="138">
        <f t="shared" si="1"/>
        <v>1</v>
      </c>
      <c r="O29" s="140"/>
    </row>
    <row r="30" spans="1:15" s="139" customFormat="1" ht="54.75" customHeight="1" x14ac:dyDescent="0.25">
      <c r="A30" s="108">
        <v>21</v>
      </c>
      <c r="B30" s="140" t="s">
        <v>263</v>
      </c>
      <c r="C30" s="140" t="s">
        <v>204</v>
      </c>
      <c r="D30" s="133">
        <v>0.9</v>
      </c>
      <c r="E30" s="140" t="s">
        <v>205</v>
      </c>
      <c r="F30" s="134">
        <v>0.1</v>
      </c>
      <c r="G30" s="135"/>
      <c r="H30" s="136"/>
      <c r="I30" s="135"/>
      <c r="J30" s="136"/>
      <c r="K30" s="135"/>
      <c r="L30" s="136"/>
      <c r="M30" s="137">
        <f t="shared" si="0"/>
        <v>2</v>
      </c>
      <c r="N30" s="138">
        <f t="shared" si="1"/>
        <v>1</v>
      </c>
      <c r="O30" s="140"/>
    </row>
    <row r="31" spans="1:15" s="139" customFormat="1" ht="54.75" customHeight="1" x14ac:dyDescent="0.25">
      <c r="A31" s="108">
        <v>22</v>
      </c>
      <c r="B31" s="140" t="s">
        <v>264</v>
      </c>
      <c r="C31" s="140" t="s">
        <v>264</v>
      </c>
      <c r="D31" s="133">
        <v>1</v>
      </c>
      <c r="E31" s="140"/>
      <c r="F31" s="134"/>
      <c r="G31" s="135"/>
      <c r="H31" s="136"/>
      <c r="I31" s="135"/>
      <c r="J31" s="136"/>
      <c r="K31" s="135"/>
      <c r="L31" s="136"/>
      <c r="M31" s="137">
        <f t="shared" si="0"/>
        <v>1</v>
      </c>
      <c r="N31" s="138">
        <f t="shared" si="1"/>
        <v>1</v>
      </c>
      <c r="O31" s="140" t="s">
        <v>297</v>
      </c>
    </row>
    <row r="32" spans="1:15" s="139" customFormat="1" ht="54.75" customHeight="1" x14ac:dyDescent="0.25">
      <c r="A32" s="108">
        <v>23</v>
      </c>
      <c r="B32" s="140" t="s">
        <v>265</v>
      </c>
      <c r="C32" s="140" t="s">
        <v>265</v>
      </c>
      <c r="D32" s="133">
        <v>1</v>
      </c>
      <c r="E32" s="140"/>
      <c r="F32" s="134"/>
      <c r="G32" s="135"/>
      <c r="H32" s="136"/>
      <c r="I32" s="135"/>
      <c r="J32" s="136"/>
      <c r="K32" s="135"/>
      <c r="L32" s="136"/>
      <c r="M32" s="137">
        <f t="shared" si="0"/>
        <v>1</v>
      </c>
      <c r="N32" s="138">
        <f t="shared" si="1"/>
        <v>1</v>
      </c>
      <c r="O32" s="140" t="s">
        <v>303</v>
      </c>
    </row>
    <row r="33" spans="1:15" s="139" customFormat="1" ht="54.75" customHeight="1" x14ac:dyDescent="0.25">
      <c r="A33" s="108">
        <v>24</v>
      </c>
      <c r="B33" s="140" t="s">
        <v>266</v>
      </c>
      <c r="C33" s="140" t="s">
        <v>267</v>
      </c>
      <c r="D33" s="133">
        <v>0.9</v>
      </c>
      <c r="E33" s="140" t="s">
        <v>268</v>
      </c>
      <c r="F33" s="134">
        <v>0.1</v>
      </c>
      <c r="G33" s="135"/>
      <c r="H33" s="136"/>
      <c r="I33" s="135"/>
      <c r="J33" s="136"/>
      <c r="K33" s="135"/>
      <c r="L33" s="136"/>
      <c r="M33" s="137">
        <f t="shared" si="0"/>
        <v>2</v>
      </c>
      <c r="N33" s="138">
        <f t="shared" si="1"/>
        <v>1</v>
      </c>
      <c r="O33" s="140" t="s">
        <v>321</v>
      </c>
    </row>
    <row r="34" spans="1:15" s="139" customFormat="1" ht="54.75" customHeight="1" x14ac:dyDescent="0.25">
      <c r="A34" s="108">
        <v>25</v>
      </c>
      <c r="B34" s="140" t="s">
        <v>269</v>
      </c>
      <c r="C34" s="140" t="s">
        <v>270</v>
      </c>
      <c r="D34" s="133">
        <v>0.9</v>
      </c>
      <c r="E34" s="140" t="s">
        <v>200</v>
      </c>
      <c r="F34" s="134">
        <v>0.1</v>
      </c>
      <c r="G34" s="135"/>
      <c r="H34" s="136"/>
      <c r="I34" s="135"/>
      <c r="J34" s="136"/>
      <c r="K34" s="135"/>
      <c r="L34" s="136"/>
      <c r="M34" s="137">
        <f t="shared" si="0"/>
        <v>2</v>
      </c>
      <c r="N34" s="138">
        <f t="shared" si="1"/>
        <v>1</v>
      </c>
      <c r="O34" s="140"/>
    </row>
    <row r="35" spans="1:15" s="139" customFormat="1" ht="54.75" customHeight="1" x14ac:dyDescent="0.25">
      <c r="A35" s="108">
        <v>26</v>
      </c>
      <c r="B35" s="140" t="s">
        <v>271</v>
      </c>
      <c r="C35" s="140" t="s">
        <v>272</v>
      </c>
      <c r="D35" s="133">
        <v>0.1</v>
      </c>
      <c r="E35" s="140" t="s">
        <v>273</v>
      </c>
      <c r="F35" s="134">
        <v>0.9</v>
      </c>
      <c r="G35" s="135"/>
      <c r="H35" s="136"/>
      <c r="I35" s="135"/>
      <c r="J35" s="136"/>
      <c r="K35" s="135"/>
      <c r="L35" s="136"/>
      <c r="M35" s="137">
        <f t="shared" si="0"/>
        <v>2</v>
      </c>
      <c r="N35" s="138">
        <f t="shared" si="1"/>
        <v>1</v>
      </c>
      <c r="O35" s="140"/>
    </row>
    <row r="36" spans="1:15" s="139" customFormat="1" ht="54.75" customHeight="1" x14ac:dyDescent="0.25">
      <c r="A36" s="108">
        <v>27</v>
      </c>
      <c r="B36" s="140" t="s">
        <v>274</v>
      </c>
      <c r="C36" s="140" t="s">
        <v>275</v>
      </c>
      <c r="D36" s="133">
        <v>0.45</v>
      </c>
      <c r="E36" s="140" t="s">
        <v>276</v>
      </c>
      <c r="F36" s="134">
        <v>0.45</v>
      </c>
      <c r="G36" s="135" t="s">
        <v>277</v>
      </c>
      <c r="H36" s="136">
        <v>0.1</v>
      </c>
      <c r="I36" s="135"/>
      <c r="J36" s="136"/>
      <c r="K36" s="135"/>
      <c r="L36" s="136"/>
      <c r="M36" s="137">
        <f t="shared" si="0"/>
        <v>3</v>
      </c>
      <c r="N36" s="138">
        <f t="shared" si="1"/>
        <v>1</v>
      </c>
      <c r="O36" s="140"/>
    </row>
    <row r="37" spans="1:15" s="139" customFormat="1" ht="54.75" customHeight="1" x14ac:dyDescent="0.25">
      <c r="A37" s="108">
        <v>28</v>
      </c>
      <c r="B37" s="140" t="s">
        <v>278</v>
      </c>
      <c r="C37" s="140" t="s">
        <v>279</v>
      </c>
      <c r="D37" s="133">
        <v>0.9</v>
      </c>
      <c r="E37" s="140" t="s">
        <v>280</v>
      </c>
      <c r="F37" s="134">
        <v>0.1</v>
      </c>
      <c r="G37" s="135"/>
      <c r="H37" s="136"/>
      <c r="I37" s="135"/>
      <c r="J37" s="136"/>
      <c r="K37" s="135"/>
      <c r="L37" s="136"/>
      <c r="M37" s="137">
        <f t="shared" ref="M37:M42" si="2">+COUNTIF(C37:L37,"*")</f>
        <v>2</v>
      </c>
      <c r="N37" s="138">
        <f t="shared" ref="N37:N42" si="3">+SUM(D37,F37,H37,J37,L37)</f>
        <v>1</v>
      </c>
      <c r="O37" s="140"/>
    </row>
    <row r="38" spans="1:15" s="139" customFormat="1" ht="54.75" customHeight="1" x14ac:dyDescent="0.25">
      <c r="A38" s="108">
        <v>29</v>
      </c>
      <c r="B38" s="140" t="s">
        <v>281</v>
      </c>
      <c r="C38" s="140" t="s">
        <v>282</v>
      </c>
      <c r="D38" s="133">
        <v>0.9</v>
      </c>
      <c r="E38" s="140" t="s">
        <v>283</v>
      </c>
      <c r="F38" s="134">
        <v>0.1</v>
      </c>
      <c r="G38" s="135"/>
      <c r="H38" s="136"/>
      <c r="I38" s="135"/>
      <c r="J38" s="136"/>
      <c r="K38" s="135"/>
      <c r="L38" s="136"/>
      <c r="M38" s="137">
        <f t="shared" si="2"/>
        <v>2</v>
      </c>
      <c r="N38" s="138">
        <f t="shared" si="3"/>
        <v>1</v>
      </c>
      <c r="O38" s="140"/>
    </row>
    <row r="39" spans="1:15" s="139" customFormat="1" ht="54.75" customHeight="1" x14ac:dyDescent="0.25">
      <c r="A39" s="108">
        <v>30</v>
      </c>
      <c r="B39" s="140" t="s">
        <v>284</v>
      </c>
      <c r="C39" s="140" t="s">
        <v>284</v>
      </c>
      <c r="D39" s="133">
        <v>1</v>
      </c>
      <c r="E39" s="140"/>
      <c r="F39" s="134"/>
      <c r="G39" s="135"/>
      <c r="H39" s="136"/>
      <c r="I39" s="135"/>
      <c r="J39" s="136"/>
      <c r="K39" s="135"/>
      <c r="L39" s="136"/>
      <c r="M39" s="137">
        <f t="shared" si="2"/>
        <v>1</v>
      </c>
      <c r="N39" s="138">
        <f t="shared" si="3"/>
        <v>1</v>
      </c>
      <c r="O39" s="140"/>
    </row>
    <row r="40" spans="1:15" s="139" customFormat="1" ht="54.75" customHeight="1" x14ac:dyDescent="0.25">
      <c r="A40" s="108">
        <v>31</v>
      </c>
      <c r="B40" s="140" t="s">
        <v>285</v>
      </c>
      <c r="C40" s="140" t="s">
        <v>285</v>
      </c>
      <c r="D40" s="133">
        <v>1</v>
      </c>
      <c r="E40" s="140"/>
      <c r="F40" s="134"/>
      <c r="G40" s="135"/>
      <c r="H40" s="136"/>
      <c r="I40" s="135"/>
      <c r="J40" s="136"/>
      <c r="K40" s="135"/>
      <c r="L40" s="136"/>
      <c r="M40" s="137">
        <f t="shared" si="2"/>
        <v>1</v>
      </c>
      <c r="N40" s="138">
        <f t="shared" si="3"/>
        <v>1</v>
      </c>
      <c r="O40" s="140"/>
    </row>
    <row r="41" spans="1:15" s="139" customFormat="1" ht="54.75" customHeight="1" x14ac:dyDescent="0.25">
      <c r="A41" s="108">
        <v>32</v>
      </c>
      <c r="B41" s="140" t="s">
        <v>286</v>
      </c>
      <c r="C41" s="140" t="s">
        <v>287</v>
      </c>
      <c r="D41" s="133">
        <v>0.5</v>
      </c>
      <c r="E41" s="140" t="s">
        <v>288</v>
      </c>
      <c r="F41" s="134">
        <v>0.5</v>
      </c>
      <c r="G41" s="135"/>
      <c r="H41" s="136"/>
      <c r="I41" s="135"/>
      <c r="J41" s="136"/>
      <c r="K41" s="135"/>
      <c r="L41" s="136"/>
      <c r="M41" s="137">
        <f t="shared" si="2"/>
        <v>2</v>
      </c>
      <c r="N41" s="138">
        <f t="shared" si="3"/>
        <v>1</v>
      </c>
      <c r="O41" s="140"/>
    </row>
    <row r="42" spans="1:15" s="139" customFormat="1" ht="54.75" customHeight="1" x14ac:dyDescent="0.25">
      <c r="A42" s="108">
        <v>33</v>
      </c>
      <c r="B42" s="140" t="s">
        <v>289</v>
      </c>
      <c r="C42" s="140" t="s">
        <v>290</v>
      </c>
      <c r="D42" s="133">
        <v>0.55000000000000004</v>
      </c>
      <c r="E42" s="140" t="s">
        <v>291</v>
      </c>
      <c r="F42" s="134">
        <v>0.35</v>
      </c>
      <c r="G42" s="135" t="s">
        <v>292</v>
      </c>
      <c r="H42" s="136">
        <v>0.1</v>
      </c>
      <c r="I42" s="135"/>
      <c r="J42" s="136"/>
      <c r="K42" s="135"/>
      <c r="L42" s="136"/>
      <c r="M42" s="137">
        <f t="shared" si="2"/>
        <v>3</v>
      </c>
      <c r="N42" s="138">
        <f t="shared" si="3"/>
        <v>1</v>
      </c>
      <c r="O42" s="140"/>
    </row>
    <row r="43" spans="1:15" s="139" customFormat="1" ht="54.75" hidden="1" customHeight="1" x14ac:dyDescent="0.25">
      <c r="A43" s="108">
        <v>34</v>
      </c>
      <c r="B43" s="140"/>
      <c r="C43" s="140"/>
      <c r="D43" s="133"/>
      <c r="E43" s="140"/>
      <c r="F43" s="134"/>
      <c r="G43" s="135"/>
      <c r="H43" s="136"/>
      <c r="I43" s="135"/>
      <c r="J43" s="136"/>
      <c r="K43" s="135"/>
      <c r="L43" s="136"/>
      <c r="M43" s="137"/>
      <c r="N43" s="138"/>
    </row>
    <row r="44" spans="1:15" s="139" customFormat="1" ht="54.75" hidden="1" customHeight="1" x14ac:dyDescent="0.25">
      <c r="A44" s="108">
        <v>35</v>
      </c>
      <c r="B44" s="140"/>
      <c r="C44" s="140"/>
      <c r="D44" s="133"/>
      <c r="E44" s="140"/>
      <c r="F44" s="134"/>
      <c r="G44" s="135"/>
      <c r="H44" s="136"/>
      <c r="I44" s="135"/>
      <c r="J44" s="136"/>
      <c r="K44" s="135"/>
      <c r="L44" s="136"/>
      <c r="M44" s="137"/>
      <c r="N44" s="138"/>
    </row>
    <row r="45" spans="1:15" s="139" customFormat="1" ht="54.75" hidden="1" customHeight="1" x14ac:dyDescent="0.25">
      <c r="A45" s="108">
        <v>36</v>
      </c>
      <c r="B45" s="140"/>
      <c r="C45" s="140"/>
      <c r="D45" s="133"/>
      <c r="E45" s="140"/>
      <c r="F45" s="134"/>
      <c r="G45" s="135"/>
      <c r="H45" s="136"/>
      <c r="I45" s="135"/>
      <c r="J45" s="136"/>
      <c r="K45" s="135"/>
      <c r="L45" s="136"/>
      <c r="M45" s="137"/>
      <c r="N45" s="138"/>
    </row>
    <row r="46" spans="1:15" s="139" customFormat="1" ht="54.75" hidden="1" customHeight="1" x14ac:dyDescent="0.25">
      <c r="A46" s="108">
        <v>37</v>
      </c>
      <c r="B46" s="140"/>
      <c r="C46" s="140"/>
      <c r="D46" s="133"/>
      <c r="E46" s="140"/>
      <c r="F46" s="134"/>
      <c r="G46" s="135"/>
      <c r="H46" s="136"/>
      <c r="I46" s="135"/>
      <c r="J46" s="136"/>
      <c r="K46" s="135"/>
      <c r="L46" s="136"/>
      <c r="M46" s="137"/>
      <c r="N46" s="138"/>
    </row>
    <row r="47" spans="1:15" s="139" customFormat="1" ht="54.75" hidden="1" customHeight="1" x14ac:dyDescent="0.25">
      <c r="A47" s="108">
        <v>38</v>
      </c>
      <c r="B47" s="140"/>
      <c r="C47" s="140"/>
      <c r="D47" s="133"/>
      <c r="E47" s="140"/>
      <c r="F47" s="134"/>
      <c r="G47" s="135"/>
      <c r="H47" s="136"/>
      <c r="I47" s="135"/>
      <c r="J47" s="136"/>
      <c r="K47" s="135"/>
      <c r="L47" s="136"/>
      <c r="M47" s="137"/>
      <c r="N47" s="138"/>
    </row>
    <row r="48" spans="1:15" s="139" customFormat="1" ht="54.75" hidden="1" customHeight="1" x14ac:dyDescent="0.25">
      <c r="A48" s="108">
        <v>39</v>
      </c>
      <c r="B48" s="140"/>
      <c r="C48" s="140"/>
      <c r="D48" s="133"/>
      <c r="E48" s="140"/>
      <c r="F48" s="134"/>
      <c r="G48" s="135"/>
      <c r="H48" s="136"/>
      <c r="I48" s="135"/>
      <c r="J48" s="136"/>
      <c r="K48" s="135"/>
      <c r="L48" s="136"/>
      <c r="M48" s="137"/>
      <c r="N48" s="138"/>
    </row>
    <row r="49" spans="1:14" s="139" customFormat="1" ht="54.75" hidden="1" customHeight="1" x14ac:dyDescent="0.25">
      <c r="A49" s="108">
        <v>40</v>
      </c>
      <c r="B49" s="140"/>
      <c r="C49" s="140"/>
      <c r="D49" s="133"/>
      <c r="E49" s="140"/>
      <c r="F49" s="134"/>
      <c r="G49" s="135"/>
      <c r="H49" s="136"/>
      <c r="I49" s="135"/>
      <c r="J49" s="136"/>
      <c r="K49" s="135"/>
      <c r="L49" s="136"/>
      <c r="M49" s="137"/>
      <c r="N49" s="138"/>
    </row>
    <row r="50" spans="1:14" s="139" customFormat="1" ht="54.75" hidden="1" customHeight="1" x14ac:dyDescent="0.25">
      <c r="A50" s="108">
        <v>41</v>
      </c>
      <c r="B50" s="140"/>
      <c r="C50" s="140"/>
      <c r="D50" s="133"/>
      <c r="E50" s="140"/>
      <c r="F50" s="134"/>
      <c r="G50" s="135"/>
      <c r="H50" s="136"/>
      <c r="I50" s="135"/>
      <c r="J50" s="136"/>
      <c r="K50" s="135"/>
      <c r="L50" s="136"/>
      <c r="M50" s="137"/>
      <c r="N50" s="138"/>
    </row>
    <row r="51" spans="1:14" s="139" customFormat="1" ht="54.75" hidden="1" customHeight="1" x14ac:dyDescent="0.25">
      <c r="A51" s="108">
        <v>42</v>
      </c>
      <c r="B51" s="140"/>
      <c r="C51" s="140"/>
      <c r="D51" s="133"/>
      <c r="E51" s="140"/>
      <c r="F51" s="134"/>
      <c r="G51" s="135"/>
      <c r="H51" s="136"/>
      <c r="I51" s="135"/>
      <c r="J51" s="136"/>
      <c r="K51" s="135"/>
      <c r="L51" s="136"/>
      <c r="M51" s="137"/>
      <c r="N51" s="138"/>
    </row>
    <row r="52" spans="1:14" s="139" customFormat="1" ht="54.75" hidden="1" customHeight="1" x14ac:dyDescent="0.25">
      <c r="A52" s="108">
        <v>43</v>
      </c>
      <c r="B52" s="140"/>
      <c r="C52" s="140"/>
      <c r="D52" s="133"/>
      <c r="E52" s="140"/>
      <c r="F52" s="134"/>
      <c r="G52" s="135"/>
      <c r="H52" s="136"/>
      <c r="I52" s="135"/>
      <c r="J52" s="136"/>
      <c r="K52" s="135"/>
      <c r="L52" s="136"/>
      <c r="M52" s="137"/>
      <c r="N52" s="138"/>
    </row>
    <row r="53" spans="1:14" s="139" customFormat="1" ht="54.75" hidden="1" customHeight="1" x14ac:dyDescent="0.25">
      <c r="A53" s="108">
        <v>44</v>
      </c>
      <c r="B53" s="140"/>
      <c r="C53" s="140"/>
      <c r="D53" s="133"/>
      <c r="E53" s="140"/>
      <c r="F53" s="134"/>
      <c r="G53" s="135"/>
      <c r="H53" s="136"/>
      <c r="I53" s="135"/>
      <c r="J53" s="136"/>
      <c r="K53" s="135"/>
      <c r="L53" s="136"/>
      <c r="M53" s="137"/>
      <c r="N53" s="138"/>
    </row>
    <row r="54" spans="1:14" s="139" customFormat="1" ht="54.75" hidden="1" customHeight="1" x14ac:dyDescent="0.25">
      <c r="A54" s="108">
        <v>45</v>
      </c>
      <c r="B54" s="140"/>
      <c r="C54" s="140"/>
      <c r="D54" s="133"/>
      <c r="E54" s="140"/>
      <c r="F54" s="134"/>
      <c r="G54" s="135"/>
      <c r="H54" s="136"/>
      <c r="I54" s="135"/>
      <c r="J54" s="136"/>
      <c r="K54" s="135"/>
      <c r="L54" s="136"/>
      <c r="M54" s="137"/>
      <c r="N54" s="138"/>
    </row>
    <row r="55" spans="1:14" s="139" customFormat="1" ht="54.75" hidden="1" customHeight="1" x14ac:dyDescent="0.25">
      <c r="A55" s="108">
        <v>46</v>
      </c>
      <c r="B55" s="140"/>
      <c r="C55" s="140"/>
      <c r="D55" s="133"/>
      <c r="E55" s="140"/>
      <c r="F55" s="134"/>
      <c r="G55" s="135"/>
      <c r="H55" s="136"/>
      <c r="I55" s="135"/>
      <c r="J55" s="136"/>
      <c r="K55" s="135"/>
      <c r="L55" s="136"/>
      <c r="M55" s="137"/>
      <c r="N55" s="138"/>
    </row>
    <row r="56" spans="1:14" s="139" customFormat="1" ht="54.75" hidden="1" customHeight="1" x14ac:dyDescent="0.25">
      <c r="A56" s="108">
        <v>47</v>
      </c>
      <c r="B56" s="140"/>
      <c r="C56" s="140"/>
      <c r="D56" s="133"/>
      <c r="E56" s="140"/>
      <c r="F56" s="134"/>
      <c r="G56" s="135"/>
      <c r="H56" s="136"/>
      <c r="I56" s="135"/>
      <c r="J56" s="136"/>
      <c r="K56" s="135"/>
      <c r="L56" s="136"/>
      <c r="M56" s="137"/>
      <c r="N56" s="138"/>
    </row>
    <row r="57" spans="1:14" s="139" customFormat="1" ht="54.75" hidden="1" customHeight="1" x14ac:dyDescent="0.25">
      <c r="A57" s="108">
        <v>48</v>
      </c>
      <c r="B57" s="140"/>
      <c r="C57" s="140"/>
      <c r="D57" s="133"/>
      <c r="E57" s="140"/>
      <c r="F57" s="134"/>
      <c r="G57" s="135"/>
      <c r="H57" s="136"/>
      <c r="I57" s="135"/>
      <c r="J57" s="136"/>
      <c r="K57" s="135"/>
      <c r="L57" s="136"/>
      <c r="M57" s="137"/>
      <c r="N57" s="138"/>
    </row>
    <row r="58" spans="1:14" s="139" customFormat="1" ht="54.75" hidden="1" customHeight="1" x14ac:dyDescent="0.25">
      <c r="A58" s="108">
        <v>49</v>
      </c>
      <c r="B58" s="140"/>
      <c r="C58" s="140"/>
      <c r="D58" s="133"/>
      <c r="E58" s="140"/>
      <c r="F58" s="134"/>
      <c r="G58" s="135"/>
      <c r="H58" s="136"/>
      <c r="I58" s="135"/>
      <c r="J58" s="136"/>
      <c r="K58" s="135"/>
      <c r="L58" s="136"/>
      <c r="M58" s="137"/>
      <c r="N58" s="138"/>
    </row>
    <row r="59" spans="1:14" s="139" customFormat="1" ht="54.75" hidden="1" customHeight="1" x14ac:dyDescent="0.25">
      <c r="A59" s="108">
        <v>50</v>
      </c>
      <c r="B59" s="140"/>
      <c r="C59" s="140"/>
      <c r="D59" s="133"/>
      <c r="E59" s="140"/>
      <c r="F59" s="134"/>
      <c r="G59" s="135"/>
      <c r="H59" s="136"/>
      <c r="I59" s="135"/>
      <c r="J59" s="136"/>
      <c r="K59" s="135"/>
      <c r="L59" s="136"/>
      <c r="M59" s="137"/>
      <c r="N59" s="138"/>
    </row>
    <row r="60" spans="1:14" s="139" customFormat="1" ht="54.75" hidden="1" customHeight="1" x14ac:dyDescent="0.25">
      <c r="A60" s="108">
        <v>51</v>
      </c>
      <c r="B60" s="140"/>
      <c r="C60" s="140"/>
      <c r="D60" s="133"/>
      <c r="E60" s="140"/>
      <c r="F60" s="134"/>
      <c r="G60" s="135"/>
      <c r="H60" s="136"/>
      <c r="I60" s="135"/>
      <c r="J60" s="136"/>
      <c r="K60" s="135"/>
      <c r="L60" s="136"/>
      <c r="M60" s="137"/>
      <c r="N60" s="138"/>
    </row>
    <row r="61" spans="1:14" s="139" customFormat="1" ht="54.75" hidden="1" customHeight="1" x14ac:dyDescent="0.25">
      <c r="A61" s="108">
        <v>52</v>
      </c>
      <c r="B61" s="140"/>
      <c r="C61" s="140"/>
      <c r="D61" s="133"/>
      <c r="E61" s="140"/>
      <c r="F61" s="134"/>
      <c r="G61" s="135"/>
      <c r="H61" s="136"/>
      <c r="I61" s="135"/>
      <c r="J61" s="136"/>
      <c r="K61" s="135"/>
      <c r="L61" s="136"/>
      <c r="M61" s="137"/>
      <c r="N61" s="138"/>
    </row>
    <row r="62" spans="1:14" s="139" customFormat="1" ht="54.75" hidden="1" customHeight="1" x14ac:dyDescent="0.25">
      <c r="A62" s="108">
        <v>53</v>
      </c>
      <c r="B62" s="140"/>
      <c r="C62" s="140"/>
      <c r="D62" s="133"/>
      <c r="E62" s="140"/>
      <c r="F62" s="134"/>
      <c r="G62" s="135"/>
      <c r="H62" s="136"/>
      <c r="I62" s="135"/>
      <c r="J62" s="136"/>
      <c r="K62" s="135"/>
      <c r="L62" s="136"/>
      <c r="M62" s="137"/>
      <c r="N62" s="138"/>
    </row>
    <row r="63" spans="1:14" s="139" customFormat="1" ht="54.75" hidden="1" customHeight="1" x14ac:dyDescent="0.25">
      <c r="A63" s="108">
        <v>54</v>
      </c>
      <c r="B63" s="140"/>
      <c r="C63" s="140"/>
      <c r="D63" s="133"/>
      <c r="E63" s="140"/>
      <c r="F63" s="134"/>
      <c r="G63" s="135"/>
      <c r="H63" s="136"/>
      <c r="I63" s="135"/>
      <c r="J63" s="136"/>
      <c r="K63" s="135"/>
      <c r="L63" s="136"/>
      <c r="M63" s="137"/>
      <c r="N63" s="138"/>
    </row>
    <row r="64" spans="1:14" s="139" customFormat="1" ht="54.75" hidden="1" customHeight="1" x14ac:dyDescent="0.25">
      <c r="A64" s="108">
        <v>55</v>
      </c>
      <c r="B64" s="140"/>
      <c r="C64" s="140"/>
      <c r="D64" s="133"/>
      <c r="E64" s="140"/>
      <c r="F64" s="134"/>
      <c r="G64" s="135"/>
      <c r="H64" s="136"/>
      <c r="I64" s="135"/>
      <c r="J64" s="136"/>
      <c r="K64" s="135"/>
      <c r="L64" s="136"/>
      <c r="M64" s="137"/>
      <c r="N64" s="138"/>
    </row>
    <row r="65" spans="1:14" s="139" customFormat="1" ht="54.75" hidden="1" customHeight="1" x14ac:dyDescent="0.25">
      <c r="A65" s="108">
        <v>56</v>
      </c>
      <c r="B65" s="140"/>
      <c r="C65" s="140"/>
      <c r="D65" s="133"/>
      <c r="E65" s="140"/>
      <c r="F65" s="134"/>
      <c r="G65" s="135"/>
      <c r="H65" s="136"/>
      <c r="I65" s="135"/>
      <c r="J65" s="136"/>
      <c r="K65" s="135"/>
      <c r="L65" s="136"/>
      <c r="M65" s="137"/>
      <c r="N65" s="138"/>
    </row>
    <row r="66" spans="1:14" s="139" customFormat="1" ht="54.75" hidden="1" customHeight="1" x14ac:dyDescent="0.25">
      <c r="A66" s="108">
        <v>57</v>
      </c>
      <c r="B66" s="140"/>
      <c r="C66" s="140"/>
      <c r="D66" s="133"/>
      <c r="E66" s="140"/>
      <c r="F66" s="134"/>
      <c r="G66" s="135"/>
      <c r="H66" s="136"/>
      <c r="I66" s="135"/>
      <c r="J66" s="136"/>
      <c r="K66" s="135"/>
      <c r="L66" s="136"/>
      <c r="M66" s="137"/>
      <c r="N66" s="138"/>
    </row>
    <row r="67" spans="1:14" s="139" customFormat="1" ht="54.75" hidden="1" customHeight="1" x14ac:dyDescent="0.25">
      <c r="A67" s="108">
        <v>58</v>
      </c>
      <c r="B67" s="140"/>
      <c r="C67" s="140"/>
      <c r="D67" s="133"/>
      <c r="E67" s="140"/>
      <c r="F67" s="134"/>
      <c r="G67" s="135"/>
      <c r="H67" s="136"/>
      <c r="I67" s="135"/>
      <c r="J67" s="136"/>
      <c r="K67" s="135"/>
      <c r="L67" s="136"/>
      <c r="M67" s="137"/>
      <c r="N67" s="138"/>
    </row>
    <row r="68" spans="1:14" s="139" customFormat="1" ht="54.75" hidden="1" customHeight="1" x14ac:dyDescent="0.25">
      <c r="A68" s="108">
        <v>59</v>
      </c>
      <c r="B68" s="140"/>
      <c r="C68" s="140"/>
      <c r="D68" s="133"/>
      <c r="E68" s="140"/>
      <c r="F68" s="134"/>
      <c r="G68" s="135"/>
      <c r="H68" s="136"/>
      <c r="I68" s="135"/>
      <c r="J68" s="136"/>
      <c r="K68" s="135"/>
      <c r="L68" s="136"/>
      <c r="M68" s="137"/>
      <c r="N68" s="138"/>
    </row>
    <row r="69" spans="1:14" s="139" customFormat="1" ht="54.75" hidden="1" customHeight="1" x14ac:dyDescent="0.25">
      <c r="A69" s="108">
        <v>60</v>
      </c>
      <c r="B69" s="140"/>
      <c r="C69" s="140"/>
      <c r="D69" s="133"/>
      <c r="E69" s="140"/>
      <c r="F69" s="134"/>
      <c r="G69" s="135"/>
      <c r="H69" s="136"/>
      <c r="I69" s="135"/>
      <c r="J69" s="136"/>
      <c r="K69" s="135"/>
      <c r="L69" s="136"/>
      <c r="M69" s="137"/>
      <c r="N69" s="138"/>
    </row>
    <row r="70" spans="1:14" s="139" customFormat="1" ht="54.75" hidden="1" customHeight="1" x14ac:dyDescent="0.25">
      <c r="A70" s="108">
        <v>61</v>
      </c>
      <c r="B70" s="140"/>
      <c r="C70" s="140"/>
      <c r="D70" s="133"/>
      <c r="E70" s="140"/>
      <c r="F70" s="134"/>
      <c r="G70" s="135"/>
      <c r="H70" s="136"/>
      <c r="I70" s="135"/>
      <c r="J70" s="136"/>
      <c r="K70" s="135"/>
      <c r="L70" s="136"/>
      <c r="M70" s="137"/>
      <c r="N70" s="138"/>
    </row>
    <row r="71" spans="1:14" s="139" customFormat="1" ht="54.75" hidden="1" customHeight="1" x14ac:dyDescent="0.25">
      <c r="A71" s="108">
        <v>62</v>
      </c>
      <c r="B71" s="140"/>
      <c r="C71" s="140"/>
      <c r="D71" s="133"/>
      <c r="E71" s="140"/>
      <c r="F71" s="134"/>
      <c r="G71" s="135"/>
      <c r="H71" s="136"/>
      <c r="I71" s="135"/>
      <c r="J71" s="136"/>
      <c r="K71" s="135"/>
      <c r="L71" s="136"/>
      <c r="M71" s="137"/>
      <c r="N71" s="138"/>
    </row>
    <row r="72" spans="1:14" s="139" customFormat="1" ht="54.75" hidden="1" customHeight="1" x14ac:dyDescent="0.25">
      <c r="A72" s="108">
        <v>63</v>
      </c>
      <c r="B72" s="140"/>
      <c r="C72" s="140"/>
      <c r="D72" s="133"/>
      <c r="E72" s="140"/>
      <c r="F72" s="134"/>
      <c r="G72" s="135"/>
      <c r="H72" s="136"/>
      <c r="I72" s="135"/>
      <c r="J72" s="136"/>
      <c r="K72" s="135"/>
      <c r="L72" s="136"/>
      <c r="M72" s="137"/>
      <c r="N72" s="138"/>
    </row>
    <row r="73" spans="1:14" s="139" customFormat="1" ht="54.75" hidden="1" customHeight="1" x14ac:dyDescent="0.25">
      <c r="A73" s="108">
        <v>64</v>
      </c>
      <c r="B73" s="140"/>
      <c r="C73" s="140"/>
      <c r="D73" s="133"/>
      <c r="E73" s="140"/>
      <c r="F73" s="134"/>
      <c r="G73" s="135"/>
      <c r="H73" s="136"/>
      <c r="I73" s="135"/>
      <c r="J73" s="136"/>
      <c r="K73" s="135"/>
      <c r="L73" s="136"/>
      <c r="M73" s="137"/>
      <c r="N73" s="138"/>
    </row>
    <row r="74" spans="1:14" s="139" customFormat="1" ht="54.75" hidden="1" customHeight="1" x14ac:dyDescent="0.25">
      <c r="A74" s="108">
        <v>65</v>
      </c>
      <c r="B74" s="140"/>
      <c r="C74" s="140"/>
      <c r="D74" s="133"/>
      <c r="E74" s="140"/>
      <c r="F74" s="134"/>
      <c r="G74" s="135"/>
      <c r="H74" s="136"/>
      <c r="I74" s="135"/>
      <c r="J74" s="136"/>
      <c r="K74" s="135"/>
      <c r="L74" s="136"/>
      <c r="M74" s="137"/>
      <c r="N74" s="138"/>
    </row>
    <row r="75" spans="1:14" s="139" customFormat="1" ht="54.75" hidden="1" customHeight="1" x14ac:dyDescent="0.25">
      <c r="A75" s="108">
        <v>66</v>
      </c>
      <c r="B75" s="140"/>
      <c r="C75" s="140"/>
      <c r="D75" s="133"/>
      <c r="E75" s="140"/>
      <c r="F75" s="134"/>
      <c r="G75" s="135"/>
      <c r="H75" s="136"/>
      <c r="I75" s="135"/>
      <c r="J75" s="136"/>
      <c r="K75" s="135"/>
      <c r="L75" s="136"/>
      <c r="M75" s="137"/>
      <c r="N75" s="138"/>
    </row>
    <row r="76" spans="1:14" s="139" customFormat="1" ht="54.75" hidden="1" customHeight="1" x14ac:dyDescent="0.25">
      <c r="A76" s="108">
        <v>67</v>
      </c>
      <c r="B76" s="140"/>
      <c r="C76" s="140"/>
      <c r="D76" s="133"/>
      <c r="E76" s="140"/>
      <c r="F76" s="134"/>
      <c r="G76" s="135"/>
      <c r="H76" s="136"/>
      <c r="I76" s="135"/>
      <c r="J76" s="136"/>
      <c r="K76" s="135"/>
      <c r="L76" s="136"/>
      <c r="M76" s="137"/>
      <c r="N76" s="138"/>
    </row>
    <row r="77" spans="1:14" s="139" customFormat="1" ht="54.75" hidden="1" customHeight="1" x14ac:dyDescent="0.25">
      <c r="A77" s="108">
        <v>68</v>
      </c>
      <c r="B77" s="140"/>
      <c r="C77" s="140"/>
      <c r="D77" s="133"/>
      <c r="E77" s="140"/>
      <c r="F77" s="134"/>
      <c r="G77" s="135"/>
      <c r="H77" s="136"/>
      <c r="I77" s="135"/>
      <c r="J77" s="136"/>
      <c r="K77" s="135"/>
      <c r="L77" s="136"/>
      <c r="M77" s="137"/>
      <c r="N77" s="138"/>
    </row>
    <row r="78" spans="1:14" s="139" customFormat="1" ht="54.75" hidden="1" customHeight="1" x14ac:dyDescent="0.25">
      <c r="A78" s="108">
        <v>69</v>
      </c>
      <c r="B78" s="140"/>
      <c r="C78" s="140"/>
      <c r="D78" s="133"/>
      <c r="E78" s="140"/>
      <c r="F78" s="134"/>
      <c r="G78" s="135"/>
      <c r="H78" s="136"/>
      <c r="I78" s="135"/>
      <c r="J78" s="136"/>
      <c r="K78" s="135"/>
      <c r="L78" s="136"/>
      <c r="M78" s="137"/>
      <c r="N78" s="138"/>
    </row>
    <row r="79" spans="1:14" s="139" customFormat="1" ht="54.75" hidden="1" customHeight="1" x14ac:dyDescent="0.25">
      <c r="A79" s="108">
        <v>70</v>
      </c>
      <c r="B79" s="140"/>
      <c r="C79" s="140"/>
      <c r="D79" s="133"/>
      <c r="E79" s="140"/>
      <c r="F79" s="134"/>
      <c r="G79" s="135"/>
      <c r="H79" s="136"/>
      <c r="I79" s="135"/>
      <c r="J79" s="136"/>
      <c r="K79" s="135"/>
      <c r="L79" s="136"/>
      <c r="M79" s="137"/>
      <c r="N79" s="138"/>
    </row>
    <row r="80" spans="1:14" s="139" customFormat="1" ht="54.75" hidden="1" customHeight="1" x14ac:dyDescent="0.25">
      <c r="A80" s="108">
        <v>71</v>
      </c>
      <c r="B80" s="140"/>
      <c r="C80" s="140"/>
      <c r="D80" s="133"/>
      <c r="E80" s="140"/>
      <c r="F80" s="134"/>
      <c r="G80" s="135"/>
      <c r="H80" s="136"/>
      <c r="I80" s="135"/>
      <c r="J80" s="136"/>
      <c r="K80" s="135"/>
      <c r="L80" s="136"/>
      <c r="M80" s="137"/>
      <c r="N80" s="138"/>
    </row>
    <row r="81" spans="1:14" s="139" customFormat="1" ht="54.75" hidden="1" customHeight="1" x14ac:dyDescent="0.25">
      <c r="A81" s="108">
        <v>72</v>
      </c>
      <c r="B81" s="140"/>
      <c r="C81" s="140"/>
      <c r="D81" s="133"/>
      <c r="E81" s="140"/>
      <c r="F81" s="134"/>
      <c r="G81" s="135"/>
      <c r="H81" s="136"/>
      <c r="I81" s="135"/>
      <c r="J81" s="136"/>
      <c r="K81" s="135"/>
      <c r="L81" s="136"/>
      <c r="M81" s="137"/>
      <c r="N81" s="138"/>
    </row>
    <row r="82" spans="1:14" s="139" customFormat="1" ht="54.75" hidden="1" customHeight="1" x14ac:dyDescent="0.25">
      <c r="A82" s="108">
        <v>73</v>
      </c>
      <c r="B82" s="140"/>
      <c r="C82" s="140"/>
      <c r="D82" s="133"/>
      <c r="E82" s="140"/>
      <c r="F82" s="134"/>
      <c r="G82" s="135"/>
      <c r="H82" s="136"/>
      <c r="I82" s="135"/>
      <c r="J82" s="136"/>
      <c r="K82" s="135"/>
      <c r="L82" s="136"/>
      <c r="M82" s="137"/>
      <c r="N82" s="138"/>
    </row>
    <row r="83" spans="1:14" s="139" customFormat="1" ht="54.75" hidden="1" customHeight="1" x14ac:dyDescent="0.25">
      <c r="A83" s="108">
        <v>74</v>
      </c>
      <c r="B83" s="140"/>
      <c r="C83" s="140"/>
      <c r="D83" s="133"/>
      <c r="E83" s="140"/>
      <c r="F83" s="134"/>
      <c r="G83" s="135"/>
      <c r="H83" s="136"/>
      <c r="I83" s="135"/>
      <c r="J83" s="136"/>
      <c r="K83" s="135"/>
      <c r="L83" s="136"/>
      <c r="M83" s="137"/>
      <c r="N83" s="138"/>
    </row>
    <row r="84" spans="1:14" s="139" customFormat="1" ht="54.75" hidden="1" customHeight="1" x14ac:dyDescent="0.25">
      <c r="A84" s="108">
        <v>75</v>
      </c>
      <c r="B84" s="140"/>
      <c r="C84" s="140"/>
      <c r="D84" s="133"/>
      <c r="E84" s="140"/>
      <c r="F84" s="134"/>
      <c r="G84" s="135"/>
      <c r="H84" s="136"/>
      <c r="I84" s="135"/>
      <c r="J84" s="136"/>
      <c r="K84" s="135"/>
      <c r="L84" s="136"/>
      <c r="M84" s="137"/>
      <c r="N84" s="138"/>
    </row>
    <row r="85" spans="1:14" s="139" customFormat="1" ht="54.75" hidden="1" customHeight="1" x14ac:dyDescent="0.25">
      <c r="A85" s="108">
        <v>76</v>
      </c>
      <c r="B85" s="140"/>
      <c r="C85" s="140"/>
      <c r="D85" s="133"/>
      <c r="E85" s="140"/>
      <c r="F85" s="134"/>
      <c r="G85" s="135"/>
      <c r="H85" s="136"/>
      <c r="I85" s="135"/>
      <c r="J85" s="136"/>
      <c r="K85" s="135"/>
      <c r="L85" s="136"/>
      <c r="M85" s="137"/>
      <c r="N85" s="138"/>
    </row>
    <row r="86" spans="1:14" s="139" customFormat="1" ht="54.75" hidden="1" customHeight="1" x14ac:dyDescent="0.25">
      <c r="A86" s="108">
        <v>77</v>
      </c>
      <c r="B86" s="140"/>
      <c r="C86" s="140"/>
      <c r="D86" s="133"/>
      <c r="E86" s="140"/>
      <c r="F86" s="134"/>
      <c r="G86" s="135"/>
      <c r="H86" s="136"/>
      <c r="I86" s="135"/>
      <c r="J86" s="136"/>
      <c r="K86" s="135"/>
      <c r="L86" s="136"/>
      <c r="M86" s="137"/>
      <c r="N86" s="138"/>
    </row>
    <row r="87" spans="1:14" s="139" customFormat="1" ht="54.75" hidden="1" customHeight="1" x14ac:dyDescent="0.25">
      <c r="A87" s="108">
        <v>78</v>
      </c>
      <c r="B87" s="140"/>
      <c r="C87" s="140"/>
      <c r="D87" s="133"/>
      <c r="E87" s="140"/>
      <c r="F87" s="134"/>
      <c r="G87" s="135"/>
      <c r="H87" s="136"/>
      <c r="I87" s="135"/>
      <c r="J87" s="136"/>
      <c r="K87" s="135"/>
      <c r="L87" s="136"/>
      <c r="M87" s="137"/>
      <c r="N87" s="138"/>
    </row>
    <row r="88" spans="1:14" s="139" customFormat="1" ht="54.75" hidden="1" customHeight="1" x14ac:dyDescent="0.25">
      <c r="A88" s="108">
        <v>79</v>
      </c>
      <c r="B88" s="140"/>
      <c r="C88" s="140"/>
      <c r="D88" s="133"/>
      <c r="E88" s="140"/>
      <c r="F88" s="134"/>
      <c r="G88" s="135"/>
      <c r="H88" s="136"/>
      <c r="I88" s="135"/>
      <c r="J88" s="136"/>
      <c r="K88" s="135"/>
      <c r="L88" s="136"/>
      <c r="M88" s="137"/>
      <c r="N88" s="138"/>
    </row>
    <row r="89" spans="1:14" s="139" customFormat="1" ht="54.75" hidden="1" customHeight="1" x14ac:dyDescent="0.25">
      <c r="A89" s="108">
        <v>80</v>
      </c>
      <c r="B89" s="140"/>
      <c r="C89" s="140"/>
      <c r="D89" s="133"/>
      <c r="E89" s="140"/>
      <c r="F89" s="134"/>
      <c r="G89" s="135"/>
      <c r="H89" s="136"/>
      <c r="I89" s="135"/>
      <c r="J89" s="136"/>
      <c r="K89" s="135"/>
      <c r="L89" s="136"/>
      <c r="M89" s="137"/>
      <c r="N89" s="138"/>
    </row>
    <row r="90" spans="1:14" s="139" customFormat="1" ht="54.75" hidden="1" customHeight="1" x14ac:dyDescent="0.25">
      <c r="A90" s="108">
        <v>81</v>
      </c>
      <c r="B90" s="140"/>
      <c r="C90" s="140"/>
      <c r="D90" s="133"/>
      <c r="E90" s="140"/>
      <c r="F90" s="134"/>
      <c r="G90" s="135"/>
      <c r="H90" s="136"/>
      <c r="I90" s="135"/>
      <c r="J90" s="136"/>
      <c r="K90" s="135"/>
      <c r="L90" s="136"/>
      <c r="M90" s="137"/>
      <c r="N90" s="138"/>
    </row>
    <row r="91" spans="1:14" s="139" customFormat="1" ht="54.75" hidden="1" customHeight="1" x14ac:dyDescent="0.25">
      <c r="A91" s="108">
        <v>82</v>
      </c>
      <c r="B91" s="140"/>
      <c r="C91" s="140"/>
      <c r="D91" s="133"/>
      <c r="E91" s="140"/>
      <c r="F91" s="134"/>
      <c r="G91" s="135"/>
      <c r="H91" s="136"/>
      <c r="I91" s="135"/>
      <c r="J91" s="136"/>
      <c r="K91" s="135"/>
      <c r="L91" s="136"/>
      <c r="M91" s="137"/>
      <c r="N91" s="138"/>
    </row>
    <row r="92" spans="1:14" s="139" customFormat="1" ht="54.75" hidden="1" customHeight="1" x14ac:dyDescent="0.25">
      <c r="A92" s="108">
        <v>83</v>
      </c>
      <c r="B92" s="140"/>
      <c r="C92" s="140"/>
      <c r="D92" s="133"/>
      <c r="E92" s="140"/>
      <c r="F92" s="134"/>
      <c r="G92" s="135"/>
      <c r="H92" s="136"/>
      <c r="I92" s="135"/>
      <c r="J92" s="136"/>
      <c r="K92" s="135"/>
      <c r="L92" s="136"/>
      <c r="M92" s="137"/>
      <c r="N92" s="138"/>
    </row>
    <row r="93" spans="1:14" s="139" customFormat="1" ht="54.75" hidden="1" customHeight="1" x14ac:dyDescent="0.25">
      <c r="A93" s="108">
        <v>84</v>
      </c>
      <c r="B93" s="140"/>
      <c r="C93" s="140"/>
      <c r="D93" s="133"/>
      <c r="E93" s="140"/>
      <c r="F93" s="134"/>
      <c r="G93" s="135"/>
      <c r="H93" s="136"/>
      <c r="I93" s="135"/>
      <c r="J93" s="136"/>
      <c r="K93" s="135"/>
      <c r="L93" s="136"/>
      <c r="M93" s="137"/>
      <c r="N93" s="138"/>
    </row>
    <row r="94" spans="1:14" s="139" customFormat="1" ht="54.75" hidden="1" customHeight="1" x14ac:dyDescent="0.25">
      <c r="A94" s="108">
        <v>85</v>
      </c>
      <c r="B94" s="140"/>
      <c r="C94" s="140"/>
      <c r="D94" s="133"/>
      <c r="E94" s="140"/>
      <c r="F94" s="134"/>
      <c r="G94" s="135"/>
      <c r="H94" s="136"/>
      <c r="I94" s="135"/>
      <c r="J94" s="136"/>
      <c r="K94" s="135"/>
      <c r="L94" s="136"/>
      <c r="M94" s="137"/>
      <c r="N94" s="138"/>
    </row>
    <row r="95" spans="1:14" s="139" customFormat="1" ht="54.75" hidden="1" customHeight="1" x14ac:dyDescent="0.25">
      <c r="A95" s="108">
        <v>86</v>
      </c>
      <c r="B95" s="140"/>
      <c r="C95" s="140"/>
      <c r="D95" s="133"/>
      <c r="E95" s="140"/>
      <c r="F95" s="134"/>
      <c r="G95" s="135"/>
      <c r="H95" s="136"/>
      <c r="I95" s="135"/>
      <c r="J95" s="136"/>
      <c r="K95" s="135"/>
      <c r="L95" s="136"/>
      <c r="M95" s="137"/>
      <c r="N95" s="138"/>
    </row>
    <row r="96" spans="1:14" s="139" customFormat="1" ht="54.75" hidden="1" customHeight="1" x14ac:dyDescent="0.25">
      <c r="A96" s="108">
        <v>87</v>
      </c>
      <c r="B96" s="140"/>
      <c r="C96" s="140"/>
      <c r="D96" s="133"/>
      <c r="E96" s="140"/>
      <c r="F96" s="134"/>
      <c r="G96" s="135"/>
      <c r="H96" s="136"/>
      <c r="I96" s="135"/>
      <c r="J96" s="136"/>
      <c r="K96" s="135"/>
      <c r="L96" s="136"/>
      <c r="M96" s="137"/>
      <c r="N96" s="138"/>
    </row>
    <row r="97" spans="1:15" s="139" customFormat="1" ht="54.75" hidden="1" customHeight="1" x14ac:dyDescent="0.25">
      <c r="A97" s="108">
        <v>88</v>
      </c>
      <c r="B97" s="140"/>
      <c r="C97" s="140"/>
      <c r="D97" s="133"/>
      <c r="E97" s="140"/>
      <c r="F97" s="134"/>
      <c r="G97" s="135"/>
      <c r="H97" s="136"/>
      <c r="I97" s="135"/>
      <c r="J97" s="136"/>
      <c r="K97" s="135"/>
      <c r="L97" s="136"/>
      <c r="M97" s="137"/>
      <c r="N97" s="138"/>
    </row>
    <row r="98" spans="1:15" s="139" customFormat="1" ht="54.75" hidden="1" customHeight="1" x14ac:dyDescent="0.25">
      <c r="A98" s="108">
        <v>89</v>
      </c>
      <c r="B98" s="140"/>
      <c r="C98" s="140"/>
      <c r="D98" s="133"/>
      <c r="E98" s="140"/>
      <c r="F98" s="134"/>
      <c r="G98" s="135"/>
      <c r="H98" s="136"/>
      <c r="I98" s="135"/>
      <c r="J98" s="136"/>
      <c r="K98" s="135"/>
      <c r="L98" s="136"/>
      <c r="M98" s="137"/>
      <c r="N98" s="138"/>
    </row>
    <row r="99" spans="1:15" s="139" customFormat="1" ht="54.75" hidden="1" customHeight="1" x14ac:dyDescent="0.25">
      <c r="A99" s="108">
        <v>90</v>
      </c>
      <c r="B99" s="140"/>
      <c r="C99" s="140"/>
      <c r="D99" s="133"/>
      <c r="E99" s="140"/>
      <c r="F99" s="134"/>
      <c r="G99" s="135"/>
      <c r="H99" s="136"/>
      <c r="I99" s="135"/>
      <c r="J99" s="136"/>
      <c r="K99" s="135"/>
      <c r="L99" s="136"/>
      <c r="M99" s="137"/>
      <c r="N99" s="138"/>
    </row>
    <row r="100" spans="1:15" s="139" customFormat="1" ht="54.75" hidden="1" customHeight="1" x14ac:dyDescent="0.25">
      <c r="A100" s="108">
        <v>91</v>
      </c>
      <c r="B100" s="140"/>
      <c r="C100" s="140"/>
      <c r="D100" s="133"/>
      <c r="E100" s="140"/>
      <c r="F100" s="134"/>
      <c r="G100" s="135"/>
      <c r="H100" s="136"/>
      <c r="I100" s="135"/>
      <c r="J100" s="136"/>
      <c r="K100" s="135"/>
      <c r="L100" s="136"/>
      <c r="M100" s="137"/>
      <c r="N100" s="138"/>
    </row>
    <row r="101" spans="1:15" s="139" customFormat="1" ht="54.75" hidden="1" customHeight="1" x14ac:dyDescent="0.25">
      <c r="A101" s="108">
        <v>92</v>
      </c>
      <c r="B101" s="140"/>
      <c r="C101" s="140"/>
      <c r="D101" s="133"/>
      <c r="E101" s="140"/>
      <c r="F101" s="134"/>
      <c r="G101" s="135"/>
      <c r="H101" s="136"/>
      <c r="I101" s="135"/>
      <c r="J101" s="136"/>
      <c r="K101" s="135"/>
      <c r="L101" s="136"/>
      <c r="M101" s="137"/>
      <c r="N101" s="138"/>
    </row>
    <row r="102" spans="1:15" s="139" customFormat="1" ht="54.75" hidden="1" customHeight="1" x14ac:dyDescent="0.25">
      <c r="A102" s="108">
        <v>93</v>
      </c>
      <c r="B102" s="140"/>
      <c r="C102" s="140"/>
      <c r="D102" s="133"/>
      <c r="E102" s="140"/>
      <c r="F102" s="134"/>
      <c r="G102" s="135"/>
      <c r="H102" s="136"/>
      <c r="I102" s="135"/>
      <c r="J102" s="136"/>
      <c r="K102" s="135"/>
      <c r="L102" s="136"/>
      <c r="M102" s="137"/>
      <c r="N102" s="138"/>
    </row>
    <row r="103" spans="1:15" s="139" customFormat="1" ht="54.75" hidden="1" customHeight="1" x14ac:dyDescent="0.25">
      <c r="A103" s="108">
        <v>94</v>
      </c>
      <c r="B103" s="140"/>
      <c r="C103" s="140"/>
      <c r="D103" s="133"/>
      <c r="E103" s="140"/>
      <c r="F103" s="134"/>
      <c r="G103" s="135"/>
      <c r="H103" s="136"/>
      <c r="I103" s="135"/>
      <c r="J103" s="136"/>
      <c r="K103" s="135"/>
      <c r="L103" s="136"/>
      <c r="M103" s="137"/>
      <c r="N103" s="138"/>
    </row>
    <row r="104" spans="1:15" s="139" customFormat="1" ht="54.75" hidden="1" customHeight="1" x14ac:dyDescent="0.25">
      <c r="A104" s="108">
        <v>95</v>
      </c>
      <c r="B104" s="140"/>
      <c r="C104" s="140"/>
      <c r="D104" s="133"/>
      <c r="E104" s="140"/>
      <c r="F104" s="134"/>
      <c r="G104" s="135"/>
      <c r="H104" s="136"/>
      <c r="I104" s="135"/>
      <c r="J104" s="136"/>
      <c r="K104" s="135"/>
      <c r="L104" s="136"/>
      <c r="M104" s="137"/>
      <c r="N104" s="138"/>
    </row>
    <row r="105" spans="1:15" s="139" customFormat="1" ht="54.75" hidden="1" customHeight="1" x14ac:dyDescent="0.25">
      <c r="A105" s="108">
        <v>96</v>
      </c>
      <c r="B105" s="140"/>
      <c r="C105" s="140"/>
      <c r="D105" s="133"/>
      <c r="E105" s="140"/>
      <c r="F105" s="134"/>
      <c r="G105" s="135"/>
      <c r="H105" s="136"/>
      <c r="I105" s="135"/>
      <c r="J105" s="136"/>
      <c r="K105" s="135"/>
      <c r="L105" s="136"/>
      <c r="M105" s="137"/>
      <c r="N105" s="138"/>
    </row>
    <row r="106" spans="1:15" s="139" customFormat="1" ht="54.75" hidden="1" customHeight="1" x14ac:dyDescent="0.25">
      <c r="A106" s="108">
        <v>97</v>
      </c>
      <c r="B106" s="140"/>
      <c r="C106" s="140"/>
      <c r="D106" s="133"/>
      <c r="E106" s="140"/>
      <c r="F106" s="134"/>
      <c r="G106" s="135"/>
      <c r="H106" s="136"/>
      <c r="I106" s="135"/>
      <c r="J106" s="136"/>
      <c r="K106" s="135"/>
      <c r="L106" s="136"/>
      <c r="M106" s="137"/>
      <c r="N106" s="138"/>
    </row>
    <row r="107" spans="1:15" s="139" customFormat="1" ht="54.75" hidden="1" customHeight="1" x14ac:dyDescent="0.25">
      <c r="A107" s="108">
        <v>98</v>
      </c>
      <c r="B107" s="140"/>
      <c r="C107" s="140"/>
      <c r="D107" s="133"/>
      <c r="E107" s="140"/>
      <c r="F107" s="134"/>
      <c r="G107" s="135"/>
      <c r="H107" s="136"/>
      <c r="I107" s="135"/>
      <c r="J107" s="136"/>
      <c r="K107" s="135"/>
      <c r="L107" s="136"/>
      <c r="M107" s="137"/>
      <c r="N107" s="138"/>
    </row>
    <row r="108" spans="1:15" s="139" customFormat="1" ht="54.75" hidden="1" customHeight="1" x14ac:dyDescent="0.25">
      <c r="A108" s="108">
        <v>99</v>
      </c>
      <c r="B108" s="140"/>
      <c r="C108" s="140"/>
      <c r="D108" s="133"/>
      <c r="E108" s="140"/>
      <c r="F108" s="134"/>
      <c r="G108" s="135"/>
      <c r="H108" s="136"/>
      <c r="I108" s="135"/>
      <c r="J108" s="136"/>
      <c r="K108" s="135"/>
      <c r="L108" s="136"/>
      <c r="M108" s="137"/>
      <c r="N108" s="138"/>
    </row>
    <row r="109" spans="1:15" s="139" customFormat="1" ht="54.75" hidden="1" customHeight="1" x14ac:dyDescent="0.25">
      <c r="A109" s="108">
        <v>100</v>
      </c>
      <c r="B109" s="140"/>
      <c r="C109" s="140"/>
      <c r="D109" s="133"/>
      <c r="E109" s="140"/>
      <c r="F109" s="134"/>
      <c r="G109" s="135"/>
      <c r="H109" s="136"/>
      <c r="I109" s="135"/>
      <c r="J109" s="136"/>
      <c r="K109" s="135"/>
      <c r="L109" s="136"/>
      <c r="M109" s="137"/>
      <c r="N109" s="138"/>
    </row>
    <row r="110" spans="1:15" s="139" customFormat="1" ht="54.75" customHeight="1" x14ac:dyDescent="0.2">
      <c r="A110" s="22"/>
      <c r="B110" s="22"/>
      <c r="C110" s="22"/>
      <c r="D110" s="22"/>
      <c r="E110" s="22"/>
      <c r="F110" s="22"/>
      <c r="G110" s="22"/>
      <c r="H110" s="22"/>
      <c r="I110" s="22"/>
      <c r="J110" s="22"/>
      <c r="K110" s="22"/>
      <c r="L110" s="22"/>
      <c r="M110" s="22"/>
      <c r="N110" s="22"/>
      <c r="O110" s="22"/>
    </row>
    <row r="111" spans="1:15" s="139" customFormat="1" ht="54.75" customHeight="1" x14ac:dyDescent="0.2">
      <c r="A111" s="22"/>
      <c r="B111" s="22"/>
      <c r="C111" s="22"/>
      <c r="D111" s="22"/>
      <c r="E111" s="22"/>
      <c r="F111" s="22"/>
      <c r="G111" s="22"/>
      <c r="H111" s="22"/>
      <c r="I111" s="22"/>
      <c r="J111" s="22"/>
      <c r="K111" s="22"/>
      <c r="L111" s="22"/>
      <c r="M111" s="22">
        <f t="shared" si="0"/>
        <v>0</v>
      </c>
      <c r="N111" s="22">
        <f t="shared" si="1"/>
        <v>0</v>
      </c>
      <c r="O111" s="22"/>
    </row>
    <row r="112" spans="1:15" s="139" customFormat="1" ht="54.75" customHeight="1" x14ac:dyDescent="0.2">
      <c r="A112" s="22"/>
      <c r="B112" s="22"/>
      <c r="C112" s="22"/>
      <c r="D112" s="22"/>
      <c r="E112" s="22"/>
      <c r="F112" s="22"/>
      <c r="G112" s="22"/>
      <c r="H112" s="22"/>
      <c r="I112" s="22"/>
      <c r="J112" s="22"/>
      <c r="K112" s="22"/>
      <c r="L112" s="22"/>
      <c r="M112" s="22">
        <f t="shared" si="0"/>
        <v>0</v>
      </c>
      <c r="N112" s="22">
        <f t="shared" si="1"/>
        <v>0</v>
      </c>
      <c r="O112" s="22"/>
    </row>
    <row r="113" spans="1:15" s="139" customFormat="1" ht="54.75" customHeight="1" x14ac:dyDescent="0.2">
      <c r="A113" s="22"/>
      <c r="B113" s="22"/>
      <c r="C113" s="22"/>
      <c r="D113" s="22"/>
      <c r="E113" s="22"/>
      <c r="F113" s="22"/>
      <c r="G113" s="22"/>
      <c r="H113" s="22"/>
      <c r="I113" s="22"/>
      <c r="J113" s="22"/>
      <c r="K113" s="22"/>
      <c r="L113" s="22"/>
      <c r="M113" s="22">
        <f t="shared" si="0"/>
        <v>0</v>
      </c>
      <c r="N113" s="22">
        <f t="shared" si="1"/>
        <v>0</v>
      </c>
      <c r="O113" s="22"/>
    </row>
    <row r="114" spans="1:15" s="139" customFormat="1" ht="54.75" customHeight="1" x14ac:dyDescent="0.2">
      <c r="A114" s="22"/>
      <c r="B114" s="22"/>
      <c r="C114" s="22"/>
      <c r="D114" s="22"/>
      <c r="E114" s="22"/>
      <c r="F114" s="22"/>
      <c r="G114" s="22"/>
      <c r="H114" s="22"/>
      <c r="I114" s="22"/>
      <c r="J114" s="22"/>
      <c r="K114" s="22"/>
      <c r="L114" s="22"/>
      <c r="M114" s="22">
        <f t="shared" si="0"/>
        <v>0</v>
      </c>
      <c r="N114" s="22">
        <f t="shared" si="1"/>
        <v>0</v>
      </c>
      <c r="O114" s="22"/>
    </row>
    <row r="115" spans="1:15" x14ac:dyDescent="0.2">
      <c r="M115" s="22">
        <f t="shared" si="0"/>
        <v>0</v>
      </c>
      <c r="N115" s="22">
        <f t="shared" si="1"/>
        <v>0</v>
      </c>
    </row>
    <row r="116" spans="1:15" x14ac:dyDescent="0.2">
      <c r="M116" s="22">
        <f t="shared" si="0"/>
        <v>0</v>
      </c>
      <c r="N116" s="22">
        <f t="shared" si="1"/>
        <v>0</v>
      </c>
    </row>
    <row r="117" spans="1:15" x14ac:dyDescent="0.2">
      <c r="M117" s="22">
        <f t="shared" si="0"/>
        <v>0</v>
      </c>
      <c r="N117" s="22">
        <f t="shared" si="1"/>
        <v>0</v>
      </c>
    </row>
    <row r="118" spans="1:15" x14ac:dyDescent="0.2">
      <c r="M118" s="22">
        <f t="shared" si="0"/>
        <v>0</v>
      </c>
      <c r="N118" s="22">
        <f t="shared" si="1"/>
        <v>0</v>
      </c>
    </row>
    <row r="119" spans="1:15" x14ac:dyDescent="0.2">
      <c r="J119" s="22">
        <v>0.1</v>
      </c>
      <c r="M119" s="22">
        <f t="shared" si="0"/>
        <v>0</v>
      </c>
      <c r="N119" s="22">
        <f t="shared" si="1"/>
        <v>0.1</v>
      </c>
    </row>
  </sheetData>
  <mergeCells count="16">
    <mergeCell ref="A2:B3"/>
    <mergeCell ref="C2:D2"/>
    <mergeCell ref="C3:O3"/>
    <mergeCell ref="E2:O2"/>
    <mergeCell ref="A1:O1"/>
    <mergeCell ref="F4:G4"/>
    <mergeCell ref="H4:O4"/>
    <mergeCell ref="O5:O6"/>
    <mergeCell ref="F5:M6"/>
    <mergeCell ref="A8:O8"/>
    <mergeCell ref="N5:N6"/>
    <mergeCell ref="A5:B6"/>
    <mergeCell ref="D5:E5"/>
    <mergeCell ref="D6:E6"/>
    <mergeCell ref="A4:B4"/>
    <mergeCell ref="C4:E4"/>
  </mergeCells>
  <phoneticPr fontId="16" type="noConversion"/>
  <conditionalFormatting sqref="B10:B42">
    <cfRule type="duplicateValues" dxfId="1391" priority="1"/>
  </conditionalFormatting>
  <conditionalFormatting sqref="N10:N109">
    <cfRule type="cellIs" dxfId="1390" priority="10" operator="equal">
      <formula>0</formula>
    </cfRule>
    <cfRule type="cellIs" dxfId="1389" priority="11" operator="lessThan">
      <formula>1</formula>
    </cfRule>
    <cfRule type="cellIs" dxfId="1388" priority="12" operator="greaterThan">
      <formula>1</formula>
    </cfRule>
    <cfRule type="cellIs" dxfId="1387" priority="13" operator="equal">
      <formula>1</formula>
    </cfRule>
  </conditionalFormatting>
  <pageMargins left="0.7" right="0.7" top="0.75" bottom="0.75" header="0.3" footer="0.3"/>
  <pageSetup scale="27"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N65"/>
  <sheetViews>
    <sheetView view="pageBreakPreview" zoomScale="40" zoomScaleNormal="55" zoomScaleSheetLayoutView="40" workbookViewId="0">
      <pane ySplit="11" topLeftCell="A63" activePane="bottomLeft" state="frozenSplit"/>
      <selection activeCell="D65" sqref="D65"/>
      <selection pane="bottomLeft" activeCell="G28" sqref="G28"/>
    </sheetView>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612" t="s">
        <v>0</v>
      </c>
      <c r="C2" s="613"/>
      <c r="D2" s="613"/>
      <c r="E2" s="613"/>
      <c r="F2" s="613"/>
      <c r="G2" s="613"/>
      <c r="H2" s="613"/>
      <c r="I2" s="613"/>
      <c r="J2" s="613"/>
      <c r="K2" s="613"/>
      <c r="L2" s="614"/>
    </row>
    <row r="3" spans="1:12" ht="4.5" customHeight="1" x14ac:dyDescent="0.25">
      <c r="B3" s="615"/>
      <c r="C3" s="616"/>
      <c r="D3" s="616"/>
      <c r="E3" s="616"/>
      <c r="F3" s="616"/>
      <c r="G3" s="616"/>
      <c r="H3" s="616"/>
      <c r="I3" s="616"/>
      <c r="J3" s="616"/>
      <c r="K3" s="616"/>
      <c r="L3" s="617"/>
    </row>
    <row r="4" spans="1:12" ht="18.75" x14ac:dyDescent="0.3">
      <c r="B4" s="618" t="str">
        <f>'DATOS INICIALES'!G4</f>
        <v>FDLK-LP-013-20234</v>
      </c>
      <c r="C4" s="619"/>
      <c r="D4" s="619"/>
      <c r="E4" s="619"/>
      <c r="F4" s="619"/>
      <c r="G4" s="619"/>
      <c r="H4" s="619"/>
      <c r="I4" s="619"/>
      <c r="J4" s="619"/>
      <c r="K4" s="619"/>
      <c r="L4" s="620"/>
    </row>
    <row r="5" spans="1:12" ht="3.75" customHeight="1" x14ac:dyDescent="0.25">
      <c r="B5" s="615"/>
      <c r="C5" s="616"/>
      <c r="D5" s="616"/>
      <c r="E5" s="616"/>
      <c r="F5" s="616"/>
      <c r="G5" s="616"/>
      <c r="H5" s="616"/>
      <c r="I5" s="616"/>
      <c r="J5" s="616"/>
      <c r="K5" s="616"/>
      <c r="L5" s="617"/>
    </row>
    <row r="6" spans="1:12" x14ac:dyDescent="0.25">
      <c r="B6" s="10" t="s">
        <v>32</v>
      </c>
      <c r="C6" s="73" t="s">
        <v>54</v>
      </c>
      <c r="D6" s="72" t="s">
        <v>70</v>
      </c>
      <c r="E6" s="89"/>
      <c r="F6" s="65"/>
      <c r="G6" s="72" t="s">
        <v>97</v>
      </c>
      <c r="H6" s="99">
        <v>45632</v>
      </c>
      <c r="I6" s="41"/>
      <c r="J6" s="41"/>
      <c r="K6" s="41"/>
      <c r="L6" s="42"/>
    </row>
    <row r="7" spans="1:12" x14ac:dyDescent="0.25">
      <c r="B7" s="621" t="s">
        <v>89</v>
      </c>
      <c r="C7" s="622"/>
      <c r="D7" s="622"/>
      <c r="E7" s="622"/>
      <c r="F7" s="622"/>
      <c r="G7" s="622"/>
      <c r="H7" s="622"/>
      <c r="I7" s="622"/>
      <c r="J7" s="623" t="s">
        <v>71</v>
      </c>
      <c r="K7" s="622"/>
      <c r="L7" s="624"/>
    </row>
    <row r="8" spans="1:12" ht="36.75" customHeight="1" x14ac:dyDescent="0.25">
      <c r="B8" s="2" t="s">
        <v>23</v>
      </c>
      <c r="C8" s="632" t="str">
        <f>'DATOS INICIALES'!D2</f>
        <v xml:space="preserve">“CONTRATAR POR EL SISTEMA DE PRECIOS UNITARIOS A MONTO AGOTABLE EL DIAGNÓSTICO, MANTENIMIENTO CORRECTIVO Y PREVENTIVO, SUMINISTRO E INSTALACION DE MOBILIARIO DE LOS PARQUES DE PROXIMIDAD (VECINALES Y DE BOLSILLO) PRIORIZADOS EN LA LOCALIDAD DE KENNEDY”.  </v>
      </c>
      <c r="D8" s="633"/>
      <c r="E8" s="633"/>
      <c r="F8" s="633"/>
      <c r="G8" s="633"/>
      <c r="H8" s="633"/>
      <c r="I8" s="633"/>
      <c r="J8" s="154" t="s">
        <v>66</v>
      </c>
      <c r="K8" s="155">
        <v>0.75</v>
      </c>
      <c r="L8" s="156">
        <f>K8*$C$10</f>
        <v>1645.1285451923077</v>
      </c>
    </row>
    <row r="9" spans="1:12" ht="28.5" customHeight="1" x14ac:dyDescent="0.25">
      <c r="B9" s="2" t="s">
        <v>68</v>
      </c>
      <c r="C9" s="634">
        <f>+'DATOS INICIALES'!C5</f>
        <v>2851556145</v>
      </c>
      <c r="D9" s="635"/>
      <c r="E9" s="635"/>
      <c r="F9" s="635"/>
      <c r="G9" s="635"/>
      <c r="H9" s="635"/>
      <c r="I9" s="635"/>
      <c r="J9" s="154" t="s">
        <v>67</v>
      </c>
      <c r="K9" s="155">
        <v>1.2</v>
      </c>
      <c r="L9" s="156">
        <f t="shared" ref="L9:L10" si="0">K9*$C$10</f>
        <v>2632.2056723076921</v>
      </c>
    </row>
    <row r="10" spans="1:12" ht="25.5" customHeight="1" x14ac:dyDescent="0.25">
      <c r="B10" s="2" t="s">
        <v>69</v>
      </c>
      <c r="C10" s="636">
        <f>C9/'DATOS INICIALES'!B43</f>
        <v>2193.5047269230768</v>
      </c>
      <c r="D10" s="637"/>
      <c r="E10" s="637"/>
      <c r="F10" s="637"/>
      <c r="G10" s="637"/>
      <c r="H10" s="637"/>
      <c r="I10" s="637"/>
      <c r="J10" s="154" t="s">
        <v>171</v>
      </c>
      <c r="K10" s="155">
        <v>1.5</v>
      </c>
      <c r="L10" s="156">
        <f t="shared" si="0"/>
        <v>3290.2570903846154</v>
      </c>
    </row>
    <row r="11" spans="1:12" ht="59.25" customHeight="1" x14ac:dyDescent="0.25">
      <c r="A11" s="11">
        <v>1</v>
      </c>
      <c r="B11" s="2" t="s">
        <v>24</v>
      </c>
      <c r="C11" s="638" t="str">
        <f>VLOOKUP(A11,PROPONENTES!$A$10:$B$42,2,FALSE)</f>
        <v>CONSORCIO ARQING</v>
      </c>
      <c r="D11" s="638"/>
      <c r="E11" s="638"/>
      <c r="F11" s="638"/>
      <c r="G11" s="638"/>
      <c r="H11" s="146" t="s">
        <v>172</v>
      </c>
      <c r="I11" s="631" t="str">
        <f>IF(AND(F20="CUMPLE",G20="CUMPLE",H20="CUMPLE",L15="CUMPLE",K19="CUMPLE"),"CUMPLE","NO CUMPLE")</f>
        <v>CUMPLE</v>
      </c>
      <c r="J11" s="631"/>
      <c r="K11" s="631"/>
      <c r="L11" s="631"/>
    </row>
    <row r="12" spans="1:12" ht="9.75" customHeight="1" x14ac:dyDescent="0.25">
      <c r="B12" s="625"/>
      <c r="C12" s="626"/>
      <c r="D12" s="626"/>
      <c r="E12" s="626"/>
      <c r="F12" s="626"/>
      <c r="G12" s="626"/>
      <c r="H12" s="626"/>
      <c r="I12" s="626"/>
      <c r="J12" s="626"/>
      <c r="K12" s="626"/>
      <c r="L12" s="627"/>
    </row>
    <row r="13" spans="1:12" s="141" customFormat="1" ht="24" customHeight="1" x14ac:dyDescent="0.25">
      <c r="B13" s="628" t="s">
        <v>78</v>
      </c>
      <c r="C13" s="629"/>
      <c r="D13" s="629"/>
      <c r="E13" s="629"/>
      <c r="F13" s="629"/>
      <c r="G13" s="629"/>
      <c r="H13" s="629"/>
      <c r="I13" s="629"/>
      <c r="J13" s="629"/>
      <c r="K13" s="629"/>
      <c r="L13" s="630"/>
    </row>
    <row r="14" spans="1:12" ht="69" customHeight="1" x14ac:dyDescent="0.25">
      <c r="B14" s="595" t="s">
        <v>33</v>
      </c>
      <c r="C14" s="74" t="s">
        <v>61</v>
      </c>
      <c r="D14" s="74" t="s">
        <v>62</v>
      </c>
      <c r="E14" s="35" t="s">
        <v>65</v>
      </c>
      <c r="F14" s="35" t="s">
        <v>75</v>
      </c>
      <c r="G14" s="35" t="s">
        <v>64</v>
      </c>
      <c r="H14" s="35" t="s">
        <v>167</v>
      </c>
      <c r="I14" s="35" t="s">
        <v>72</v>
      </c>
      <c r="J14" s="35" t="s">
        <v>147</v>
      </c>
      <c r="K14" s="35" t="s">
        <v>148</v>
      </c>
      <c r="L14" s="74" t="s">
        <v>73</v>
      </c>
    </row>
    <row r="15" spans="1:12" ht="33.75" customHeight="1" x14ac:dyDescent="0.25">
      <c r="B15" s="595"/>
      <c r="C15" s="100" t="str">
        <f>IF(VLOOKUP(C11,PROPONENTES!B10:N111,2,FALSE)=0,"",VLOOKUP(C11,PROPONENTES!B10:N111,2,FALSE))</f>
        <v>PROYECTOS DE INGENIERIA PBS SAS</v>
      </c>
      <c r="D15" s="101">
        <f>IF(VLOOKUP(C11,PROPONENTES!B10:N111,3,FALSE)=0,"",VLOOKUP(C11,PROPONENTES!B10:N111,3,FALSE))</f>
        <v>0.6</v>
      </c>
      <c r="E15" s="102">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3222.2490000000003</v>
      </c>
      <c r="F15" s="103" t="str">
        <f t="shared" ref="F15:F18" si="1">IF(C15="","",IF(E15&gt;=$J$15*0.5,"SI","NO"))</f>
        <v>SI</v>
      </c>
      <c r="G15" s="104" t="str">
        <f t="shared" ref="G15:G17" si="2">IF(C15="","",IF(E15&gt;=$J$15*0.05,"SI",IF(E15=0,"NO APORTA EXPERIENCIA",)))</f>
        <v>SI</v>
      </c>
      <c r="H15" s="103" t="str">
        <f>IF(C15="","",IF(AND(G15="NO APORTA EXPERIENCIA",D15&lt;=10%),"SI",IF(G15="SI","NO APLICA","NO - PORCENTAJE MAYOR AL 10%")))</f>
        <v>NO APLICA</v>
      </c>
      <c r="I15" s="641">
        <f>COUNTIF(D64:I64,"CUMPLE")</f>
        <v>4</v>
      </c>
      <c r="J15" s="586">
        <f>IF(AND(I15&gt;=1,I15&lt;=2),L8,IF(AND(I15&gt;=3,I15&lt;=4),L9,IF(AND(I15&gt;=5,I15&lt;=7),L10)))</f>
        <v>2632.2056723076921</v>
      </c>
      <c r="K15" s="586">
        <f>+E20</f>
        <v>6444.4980000000005</v>
      </c>
      <c r="L15" s="587" t="str">
        <f>IF(K15&gt;=J15,"CUMPLE","NO CUMPLE")</f>
        <v>CUMPLE</v>
      </c>
    </row>
    <row r="16" spans="1:12" ht="33.75" customHeight="1" x14ac:dyDescent="0.25">
      <c r="B16" s="595"/>
      <c r="C16" s="100" t="str">
        <f>IF(VLOOKUP(C11,PROPONENTES!B10:N111,4,FALSE)=0,"",VLOOKUP(C11,PROPONENTES!B10:N111,4,FALSE))</f>
        <v xml:space="preserve">GUSTAVO PALACIOS RUBIANO </v>
      </c>
      <c r="D16" s="101">
        <f>IF(VLOOKUP(C11,PROPONENTES!B10:N111,5,FALSE)=0,"",VLOOKUP(C11,PROPONENTES!B10:N111,5,FALSE))</f>
        <v>0.4</v>
      </c>
      <c r="E16" s="102">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3222.2490000000003</v>
      </c>
      <c r="F16" s="103" t="str">
        <f t="shared" si="1"/>
        <v>SI</v>
      </c>
      <c r="G16" s="104" t="str">
        <f t="shared" si="2"/>
        <v>SI</v>
      </c>
      <c r="H16" s="104" t="str">
        <f>IF(C16="","",IF(AND(G16="NO APORTA EXPERIENCIA",D16&lt;=10%),"SI",IF(G16="SI","NO APLICA","NO - PORCENTAJE MAYOR AL 10%")))</f>
        <v>NO APLICA</v>
      </c>
      <c r="I16" s="641"/>
      <c r="J16" s="586"/>
      <c r="K16" s="586"/>
      <c r="L16" s="587"/>
    </row>
    <row r="17" spans="2:14" ht="33.75" customHeight="1" x14ac:dyDescent="0.25">
      <c r="B17" s="595"/>
      <c r="C17" s="100" t="str">
        <f>IF(VLOOKUP(C11,PROPONENTES!B10:N111,6,FALSE)=0,"",VLOOKUP(C11,PROPONENTES!B10:N111,6,FALSE))</f>
        <v/>
      </c>
      <c r="D17" s="101" t="str">
        <f>IF(VLOOKUP(C11,PROPONENTES!B10:N111,7,FALSE)=0,"",VLOOKUP(C11,PROPONENTES!B10:N111,7,FALSE))</f>
        <v/>
      </c>
      <c r="E17" s="102" t="str">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
      </c>
      <c r="F17" s="103" t="str">
        <f t="shared" si="1"/>
        <v/>
      </c>
      <c r="G17" s="104" t="str">
        <f t="shared" si="2"/>
        <v/>
      </c>
      <c r="H17" s="103" t="str">
        <f>IF(C17="","",IF(AND(G17="NO APORTA EXPERIENCIA",D17&lt;=10%),"SI",IF(G17="SI","NO APLICA","NO - PORCENTAJE MAYOR AL 10%")))</f>
        <v/>
      </c>
      <c r="I17" s="641"/>
      <c r="J17" s="586"/>
      <c r="K17" s="586"/>
      <c r="L17" s="587"/>
    </row>
    <row r="18" spans="2:14" ht="50.25" customHeight="1" x14ac:dyDescent="0.25">
      <c r="B18" s="595"/>
      <c r="C18" s="100" t="str">
        <f>IF(VLOOKUP(C11,PROPONENTES!B10:N111,8,FALSE)=0,"",VLOOKUP(C11,PROPONENTES!B10:N111,8,FALSE))</f>
        <v/>
      </c>
      <c r="D18" s="101" t="str">
        <f>IF(VLOOKUP(C11,PROPONENTES!B10:N111,9,FALSE)=0,"",VLOOKUP(C11,PROPONENTES!B10:N111,9,FALSE))</f>
        <v/>
      </c>
      <c r="E18" s="102" t="str">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
      </c>
      <c r="F18" s="103" t="str">
        <f t="shared" si="1"/>
        <v/>
      </c>
      <c r="G18" s="104" t="str">
        <f>IF(C18="","",IF(E18&gt;=$J$15*0.05,"SI",IF(E18=0,"NO APORTA EXPERIENCIA",)))</f>
        <v/>
      </c>
      <c r="H18" s="103" t="str">
        <f>IF(C18="","",IF(AND(G18="NO APORTA EXPERIENCIA",D18&lt;=10%),"SI",IF(G18="SI","NO APLICA","NO - PORCENTAJE MAYOR AL 10%")))</f>
        <v/>
      </c>
      <c r="I18" s="35" t="s">
        <v>176</v>
      </c>
      <c r="J18" s="35" t="s">
        <v>175</v>
      </c>
      <c r="K18" s="528" t="s">
        <v>73</v>
      </c>
      <c r="L18" s="528"/>
    </row>
    <row r="19" spans="2:14" ht="33.75" customHeight="1" x14ac:dyDescent="0.25">
      <c r="B19" s="595"/>
      <c r="C19" s="100" t="str">
        <f>IF(VLOOKUP(C11,PROPONENTES!B10:N111,10,FALSE)=0,"",VLOOKUP(C11,PROPONENTES!B10:N111,10,FALSE))</f>
        <v/>
      </c>
      <c r="D19" s="101" t="str">
        <f>IF(VLOOKUP(C11,PROPONENTES!B10:N111,11,FALSE)=0,"",VLOOKUP(C11,PROPONENTES!B10:N111,11,FALSE))</f>
        <v/>
      </c>
      <c r="E19" s="102" t="str">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
      </c>
      <c r="F19" s="103" t="str">
        <f>IF(C19="","",IF(E19&gt;=$J$15*0.5,"SI","NO"))</f>
        <v/>
      </c>
      <c r="G19" s="104" t="str">
        <f>IF(C19="","",IF(E19&gt;=$J$15*0.05,"SI",IF(E19=0,"NO APORTA EXPERIENCIA",)))</f>
        <v/>
      </c>
      <c r="H19" s="103" t="str">
        <f>IF(C19="","",IF(AND(G19="NO APORTA EXPERIENCIA",D19&lt;=10%),"SI",IF(G19="SI","NO APLICA","NO - PORCENTAJE MAYOR AL 10%")))</f>
        <v/>
      </c>
      <c r="I19" s="157">
        <f>SUMIF(D65:J65,"CUMPLE",D39:J39)+SUMIF(D65:J65,"CUMPLE",D42:J42)+SUMIF(D65:J65,"CUMPLE",D45:J45)</f>
        <v>1614.066</v>
      </c>
      <c r="J19" s="152">
        <f>70%*C10</f>
        <v>1535.4533088461537</v>
      </c>
      <c r="K19" s="587" t="str">
        <f>IF(I19&gt;=J19,"CUMPLE","NO CUMPLE")</f>
        <v>CUMPLE</v>
      </c>
      <c r="L19" s="587"/>
    </row>
    <row r="20" spans="2:14" ht="84.75" customHeight="1" x14ac:dyDescent="0.25">
      <c r="B20" s="30" t="s">
        <v>63</v>
      </c>
      <c r="C20" s="24">
        <f>+VLOOKUP(C11,PROPONENTES!B10:N111,12,FALSE)</f>
        <v>2</v>
      </c>
      <c r="D20" s="101">
        <f>+VLOOKUP(C11,PROPONENTES!B10:N111,13,FALSE)</f>
        <v>1</v>
      </c>
      <c r="E20" s="36">
        <f>SUM(E15:E19)</f>
        <v>6444.4980000000005</v>
      </c>
      <c r="F20" s="15" t="str">
        <f>IF(F15="SI","CUMPLE",IF(F16="SI","CUMPLE",IF(F17="SI","CUMPLE",IF(F18="SI","CUMPLE",IF(F19="SI","CUMPLE","NO CUMPLE")))))</f>
        <v>CUMPLE</v>
      </c>
      <c r="G20" s="15"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5" t="str">
        <f>IF(COUNTIF(E15:E19,0)&gt;1,"NO CUMPLE, HAY MAS DE UN (1) INTEGRANTE QUE NO APORTA EXPERIENCIA",IF(AND(OR(H15="NO APLICA",H15="SI",H15=""),OR(H16="NO APLICA",H16="SI",H16=""),OR(H17="NO APLICA",H17="SI",H17=""),OR(H18="NO APLICA",H18="SI",H18=""),OR(H19="NO APLICA",H19="SI",H19="")),"CUMPLE","NO CUMPLE"))</f>
        <v>CUMPLE</v>
      </c>
      <c r="I20" s="35" t="s">
        <v>174</v>
      </c>
      <c r="J20" s="143" t="str">
        <f>IF(VLOOKUP(C11,PUNTAJE!B15:AF179,27,FALSE)=0.25,"SI","NO")</f>
        <v>SI</v>
      </c>
      <c r="K20" s="35" t="s">
        <v>173</v>
      </c>
      <c r="L20" s="143" t="str">
        <f>IF(VLOOKUP(C11,PUNTAJE!B15:AF179,31,FALSE)=0.25,"SI","NO")</f>
        <v>SI</v>
      </c>
      <c r="N20" s="35"/>
    </row>
    <row r="21" spans="2:14" ht="10.5" customHeight="1" thickBot="1" x14ac:dyDescent="0.3">
      <c r="B21" s="588"/>
      <c r="C21" s="589"/>
      <c r="D21" s="589"/>
      <c r="E21" s="589"/>
      <c r="F21" s="589"/>
      <c r="G21" s="589"/>
      <c r="H21" s="589"/>
      <c r="I21" s="589"/>
      <c r="J21" s="589"/>
      <c r="K21" s="589"/>
      <c r="L21" s="590"/>
    </row>
    <row r="22" spans="2:14" ht="54" customHeight="1" thickBot="1" x14ac:dyDescent="0.3">
      <c r="B22" s="591" t="str">
        <f>CONCATENATE("ACREDITACION EXPERIENCIA ",'DATOS INICIALES'!G4)</f>
        <v>ACREDITACION EXPERIENCIA FDLK-LP-013-20234</v>
      </c>
      <c r="C22" s="592"/>
      <c r="D22" s="592"/>
      <c r="E22" s="592"/>
      <c r="F22" s="592"/>
      <c r="G22" s="592"/>
      <c r="H22" s="592"/>
      <c r="I22" s="592"/>
      <c r="J22" s="593"/>
      <c r="K22" s="593"/>
      <c r="L22" s="594"/>
    </row>
    <row r="23" spans="2:14" ht="40.5" customHeight="1" x14ac:dyDescent="0.25">
      <c r="B23" s="31" t="s">
        <v>34</v>
      </c>
      <c r="C23" s="25" t="s">
        <v>166</v>
      </c>
      <c r="D23" s="26" t="s">
        <v>16</v>
      </c>
      <c r="E23" s="26" t="s">
        <v>17</v>
      </c>
      <c r="F23" s="26" t="s">
        <v>18</v>
      </c>
      <c r="G23" s="26" t="s">
        <v>19</v>
      </c>
      <c r="H23" s="26" t="s">
        <v>20</v>
      </c>
      <c r="I23" s="26" t="s">
        <v>21</v>
      </c>
      <c r="J23" s="26" t="s">
        <v>165</v>
      </c>
      <c r="K23" s="598" t="s">
        <v>74</v>
      </c>
      <c r="L23" s="599"/>
    </row>
    <row r="24" spans="2:14" ht="39.75" customHeight="1" x14ac:dyDescent="0.25">
      <c r="B24" s="582" t="s">
        <v>134</v>
      </c>
      <c r="C24" s="583"/>
      <c r="D24" s="90" t="s">
        <v>217</v>
      </c>
      <c r="E24" s="90" t="s">
        <v>217</v>
      </c>
      <c r="F24" s="90" t="s">
        <v>217</v>
      </c>
      <c r="G24" s="90" t="s">
        <v>217</v>
      </c>
      <c r="H24" s="90"/>
      <c r="I24" s="90"/>
      <c r="J24" s="90"/>
      <c r="K24" s="596"/>
      <c r="L24" s="597"/>
    </row>
    <row r="25" spans="2:14" ht="39.75" customHeight="1" x14ac:dyDescent="0.25">
      <c r="B25" s="582" t="s">
        <v>135</v>
      </c>
      <c r="C25" s="583"/>
      <c r="D25" s="90" t="s">
        <v>197</v>
      </c>
      <c r="E25" s="90" t="s">
        <v>197</v>
      </c>
      <c r="F25" s="90" t="s">
        <v>197</v>
      </c>
      <c r="G25" s="90" t="s">
        <v>197</v>
      </c>
      <c r="H25" s="90"/>
      <c r="I25" s="90"/>
      <c r="J25" s="90"/>
      <c r="K25" s="596"/>
      <c r="L25" s="597"/>
    </row>
    <row r="26" spans="2:14" ht="39.75" customHeight="1" x14ac:dyDescent="0.25">
      <c r="B26" s="582" t="s">
        <v>136</v>
      </c>
      <c r="C26" s="583"/>
      <c r="D26" s="90"/>
      <c r="E26" s="90"/>
      <c r="F26" s="90"/>
      <c r="G26" s="90"/>
      <c r="H26" s="90"/>
      <c r="I26" s="90"/>
      <c r="J26" s="90"/>
      <c r="K26" s="596"/>
      <c r="L26" s="597"/>
    </row>
    <row r="27" spans="2:14" ht="45.75" customHeight="1" x14ac:dyDescent="0.25">
      <c r="B27" s="600" t="s">
        <v>60</v>
      </c>
      <c r="C27" s="25" t="s">
        <v>37</v>
      </c>
      <c r="D27" s="91" t="s">
        <v>376</v>
      </c>
      <c r="E27" s="91" t="s">
        <v>377</v>
      </c>
      <c r="F27" s="91" t="s">
        <v>378</v>
      </c>
      <c r="G27" s="91" t="s">
        <v>379</v>
      </c>
      <c r="H27" s="91"/>
      <c r="I27" s="91"/>
      <c r="J27" s="91"/>
      <c r="K27" s="596"/>
      <c r="L27" s="597"/>
    </row>
    <row r="28" spans="2:14" ht="156.75" customHeight="1" x14ac:dyDescent="0.25">
      <c r="B28" s="601"/>
      <c r="C28" s="25" t="s">
        <v>38</v>
      </c>
      <c r="D28" s="91" t="s">
        <v>380</v>
      </c>
      <c r="E28" s="91" t="s">
        <v>381</v>
      </c>
      <c r="F28" s="91" t="s">
        <v>382</v>
      </c>
      <c r="G28" s="91" t="s">
        <v>383</v>
      </c>
      <c r="H28" s="91"/>
      <c r="I28" s="91"/>
      <c r="J28" s="91"/>
      <c r="K28" s="596"/>
      <c r="L28" s="597"/>
    </row>
    <row r="29" spans="2:14" ht="52.5" customHeight="1" x14ac:dyDescent="0.25">
      <c r="B29" s="601"/>
      <c r="C29" s="25" t="s">
        <v>169</v>
      </c>
      <c r="D29" s="95">
        <v>42417</v>
      </c>
      <c r="E29" s="95">
        <v>43383</v>
      </c>
      <c r="F29" s="95">
        <v>39902</v>
      </c>
      <c r="G29" s="95">
        <v>42446</v>
      </c>
      <c r="H29" s="95"/>
      <c r="I29" s="95"/>
      <c r="J29" s="95"/>
      <c r="K29" s="596"/>
      <c r="L29" s="597"/>
    </row>
    <row r="30" spans="2:14" ht="54.75" customHeight="1" x14ac:dyDescent="0.25">
      <c r="B30" s="601"/>
      <c r="C30" s="25" t="s">
        <v>42</v>
      </c>
      <c r="D30" s="95">
        <v>42639</v>
      </c>
      <c r="E30" s="95">
        <v>43548</v>
      </c>
      <c r="F30" s="95">
        <v>40151</v>
      </c>
      <c r="G30" s="95">
        <v>42628</v>
      </c>
      <c r="H30" s="95"/>
      <c r="I30" s="95"/>
      <c r="J30" s="95"/>
      <c r="K30" s="596"/>
      <c r="L30" s="597"/>
    </row>
    <row r="31" spans="2:14" ht="41.25" customHeight="1" x14ac:dyDescent="0.25">
      <c r="B31" s="601"/>
      <c r="C31" s="25" t="s">
        <v>39</v>
      </c>
      <c r="D31" s="92">
        <v>2016</v>
      </c>
      <c r="E31" s="92">
        <v>2019</v>
      </c>
      <c r="F31" s="92">
        <v>2009</v>
      </c>
      <c r="G31" s="92">
        <v>2016</v>
      </c>
      <c r="H31" s="92"/>
      <c r="I31" s="92"/>
      <c r="J31" s="92"/>
      <c r="K31" s="596"/>
      <c r="L31" s="597"/>
    </row>
    <row r="32" spans="2:14" ht="63" customHeight="1" x14ac:dyDescent="0.25">
      <c r="B32" s="601"/>
      <c r="C32" s="25" t="s">
        <v>40</v>
      </c>
      <c r="D32" s="91" t="s">
        <v>384</v>
      </c>
      <c r="E32" s="91" t="s">
        <v>308</v>
      </c>
      <c r="F32" s="91" t="s">
        <v>308</v>
      </c>
      <c r="G32" s="91" t="s">
        <v>384</v>
      </c>
      <c r="H32" s="91"/>
      <c r="I32" s="91"/>
      <c r="J32" s="91"/>
      <c r="K32" s="596"/>
      <c r="L32" s="597"/>
    </row>
    <row r="33" spans="2:12" ht="46.5" customHeight="1" x14ac:dyDescent="0.25">
      <c r="B33" s="601"/>
      <c r="C33" s="25" t="s">
        <v>41</v>
      </c>
      <c r="D33" s="91" t="s">
        <v>385</v>
      </c>
      <c r="E33" s="91" t="s">
        <v>386</v>
      </c>
      <c r="F33" s="91" t="s">
        <v>387</v>
      </c>
      <c r="G33" s="91" t="s">
        <v>388</v>
      </c>
      <c r="H33" s="91"/>
      <c r="I33" s="91"/>
      <c r="J33" s="91"/>
      <c r="K33" s="596"/>
      <c r="L33" s="597"/>
    </row>
    <row r="34" spans="2:12" ht="27.75" customHeight="1" x14ac:dyDescent="0.25">
      <c r="B34" s="601"/>
      <c r="C34" s="27" t="s">
        <v>35</v>
      </c>
      <c r="D34" s="96" t="s">
        <v>389</v>
      </c>
      <c r="E34" s="96" t="s">
        <v>390</v>
      </c>
      <c r="F34" s="96" t="s">
        <v>391</v>
      </c>
      <c r="G34" s="97" t="s">
        <v>392</v>
      </c>
      <c r="H34" s="97"/>
      <c r="I34" s="97"/>
      <c r="J34" s="97"/>
      <c r="K34" s="596"/>
      <c r="L34" s="597"/>
    </row>
    <row r="35" spans="2:12" ht="102.75" customHeight="1" x14ac:dyDescent="0.25">
      <c r="B35" s="601"/>
      <c r="C35" s="25" t="s">
        <v>137</v>
      </c>
      <c r="D35" s="93">
        <v>2690.11</v>
      </c>
      <c r="E35" s="93">
        <v>2488.64</v>
      </c>
      <c r="F35" s="93">
        <v>1648.13</v>
      </c>
      <c r="G35" s="93">
        <v>1985.65</v>
      </c>
      <c r="H35" s="93"/>
      <c r="I35" s="93"/>
      <c r="J35" s="93"/>
      <c r="K35" s="596"/>
      <c r="L35" s="597"/>
    </row>
    <row r="36" spans="2:12" ht="48" customHeight="1" x14ac:dyDescent="0.25">
      <c r="B36" s="601"/>
      <c r="C36" s="25" t="s">
        <v>76</v>
      </c>
      <c r="D36" s="105">
        <f>IFERROR(D35*VLOOKUP(D31,'DATOS INICIALES'!$A$12:$B$43,2,0),"0")</f>
        <v>1854709790.0500002</v>
      </c>
      <c r="E36" s="105">
        <f>IFERROR(E35*VLOOKUP(E31,'DATOS INICIALES'!$A$12:$B$43,2,0),"0")</f>
        <v>2060882602.24</v>
      </c>
      <c r="F36" s="105">
        <f>IFERROR(F35*VLOOKUP(F31,'DATOS INICIALES'!$A$12:$B$43,2,0),"0")</f>
        <v>818955797</v>
      </c>
      <c r="G36" s="105">
        <f>IFERROR(G35*VLOOKUP(G31,'DATOS INICIALES'!$A$12:$B$43,2,0),"0")</f>
        <v>1369016320.75</v>
      </c>
      <c r="H36" s="105" t="str">
        <f>IFERROR(H35*VLOOKUP(H31,'DATOS INICIALES'!$A$12:$B$43,2,0),"0")</f>
        <v>0</v>
      </c>
      <c r="I36" s="105" t="str">
        <f>IFERROR(I35*VLOOKUP(I31,'DATOS INICIALES'!$A$12:$B$43,2,0),"0")</f>
        <v>0</v>
      </c>
      <c r="J36" s="105" t="str">
        <f>IFERROR(J35*VLOOKUP(J31,'DATOS INICIALES'!$A$12:$B$43,2,0),"0")</f>
        <v>0</v>
      </c>
      <c r="K36" s="596"/>
      <c r="L36" s="597"/>
    </row>
    <row r="37" spans="2:12" ht="33.75" customHeight="1" x14ac:dyDescent="0.25">
      <c r="B37" s="601"/>
      <c r="C37" s="25" t="s">
        <v>138</v>
      </c>
      <c r="D37" s="94">
        <v>0.3</v>
      </c>
      <c r="E37" s="94">
        <v>0.4</v>
      </c>
      <c r="F37" s="94">
        <v>0.5</v>
      </c>
      <c r="G37" s="94">
        <v>0.3</v>
      </c>
      <c r="H37" s="94"/>
      <c r="I37" s="94"/>
      <c r="J37" s="94"/>
      <c r="K37" s="596"/>
      <c r="L37" s="597"/>
    </row>
    <row r="38" spans="2:12" ht="48.75" customHeight="1" x14ac:dyDescent="0.25">
      <c r="B38" s="601"/>
      <c r="C38" s="25" t="s">
        <v>144</v>
      </c>
      <c r="D38" s="105">
        <f t="shared" ref="D38:J38" si="3">IF(D24="","0",D37*D36)</f>
        <v>556412937.01499999</v>
      </c>
      <c r="E38" s="105">
        <f t="shared" si="3"/>
        <v>824353040.89600003</v>
      </c>
      <c r="F38" s="105">
        <f t="shared" si="3"/>
        <v>409477898.5</v>
      </c>
      <c r="G38" s="105">
        <f t="shared" si="3"/>
        <v>410704896.22499996</v>
      </c>
      <c r="H38" s="105" t="str">
        <f t="shared" si="3"/>
        <v>0</v>
      </c>
      <c r="I38" s="105" t="str">
        <f t="shared" si="3"/>
        <v>0</v>
      </c>
      <c r="J38" s="105" t="str">
        <f t="shared" si="3"/>
        <v>0</v>
      </c>
      <c r="K38" s="596"/>
      <c r="L38" s="597"/>
    </row>
    <row r="39" spans="2:12" ht="65.25" customHeight="1" x14ac:dyDescent="0.25">
      <c r="B39" s="601"/>
      <c r="C39" s="25" t="s">
        <v>139</v>
      </c>
      <c r="D39" s="106">
        <f t="shared" ref="D39:J39" si="4">IFERROR(D35*D37,"0")</f>
        <v>807.03300000000002</v>
      </c>
      <c r="E39" s="106">
        <f t="shared" si="4"/>
        <v>995.45600000000002</v>
      </c>
      <c r="F39" s="106">
        <f t="shared" si="4"/>
        <v>824.06500000000005</v>
      </c>
      <c r="G39" s="106">
        <f t="shared" si="4"/>
        <v>595.69500000000005</v>
      </c>
      <c r="H39" s="106">
        <f t="shared" si="4"/>
        <v>0</v>
      </c>
      <c r="I39" s="106">
        <f t="shared" si="4"/>
        <v>0</v>
      </c>
      <c r="J39" s="106">
        <f t="shared" si="4"/>
        <v>0</v>
      </c>
      <c r="K39" s="596"/>
      <c r="L39" s="597"/>
    </row>
    <row r="40" spans="2:12" ht="65.25" customHeight="1" x14ac:dyDescent="0.25">
      <c r="B40" s="601"/>
      <c r="C40" s="25" t="s">
        <v>140</v>
      </c>
      <c r="D40" s="94">
        <v>0.3</v>
      </c>
      <c r="E40" s="94">
        <v>0.4</v>
      </c>
      <c r="F40" s="94">
        <v>0.5</v>
      </c>
      <c r="G40" s="94">
        <v>0.3</v>
      </c>
      <c r="H40" s="94"/>
      <c r="I40" s="94"/>
      <c r="J40" s="94"/>
      <c r="K40" s="596"/>
      <c r="L40" s="597"/>
    </row>
    <row r="41" spans="2:12" ht="65.25" customHeight="1" x14ac:dyDescent="0.25">
      <c r="B41" s="601"/>
      <c r="C41" s="25" t="s">
        <v>145</v>
      </c>
      <c r="D41" s="107">
        <f t="shared" ref="D41:J41" si="5">IF(D25="","0",D40*D36)</f>
        <v>556412937.01499999</v>
      </c>
      <c r="E41" s="107">
        <f t="shared" si="5"/>
        <v>824353040.89600003</v>
      </c>
      <c r="F41" s="107">
        <f t="shared" si="5"/>
        <v>409477898.5</v>
      </c>
      <c r="G41" s="107">
        <f t="shared" si="5"/>
        <v>410704896.22499996</v>
      </c>
      <c r="H41" s="107" t="str">
        <f t="shared" si="5"/>
        <v>0</v>
      </c>
      <c r="I41" s="107" t="str">
        <f t="shared" si="5"/>
        <v>0</v>
      </c>
      <c r="J41" s="107" t="str">
        <f t="shared" si="5"/>
        <v>0</v>
      </c>
      <c r="K41" s="596"/>
      <c r="L41" s="597"/>
    </row>
    <row r="42" spans="2:12" ht="65.25" customHeight="1" x14ac:dyDescent="0.25">
      <c r="B42" s="601"/>
      <c r="C42" s="25" t="s">
        <v>141</v>
      </c>
      <c r="D42" s="106">
        <f>IF(D25="",0,D35*D40)</f>
        <v>807.03300000000002</v>
      </c>
      <c r="E42" s="106">
        <f t="shared" ref="E42:J42" si="6">IF(E25="",0,E35*E40)</f>
        <v>995.45600000000002</v>
      </c>
      <c r="F42" s="106">
        <f t="shared" si="6"/>
        <v>824.06500000000005</v>
      </c>
      <c r="G42" s="106">
        <f t="shared" si="6"/>
        <v>595.69500000000005</v>
      </c>
      <c r="H42" s="106">
        <f t="shared" si="6"/>
        <v>0</v>
      </c>
      <c r="I42" s="106">
        <f t="shared" si="6"/>
        <v>0</v>
      </c>
      <c r="J42" s="106">
        <f t="shared" si="6"/>
        <v>0</v>
      </c>
      <c r="K42" s="596"/>
      <c r="L42" s="597"/>
    </row>
    <row r="43" spans="2:12" ht="65.25" customHeight="1" x14ac:dyDescent="0.25">
      <c r="B43" s="601"/>
      <c r="C43" s="25" t="s">
        <v>142</v>
      </c>
      <c r="D43" s="94"/>
      <c r="E43" s="94"/>
      <c r="F43" s="94"/>
      <c r="G43" s="94"/>
      <c r="H43" s="94"/>
      <c r="I43" s="94"/>
      <c r="J43" s="94"/>
      <c r="K43" s="596"/>
      <c r="L43" s="597"/>
    </row>
    <row r="44" spans="2:12" ht="65.25" customHeight="1" x14ac:dyDescent="0.25">
      <c r="B44" s="601"/>
      <c r="C44" s="25" t="s">
        <v>146</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596"/>
      <c r="L44" s="597"/>
    </row>
    <row r="45" spans="2:12" ht="65.25" customHeight="1" x14ac:dyDescent="0.25">
      <c r="B45" s="602"/>
      <c r="C45" s="25" t="s">
        <v>143</v>
      </c>
      <c r="D45" s="106">
        <f>IF(D26="",0,D35*D43)</f>
        <v>0</v>
      </c>
      <c r="E45" s="106">
        <f t="shared" ref="E45:J45" si="8">IF(E26="",0,E35*E43)</f>
        <v>0</v>
      </c>
      <c r="F45" s="106">
        <f t="shared" si="8"/>
        <v>0</v>
      </c>
      <c r="G45" s="106">
        <f t="shared" si="8"/>
        <v>0</v>
      </c>
      <c r="H45" s="106">
        <f t="shared" si="8"/>
        <v>0</v>
      </c>
      <c r="I45" s="106">
        <f t="shared" si="8"/>
        <v>0</v>
      </c>
      <c r="J45" s="106">
        <f t="shared" si="8"/>
        <v>0</v>
      </c>
      <c r="K45" s="596"/>
      <c r="L45" s="597"/>
    </row>
    <row r="46" spans="2:12" ht="39.75" customHeight="1" x14ac:dyDescent="0.25">
      <c r="B46" s="142" t="s">
        <v>57</v>
      </c>
      <c r="C46" s="29" t="s">
        <v>58</v>
      </c>
      <c r="D46" s="90" t="s">
        <v>14</v>
      </c>
      <c r="E46" s="90" t="s">
        <v>14</v>
      </c>
      <c r="F46" s="90" t="s">
        <v>14</v>
      </c>
      <c r="G46" s="90" t="s">
        <v>14</v>
      </c>
      <c r="H46" s="90"/>
      <c r="I46" s="90"/>
      <c r="J46" s="90"/>
      <c r="K46" s="596"/>
      <c r="L46" s="597"/>
    </row>
    <row r="47" spans="2:12" ht="24.75" customHeight="1" x14ac:dyDescent="0.25">
      <c r="B47" s="606" t="s">
        <v>36</v>
      </c>
      <c r="C47" s="28">
        <f>+'DATOS INICIALES'!D21</f>
        <v>72101500</v>
      </c>
      <c r="D47" s="96" t="s">
        <v>79</v>
      </c>
      <c r="E47" s="96" t="s">
        <v>79</v>
      </c>
      <c r="F47" s="96" t="s">
        <v>79</v>
      </c>
      <c r="G47" s="96" t="s">
        <v>79</v>
      </c>
      <c r="H47" s="96"/>
      <c r="I47" s="96"/>
      <c r="J47" s="97"/>
      <c r="K47" s="596"/>
      <c r="L47" s="597"/>
    </row>
    <row r="48" spans="2:12" ht="24.75" customHeight="1" x14ac:dyDescent="0.25">
      <c r="B48" s="607"/>
      <c r="C48" s="28">
        <f>+'DATOS INICIALES'!D22</f>
        <v>72102900</v>
      </c>
      <c r="D48" s="96" t="s">
        <v>79</v>
      </c>
      <c r="E48" s="96" t="s">
        <v>79</v>
      </c>
      <c r="F48" s="96" t="s">
        <v>79</v>
      </c>
      <c r="G48" s="96" t="s">
        <v>79</v>
      </c>
      <c r="H48" s="96"/>
      <c r="I48" s="96"/>
      <c r="J48" s="97"/>
      <c r="K48" s="596"/>
      <c r="L48" s="597"/>
    </row>
    <row r="49" spans="2:12" ht="24.75" customHeight="1" x14ac:dyDescent="0.25">
      <c r="B49" s="607"/>
      <c r="C49" s="28">
        <f>+'DATOS INICIALES'!D23</f>
        <v>72103300</v>
      </c>
      <c r="D49" s="96" t="s">
        <v>79</v>
      </c>
      <c r="E49" s="96" t="s">
        <v>79</v>
      </c>
      <c r="F49" s="96" t="s">
        <v>79</v>
      </c>
      <c r="G49" s="96" t="s">
        <v>79</v>
      </c>
      <c r="H49" s="96"/>
      <c r="I49" s="96"/>
      <c r="J49" s="97"/>
      <c r="K49" s="596"/>
      <c r="L49" s="597"/>
    </row>
    <row r="50" spans="2:12" ht="24.75" customHeight="1" x14ac:dyDescent="0.25">
      <c r="B50" s="607"/>
      <c r="C50" s="28">
        <f>+'DATOS INICIALES'!D24</f>
        <v>72141100</v>
      </c>
      <c r="D50" s="96" t="s">
        <v>79</v>
      </c>
      <c r="E50" s="96" t="s">
        <v>79</v>
      </c>
      <c r="F50" s="96" t="s">
        <v>79</v>
      </c>
      <c r="G50" s="96" t="s">
        <v>79</v>
      </c>
      <c r="H50" s="96"/>
      <c r="I50" s="96"/>
      <c r="J50" s="97"/>
      <c r="K50" s="596"/>
      <c r="L50" s="597"/>
    </row>
    <row r="51" spans="2:12" ht="24.75" customHeight="1" x14ac:dyDescent="0.25">
      <c r="B51" s="607"/>
      <c r="C51" s="28">
        <f>+'DATOS INICIALES'!D25</f>
        <v>72141500</v>
      </c>
      <c r="D51" s="96"/>
      <c r="E51" s="96"/>
      <c r="F51" s="96"/>
      <c r="G51" s="96"/>
      <c r="H51" s="96"/>
      <c r="I51" s="96"/>
      <c r="J51" s="97"/>
      <c r="K51" s="596"/>
      <c r="L51" s="597"/>
    </row>
    <row r="52" spans="2:12" ht="24.75" customHeight="1" x14ac:dyDescent="0.25">
      <c r="B52" s="607"/>
      <c r="C52" s="28">
        <f>+'DATOS INICIALES'!D26</f>
        <v>72153900</v>
      </c>
      <c r="D52" s="96" t="s">
        <v>79</v>
      </c>
      <c r="E52" s="96" t="s">
        <v>79</v>
      </c>
      <c r="F52" s="96" t="s">
        <v>79</v>
      </c>
      <c r="G52" s="96" t="s">
        <v>79</v>
      </c>
      <c r="H52" s="96"/>
      <c r="I52" s="96"/>
      <c r="J52" s="97"/>
      <c r="K52" s="596"/>
      <c r="L52" s="597"/>
    </row>
    <row r="53" spans="2:12" ht="24.75" customHeight="1" x14ac:dyDescent="0.25">
      <c r="B53" s="607"/>
      <c r="C53" s="28"/>
      <c r="D53" s="96"/>
      <c r="E53" s="96"/>
      <c r="F53" s="96"/>
      <c r="G53" s="96"/>
      <c r="H53" s="96"/>
      <c r="I53" s="96"/>
      <c r="J53" s="96"/>
      <c r="K53" s="596"/>
      <c r="L53" s="597"/>
    </row>
    <row r="54" spans="2:12" ht="60.75" customHeight="1" x14ac:dyDescent="0.25">
      <c r="B54" s="608"/>
      <c r="C54" s="15" t="s">
        <v>59</v>
      </c>
      <c r="D54" s="15" t="str">
        <f t="shared" ref="D54:J54" si="9">IF(D24="","N/A",IF(D47="SI","CUMPLE",IF(D48="SI","CUMPLE",IF(D49="SI","CUMPLE",IF(D50="SI","CUMPLE",IF(D51="SI","CUMPLE",IF(D52="SI","CUMPLE",IF(D53="SI","CUMPLE","NO CUMPLE"))))))))</f>
        <v>CUMPLE</v>
      </c>
      <c r="E54" s="15" t="str">
        <f t="shared" si="9"/>
        <v>CUMPLE</v>
      </c>
      <c r="F54" s="15" t="str">
        <f t="shared" si="9"/>
        <v>CUMPLE</v>
      </c>
      <c r="G54" s="15" t="str">
        <f t="shared" si="9"/>
        <v>CUMPLE</v>
      </c>
      <c r="H54" s="15" t="str">
        <f t="shared" si="9"/>
        <v>N/A</v>
      </c>
      <c r="I54" s="15" t="str">
        <f t="shared" si="9"/>
        <v>N/A</v>
      </c>
      <c r="J54" s="15" t="str">
        <f t="shared" si="9"/>
        <v>N/A</v>
      </c>
      <c r="K54" s="596"/>
      <c r="L54" s="597"/>
    </row>
    <row r="55" spans="2:12" ht="296.25" customHeight="1" x14ac:dyDescent="0.25">
      <c r="B55" s="609" t="s">
        <v>206</v>
      </c>
      <c r="C55" s="610"/>
      <c r="D55" s="90" t="s">
        <v>14</v>
      </c>
      <c r="E55" s="90" t="s">
        <v>14</v>
      </c>
      <c r="F55" s="90" t="s">
        <v>14</v>
      </c>
      <c r="G55" s="90" t="s">
        <v>14</v>
      </c>
      <c r="H55" s="90"/>
      <c r="I55" s="90"/>
      <c r="J55" s="90"/>
      <c r="K55" s="639"/>
      <c r="L55" s="640"/>
    </row>
    <row r="56" spans="2:12" ht="353.25" customHeight="1" x14ac:dyDescent="0.25">
      <c r="B56" s="609" t="s">
        <v>209</v>
      </c>
      <c r="C56" s="610"/>
      <c r="D56" s="90" t="s">
        <v>14</v>
      </c>
      <c r="E56" s="90" t="s">
        <v>14</v>
      </c>
      <c r="F56" s="90" t="s">
        <v>14</v>
      </c>
      <c r="G56" s="90" t="s">
        <v>14</v>
      </c>
      <c r="H56" s="90"/>
      <c r="I56" s="90"/>
      <c r="J56" s="90"/>
      <c r="K56" s="639"/>
      <c r="L56" s="640"/>
    </row>
    <row r="57" spans="2:12" ht="99" customHeight="1" x14ac:dyDescent="0.25">
      <c r="B57" s="603" t="s">
        <v>211</v>
      </c>
      <c r="C57" s="604"/>
      <c r="D57" s="90" t="s">
        <v>14</v>
      </c>
      <c r="E57" s="90" t="s">
        <v>14</v>
      </c>
      <c r="F57" s="90" t="s">
        <v>14</v>
      </c>
      <c r="G57" s="90" t="s">
        <v>14</v>
      </c>
      <c r="H57" s="90"/>
      <c r="I57" s="90"/>
      <c r="J57" s="90"/>
      <c r="K57" s="639"/>
      <c r="L57" s="640"/>
    </row>
    <row r="58" spans="2:12" ht="92.25" customHeight="1" x14ac:dyDescent="0.25">
      <c r="B58" s="603" t="s">
        <v>207</v>
      </c>
      <c r="C58" s="604"/>
      <c r="D58" s="90" t="s">
        <v>14</v>
      </c>
      <c r="E58" s="90" t="s">
        <v>14</v>
      </c>
      <c r="F58" s="90" t="s">
        <v>14</v>
      </c>
      <c r="G58" s="90" t="s">
        <v>14</v>
      </c>
      <c r="H58" s="90"/>
      <c r="I58" s="90"/>
      <c r="J58" s="90"/>
      <c r="K58" s="639"/>
      <c r="L58" s="640"/>
    </row>
    <row r="59" spans="2:12" ht="291.75" customHeight="1" x14ac:dyDescent="0.25">
      <c r="B59" s="603" t="s">
        <v>208</v>
      </c>
      <c r="C59" s="604"/>
      <c r="D59" s="90" t="s">
        <v>13</v>
      </c>
      <c r="E59" s="90" t="s">
        <v>13</v>
      </c>
      <c r="F59" s="90" t="s">
        <v>13</v>
      </c>
      <c r="G59" s="90" t="s">
        <v>13</v>
      </c>
      <c r="H59" s="90"/>
      <c r="I59" s="90"/>
      <c r="J59" s="90"/>
      <c r="K59" s="639"/>
      <c r="L59" s="640"/>
    </row>
    <row r="60" spans="2:12" ht="336" customHeight="1" x14ac:dyDescent="0.25">
      <c r="B60" s="531" t="s">
        <v>213</v>
      </c>
      <c r="C60" s="531"/>
      <c r="D60" s="90" t="s">
        <v>14</v>
      </c>
      <c r="E60" s="90" t="s">
        <v>14</v>
      </c>
      <c r="F60" s="90" t="s">
        <v>14</v>
      </c>
      <c r="G60" s="90" t="s">
        <v>14</v>
      </c>
      <c r="H60" s="90"/>
      <c r="I60" s="90"/>
      <c r="J60" s="90"/>
      <c r="K60" s="639"/>
      <c r="L60" s="640"/>
    </row>
    <row r="61" spans="2:12" ht="129.75" customHeight="1" x14ac:dyDescent="0.25">
      <c r="B61" s="584" t="s">
        <v>168</v>
      </c>
      <c r="C61" s="585"/>
      <c r="D61" s="90" t="s">
        <v>13</v>
      </c>
      <c r="E61" s="90" t="s">
        <v>13</v>
      </c>
      <c r="F61" s="90" t="s">
        <v>13</v>
      </c>
      <c r="G61" s="90" t="s">
        <v>13</v>
      </c>
      <c r="H61" s="90"/>
      <c r="I61" s="90"/>
      <c r="J61" s="90"/>
      <c r="K61" s="639"/>
      <c r="L61" s="640"/>
    </row>
    <row r="62" spans="2:12" ht="408.75" customHeight="1" x14ac:dyDescent="0.25">
      <c r="B62" s="605" t="s">
        <v>170</v>
      </c>
      <c r="C62" s="605"/>
      <c r="D62" s="90" t="s">
        <v>13</v>
      </c>
      <c r="E62" s="90" t="s">
        <v>13</v>
      </c>
      <c r="F62" s="90" t="s">
        <v>13</v>
      </c>
      <c r="G62" s="90" t="s">
        <v>13</v>
      </c>
      <c r="H62" s="90"/>
      <c r="I62" s="90"/>
      <c r="J62" s="90"/>
      <c r="K62" s="639"/>
      <c r="L62" s="640"/>
    </row>
    <row r="63" spans="2:12" ht="234.75" customHeight="1" x14ac:dyDescent="0.25">
      <c r="B63" s="531" t="s">
        <v>212</v>
      </c>
      <c r="C63" s="531"/>
      <c r="D63" s="90" t="s">
        <v>14</v>
      </c>
      <c r="E63" s="90" t="s">
        <v>14</v>
      </c>
      <c r="F63" s="90" t="s">
        <v>14</v>
      </c>
      <c r="G63" s="90" t="s">
        <v>14</v>
      </c>
      <c r="H63" s="90"/>
      <c r="I63" s="90"/>
      <c r="J63" s="90"/>
      <c r="K63" s="639"/>
      <c r="L63" s="640"/>
    </row>
    <row r="64" spans="2:12" ht="70.5" customHeight="1" x14ac:dyDescent="0.25">
      <c r="B64" s="611" t="s">
        <v>80</v>
      </c>
      <c r="C64" s="611"/>
      <c r="D64" s="15" t="str">
        <f>IF(D24="","N/A",IF(AND(D46="CUMPLE",D54="CUMPLE",D55="CUMPLE",D56="CUMPLE",D57="CUMPLE",D58="CUMPLE",OR(D59="CUMPLE",D59="N/A"),D60="CUMPLE",OR(D61="CUMPLE",D61="N/A"),D63="CUMPLE",OR(D62="CUMPLE",D62="N/A")),"CUMPLE","NO CUMPLE"))</f>
        <v>CUMPLE</v>
      </c>
      <c r="E64" s="15" t="str">
        <f>IF(E24="","N/A",IF(AND(E46="CUMPLE",E54="CUMPLE",E55="CUMPLE",E56="CUMPLE",E57="CUMPLE",E58="CUMPLE",OR(E59="CUMPLE",E59="N/A"),E60="CUMPLE",OR(E61="CUMPLE",E61="N/A"),E63="CUMPLE",OR(E62="CUMPLE",E62="N/A")),"CUMPLE","NO CUMPLE"))</f>
        <v>CUMPLE</v>
      </c>
      <c r="F64" s="15" t="str">
        <f t="shared" ref="F64:J64" si="10">IF(F24="","N/A",IF(AND(F46="CUMPLE",F54="CUMPLE",F55="CUMPLE",F56="CUMPLE",F57="CUMPLE",F58="CUMPLE",OR(F59="CUMPLE",F59="N/A"),F60="CUMPLE",OR(F61="CUMPLE",F61="N/A"),F63="CUMPLE",OR(F62="CUMPLE",F62="N/A")),"CUMPLE","NO CUMPLE"))</f>
        <v>CUMPLE</v>
      </c>
      <c r="G64" s="15" t="str">
        <f t="shared" si="10"/>
        <v>CUMPLE</v>
      </c>
      <c r="H64" s="15" t="str">
        <f t="shared" si="10"/>
        <v>N/A</v>
      </c>
      <c r="I64" s="15" t="str">
        <f t="shared" si="10"/>
        <v>N/A</v>
      </c>
      <c r="J64" s="15" t="str">
        <f t="shared" si="10"/>
        <v>N/A</v>
      </c>
      <c r="K64" s="165"/>
      <c r="L64" s="162"/>
    </row>
    <row r="65" spans="2:12" ht="81.75" customHeight="1" x14ac:dyDescent="0.25">
      <c r="B65" s="531" t="s">
        <v>177</v>
      </c>
      <c r="C65" s="531"/>
      <c r="D65" s="90" t="s">
        <v>14</v>
      </c>
      <c r="E65" s="90"/>
      <c r="F65" s="90"/>
      <c r="G65" s="90"/>
      <c r="H65" s="90"/>
      <c r="I65" s="90"/>
      <c r="J65" s="90"/>
      <c r="K65" s="639"/>
      <c r="L65" s="640"/>
    </row>
  </sheetData>
  <sheetProtection formatCells="0" formatColumns="0" formatRows="0"/>
  <mergeCells count="80">
    <mergeCell ref="K65:L65"/>
    <mergeCell ref="K45:L45"/>
    <mergeCell ref="K46:L46"/>
    <mergeCell ref="K47:L47"/>
    <mergeCell ref="K48:L48"/>
    <mergeCell ref="K49:L49"/>
    <mergeCell ref="K61:L61"/>
    <mergeCell ref="K62:L62"/>
    <mergeCell ref="K63:L63"/>
    <mergeCell ref="K57:L57"/>
    <mergeCell ref="K58:L58"/>
    <mergeCell ref="K59:L59"/>
    <mergeCell ref="K60:L60"/>
    <mergeCell ref="K52:L52"/>
    <mergeCell ref="K53:L53"/>
    <mergeCell ref="K54:L54"/>
    <mergeCell ref="I15:I17"/>
    <mergeCell ref="J15:J17"/>
    <mergeCell ref="K30:L30"/>
    <mergeCell ref="K19:L19"/>
    <mergeCell ref="K31:L31"/>
    <mergeCell ref="K27:L27"/>
    <mergeCell ref="K56:L56"/>
    <mergeCell ref="K55:L55"/>
    <mergeCell ref="K40:L40"/>
    <mergeCell ref="K41:L41"/>
    <mergeCell ref="K42:L42"/>
    <mergeCell ref="K43:L43"/>
    <mergeCell ref="B12:L12"/>
    <mergeCell ref="B13:L13"/>
    <mergeCell ref="I11:L11"/>
    <mergeCell ref="C8:I8"/>
    <mergeCell ref="C9:I9"/>
    <mergeCell ref="C10:I10"/>
    <mergeCell ref="C11:G11"/>
    <mergeCell ref="B2:L2"/>
    <mergeCell ref="B3:L3"/>
    <mergeCell ref="B4:L4"/>
    <mergeCell ref="B5:L5"/>
    <mergeCell ref="B7:I7"/>
    <mergeCell ref="J7:L7"/>
    <mergeCell ref="B65:C65"/>
    <mergeCell ref="B58:C58"/>
    <mergeCell ref="B62:C62"/>
    <mergeCell ref="B57:C57"/>
    <mergeCell ref="B47:B54"/>
    <mergeCell ref="B55:C55"/>
    <mergeCell ref="B56:C56"/>
    <mergeCell ref="B63:C63"/>
    <mergeCell ref="B64:C64"/>
    <mergeCell ref="B59:C59"/>
    <mergeCell ref="B26:C26"/>
    <mergeCell ref="B27:B45"/>
    <mergeCell ref="K28:L28"/>
    <mergeCell ref="K29:L29"/>
    <mergeCell ref="K32:L32"/>
    <mergeCell ref="K33:L33"/>
    <mergeCell ref="K34:L34"/>
    <mergeCell ref="K44:L44"/>
    <mergeCell ref="K35:L35"/>
    <mergeCell ref="K36:L36"/>
    <mergeCell ref="K37:L37"/>
    <mergeCell ref="K38:L38"/>
    <mergeCell ref="K39:L39"/>
    <mergeCell ref="B24:C24"/>
    <mergeCell ref="B60:C60"/>
    <mergeCell ref="B61:C61"/>
    <mergeCell ref="K15:K17"/>
    <mergeCell ref="L15:L17"/>
    <mergeCell ref="K18:L18"/>
    <mergeCell ref="B21:L21"/>
    <mergeCell ref="B22:L22"/>
    <mergeCell ref="B14:B19"/>
    <mergeCell ref="K50:L50"/>
    <mergeCell ref="K51:L51"/>
    <mergeCell ref="K23:L23"/>
    <mergeCell ref="K24:L24"/>
    <mergeCell ref="K25:L25"/>
    <mergeCell ref="K26:L26"/>
    <mergeCell ref="B25:C25"/>
  </mergeCells>
  <conditionalFormatting sqref="D25:J35">
    <cfRule type="containsBlanks" dxfId="1386" priority="23">
      <formula>LEN(TRIM(D25))=0</formula>
    </cfRule>
    <cfRule type="notContainsErrors" dxfId="1385" priority="24">
      <formula>NOT(ISERROR(D25))</formula>
    </cfRule>
  </conditionalFormatting>
  <conditionalFormatting sqref="D34:J34 D24:K24 D37:J37 D40:J40 D43:J43 D46:J53 D55:J63 K64:L64 D65:K65">
    <cfRule type="containsBlanks" dxfId="1384" priority="27">
      <formula>LEN(TRIM(D24))=0</formula>
    </cfRule>
  </conditionalFormatting>
  <conditionalFormatting sqref="D46:J53">
    <cfRule type="cellIs" dxfId="1383" priority="21" operator="equal">
      <formula>"NO CUMPLE"</formula>
    </cfRule>
    <cfRule type="cellIs" dxfId="1382" priority="22" operator="equal">
      <formula>"CUMPLE"</formula>
    </cfRule>
  </conditionalFormatting>
  <conditionalFormatting sqref="D54:J54">
    <cfRule type="cellIs" dxfId="1381" priority="67" operator="equal">
      <formula>"""CUMPLE"""</formula>
    </cfRule>
    <cfRule type="cellIs" dxfId="1380" priority="66" operator="equal">
      <formula>"NO CUMPLE"</formula>
    </cfRule>
    <cfRule type="cellIs" dxfId="1379" priority="65" operator="equal">
      <formula>"CUMPLE"</formula>
    </cfRule>
    <cfRule type="cellIs" dxfId="1378" priority="46" operator="equal">
      <formula>"N/A"</formula>
    </cfRule>
  </conditionalFormatting>
  <conditionalFormatting sqref="D55:J63">
    <cfRule type="cellIs" dxfId="1377" priority="5" operator="equal">
      <formula>"NO CUMPLE"</formula>
    </cfRule>
    <cfRule type="cellIs" dxfId="1376" priority="6" operator="equal">
      <formula>"CUMPLE"</formula>
    </cfRule>
  </conditionalFormatting>
  <conditionalFormatting sqref="D64:J64">
    <cfRule type="cellIs" dxfId="1375" priority="44" operator="equal">
      <formula>"NO CUMPLE"</formula>
    </cfRule>
    <cfRule type="cellIs" dxfId="1374" priority="45" operator="equal">
      <formula>"""CUMPLE"""</formula>
    </cfRule>
    <cfRule type="cellIs" dxfId="1373" priority="42" operator="equal">
      <formula>"N/A"</formula>
    </cfRule>
    <cfRule type="cellIs" dxfId="1372" priority="43" operator="equal">
      <formula>"CUMPLE"</formula>
    </cfRule>
  </conditionalFormatting>
  <conditionalFormatting sqref="D65:J65">
    <cfRule type="cellIs" dxfId="1371" priority="19" operator="equal">
      <formula>"NO CUMPLE"</formula>
    </cfRule>
    <cfRule type="cellIs" dxfId="1370" priority="20" operator="equal">
      <formula>"CUMPLE"</formula>
    </cfRule>
  </conditionalFormatting>
  <conditionalFormatting sqref="D24:K24 D34:J34 D37:J37 D40:J40 D43:J43 D46:J53 D55:J63 K64:L64 D65:K65">
    <cfRule type="notContainsErrors" dxfId="1369" priority="28">
      <formula>NOT(ISERROR(D24))</formula>
    </cfRule>
  </conditionalFormatting>
  <conditionalFormatting sqref="F20:H20">
    <cfRule type="cellIs" dxfId="1368" priority="82" operator="equal">
      <formula>"CUMPLE"</formula>
    </cfRule>
    <cfRule type="cellIs" dxfId="1367" priority="83" operator="equal">
      <formula>"NO CUMPLE"</formula>
    </cfRule>
    <cfRule type="cellIs" dxfId="1366" priority="84" operator="equal">
      <formula>"""CUMPLE"""</formula>
    </cfRule>
  </conditionalFormatting>
  <conditionalFormatting sqref="I11">
    <cfRule type="containsText" dxfId="1365" priority="122" operator="containsText" text="NO CUMPLE">
      <formula>NOT(ISERROR(SEARCH("NO CUMPLE",I11)))</formula>
    </cfRule>
    <cfRule type="containsText" dxfId="1364" priority="107" operator="containsText" text="INHABILITADO">
      <formula>NOT(ISERROR(SEARCH("INHABILITADO",I11)))</formula>
    </cfRule>
    <cfRule type="containsText" dxfId="1363" priority="108" operator="containsText" text="HABILITADO">
      <formula>NOT(ISERROR(SEARCH("HABILITADO",I11)))</formula>
    </cfRule>
    <cfRule type="containsText" dxfId="1362" priority="109" operator="containsText" text="HABILITADO">
      <formula>NOT(ISERROR(SEARCH("HABILITADO",I11)))</formula>
    </cfRule>
  </conditionalFormatting>
  <conditionalFormatting sqref="J20">
    <cfRule type="cellIs" dxfId="1361" priority="16" operator="equal">
      <formula>"SI"</formula>
    </cfRule>
    <cfRule type="cellIs" dxfId="1360" priority="15" operator="equal">
      <formula>"NO"</formula>
    </cfRule>
  </conditionalFormatting>
  <conditionalFormatting sqref="K19">
    <cfRule type="cellIs" dxfId="1359" priority="51" operator="equal">
      <formula>"CUMPLE"</formula>
    </cfRule>
    <cfRule type="cellIs" dxfId="1358" priority="52" operator="equal">
      <formula>"NO CUMPLE"</formula>
    </cfRule>
    <cfRule type="cellIs" dxfId="1357" priority="53" operator="equal">
      <formula>"""CUMPLE"""</formula>
    </cfRule>
  </conditionalFormatting>
  <conditionalFormatting sqref="K25:K63">
    <cfRule type="notContainsErrors" dxfId="1356" priority="2">
      <formula>NOT(ISERROR(K25))</formula>
    </cfRule>
    <cfRule type="containsBlanks" dxfId="1355" priority="1">
      <formula>LEN(TRIM(K25))=0</formula>
    </cfRule>
  </conditionalFormatting>
  <conditionalFormatting sqref="L15">
    <cfRule type="cellIs" dxfId="1354" priority="79" operator="equal">
      <formula>"CUMPLE"</formula>
    </cfRule>
    <cfRule type="cellIs" dxfId="1353" priority="80" operator="equal">
      <formula>"NO CUMPLE"</formula>
    </cfRule>
    <cfRule type="cellIs" dxfId="1352" priority="81" operator="equal">
      <formula>"""CUMPLE"""</formula>
    </cfRule>
  </conditionalFormatting>
  <conditionalFormatting sqref="L20">
    <cfRule type="cellIs" dxfId="1351" priority="11" operator="equal">
      <formula>"NO"</formula>
    </cfRule>
    <cfRule type="cellIs" dxfId="1350" priority="12" operator="equal">
      <formula>"SI"</formula>
    </cfRule>
  </conditionalFormatting>
  <dataValidations count="3">
    <dataValidation type="list" allowBlank="1" showInputMessage="1" showErrorMessage="1" sqref="D65:I65" xr:uid="{00000000-0002-0000-0200-000000000000}">
      <formula1>"CUMPLE,NO CUMPLE"</formula1>
    </dataValidation>
    <dataValidation type="list" allowBlank="1" showInputMessage="1" showErrorMessage="1" sqref="D24:J26" xr:uid="{00000000-0002-0000-0200-000001000000}">
      <formula1>$C$15:$C$19</formula1>
    </dataValidation>
    <dataValidation type="list" allowBlank="1" showInputMessage="1" showErrorMessage="1" sqref="L57:L64" xr:uid="{00000000-0002-0000-0200-000002000000}">
      <formula1>"0,1,2,3,4,5,6"</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0200-000003000000}">
          <x14:formula1>
            <xm:f>'DATOS INICIALES'!$A$13:$A$43</xm:f>
          </x14:formula1>
          <xm:sqref>D31:I31</xm:sqref>
        </x14:dataValidation>
        <x14:dataValidation type="list" allowBlank="1" showInputMessage="1" showErrorMessage="1" xr:uid="{00000000-0002-0000-0200-000004000000}">
          <x14:formula1>
            <xm:f>'DATOS INICIALES'!$D$21:$D$25</xm:f>
          </x14:formula1>
          <xm:sqref>M47:M54</xm:sqref>
        </x14:dataValidation>
        <x14:dataValidation type="list" allowBlank="1" showInputMessage="1" showErrorMessage="1" xr:uid="{00000000-0002-0000-0200-000005000000}">
          <x14:formula1>
            <xm:f>'DATOS INICIALES'!$A$54:$A$59</xm:f>
          </x14:formula1>
          <xm:sqref>D23:I23</xm:sqref>
        </x14:dataValidation>
        <x14:dataValidation type="list" allowBlank="1" showInputMessage="1" showErrorMessage="1" xr:uid="{00000000-0002-0000-0200-000006000000}">
          <x14:formula1>
            <xm:f>'DATOS INICIALES'!$A$50:$A$52</xm:f>
          </x14:formula1>
          <xm:sqref>D55:I57 D46:J46 J55:J56 D58:J63</xm:sqref>
        </x14:dataValidation>
        <x14:dataValidation type="list" allowBlank="1" showInputMessage="1" showErrorMessage="1" xr:uid="{00000000-0002-0000-0200-000007000000}">
          <x14:formula1>
            <xm:f>'DATOS INICIALES'!$C$45:$C$46</xm:f>
          </x14:formula1>
          <xm:sqref>D47:I53 J47:J52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R47"/>
  <sheetViews>
    <sheetView zoomScale="55" zoomScaleNormal="55" workbookViewId="0">
      <pane ySplit="12" topLeftCell="A31" activePane="bottomLeft" state="frozen"/>
      <selection activeCell="E20" sqref="E20"/>
      <selection pane="bottomLeft" activeCell="H18" sqref="H18"/>
    </sheetView>
  </sheetViews>
  <sheetFormatPr baseColWidth="10" defaultColWidth="11.42578125" defaultRowHeight="15" x14ac:dyDescent="0.25"/>
  <cols>
    <col min="1" max="1" width="4.140625" style="13" customWidth="1"/>
    <col min="2" max="2" width="26.85546875" style="13" customWidth="1"/>
    <col min="3" max="3" width="26.7109375" style="13" customWidth="1"/>
    <col min="4" max="4" width="7.85546875" style="38" customWidth="1"/>
    <col min="5" max="5" width="12" style="66" customWidth="1"/>
    <col min="6" max="6" width="29.85546875" style="13" customWidth="1"/>
    <col min="7" max="7" width="26.28515625" style="13" customWidth="1"/>
    <col min="8" max="8" width="26.42578125" style="13" customWidth="1"/>
    <col min="9" max="9" width="23.42578125" style="13" customWidth="1"/>
    <col min="10" max="10" width="24.7109375" style="13" customWidth="1"/>
    <col min="11" max="11" width="20.28515625" style="13" customWidth="1"/>
    <col min="12" max="12" width="16.42578125" style="13" customWidth="1"/>
    <col min="13" max="13" width="16.42578125" style="13" bestFit="1" customWidth="1"/>
    <col min="14" max="14" width="16.42578125" style="13" customWidth="1"/>
    <col min="15" max="15" width="18.7109375" style="13" customWidth="1"/>
    <col min="16" max="16" width="16.28515625" style="13" customWidth="1"/>
    <col min="17" max="17" width="16.42578125" style="13" customWidth="1"/>
    <col min="18" max="18" width="48.5703125" style="13" customWidth="1"/>
    <col min="19" max="16384" width="11.42578125" style="13"/>
  </cols>
  <sheetData>
    <row r="1" spans="1:18" x14ac:dyDescent="0.25">
      <c r="A1" s="24"/>
      <c r="B1" s="88"/>
      <c r="C1" s="88"/>
      <c r="D1" s="88"/>
      <c r="E1" s="88"/>
      <c r="F1" s="88"/>
      <c r="G1" s="88"/>
      <c r="H1" s="88"/>
      <c r="I1" s="88"/>
      <c r="J1" s="88"/>
      <c r="K1" s="88"/>
      <c r="L1" s="88"/>
      <c r="M1" s="88"/>
      <c r="N1" s="88"/>
      <c r="O1" s="88"/>
      <c r="P1" s="88"/>
      <c r="Q1" s="24"/>
      <c r="R1" s="24"/>
    </row>
    <row r="2" spans="1:18" ht="18.75" x14ac:dyDescent="0.3">
      <c r="A2" s="572" t="s">
        <v>22</v>
      </c>
      <c r="B2" s="572"/>
      <c r="C2" s="572"/>
      <c r="D2" s="572"/>
      <c r="E2" s="572"/>
      <c r="F2" s="572"/>
      <c r="G2" s="572"/>
      <c r="H2" s="572"/>
      <c r="I2" s="572"/>
      <c r="J2" s="572"/>
      <c r="K2" s="572"/>
      <c r="L2" s="572"/>
      <c r="M2" s="572"/>
      <c r="N2" s="572"/>
      <c r="O2" s="572"/>
      <c r="P2" s="572"/>
      <c r="Q2" s="572"/>
      <c r="R2" s="572"/>
    </row>
    <row r="3" spans="1:18" x14ac:dyDescent="0.25">
      <c r="A3" s="650"/>
      <c r="B3" s="650"/>
      <c r="C3" s="650"/>
      <c r="D3" s="650"/>
      <c r="E3" s="650"/>
      <c r="F3" s="650"/>
      <c r="G3" s="650"/>
      <c r="H3" s="650"/>
      <c r="I3" s="650"/>
      <c r="J3" s="650"/>
      <c r="K3" s="650"/>
      <c r="L3" s="650"/>
      <c r="M3" s="650"/>
      <c r="N3" s="650"/>
      <c r="O3" s="650"/>
      <c r="P3" s="650"/>
      <c r="Q3" s="650"/>
      <c r="R3" s="650"/>
    </row>
    <row r="4" spans="1:18" ht="18.75" x14ac:dyDescent="0.3">
      <c r="A4" s="572" t="str">
        <f>'DATOS INICIALES'!G4</f>
        <v>FDLK-LP-013-20234</v>
      </c>
      <c r="B4" s="572"/>
      <c r="C4" s="572"/>
      <c r="D4" s="572"/>
      <c r="E4" s="572"/>
      <c r="F4" s="572"/>
      <c r="G4" s="572"/>
      <c r="H4" s="572"/>
      <c r="I4" s="572"/>
      <c r="J4" s="572"/>
      <c r="K4" s="572"/>
      <c r="L4" s="572"/>
      <c r="M4" s="572"/>
      <c r="N4" s="572"/>
      <c r="O4" s="572"/>
      <c r="P4" s="572"/>
      <c r="Q4" s="572"/>
      <c r="R4" s="572"/>
    </row>
    <row r="5" spans="1:18" x14ac:dyDescent="0.25">
      <c r="A5" s="650"/>
      <c r="B5" s="650"/>
      <c r="C5" s="650"/>
      <c r="D5" s="650"/>
      <c r="E5" s="650"/>
      <c r="F5" s="650"/>
      <c r="G5" s="650"/>
      <c r="H5" s="650"/>
      <c r="I5" s="650"/>
      <c r="J5" s="650"/>
      <c r="K5" s="650"/>
      <c r="L5" s="650"/>
      <c r="M5" s="650"/>
      <c r="N5" s="650"/>
      <c r="O5" s="650"/>
      <c r="P5" s="650"/>
      <c r="Q5" s="650"/>
      <c r="R5" s="650"/>
    </row>
    <row r="6" spans="1:18" x14ac:dyDescent="0.25">
      <c r="A6" s="658" t="s">
        <v>32</v>
      </c>
      <c r="B6" s="658"/>
      <c r="C6" s="64" t="s">
        <v>54</v>
      </c>
      <c r="D6" s="659" t="s">
        <v>70</v>
      </c>
      <c r="E6" s="659"/>
      <c r="F6" s="659"/>
      <c r="G6" s="87">
        <v>44498</v>
      </c>
      <c r="H6" s="662"/>
      <c r="I6" s="662"/>
      <c r="J6" s="662"/>
      <c r="K6" s="662"/>
      <c r="L6" s="662"/>
      <c r="M6" s="662"/>
      <c r="N6" s="662"/>
      <c r="O6" s="662"/>
      <c r="P6" s="662"/>
      <c r="Q6" s="662"/>
      <c r="R6" s="662"/>
    </row>
    <row r="7" spans="1:18" x14ac:dyDescent="0.25">
      <c r="A7" s="664" t="s">
        <v>89</v>
      </c>
      <c r="B7" s="664"/>
      <c r="C7" s="664"/>
      <c r="D7" s="664"/>
      <c r="E7" s="664"/>
      <c r="F7" s="664"/>
      <c r="G7" s="664"/>
      <c r="H7" s="664"/>
      <c r="I7" s="664"/>
      <c r="J7" s="664"/>
      <c r="K7" s="664"/>
      <c r="L7" s="664"/>
      <c r="M7" s="664"/>
      <c r="N7" s="664"/>
      <c r="O7" s="664"/>
      <c r="P7" s="664"/>
      <c r="Q7" s="664"/>
      <c r="R7" s="664"/>
    </row>
    <row r="8" spans="1:18" ht="36" customHeight="1" x14ac:dyDescent="0.25">
      <c r="A8" s="660" t="s">
        <v>23</v>
      </c>
      <c r="B8" s="660"/>
      <c r="C8" s="665" t="str">
        <f>'DATOS INICIALES'!D2</f>
        <v xml:space="preserve">“CONTRATAR POR EL SISTEMA DE PRECIOS UNITARIOS A MONTO AGOTABLE EL DIAGNÓSTICO, MANTENIMIENTO CORRECTIVO Y PREVENTIVO, SUMINISTRO E INSTALACION DE MOBILIARIO DE LOS PARQUES DE PROXIMIDAD (VECINALES Y DE BOLSILLO) PRIORIZADOS EN LA LOCALIDAD DE KENNEDY”.  </v>
      </c>
      <c r="D8" s="665"/>
      <c r="E8" s="665"/>
      <c r="F8" s="665"/>
      <c r="G8" s="665"/>
      <c r="H8" s="665"/>
      <c r="I8" s="665"/>
      <c r="J8" s="665"/>
      <c r="K8" s="665"/>
      <c r="L8" s="665"/>
      <c r="M8" s="665"/>
      <c r="N8" s="665"/>
      <c r="O8" s="665"/>
      <c r="P8" s="665"/>
      <c r="Q8" s="665"/>
      <c r="R8" s="665"/>
    </row>
    <row r="9" spans="1:18" x14ac:dyDescent="0.25">
      <c r="A9" s="660" t="s">
        <v>68</v>
      </c>
      <c r="B9" s="660"/>
      <c r="C9" s="663">
        <f>+'DATOS INICIALES'!C6</f>
        <v>0</v>
      </c>
      <c r="D9" s="663"/>
      <c r="E9" s="663"/>
      <c r="F9" s="60" t="s">
        <v>95</v>
      </c>
      <c r="G9" s="62">
        <v>4</v>
      </c>
      <c r="H9" s="663"/>
      <c r="I9" s="663"/>
      <c r="J9" s="663"/>
      <c r="K9" s="663"/>
      <c r="L9" s="663"/>
      <c r="M9" s="663"/>
      <c r="N9" s="663"/>
      <c r="O9" s="663"/>
      <c r="P9" s="663"/>
      <c r="Q9" s="663"/>
      <c r="R9" s="663"/>
    </row>
    <row r="10" spans="1:18" x14ac:dyDescent="0.25">
      <c r="A10" s="660" t="s">
        <v>69</v>
      </c>
      <c r="B10" s="660"/>
      <c r="C10" s="661">
        <f>C9/'DATOS INICIALES'!B43</f>
        <v>0</v>
      </c>
      <c r="D10" s="661"/>
      <c r="E10" s="661"/>
      <c r="F10" s="61" t="s">
        <v>96</v>
      </c>
      <c r="G10" s="63">
        <v>0</v>
      </c>
      <c r="H10" s="661"/>
      <c r="I10" s="661"/>
      <c r="J10" s="661"/>
      <c r="K10" s="661"/>
      <c r="L10" s="661"/>
      <c r="M10" s="661"/>
      <c r="N10" s="661"/>
      <c r="O10" s="661"/>
      <c r="P10" s="661"/>
      <c r="Q10" s="661"/>
      <c r="R10" s="661"/>
    </row>
    <row r="11" spans="1:18" ht="9" customHeight="1" x14ac:dyDescent="0.25">
      <c r="E11" s="38"/>
    </row>
    <row r="12" spans="1:18" ht="75.75" thickBot="1" x14ac:dyDescent="0.3">
      <c r="A12" s="43" t="s">
        <v>81</v>
      </c>
      <c r="B12" s="43" t="s">
        <v>24</v>
      </c>
      <c r="C12" s="43" t="s">
        <v>61</v>
      </c>
      <c r="D12" s="43" t="s">
        <v>82</v>
      </c>
      <c r="E12" s="43" t="s">
        <v>106</v>
      </c>
      <c r="F12" s="43" t="s">
        <v>100</v>
      </c>
      <c r="G12" s="43" t="s">
        <v>98</v>
      </c>
      <c r="H12" s="43" t="s">
        <v>99</v>
      </c>
      <c r="I12" s="43" t="s">
        <v>101</v>
      </c>
      <c r="J12" s="43" t="s">
        <v>102</v>
      </c>
      <c r="K12" s="43" t="s">
        <v>103</v>
      </c>
      <c r="L12" s="43" t="s">
        <v>104</v>
      </c>
      <c r="M12" s="43" t="s">
        <v>105</v>
      </c>
      <c r="N12" s="43" t="s">
        <v>107</v>
      </c>
      <c r="O12" s="43" t="s">
        <v>87</v>
      </c>
      <c r="P12" s="43" t="s">
        <v>88</v>
      </c>
      <c r="Q12" s="43" t="s">
        <v>108</v>
      </c>
      <c r="R12" s="43" t="s">
        <v>74</v>
      </c>
    </row>
    <row r="13" spans="1:18" ht="30" x14ac:dyDescent="0.25">
      <c r="A13" s="646">
        <v>1</v>
      </c>
      <c r="B13" s="649" t="str">
        <f>+PROPONENTES!B10</f>
        <v>CONSORCIO ARQING</v>
      </c>
      <c r="C13" s="44" t="str">
        <f>IF(VLOOKUP(B13,PROPONENTES!$B$10:$N$16,2,FALSE)="","",VLOOKUP(B13,PROPONENTES!$B$10:$N$16,2,FALSE))</f>
        <v>PROYECTOS DE INGENIERIA PBS SAS</v>
      </c>
      <c r="D13" s="45">
        <f>VLOOKUP(B13,PROPONENTES!$B$10:$N$16,3,FALSE)</f>
        <v>0.6</v>
      </c>
      <c r="E13" s="109" t="s">
        <v>14</v>
      </c>
      <c r="F13" s="110" t="s">
        <v>15</v>
      </c>
      <c r="G13" s="110" t="s">
        <v>14</v>
      </c>
      <c r="H13" s="111" t="s">
        <v>14</v>
      </c>
      <c r="I13" s="110" t="s">
        <v>14</v>
      </c>
      <c r="J13" s="112" t="s">
        <v>13</v>
      </c>
      <c r="K13" s="112" t="s">
        <v>14</v>
      </c>
      <c r="L13" s="112" t="s">
        <v>14</v>
      </c>
      <c r="M13" s="113" t="s">
        <v>14</v>
      </c>
      <c r="N13" s="44" t="str">
        <f t="shared" ref="N13:N47" si="0">IF(C13="","N/A",IF(AND(OR(E13="CUMPLE",E13="N/A"),OR(F13="CUMPLE",F13="N/A"),OR(G13="CUMPLE",G13="N/A"),OR(H13="CUMPLE",H13="N/A"),OR(I13="CUMPLE",I13="N/A"),OR(J13="CUMPLE",J13="N/A"),OR(K13="CUMPLE",K13="N/A"),OR(L13="CUMPLE",L13="N/A"),OR(M13="CUMPLE",M13="N/A")),"CUMPLE","NO CUMPLE"))</f>
        <v>NO CUMPLE</v>
      </c>
      <c r="O13" s="652" t="e">
        <f>+'K RESIDUAL CALCULO'!N13</f>
        <v>#DIV/0!</v>
      </c>
      <c r="P13" s="653">
        <f>IF($G$9&lt;=12,$C$9-$G$10*$C$9,(($C$9-$G$10)/$G$9)*12)</f>
        <v>0</v>
      </c>
      <c r="Q13" s="656" t="e">
        <f>IF(AND(O13&gt;=P13,OR(N13="CUMPLE",N13="N/A"),OR(N14="CUMPLE",N14="N/A"),OR(N15="CUMPLE",N15="N/A"),OR(N16="CUMPLE",N16="N/A")*OR(N17="CUMPLE",N17="N/A")),"CUMPLE","NO CUMPLE")</f>
        <v>#DIV/0!</v>
      </c>
      <c r="R13" s="645"/>
    </row>
    <row r="14" spans="1:18" ht="30" x14ac:dyDescent="0.25">
      <c r="A14" s="647"/>
      <c r="B14" s="650"/>
      <c r="C14" s="24" t="str">
        <f>IF(VLOOKUP(B13,PROPONENTES!$B$10:$N$16,4,FALSE)="","",VLOOKUP(B13,PROPONENTES!$B$10:$N$16,4,FALSE))</f>
        <v xml:space="preserve">GUSTAVO PALACIOS RUBIANO </v>
      </c>
      <c r="D14" s="37">
        <f>VLOOKUP(B13,PROPONENTES!$B$10:$N$16,5,FALSE)</f>
        <v>0.4</v>
      </c>
      <c r="E14" s="114" t="s">
        <v>14</v>
      </c>
      <c r="F14" s="115" t="s">
        <v>15</v>
      </c>
      <c r="G14" s="115" t="s">
        <v>14</v>
      </c>
      <c r="H14" s="116" t="s">
        <v>14</v>
      </c>
      <c r="I14" s="115" t="s">
        <v>14</v>
      </c>
      <c r="J14" s="117" t="s">
        <v>13</v>
      </c>
      <c r="K14" s="117" t="s">
        <v>14</v>
      </c>
      <c r="L14" s="117" t="s">
        <v>14</v>
      </c>
      <c r="M14" s="115" t="s">
        <v>14</v>
      </c>
      <c r="N14" s="24" t="str">
        <f t="shared" si="0"/>
        <v>NO CUMPLE</v>
      </c>
      <c r="O14" s="650"/>
      <c r="P14" s="654"/>
      <c r="Q14" s="587"/>
      <c r="R14" s="643"/>
    </row>
    <row r="15" spans="1:18" x14ac:dyDescent="0.25">
      <c r="A15" s="647"/>
      <c r="B15" s="650"/>
      <c r="C15" s="24" t="str">
        <f>IF(VLOOKUP(B13,PROPONENTES!$B$10:$N$16,6,FALSE)="","",VLOOKUP(B13,PROPONENTES!$B$10:$N$16,6,FALSE))</f>
        <v/>
      </c>
      <c r="D15" s="37">
        <f>VLOOKUP(B13,PROPONENTES!$B$10:$N$16,7,FALSE)</f>
        <v>0</v>
      </c>
      <c r="E15" s="114"/>
      <c r="F15" s="115"/>
      <c r="G15" s="115"/>
      <c r="H15" s="116"/>
      <c r="I15" s="115"/>
      <c r="J15" s="117"/>
      <c r="K15" s="117"/>
      <c r="L15" s="117"/>
      <c r="M15" s="115"/>
      <c r="N15" s="24" t="str">
        <f t="shared" si="0"/>
        <v>N/A</v>
      </c>
      <c r="O15" s="650"/>
      <c r="P15" s="654"/>
      <c r="Q15" s="587"/>
      <c r="R15" s="643"/>
    </row>
    <row r="16" spans="1:18" x14ac:dyDescent="0.25">
      <c r="A16" s="647"/>
      <c r="B16" s="650"/>
      <c r="C16" s="24" t="str">
        <f>IF(VLOOKUP(B13,PROPONENTES!$B$10:$N$16,8,FALSE)="","",VLOOKUP(B13,PROPONENTES!$B$10:$N$16,8,FALSE))</f>
        <v/>
      </c>
      <c r="D16" s="37">
        <f>VLOOKUP(B13,PROPONENTES!$B$10:$N$16,9,FALSE)</f>
        <v>0</v>
      </c>
      <c r="E16" s="114"/>
      <c r="F16" s="114"/>
      <c r="G16" s="114"/>
      <c r="H16" s="114"/>
      <c r="I16" s="114"/>
      <c r="J16" s="114"/>
      <c r="K16" s="114"/>
      <c r="L16" s="114"/>
      <c r="M16" s="114"/>
      <c r="N16" s="24" t="str">
        <f t="shared" si="0"/>
        <v>N/A</v>
      </c>
      <c r="O16" s="650"/>
      <c r="P16" s="654"/>
      <c r="Q16" s="587"/>
      <c r="R16" s="643"/>
    </row>
    <row r="17" spans="1:18" ht="15.75" thickBot="1" x14ac:dyDescent="0.3">
      <c r="A17" s="648"/>
      <c r="B17" s="651"/>
      <c r="C17" s="49" t="str">
        <f>IF(VLOOKUP(B13,PROPONENTES!$B$10:$N$16,8,FALSE)="","",VLOOKUP(B13,PROPONENTES!$B$10:$N$16,10,FALSE))</f>
        <v/>
      </c>
      <c r="D17" s="50">
        <f>VLOOKUP(B13,PROPONENTES!$B$10:$N$16,11,FALSE)</f>
        <v>0</v>
      </c>
      <c r="E17" s="118"/>
      <c r="F17" s="118"/>
      <c r="G17" s="118"/>
      <c r="H17" s="118"/>
      <c r="I17" s="118"/>
      <c r="J17" s="118"/>
      <c r="K17" s="118"/>
      <c r="L17" s="118"/>
      <c r="M17" s="118"/>
      <c r="N17" s="49" t="str">
        <f t="shared" si="0"/>
        <v>N/A</v>
      </c>
      <c r="O17" s="651"/>
      <c r="P17" s="655"/>
      <c r="Q17" s="657"/>
      <c r="R17" s="644"/>
    </row>
    <row r="18" spans="1:18" ht="66" customHeight="1" x14ac:dyDescent="0.25">
      <c r="A18" s="646">
        <v>2</v>
      </c>
      <c r="B18" s="649" t="str">
        <f>+PROPONENTES!B11</f>
        <v xml:space="preserve">CONSORCIO COMPLEJO DEPORTIVO CUBAGO	</v>
      </c>
      <c r="C18" s="44" t="str">
        <f>IF(VLOOKUP(B18,PROPONENTES!$B$10:$N$16,2,FALSE)="","",VLOOKUP(B18,PROPONENTES!$B$10:$N$16,2,FALSE))</f>
        <v xml:space="preserve">AGORASPORT SA SUCURSAL COLOMBIA </v>
      </c>
      <c r="D18" s="45">
        <f>VLOOKUP(B18,PROPONENTES!$B$10:$N$16,3,FALSE)</f>
        <v>0.9</v>
      </c>
      <c r="E18" s="109" t="s">
        <v>14</v>
      </c>
      <c r="F18" s="110" t="s">
        <v>13</v>
      </c>
      <c r="G18" s="110" t="s">
        <v>15</v>
      </c>
      <c r="H18" s="111" t="s">
        <v>15</v>
      </c>
      <c r="I18" s="110" t="s">
        <v>15</v>
      </c>
      <c r="J18" s="112" t="s">
        <v>13</v>
      </c>
      <c r="K18" s="112" t="s">
        <v>14</v>
      </c>
      <c r="L18" s="112" t="s">
        <v>14</v>
      </c>
      <c r="M18" s="113" t="s">
        <v>15</v>
      </c>
      <c r="N18" s="44" t="str">
        <f t="shared" si="0"/>
        <v>NO CUMPLE</v>
      </c>
      <c r="O18" s="652" t="e">
        <f>+'K RESIDUAL CALCULO'!N18</f>
        <v>#DIV/0!</v>
      </c>
      <c r="P18" s="653">
        <f t="shared" ref="P18" si="1">IF($G$9&lt;=12,$C$9-$G$10*$C$9,(($C$9-$G$10)/$G$9)*12)</f>
        <v>0</v>
      </c>
      <c r="Q18" s="656" t="e">
        <f t="shared" ref="Q18" si="2">IF(AND(O18&gt;=P18,OR(N18="CUMPLE",N18="N/A"),OR(N19="CUMPLE",N19="N/A"),OR(N20="CUMPLE",N20="N/A"),OR(N21="CUMPLE",N21="N/A")*OR(N22="CUMPLE",N22="N/A")),"CUMPLE","NO CUMPLE")</f>
        <v>#DIV/0!</v>
      </c>
      <c r="R18" s="642" t="s">
        <v>150</v>
      </c>
    </row>
    <row r="19" spans="1:18" ht="66" customHeight="1" x14ac:dyDescent="0.25">
      <c r="A19" s="647"/>
      <c r="B19" s="650"/>
      <c r="C19" s="24" t="str">
        <f>IF(VLOOKUP(B18,PROPONENTES!$B$10:$N$16,4,FALSE)="","",VLOOKUP(B18,PROPONENTES!$B$10:$N$16,4,FALSE))</f>
        <v>CARLOS FERNANDO CUBIDES BONILLA</v>
      </c>
      <c r="D19" s="37">
        <f>VLOOKUP(B18,PROPONENTES!$B$10:$N$16,5,FALSE)</f>
        <v>0.1</v>
      </c>
      <c r="E19" s="114"/>
      <c r="F19" s="115"/>
      <c r="G19" s="115"/>
      <c r="H19" s="116"/>
      <c r="I19" s="115"/>
      <c r="J19" s="117"/>
      <c r="K19" s="117"/>
      <c r="L19" s="117"/>
      <c r="M19" s="115"/>
      <c r="N19" s="24" t="str">
        <f t="shared" si="0"/>
        <v>NO CUMPLE</v>
      </c>
      <c r="O19" s="650"/>
      <c r="P19" s="654"/>
      <c r="Q19" s="587"/>
      <c r="R19" s="643"/>
    </row>
    <row r="20" spans="1:18" ht="66" customHeight="1" x14ac:dyDescent="0.25">
      <c r="A20" s="647"/>
      <c r="B20" s="650"/>
      <c r="C20" s="24" t="str">
        <f>IF(VLOOKUP(B18,PROPONENTES!$B$10:$N$16,6,FALSE)="","",VLOOKUP(B18,PROPONENTES!$B$10:$N$16,6,FALSE))</f>
        <v/>
      </c>
      <c r="D20" s="37">
        <f>VLOOKUP(B18,PROPONENTES!$B$10:$N$16,7,FALSE)</f>
        <v>0</v>
      </c>
      <c r="E20" s="114"/>
      <c r="F20" s="115"/>
      <c r="G20" s="115"/>
      <c r="H20" s="116"/>
      <c r="I20" s="115"/>
      <c r="J20" s="117"/>
      <c r="K20" s="117"/>
      <c r="L20" s="117"/>
      <c r="M20" s="115"/>
      <c r="N20" s="24" t="str">
        <f t="shared" si="0"/>
        <v>N/A</v>
      </c>
      <c r="O20" s="650"/>
      <c r="P20" s="654"/>
      <c r="Q20" s="587"/>
      <c r="R20" s="643"/>
    </row>
    <row r="21" spans="1:18" ht="66" customHeight="1" x14ac:dyDescent="0.25">
      <c r="A21" s="647"/>
      <c r="B21" s="650"/>
      <c r="C21" s="24" t="str">
        <f>IF(VLOOKUP(B18,PROPONENTES!$B$10:$N$16,8,FALSE)="","",VLOOKUP(B18,PROPONENTES!$B$10:$N$16,8,FALSE))</f>
        <v/>
      </c>
      <c r="D21" s="37">
        <f>VLOOKUP(B18,PROPONENTES!$B$10:$N$16,9,FALSE)</f>
        <v>0</v>
      </c>
      <c r="E21" s="114"/>
      <c r="F21" s="114"/>
      <c r="G21" s="114"/>
      <c r="H21" s="114"/>
      <c r="I21" s="114"/>
      <c r="J21" s="114"/>
      <c r="K21" s="114"/>
      <c r="L21" s="114"/>
      <c r="M21" s="114"/>
      <c r="N21" s="24" t="str">
        <f t="shared" si="0"/>
        <v>N/A</v>
      </c>
      <c r="O21" s="650"/>
      <c r="P21" s="654"/>
      <c r="Q21" s="587"/>
      <c r="R21" s="643"/>
    </row>
    <row r="22" spans="1:18" ht="66" customHeight="1" thickBot="1" x14ac:dyDescent="0.3">
      <c r="A22" s="648"/>
      <c r="B22" s="651"/>
      <c r="C22" s="49" t="str">
        <f>IF(VLOOKUP(B18,PROPONENTES!$B$10:$N$16,8,FALSE)="","",VLOOKUP(B18,PROPONENTES!$B$10:$N$16,10,FALSE))</f>
        <v/>
      </c>
      <c r="D22" s="50">
        <f>VLOOKUP(B18,PROPONENTES!$B$10:$N$16,11,FALSE)</f>
        <v>0</v>
      </c>
      <c r="E22" s="118"/>
      <c r="F22" s="118"/>
      <c r="G22" s="118"/>
      <c r="H22" s="118"/>
      <c r="I22" s="118"/>
      <c r="J22" s="118"/>
      <c r="K22" s="118"/>
      <c r="L22" s="118"/>
      <c r="M22" s="118"/>
      <c r="N22" s="49" t="str">
        <f t="shared" si="0"/>
        <v>N/A</v>
      </c>
      <c r="O22" s="651"/>
      <c r="P22" s="655"/>
      <c r="Q22" s="657"/>
      <c r="R22" s="644"/>
    </row>
    <row r="23" spans="1:18" ht="56.25" customHeight="1" x14ac:dyDescent="0.25">
      <c r="A23" s="646">
        <v>3</v>
      </c>
      <c r="B23" s="649" t="str">
        <f>+PROPONENTES!B12</f>
        <v>CONSORCIO PARQUES KENNEDY 2024</v>
      </c>
      <c r="C23" s="44" t="str">
        <f>IF(VLOOKUP(B23,PROPONENTES!$B$10:$N$16,2,FALSE)="","",VLOOKUP(B23,PROPONENTES!$B$10:$N$16,2,FALSE))</f>
        <v xml:space="preserve">Andina Juegos &amp; Parques SAS </v>
      </c>
      <c r="D23" s="45">
        <f>VLOOKUP(B23,PROPONENTES!$B$10:$N$16,3,FALSE)</f>
        <v>0.5</v>
      </c>
      <c r="E23" s="109" t="s">
        <v>14</v>
      </c>
      <c r="F23" s="110" t="s">
        <v>13</v>
      </c>
      <c r="G23" s="110" t="s">
        <v>15</v>
      </c>
      <c r="H23" s="111" t="s">
        <v>15</v>
      </c>
      <c r="I23" s="110" t="s">
        <v>15</v>
      </c>
      <c r="J23" s="112" t="s">
        <v>13</v>
      </c>
      <c r="K23" s="112" t="s">
        <v>14</v>
      </c>
      <c r="L23" s="112" t="s">
        <v>14</v>
      </c>
      <c r="M23" s="113" t="s">
        <v>14</v>
      </c>
      <c r="N23" s="44" t="str">
        <f t="shared" si="0"/>
        <v>NO CUMPLE</v>
      </c>
      <c r="O23" s="652" t="e">
        <f>+'K RESIDUAL CALCULO'!N23</f>
        <v>#DIV/0!</v>
      </c>
      <c r="P23" s="653">
        <f t="shared" ref="P23" si="3">IF($G$9&lt;=12,$C$9-$G$10*$C$9,(($C$9-$G$10)/$G$9)*12)</f>
        <v>0</v>
      </c>
      <c r="Q23" s="656" t="e">
        <f t="shared" ref="Q23" si="4">IF(AND(O23&gt;=P23,OR(N23="CUMPLE",N23="N/A"),OR(N24="CUMPLE",N24="N/A"),OR(N25="CUMPLE",N25="N/A"),OR(N26="CUMPLE",N26="N/A")*OR(N27="CUMPLE",N27="N/A")),"CUMPLE","NO CUMPLE")</f>
        <v>#DIV/0!</v>
      </c>
      <c r="R23" s="642" t="s">
        <v>151</v>
      </c>
    </row>
    <row r="24" spans="1:18" ht="56.25" customHeight="1" x14ac:dyDescent="0.25">
      <c r="A24" s="647"/>
      <c r="B24" s="650"/>
      <c r="C24" s="24" t="str">
        <f>IF(VLOOKUP(B23,PROPONENTES!$B$10:$N$16,4,FALSE)="","",VLOOKUP(B23,PROPONENTES!$B$10:$N$16,4,FALSE))</f>
        <v xml:space="preserve">JESVAR MULTIPROYECTOS SAS </v>
      </c>
      <c r="D24" s="37">
        <f>VLOOKUP(B23,PROPONENTES!$B$10:$N$16,5,FALSE)</f>
        <v>0.5</v>
      </c>
      <c r="E24" s="114"/>
      <c r="F24" s="115"/>
      <c r="G24" s="115"/>
      <c r="H24" s="116"/>
      <c r="I24" s="115"/>
      <c r="J24" s="117"/>
      <c r="K24" s="117"/>
      <c r="L24" s="117"/>
      <c r="M24" s="115"/>
      <c r="N24" s="24" t="str">
        <f t="shared" si="0"/>
        <v>NO CUMPLE</v>
      </c>
      <c r="O24" s="650"/>
      <c r="P24" s="654"/>
      <c r="Q24" s="587"/>
      <c r="R24" s="643"/>
    </row>
    <row r="25" spans="1:18" ht="56.25" customHeight="1" x14ac:dyDescent="0.25">
      <c r="A25" s="647"/>
      <c r="B25" s="650"/>
      <c r="C25" s="24" t="str">
        <f>IF(VLOOKUP(B23,PROPONENTES!$B$10:$N$16,6,FALSE)="","",VLOOKUP(B23,PROPONENTES!$B$10:$N$16,6,FALSE))</f>
        <v/>
      </c>
      <c r="D25" s="37">
        <f>VLOOKUP(B23,PROPONENTES!$B$10:$N$16,7,FALSE)</f>
        <v>0</v>
      </c>
      <c r="E25" s="114"/>
      <c r="F25" s="115"/>
      <c r="G25" s="115"/>
      <c r="H25" s="116"/>
      <c r="I25" s="115"/>
      <c r="J25" s="117"/>
      <c r="K25" s="117"/>
      <c r="L25" s="117"/>
      <c r="M25" s="115"/>
      <c r="N25" s="24" t="str">
        <f t="shared" si="0"/>
        <v>N/A</v>
      </c>
      <c r="O25" s="650"/>
      <c r="P25" s="654"/>
      <c r="Q25" s="587"/>
      <c r="R25" s="643"/>
    </row>
    <row r="26" spans="1:18" ht="56.25" customHeight="1" x14ac:dyDescent="0.25">
      <c r="A26" s="647"/>
      <c r="B26" s="650"/>
      <c r="C26" s="24" t="str">
        <f>IF(VLOOKUP(B23,PROPONENTES!$B$10:$N$16,8,FALSE)="","",VLOOKUP(B23,PROPONENTES!$B$10:$N$16,8,FALSE))</f>
        <v/>
      </c>
      <c r="D26" s="37">
        <f>VLOOKUP(B23,PROPONENTES!$B$10:$N$16,9,FALSE)</f>
        <v>0</v>
      </c>
      <c r="E26" s="114"/>
      <c r="F26" s="114"/>
      <c r="G26" s="114"/>
      <c r="H26" s="114"/>
      <c r="I26" s="114"/>
      <c r="J26" s="114"/>
      <c r="K26" s="114"/>
      <c r="L26" s="114"/>
      <c r="M26" s="114"/>
      <c r="N26" s="24" t="str">
        <f t="shared" si="0"/>
        <v>N/A</v>
      </c>
      <c r="O26" s="650"/>
      <c r="P26" s="654"/>
      <c r="Q26" s="587"/>
      <c r="R26" s="643"/>
    </row>
    <row r="27" spans="1:18" ht="56.25" customHeight="1" thickBot="1" x14ac:dyDescent="0.3">
      <c r="A27" s="648"/>
      <c r="B27" s="651"/>
      <c r="C27" s="49" t="str">
        <f>IF(VLOOKUP(B23,PROPONENTES!$B$10:$N$16,8,FALSE)="","",VLOOKUP(B23,PROPONENTES!$B$10:$N$16,10,FALSE))</f>
        <v/>
      </c>
      <c r="D27" s="50">
        <f>VLOOKUP(B23,PROPONENTES!$B$10:$N$16,11,FALSE)</f>
        <v>0</v>
      </c>
      <c r="E27" s="118"/>
      <c r="F27" s="118"/>
      <c r="G27" s="118"/>
      <c r="H27" s="118"/>
      <c r="I27" s="118"/>
      <c r="J27" s="118"/>
      <c r="K27" s="118"/>
      <c r="L27" s="118"/>
      <c r="M27" s="118"/>
      <c r="N27" s="49" t="str">
        <f t="shared" si="0"/>
        <v>N/A</v>
      </c>
      <c r="O27" s="651"/>
      <c r="P27" s="655"/>
      <c r="Q27" s="657"/>
      <c r="R27" s="644"/>
    </row>
    <row r="28" spans="1:18" ht="57" customHeight="1" x14ac:dyDescent="0.25">
      <c r="A28" s="646">
        <v>4</v>
      </c>
      <c r="B28" s="649" t="str">
        <f>+PROPONENTES!B13</f>
        <v>MLG INGENIERIA SAS</v>
      </c>
      <c r="C28" s="44" t="str">
        <f>IF(VLOOKUP(B28,PROPONENTES!$B$10:$N$16,2,FALSE)="","",VLOOKUP(B28,PROPONENTES!$B$10:$N$16,2,FALSE))</f>
        <v>MLG INGENIERIA SAS</v>
      </c>
      <c r="D28" s="45">
        <f>VLOOKUP(B28,PROPONENTES!$B$10:$N$16,3,FALSE)</f>
        <v>1</v>
      </c>
      <c r="E28" s="109" t="s">
        <v>14</v>
      </c>
      <c r="F28" s="110" t="s">
        <v>14</v>
      </c>
      <c r="G28" s="110" t="s">
        <v>14</v>
      </c>
      <c r="H28" s="111" t="s">
        <v>14</v>
      </c>
      <c r="I28" s="110" t="s">
        <v>14</v>
      </c>
      <c r="J28" s="112" t="s">
        <v>13</v>
      </c>
      <c r="K28" s="112" t="s">
        <v>14</v>
      </c>
      <c r="L28" s="112" t="s">
        <v>14</v>
      </c>
      <c r="M28" s="113" t="s">
        <v>14</v>
      </c>
      <c r="N28" s="44" t="str">
        <f t="shared" si="0"/>
        <v>CUMPLE</v>
      </c>
      <c r="O28" s="652" t="e">
        <f>+'K RESIDUAL CALCULO'!N28</f>
        <v>#DIV/0!</v>
      </c>
      <c r="P28" s="653">
        <f t="shared" ref="P28" si="5">IF($G$9&lt;=12,$C$9-$G$10*$C$9,(($C$9-$G$10)/$G$9)*12)</f>
        <v>0</v>
      </c>
      <c r="Q28" s="656" t="e">
        <f t="shared" ref="Q28" si="6">IF(AND(O28&gt;=P28,OR(N28="CUMPLE",N28="N/A"),OR(N29="CUMPLE",N29="N/A"),OR(N30="CUMPLE",N30="N/A"),OR(N31="CUMPLE",N31="N/A")*OR(N32="CUMPLE",N32="N/A")),"CUMPLE","NO CUMPLE")</f>
        <v>#DIV/0!</v>
      </c>
      <c r="R28" s="645" t="s">
        <v>156</v>
      </c>
    </row>
    <row r="29" spans="1:18" ht="35.25" customHeight="1" x14ac:dyDescent="0.25">
      <c r="A29" s="647"/>
      <c r="B29" s="650"/>
      <c r="C29" s="24" t="str">
        <f>IF(VLOOKUP(B28,PROPONENTES!$B$10:$N$16,4,FALSE)="","",VLOOKUP(B28,PROPONENTES!$B$10:$N$16,4,FALSE))</f>
        <v/>
      </c>
      <c r="D29" s="37">
        <f>VLOOKUP(B28,PROPONENTES!$B$10:$N$16,5,FALSE)</f>
        <v>0</v>
      </c>
      <c r="E29" s="114" t="s">
        <v>14</v>
      </c>
      <c r="F29" s="115" t="s">
        <v>14</v>
      </c>
      <c r="G29" s="115" t="s">
        <v>14</v>
      </c>
      <c r="H29" s="116" t="s">
        <v>15</v>
      </c>
      <c r="I29" s="115" t="s">
        <v>14</v>
      </c>
      <c r="J29" s="117" t="s">
        <v>13</v>
      </c>
      <c r="K29" s="117" t="s">
        <v>14</v>
      </c>
      <c r="L29" s="117" t="s">
        <v>14</v>
      </c>
      <c r="M29" s="115" t="s">
        <v>14</v>
      </c>
      <c r="N29" s="24" t="str">
        <f t="shared" si="0"/>
        <v>N/A</v>
      </c>
      <c r="O29" s="650"/>
      <c r="P29" s="654"/>
      <c r="Q29" s="587"/>
      <c r="R29" s="643"/>
    </row>
    <row r="30" spans="1:18" x14ac:dyDescent="0.25">
      <c r="A30" s="647"/>
      <c r="B30" s="650"/>
      <c r="C30" s="24" t="str">
        <f>IF(VLOOKUP(B28,PROPONENTES!$B$10:$N$16,6,FALSE)="","",VLOOKUP(B28,PROPONENTES!$B$10:$N$16,6,FALSE))</f>
        <v/>
      </c>
      <c r="D30" s="37">
        <f>VLOOKUP(B28,PROPONENTES!$B$10:$N$16,7,FALSE)</f>
        <v>0</v>
      </c>
      <c r="E30" s="114"/>
      <c r="F30" s="115"/>
      <c r="G30" s="115"/>
      <c r="H30" s="116"/>
      <c r="I30" s="115"/>
      <c r="J30" s="117"/>
      <c r="K30" s="117"/>
      <c r="L30" s="117"/>
      <c r="M30" s="115"/>
      <c r="N30" s="24" t="str">
        <f t="shared" si="0"/>
        <v>N/A</v>
      </c>
      <c r="O30" s="650"/>
      <c r="P30" s="654"/>
      <c r="Q30" s="587"/>
      <c r="R30" s="643"/>
    </row>
    <row r="31" spans="1:18" x14ac:dyDescent="0.25">
      <c r="A31" s="647"/>
      <c r="B31" s="650"/>
      <c r="C31" s="24" t="str">
        <f>IF(VLOOKUP(B28,PROPONENTES!$B$10:$N$16,8,FALSE)="","",VLOOKUP(B28,PROPONENTES!$B$10:$N$16,8,FALSE))</f>
        <v/>
      </c>
      <c r="D31" s="37">
        <f>VLOOKUP(B28,PROPONENTES!$B$10:$N$16,9,FALSE)</f>
        <v>0</v>
      </c>
      <c r="E31" s="114"/>
      <c r="F31" s="114"/>
      <c r="G31" s="114"/>
      <c r="H31" s="114"/>
      <c r="I31" s="114"/>
      <c r="J31" s="114"/>
      <c r="K31" s="114"/>
      <c r="L31" s="114"/>
      <c r="M31" s="114"/>
      <c r="N31" s="24" t="str">
        <f t="shared" si="0"/>
        <v>N/A</v>
      </c>
      <c r="O31" s="650"/>
      <c r="P31" s="654"/>
      <c r="Q31" s="587"/>
      <c r="R31" s="643"/>
    </row>
    <row r="32" spans="1:18" ht="15.75" thickBot="1" x14ac:dyDescent="0.3">
      <c r="A32" s="648"/>
      <c r="B32" s="651"/>
      <c r="C32" s="49" t="str">
        <f>IF(VLOOKUP(B28,PROPONENTES!$B$10:$N$16,8,FALSE)="","",VLOOKUP(B28,PROPONENTES!$B$10:$N$16,10,FALSE))</f>
        <v/>
      </c>
      <c r="D32" s="50">
        <f>VLOOKUP(B28,PROPONENTES!$B$10:$N$16,11,FALSE)</f>
        <v>0</v>
      </c>
      <c r="E32" s="118"/>
      <c r="F32" s="118"/>
      <c r="G32" s="118"/>
      <c r="H32" s="118"/>
      <c r="I32" s="118"/>
      <c r="J32" s="118"/>
      <c r="K32" s="118"/>
      <c r="L32" s="118"/>
      <c r="M32" s="118"/>
      <c r="N32" s="49" t="str">
        <f t="shared" si="0"/>
        <v>N/A</v>
      </c>
      <c r="O32" s="651"/>
      <c r="P32" s="655"/>
      <c r="Q32" s="657"/>
      <c r="R32" s="644"/>
    </row>
    <row r="33" spans="1:18" ht="48" customHeight="1" x14ac:dyDescent="0.25">
      <c r="A33" s="646">
        <v>5</v>
      </c>
      <c r="B33" s="649" t="str">
        <f>+PROPONENTES!B14</f>
        <v>CONSORCIO PARQUES KENNEDY DP 2024</v>
      </c>
      <c r="C33" s="44" t="str">
        <f>IF(VLOOKUP(B33,PROPONENTES!$B$10:$N$16,2,FALSE)="","",VLOOKUP(B33,PROPONENTES!$B$10:$N$16,2,FALSE))</f>
        <v xml:space="preserve">CONSULTORIA Y CONSTRUCCIONES DARLEV SAS </v>
      </c>
      <c r="D33" s="45">
        <f>VLOOKUP(B33,PROPONENTES!$B$10:$N$16,3,FALSE)</f>
        <v>0.9</v>
      </c>
      <c r="E33" s="109" t="s">
        <v>14</v>
      </c>
      <c r="F33" s="110" t="s">
        <v>15</v>
      </c>
      <c r="G33" s="110" t="s">
        <v>15</v>
      </c>
      <c r="H33" s="110" t="s">
        <v>15</v>
      </c>
      <c r="I33" s="110" t="s">
        <v>15</v>
      </c>
      <c r="J33" s="112" t="s">
        <v>13</v>
      </c>
      <c r="K33" s="112" t="s">
        <v>15</v>
      </c>
      <c r="L33" s="112" t="s">
        <v>15</v>
      </c>
      <c r="M33" s="113" t="s">
        <v>15</v>
      </c>
      <c r="N33" s="44" t="str">
        <f t="shared" si="0"/>
        <v>NO CUMPLE</v>
      </c>
      <c r="O33" s="652" t="e">
        <f>+'K RESIDUAL CALCULO'!N33</f>
        <v>#DIV/0!</v>
      </c>
      <c r="P33" s="653">
        <f t="shared" ref="P33" si="7">IF($G$9&lt;=12,$C$9-$G$10*$C$9,(($C$9-$G$10)/$G$9)*12)</f>
        <v>0</v>
      </c>
      <c r="Q33" s="656" t="e">
        <f t="shared" ref="Q33" si="8">IF(AND(O33&gt;=P33,OR(N33="CUMPLE",N33="N/A"),OR(N34="CUMPLE",N34="N/A"),OR(N35="CUMPLE",N35="N/A"),OR(N36="CUMPLE",N36="N/A")*OR(N37="CUMPLE",N37="N/A")),"CUMPLE","NO CUMPLE")</f>
        <v>#DIV/0!</v>
      </c>
      <c r="R33" s="645" t="s">
        <v>157</v>
      </c>
    </row>
    <row r="34" spans="1:18" ht="36.75" customHeight="1" x14ac:dyDescent="0.25">
      <c r="A34" s="647"/>
      <c r="B34" s="650"/>
      <c r="C34" s="24" t="str">
        <f>IF(VLOOKUP(B33,PROPONENTES!$B$10:$N$16,4,FALSE)="","",VLOOKUP(B33,PROPONENTES!$B$10:$N$16,4,FALSE))</f>
        <v xml:space="preserve">CONSTRUCTORA PC INGENIERIA SAS </v>
      </c>
      <c r="D34" s="37">
        <f>VLOOKUP(B33,PROPONENTES!$B$10:$N$16,5,FALSE)</f>
        <v>0.1</v>
      </c>
      <c r="E34" s="114" t="s">
        <v>14</v>
      </c>
      <c r="F34" s="115" t="s">
        <v>15</v>
      </c>
      <c r="G34" s="115" t="s">
        <v>15</v>
      </c>
      <c r="H34" s="116" t="s">
        <v>15</v>
      </c>
      <c r="I34" s="115" t="s">
        <v>15</v>
      </c>
      <c r="J34" s="117" t="s">
        <v>13</v>
      </c>
      <c r="K34" s="117" t="s">
        <v>15</v>
      </c>
      <c r="L34" s="117" t="s">
        <v>15</v>
      </c>
      <c r="M34" s="115" t="s">
        <v>14</v>
      </c>
      <c r="N34" s="24" t="str">
        <f t="shared" si="0"/>
        <v>NO CUMPLE</v>
      </c>
      <c r="O34" s="650"/>
      <c r="P34" s="654"/>
      <c r="Q34" s="587"/>
      <c r="R34" s="643"/>
    </row>
    <row r="35" spans="1:18" x14ac:dyDescent="0.25">
      <c r="A35" s="647"/>
      <c r="B35" s="650"/>
      <c r="C35" s="24" t="str">
        <f>IF(VLOOKUP(B33,PROPONENTES!$B$10:$N$16,6,FALSE)="","",VLOOKUP(B33,PROPONENTES!$B$10:$N$16,6,FALSE))</f>
        <v/>
      </c>
      <c r="D35" s="37">
        <f>VLOOKUP(B33,PROPONENTES!$B$10:$N$16,7,FALSE)</f>
        <v>0</v>
      </c>
      <c r="E35" s="114"/>
      <c r="F35" s="115"/>
      <c r="G35" s="115"/>
      <c r="H35" s="116"/>
      <c r="I35" s="115"/>
      <c r="J35" s="117"/>
      <c r="K35" s="117"/>
      <c r="L35" s="117"/>
      <c r="M35" s="115"/>
      <c r="N35" s="24" t="str">
        <f t="shared" si="0"/>
        <v>N/A</v>
      </c>
      <c r="O35" s="650"/>
      <c r="P35" s="654"/>
      <c r="Q35" s="587"/>
      <c r="R35" s="643"/>
    </row>
    <row r="36" spans="1:18" x14ac:dyDescent="0.25">
      <c r="A36" s="647"/>
      <c r="B36" s="650"/>
      <c r="C36" s="24" t="str">
        <f>IF(VLOOKUP(B33,PROPONENTES!$B$10:$N$16,8,FALSE)="","",VLOOKUP(B33,PROPONENTES!$B$10:$N$16,8,FALSE))</f>
        <v/>
      </c>
      <c r="D36" s="37">
        <f>VLOOKUP(B33,PROPONENTES!$B$10:$N$16,9,FALSE)</f>
        <v>0</v>
      </c>
      <c r="E36" s="114"/>
      <c r="F36" s="114"/>
      <c r="G36" s="114"/>
      <c r="H36" s="114"/>
      <c r="I36" s="114"/>
      <c r="J36" s="114"/>
      <c r="K36" s="114"/>
      <c r="L36" s="114"/>
      <c r="M36" s="114"/>
      <c r="N36" s="24" t="str">
        <f t="shared" si="0"/>
        <v>N/A</v>
      </c>
      <c r="O36" s="650"/>
      <c r="P36" s="654"/>
      <c r="Q36" s="587"/>
      <c r="R36" s="643"/>
    </row>
    <row r="37" spans="1:18" ht="15.75" thickBot="1" x14ac:dyDescent="0.3">
      <c r="A37" s="648"/>
      <c r="B37" s="651"/>
      <c r="C37" s="49" t="str">
        <f>IF(VLOOKUP(B33,PROPONENTES!$B$10:$N$16,8,FALSE)="","",VLOOKUP(B33,PROPONENTES!$B$10:$N$16,10,FALSE))</f>
        <v/>
      </c>
      <c r="D37" s="50">
        <f>VLOOKUP(B33,PROPONENTES!$B$10:$N$16,11,FALSE)</f>
        <v>0</v>
      </c>
      <c r="E37" s="118"/>
      <c r="F37" s="118"/>
      <c r="G37" s="118"/>
      <c r="H37" s="118"/>
      <c r="I37" s="118"/>
      <c r="J37" s="118"/>
      <c r="K37" s="118"/>
      <c r="L37" s="118"/>
      <c r="M37" s="118"/>
      <c r="N37" s="49" t="str">
        <f t="shared" si="0"/>
        <v>N/A</v>
      </c>
      <c r="O37" s="651"/>
      <c r="P37" s="655"/>
      <c r="Q37" s="657"/>
      <c r="R37" s="644"/>
    </row>
    <row r="38" spans="1:18" ht="60" customHeight="1" x14ac:dyDescent="0.25">
      <c r="A38" s="646">
        <v>6</v>
      </c>
      <c r="B38" s="649" t="str">
        <f>+PROPONENTES!B15</f>
        <v>CONSORCIO PARQUES KENNEDY 2024 - 1</v>
      </c>
      <c r="C38" s="44" t="str">
        <f>IF(VLOOKUP(B38,PROPONENTES!$B$10:$N$16,2,FALSE)="","",VLOOKUP(B38,PROPONENTES!$B$10:$N$16,2,FALSE))</f>
        <v>ICOD S.A.S</v>
      </c>
      <c r="D38" s="45">
        <f>VLOOKUP(B38,PROPONENTES!$B$10:$N$16,3,FALSE)</f>
        <v>0.95</v>
      </c>
      <c r="E38" s="109" t="s">
        <v>14</v>
      </c>
      <c r="F38" s="110" t="s">
        <v>14</v>
      </c>
      <c r="G38" s="110" t="s">
        <v>14</v>
      </c>
      <c r="H38" s="111" t="s">
        <v>14</v>
      </c>
      <c r="I38" s="110" t="s">
        <v>15</v>
      </c>
      <c r="J38" s="112" t="s">
        <v>13</v>
      </c>
      <c r="K38" s="112" t="s">
        <v>14</v>
      </c>
      <c r="L38" s="112" t="s">
        <v>14</v>
      </c>
      <c r="M38" s="113" t="s">
        <v>14</v>
      </c>
      <c r="N38" s="44" t="str">
        <f t="shared" si="0"/>
        <v>NO CUMPLE</v>
      </c>
      <c r="O38" s="652" t="e">
        <f>+'K RESIDUAL CALCULO'!N38</f>
        <v>#DIV/0!</v>
      </c>
      <c r="P38" s="653">
        <f t="shared" ref="P38" si="9">IF($G$9&lt;=12,$C$9-$G$10*$C$9,(($C$9-$G$10)/$G$9)*12)</f>
        <v>0</v>
      </c>
      <c r="Q38" s="656" t="e">
        <f t="shared" ref="Q38" si="10">IF(AND(O38&gt;=P38,OR(N38="CUMPLE",N38="N/A"),OR(N39="CUMPLE",N39="N/A"),OR(N40="CUMPLE",N40="N/A"),OR(N41="CUMPLE",N41="N/A")*OR(N42="CUMPLE",N42="N/A")),"CUMPLE","NO CUMPLE")</f>
        <v>#DIV/0!</v>
      </c>
      <c r="R38" s="645" t="s">
        <v>152</v>
      </c>
    </row>
    <row r="39" spans="1:18" ht="60" customHeight="1" x14ac:dyDescent="0.25">
      <c r="A39" s="647"/>
      <c r="B39" s="650"/>
      <c r="C39" s="24" t="str">
        <f>IF(VLOOKUP(B38,PROPONENTES!$B$10:$N$16,4,FALSE)="","",VLOOKUP(B38,PROPONENTES!$B$10:$N$16,4,FALSE))</f>
        <v xml:space="preserve">ING CONSTRUCTORES GPS </v>
      </c>
      <c r="D39" s="37">
        <f>VLOOKUP(B38,PROPONENTES!$B$10:$N$16,5,FALSE)</f>
        <v>0.05</v>
      </c>
      <c r="E39" s="114"/>
      <c r="F39" s="115"/>
      <c r="G39" s="115"/>
      <c r="H39" s="116"/>
      <c r="I39" s="115"/>
      <c r="J39" s="117"/>
      <c r="K39" s="117"/>
      <c r="L39" s="117"/>
      <c r="M39" s="115"/>
      <c r="N39" s="24" t="str">
        <f t="shared" si="0"/>
        <v>NO CUMPLE</v>
      </c>
      <c r="O39" s="650"/>
      <c r="P39" s="654"/>
      <c r="Q39" s="587"/>
      <c r="R39" s="643"/>
    </row>
    <row r="40" spans="1:18" ht="60" customHeight="1" x14ac:dyDescent="0.25">
      <c r="A40" s="647"/>
      <c r="B40" s="650"/>
      <c r="C40" s="24" t="str">
        <f>IF(VLOOKUP(B38,PROPONENTES!$B$10:$N$16,6,FALSE)="","",VLOOKUP(B38,PROPONENTES!$B$10:$N$16,6,FALSE))</f>
        <v/>
      </c>
      <c r="D40" s="37">
        <f>VLOOKUP(B38,PROPONENTES!$B$10:$N$16,7,FALSE)</f>
        <v>0</v>
      </c>
      <c r="E40" s="114"/>
      <c r="F40" s="115"/>
      <c r="G40" s="115"/>
      <c r="H40" s="116"/>
      <c r="I40" s="115"/>
      <c r="J40" s="117"/>
      <c r="K40" s="117"/>
      <c r="L40" s="117"/>
      <c r="M40" s="115"/>
      <c r="N40" s="24" t="str">
        <f t="shared" si="0"/>
        <v>N/A</v>
      </c>
      <c r="O40" s="650"/>
      <c r="P40" s="654"/>
      <c r="Q40" s="587"/>
      <c r="R40" s="643"/>
    </row>
    <row r="41" spans="1:18" ht="60" customHeight="1" x14ac:dyDescent="0.25">
      <c r="A41" s="647"/>
      <c r="B41" s="650"/>
      <c r="C41" s="24" t="str">
        <f>IF(VLOOKUP(B38,PROPONENTES!$B$10:$N$16,8,FALSE)="","",VLOOKUP(B38,PROPONENTES!$B$10:$N$16,8,FALSE))</f>
        <v/>
      </c>
      <c r="D41" s="37">
        <f>VLOOKUP(B38,PROPONENTES!$B$10:$N$16,9,FALSE)</f>
        <v>0</v>
      </c>
      <c r="E41" s="114"/>
      <c r="F41" s="114"/>
      <c r="G41" s="114"/>
      <c r="H41" s="114"/>
      <c r="I41" s="114"/>
      <c r="J41" s="114"/>
      <c r="K41" s="114"/>
      <c r="L41" s="114"/>
      <c r="M41" s="114"/>
      <c r="N41" s="24" t="str">
        <f t="shared" si="0"/>
        <v>N/A</v>
      </c>
      <c r="O41" s="650"/>
      <c r="P41" s="654"/>
      <c r="Q41" s="587"/>
      <c r="R41" s="643"/>
    </row>
    <row r="42" spans="1:18" ht="60" customHeight="1" thickBot="1" x14ac:dyDescent="0.3">
      <c r="A42" s="648"/>
      <c r="B42" s="651"/>
      <c r="C42" s="49" t="str">
        <f>IF(VLOOKUP(B38,PROPONENTES!$B$10:$N$16,8,FALSE)="","",VLOOKUP(B38,PROPONENTES!$B$10:$N$16,10,FALSE))</f>
        <v/>
      </c>
      <c r="D42" s="50">
        <f>VLOOKUP(B38,PROPONENTES!$B$10:$N$16,11,FALSE)</f>
        <v>0</v>
      </c>
      <c r="E42" s="118"/>
      <c r="F42" s="118"/>
      <c r="G42" s="118"/>
      <c r="H42" s="118"/>
      <c r="I42" s="118"/>
      <c r="J42" s="118"/>
      <c r="K42" s="118"/>
      <c r="L42" s="118"/>
      <c r="M42" s="118"/>
      <c r="N42" s="49" t="str">
        <f t="shared" si="0"/>
        <v>N/A</v>
      </c>
      <c r="O42" s="651"/>
      <c r="P42" s="655"/>
      <c r="Q42" s="657"/>
      <c r="R42" s="644"/>
    </row>
    <row r="43" spans="1:18" ht="68.25" customHeight="1" x14ac:dyDescent="0.25">
      <c r="A43" s="646">
        <v>7</v>
      </c>
      <c r="B43" s="649" t="str">
        <f>+PROPONENTES!B16</f>
        <v>RETIN INGENIERIA S.A.S.</v>
      </c>
      <c r="C43" s="44" t="str">
        <f>IF(VLOOKUP(B43,PROPONENTES!$B$10:$N$16,2,FALSE)="","",VLOOKUP(B43,PROPONENTES!$B$10:$N$16,2,FALSE))</f>
        <v>RETIN INGENIERIA S.A.S.</v>
      </c>
      <c r="D43" s="45">
        <f>VLOOKUP(B43,PROPONENTES!$B$10:$N$16,3,FALSE)</f>
        <v>1</v>
      </c>
      <c r="E43" s="109" t="s">
        <v>14</v>
      </c>
      <c r="F43" s="110" t="s">
        <v>14</v>
      </c>
      <c r="G43" s="110" t="s">
        <v>14</v>
      </c>
      <c r="H43" s="111" t="s">
        <v>15</v>
      </c>
      <c r="I43" s="110" t="s">
        <v>15</v>
      </c>
      <c r="J43" s="112" t="s">
        <v>13</v>
      </c>
      <c r="K43" s="112" t="s">
        <v>14</v>
      </c>
      <c r="L43" s="112" t="s">
        <v>14</v>
      </c>
      <c r="M43" s="113" t="s">
        <v>14</v>
      </c>
      <c r="N43" s="44" t="str">
        <f t="shared" si="0"/>
        <v>NO CUMPLE</v>
      </c>
      <c r="O43" s="652" t="e">
        <f>+'K RESIDUAL CALCULO'!N43</f>
        <v>#DIV/0!</v>
      </c>
      <c r="P43" s="653">
        <f t="shared" ref="P43" si="11">IF($G$9&lt;=12,$C$9-$G$10*$C$9,(($C$9-$G$10)/$G$9)*12)</f>
        <v>0</v>
      </c>
      <c r="Q43" s="656" t="e">
        <f t="shared" ref="Q43" si="12">IF(AND(O43&gt;=P43,OR(N43="CUMPLE",N43="N/A"),OR(N44="CUMPLE",N44="N/A"),OR(N45="CUMPLE",N45="N/A"),OR(N46="CUMPLE",N46="N/A")*OR(N47="CUMPLE",N47="N/A")),"CUMPLE","NO CUMPLE")</f>
        <v>#DIV/0!</v>
      </c>
      <c r="R43" s="645" t="s">
        <v>153</v>
      </c>
    </row>
    <row r="44" spans="1:18" ht="68.25" customHeight="1" x14ac:dyDescent="0.25">
      <c r="A44" s="647"/>
      <c r="B44" s="650"/>
      <c r="C44" s="24" t="str">
        <f>IF(VLOOKUP(B43,PROPONENTES!$B$10:$N$16,4,FALSE)="","",VLOOKUP(B43,PROPONENTES!$B$10:$N$16,4,FALSE))</f>
        <v/>
      </c>
      <c r="D44" s="37">
        <f>VLOOKUP(B43,PROPONENTES!$B$10:$N$16,5,FALSE)</f>
        <v>0</v>
      </c>
      <c r="E44" s="114" t="s">
        <v>14</v>
      </c>
      <c r="F44" s="115" t="s">
        <v>14</v>
      </c>
      <c r="G44" s="115" t="s">
        <v>14</v>
      </c>
      <c r="H44" s="116" t="s">
        <v>15</v>
      </c>
      <c r="I44" s="115" t="s">
        <v>15</v>
      </c>
      <c r="J44" s="117" t="s">
        <v>13</v>
      </c>
      <c r="K44" s="117" t="s">
        <v>14</v>
      </c>
      <c r="L44" s="117" t="s">
        <v>14</v>
      </c>
      <c r="M44" s="115" t="s">
        <v>14</v>
      </c>
      <c r="N44" s="24" t="str">
        <f t="shared" si="0"/>
        <v>N/A</v>
      </c>
      <c r="O44" s="650"/>
      <c r="P44" s="654"/>
      <c r="Q44" s="587"/>
      <c r="R44" s="643"/>
    </row>
    <row r="45" spans="1:18" ht="68.25" customHeight="1" x14ac:dyDescent="0.25">
      <c r="A45" s="647"/>
      <c r="B45" s="650"/>
      <c r="C45" s="24" t="str">
        <f>IF(VLOOKUP(B43,PROPONENTES!$B$10:$N$16,6,FALSE)="","",VLOOKUP(B43,PROPONENTES!$B$10:$N$16,6,FALSE))</f>
        <v/>
      </c>
      <c r="D45" s="37">
        <f>VLOOKUP(B43,PROPONENTES!$B$10:$N$16,7,FALSE)</f>
        <v>0</v>
      </c>
      <c r="E45" s="114"/>
      <c r="F45" s="115"/>
      <c r="G45" s="115"/>
      <c r="H45" s="116"/>
      <c r="I45" s="115"/>
      <c r="J45" s="117"/>
      <c r="K45" s="117"/>
      <c r="L45" s="117"/>
      <c r="M45" s="115"/>
      <c r="N45" s="24" t="str">
        <f t="shared" si="0"/>
        <v>N/A</v>
      </c>
      <c r="O45" s="650"/>
      <c r="P45" s="654"/>
      <c r="Q45" s="587"/>
      <c r="R45" s="643"/>
    </row>
    <row r="46" spans="1:18" ht="68.25" customHeight="1" x14ac:dyDescent="0.25">
      <c r="A46" s="647"/>
      <c r="B46" s="650"/>
      <c r="C46" s="24" t="str">
        <f>IF(VLOOKUP(B43,PROPONENTES!$B$10:$N$16,8,FALSE)="","",VLOOKUP(B43,PROPONENTES!$B$10:$N$16,8,FALSE))</f>
        <v/>
      </c>
      <c r="D46" s="37">
        <f>VLOOKUP(B43,PROPONENTES!$B$10:$N$16,9,FALSE)</f>
        <v>0</v>
      </c>
      <c r="E46" s="114"/>
      <c r="F46" s="114"/>
      <c r="G46" s="114"/>
      <c r="H46" s="114"/>
      <c r="I46" s="114"/>
      <c r="J46" s="114"/>
      <c r="K46" s="114"/>
      <c r="L46" s="114"/>
      <c r="M46" s="114"/>
      <c r="N46" s="24" t="str">
        <f t="shared" si="0"/>
        <v>N/A</v>
      </c>
      <c r="O46" s="650"/>
      <c r="P46" s="654"/>
      <c r="Q46" s="587"/>
      <c r="R46" s="643"/>
    </row>
    <row r="47" spans="1:18" ht="68.25" customHeight="1" thickBot="1" x14ac:dyDescent="0.3">
      <c r="A47" s="648"/>
      <c r="B47" s="651"/>
      <c r="C47" s="49" t="str">
        <f>IF(VLOOKUP(B43,PROPONENTES!$B$10:$N$16,8,FALSE)="","",VLOOKUP(B43,PROPONENTES!$B$10:$N$16,10,FALSE))</f>
        <v/>
      </c>
      <c r="D47" s="50">
        <f>VLOOKUP(B43,PROPONENTES!$B$10:$N$16,11,FALSE)</f>
        <v>0</v>
      </c>
      <c r="E47" s="118"/>
      <c r="F47" s="118"/>
      <c r="G47" s="118"/>
      <c r="H47" s="118"/>
      <c r="I47" s="118"/>
      <c r="J47" s="118"/>
      <c r="K47" s="118"/>
      <c r="L47" s="118"/>
      <c r="M47" s="118"/>
      <c r="N47" s="49" t="str">
        <f t="shared" si="0"/>
        <v>N/A</v>
      </c>
      <c r="O47" s="651"/>
      <c r="P47" s="655"/>
      <c r="Q47" s="657"/>
      <c r="R47" s="644"/>
    </row>
  </sheetData>
  <sheetProtection algorithmName="SHA-512" hashValue="eT0AsGeT8/Q0kz8SETKwhudraQhBiO71NegTTm1N9NKuDoLjRBbGtAgkH6C19d3irXa3GLNr+wd1qT3DUvUMlg==" saltValue="Tbf0rTb7wyQqTlrwv5I32Q==" spinCount="100000" sheet="1" objects="1" scenarios="1" formatCells="0" formatColumns="0" formatRows="0"/>
  <mergeCells count="58">
    <mergeCell ref="A6:B6"/>
    <mergeCell ref="D6:F6"/>
    <mergeCell ref="A10:B10"/>
    <mergeCell ref="C10:E10"/>
    <mergeCell ref="A2:R2"/>
    <mergeCell ref="A3:R3"/>
    <mergeCell ref="A4:R4"/>
    <mergeCell ref="A5:R5"/>
    <mergeCell ref="H6:R6"/>
    <mergeCell ref="A8:B8"/>
    <mergeCell ref="A9:B9"/>
    <mergeCell ref="C9:E9"/>
    <mergeCell ref="A7:R7"/>
    <mergeCell ref="C8:R8"/>
    <mergeCell ref="H9:R9"/>
    <mergeCell ref="H10:R10"/>
    <mergeCell ref="R13:R17"/>
    <mergeCell ref="A18:A22"/>
    <mergeCell ref="B18:B22"/>
    <mergeCell ref="O18:O22"/>
    <mergeCell ref="P18:P22"/>
    <mergeCell ref="Q18:Q22"/>
    <mergeCell ref="R18:R22"/>
    <mergeCell ref="A13:A17"/>
    <mergeCell ref="B13:B17"/>
    <mergeCell ref="O13:O17"/>
    <mergeCell ref="P13:P17"/>
    <mergeCell ref="Q13:Q17"/>
    <mergeCell ref="A23:A27"/>
    <mergeCell ref="B23:B27"/>
    <mergeCell ref="O23:O27"/>
    <mergeCell ref="P23:P27"/>
    <mergeCell ref="Q23:Q27"/>
    <mergeCell ref="A28:A32"/>
    <mergeCell ref="B28:B32"/>
    <mergeCell ref="O28:O32"/>
    <mergeCell ref="P28:P32"/>
    <mergeCell ref="Q28:Q32"/>
    <mergeCell ref="A33:A37"/>
    <mergeCell ref="B33:B37"/>
    <mergeCell ref="O33:O37"/>
    <mergeCell ref="P33:P37"/>
    <mergeCell ref="Q33:Q37"/>
    <mergeCell ref="A38:A42"/>
    <mergeCell ref="B38:B42"/>
    <mergeCell ref="O38:O42"/>
    <mergeCell ref="P38:P42"/>
    <mergeCell ref="Q38:Q42"/>
    <mergeCell ref="A43:A47"/>
    <mergeCell ref="B43:B47"/>
    <mergeCell ref="O43:O47"/>
    <mergeCell ref="P43:P47"/>
    <mergeCell ref="Q43:Q47"/>
    <mergeCell ref="R23:R27"/>
    <mergeCell ref="R28:R32"/>
    <mergeCell ref="R33:R37"/>
    <mergeCell ref="R38:R42"/>
    <mergeCell ref="R43:R47"/>
  </mergeCells>
  <conditionalFormatting sqref="Q13">
    <cfRule type="cellIs" dxfId="1349" priority="16" operator="equal">
      <formula>"CUMPLE"</formula>
    </cfRule>
    <cfRule type="cellIs" dxfId="1348" priority="17" operator="equal">
      <formula>"NO CUMPLE"</formula>
    </cfRule>
    <cfRule type="cellIs" dxfId="1347" priority="18" operator="equal">
      <formula>"""CUMPLE"""</formula>
    </cfRule>
  </conditionalFormatting>
  <conditionalFormatting sqref="Q18 Q23 Q28 Q33 Q38 Q43">
    <cfRule type="cellIs" dxfId="1346" priority="1" operator="equal">
      <formula>"CUMPLE"</formula>
    </cfRule>
    <cfRule type="cellIs" dxfId="1345" priority="2" operator="equal">
      <formula>"NO CUMPLE"</formula>
    </cfRule>
    <cfRule type="cellIs" dxfId="1344" priority="3" operator="equal">
      <formula>"""CUMPLE"""</formula>
    </cfRule>
  </conditionalFormatting>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0000000}">
          <x14:formula1>
            <xm:f>'DATOS INICIALES'!$A$50:$A$52</xm:f>
          </x14:formula1>
          <xm:sqref>E13:M47</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P52"/>
  <sheetViews>
    <sheetView topLeftCell="A7" zoomScale="70" zoomScaleNormal="70" workbookViewId="0">
      <selection activeCell="E33" sqref="E33"/>
    </sheetView>
  </sheetViews>
  <sheetFormatPr baseColWidth="10" defaultColWidth="11.42578125" defaultRowHeight="15" x14ac:dyDescent="0.25"/>
  <cols>
    <col min="1" max="1" width="4.140625" style="13" customWidth="1"/>
    <col min="2" max="2" width="26.85546875" style="13" customWidth="1"/>
    <col min="3" max="3" width="22.7109375" style="13" customWidth="1"/>
    <col min="4" max="4" width="12" style="38" customWidth="1"/>
    <col min="5" max="5" width="12" style="57" customWidth="1"/>
    <col min="6" max="6" width="29.85546875" style="13" customWidth="1"/>
    <col min="7" max="7" width="21.85546875" style="13" customWidth="1"/>
    <col min="8" max="8" width="26.42578125" style="13" customWidth="1"/>
    <col min="9" max="12" width="16.42578125" style="13" customWidth="1"/>
    <col min="13" max="13" width="16.42578125" style="13" bestFit="1" customWidth="1"/>
    <col min="14" max="14" width="19.5703125" style="13" customWidth="1"/>
    <col min="15" max="15" width="26.42578125" style="13" customWidth="1"/>
    <col min="16" max="16384" width="11.42578125" style="13"/>
  </cols>
  <sheetData>
    <row r="1" spans="1:16" x14ac:dyDescent="0.25">
      <c r="B1"/>
      <c r="C1"/>
      <c r="D1"/>
      <c r="E1"/>
      <c r="F1"/>
      <c r="G1"/>
      <c r="H1"/>
      <c r="I1"/>
      <c r="J1"/>
      <c r="K1"/>
      <c r="L1"/>
      <c r="M1"/>
      <c r="N1"/>
      <c r="O1"/>
    </row>
    <row r="2" spans="1:16" ht="18.75" x14ac:dyDescent="0.3">
      <c r="A2" s="572" t="s">
        <v>22</v>
      </c>
      <c r="B2" s="572"/>
      <c r="C2" s="572"/>
      <c r="D2" s="572"/>
      <c r="E2" s="572"/>
      <c r="F2" s="572"/>
      <c r="G2" s="572"/>
      <c r="H2" s="572"/>
      <c r="I2" s="572"/>
      <c r="J2" s="572"/>
      <c r="K2" s="572"/>
      <c r="L2" s="572"/>
      <c r="M2" s="572"/>
      <c r="N2" s="572"/>
      <c r="O2" s="572"/>
      <c r="P2" s="572"/>
    </row>
    <row r="3" spans="1:16" x14ac:dyDescent="0.25">
      <c r="A3" s="650"/>
      <c r="B3" s="650"/>
      <c r="C3" s="650"/>
      <c r="D3" s="650"/>
      <c r="E3" s="650"/>
      <c r="F3" s="650"/>
      <c r="G3" s="650"/>
      <c r="H3" s="650"/>
      <c r="I3" s="650"/>
      <c r="J3" s="650"/>
      <c r="K3" s="650"/>
      <c r="L3" s="650"/>
      <c r="M3" s="650"/>
      <c r="N3" s="650"/>
      <c r="O3" s="650"/>
      <c r="P3" s="650"/>
    </row>
    <row r="4" spans="1:16" ht="18.75" x14ac:dyDescent="0.3">
      <c r="A4" s="572" t="str">
        <f>'DATOS INICIALES'!G4</f>
        <v>FDLK-LP-013-20234</v>
      </c>
      <c r="B4" s="572"/>
      <c r="C4" s="572"/>
      <c r="D4" s="572"/>
      <c r="E4" s="572"/>
      <c r="F4" s="572"/>
      <c r="G4" s="572"/>
      <c r="H4" s="572"/>
      <c r="I4" s="572"/>
      <c r="J4" s="572"/>
      <c r="K4" s="572"/>
      <c r="L4" s="572"/>
      <c r="M4" s="572"/>
      <c r="N4" s="572"/>
      <c r="O4" s="572"/>
      <c r="P4" s="572"/>
    </row>
    <row r="5" spans="1:16" x14ac:dyDescent="0.25">
      <c r="A5" s="650"/>
      <c r="B5" s="650"/>
      <c r="C5" s="650"/>
      <c r="D5" s="650"/>
      <c r="E5" s="650"/>
      <c r="F5" s="650"/>
      <c r="G5" s="650"/>
      <c r="H5" s="650"/>
      <c r="I5" s="650"/>
      <c r="J5" s="650"/>
      <c r="K5" s="650"/>
      <c r="L5" s="650"/>
      <c r="M5" s="650"/>
      <c r="N5" s="650"/>
      <c r="O5" s="650"/>
      <c r="P5" s="650"/>
    </row>
    <row r="6" spans="1:16" x14ac:dyDescent="0.25">
      <c r="A6" s="658" t="s">
        <v>32</v>
      </c>
      <c r="B6" s="658"/>
      <c r="C6" s="64" t="s">
        <v>54</v>
      </c>
      <c r="D6" s="659" t="s">
        <v>70</v>
      </c>
      <c r="E6" s="659"/>
      <c r="F6" s="659"/>
      <c r="G6" s="87">
        <v>44498</v>
      </c>
      <c r="H6" s="668"/>
      <c r="I6" s="669"/>
      <c r="J6" s="669"/>
      <c r="K6" s="669"/>
      <c r="L6" s="669"/>
      <c r="M6" s="669"/>
      <c r="N6" s="669"/>
      <c r="O6" s="669"/>
      <c r="P6" s="670"/>
    </row>
    <row r="7" spans="1:16" x14ac:dyDescent="0.25">
      <c r="A7" s="664" t="s">
        <v>89</v>
      </c>
      <c r="B7" s="664"/>
      <c r="C7" s="664"/>
      <c r="D7" s="664"/>
      <c r="E7" s="664"/>
      <c r="F7" s="664"/>
      <c r="G7" s="664"/>
      <c r="H7" s="664"/>
      <c r="I7" s="664"/>
      <c r="J7" s="664"/>
      <c r="K7" s="664"/>
      <c r="L7" s="664"/>
      <c r="M7" s="664"/>
      <c r="N7" s="664"/>
      <c r="O7" s="664"/>
      <c r="P7" s="664"/>
    </row>
    <row r="8" spans="1:16" ht="36" customHeight="1" x14ac:dyDescent="0.25">
      <c r="A8" s="660" t="s">
        <v>23</v>
      </c>
      <c r="B8" s="660"/>
      <c r="C8" s="671" t="str">
        <f>'DATOS INICIALES'!D2</f>
        <v xml:space="preserve">“CONTRATAR POR EL SISTEMA DE PRECIOS UNITARIOS A MONTO AGOTABLE EL DIAGNÓSTICO, MANTENIMIENTO CORRECTIVO Y PREVENTIVO, SUMINISTRO E INSTALACION DE MOBILIARIO DE LOS PARQUES DE PROXIMIDAD (VECINALES Y DE BOLSILLO) PRIORIZADOS EN LA LOCALIDAD DE KENNEDY”.  </v>
      </c>
      <c r="D8" s="671"/>
      <c r="E8" s="671"/>
      <c r="F8" s="671"/>
      <c r="G8" s="671"/>
      <c r="H8" s="671"/>
      <c r="I8" s="671"/>
      <c r="J8" s="671"/>
      <c r="K8" s="671"/>
      <c r="L8" s="671"/>
      <c r="M8" s="671"/>
      <c r="N8" s="671"/>
      <c r="O8" s="671"/>
      <c r="P8" s="671"/>
    </row>
    <row r="9" spans="1:16" x14ac:dyDescent="0.25">
      <c r="A9" s="660" t="s">
        <v>68</v>
      </c>
      <c r="B9" s="660"/>
      <c r="C9" s="666">
        <f>+'DATOS INICIALES'!C6</f>
        <v>0</v>
      </c>
      <c r="D9" s="666"/>
      <c r="E9" s="666"/>
      <c r="F9" s="119" t="s">
        <v>95</v>
      </c>
      <c r="G9" s="120">
        <v>4</v>
      </c>
      <c r="H9" s="666"/>
      <c r="I9" s="666"/>
      <c r="J9" s="666"/>
      <c r="K9" s="666"/>
      <c r="L9" s="666"/>
      <c r="M9" s="666"/>
      <c r="N9" s="666"/>
      <c r="O9" s="666"/>
      <c r="P9" s="666"/>
    </row>
    <row r="10" spans="1:16" x14ac:dyDescent="0.25">
      <c r="A10" s="660" t="s">
        <v>69</v>
      </c>
      <c r="B10" s="660"/>
      <c r="C10" s="667">
        <f>C9/'DATOS INICIALES'!B43</f>
        <v>0</v>
      </c>
      <c r="D10" s="667"/>
      <c r="E10" s="667"/>
      <c r="F10" s="121" t="s">
        <v>96</v>
      </c>
      <c r="G10" s="122">
        <v>0</v>
      </c>
      <c r="H10" s="667"/>
      <c r="I10" s="667"/>
      <c r="J10" s="667"/>
      <c r="K10" s="667"/>
      <c r="L10" s="667"/>
      <c r="M10" s="667"/>
      <c r="N10" s="667"/>
      <c r="O10" s="667"/>
      <c r="P10" s="667"/>
    </row>
    <row r="11" spans="1:16" ht="9" customHeight="1" x14ac:dyDescent="0.25">
      <c r="E11" s="38"/>
    </row>
    <row r="12" spans="1:16" ht="86.25" customHeight="1" thickBot="1" x14ac:dyDescent="0.3">
      <c r="A12" s="43" t="s">
        <v>81</v>
      </c>
      <c r="B12" s="43" t="s">
        <v>24</v>
      </c>
      <c r="C12" s="43" t="s">
        <v>61</v>
      </c>
      <c r="D12" s="43" t="s">
        <v>82</v>
      </c>
      <c r="E12" s="43" t="s">
        <v>92</v>
      </c>
      <c r="F12" s="43" t="s">
        <v>90</v>
      </c>
      <c r="G12" s="43" t="s">
        <v>83</v>
      </c>
      <c r="H12" s="43" t="s">
        <v>84</v>
      </c>
      <c r="I12" s="43" t="s">
        <v>85</v>
      </c>
      <c r="J12" s="43" t="s">
        <v>91</v>
      </c>
      <c r="K12" s="43" t="s">
        <v>93</v>
      </c>
      <c r="L12" s="43" t="s">
        <v>94</v>
      </c>
      <c r="M12" s="43" t="s">
        <v>86</v>
      </c>
      <c r="N12" s="43" t="s">
        <v>87</v>
      </c>
      <c r="O12" s="43" t="s">
        <v>88</v>
      </c>
      <c r="P12" s="43" t="s">
        <v>73</v>
      </c>
    </row>
    <row r="13" spans="1:16" ht="48" customHeight="1" x14ac:dyDescent="0.25">
      <c r="A13" s="646">
        <v>1</v>
      </c>
      <c r="B13" s="649" t="str">
        <f>+PROPONENTES!B10</f>
        <v>CONSORCIO ARQING</v>
      </c>
      <c r="C13" s="44" t="str">
        <f>IF(VLOOKUP(B13,PROPONENTES!$B$10:$N$16,2,FALSE)="","",VLOOKUP(B13,PROPONENTES!$B$10:$N$16,2,FALSE))</f>
        <v>PROYECTOS DE INGENIERIA PBS SAS</v>
      </c>
      <c r="D13" s="45">
        <f>VLOOKUP(B13,PROPONENTES!$B$10:$N$16,3,FALSE)</f>
        <v>0.6</v>
      </c>
      <c r="E13" s="54">
        <v>7.69</v>
      </c>
      <c r="F13" s="46">
        <v>1143587893</v>
      </c>
      <c r="G13" s="130">
        <v>47581519005.089996</v>
      </c>
      <c r="H13" s="47">
        <v>1</v>
      </c>
      <c r="I13" s="46">
        <v>114692409</v>
      </c>
      <c r="J13" s="48" t="e">
        <f>IF(C13="","",IF(AND((G13/($C$9*D13))&gt;0,(G13/($C$9*D13))&lt;=3),60,IF(AND((G13/($C$9*D13))&gt;3,(G13/($C$9*D13))&lt;=6),80,IF(AND((G13/($C$9*D13))&gt;6,(G13/($C$9*D13))&lt;=10),100,IF((G13/($C$9*D13))&gt;10,120,)))))</f>
        <v>#DIV/0!</v>
      </c>
      <c r="K13" s="48">
        <f>IF(C13="","",IF(AND(E13&gt;0,E13&lt;=0.5),20,IF(AND(E13&gt;0.5,E13&lt;=0.75),25,IF(AND(E13&gt;0.75,E13&lt;=1),30,IF(AND(E13&gt;1,E13&lt;=1.5),35,IF(E13&gt;1.5,40))))))</f>
        <v>40</v>
      </c>
      <c r="L13" s="48">
        <f>IF(C13="","",IF(AND(H13&gt;=1,H13&lt;=5),20,IF(AND(H13&gt;=6,H13&lt;=10),30,IF(H13&gt;=11,40,))))</f>
        <v>20</v>
      </c>
      <c r="M13" s="58" t="e">
        <f>+IF(C13="","",(F13*(J13+K13+L13)/100)-I13)</f>
        <v>#DIV/0!</v>
      </c>
      <c r="N13" s="672" t="e">
        <f>SUM(M13:M17)</f>
        <v>#DIV/0!</v>
      </c>
      <c r="O13" s="675">
        <f>IF($G$9&lt;=12,$C$9-$G$10*$C$9,(($C$9-$G$10)/$G$9)*12)</f>
        <v>0</v>
      </c>
      <c r="P13" s="678" t="e">
        <f>IF(N13&gt;=O13,"CUMPLE","NO CUMPLE")</f>
        <v>#DIV/0!</v>
      </c>
    </row>
    <row r="14" spans="1:16" ht="64.5" customHeight="1" x14ac:dyDescent="0.25">
      <c r="A14" s="647"/>
      <c r="B14" s="650"/>
      <c r="C14" s="24" t="str">
        <f>IF(VLOOKUP(B13,PROPONENTES!$B$10:$N$16,4,FALSE)="","",VLOOKUP(B13,PROPONENTES!$B$10:$N$16,4,FALSE))</f>
        <v xml:space="preserve">GUSTAVO PALACIOS RUBIANO </v>
      </c>
      <c r="D14" s="37">
        <f>VLOOKUP(B13,PROPONENTES!$B$10:$N$16,5,FALSE)</f>
        <v>0.4</v>
      </c>
      <c r="E14" s="131">
        <v>4.93</v>
      </c>
      <c r="F14" s="129">
        <v>126050742.52</v>
      </c>
      <c r="G14" s="129">
        <v>20725184508.040001</v>
      </c>
      <c r="H14" s="39">
        <v>1</v>
      </c>
      <c r="I14" s="40">
        <v>473451635</v>
      </c>
      <c r="J14" s="36" t="e">
        <f t="shared" ref="J14:J47" si="0">IF(C14="","",IF(AND((G14/($C$9*D14))&gt;0,(G14/($C$9*D14))&lt;=3),60,IF(AND((G14/($C$9*D14))&gt;3,(G14/($C$9*D14))&lt;=6),80,IF(AND((G14/($C$9*D14))&gt;6,(G14/($C$9*D14))&lt;=10),100,IF((G14/($C$9*D14))&gt;10,120,)))))</f>
        <v>#DIV/0!</v>
      </c>
      <c r="K14" s="36">
        <f t="shared" ref="K14:K47" si="1">IF(C14="","",IF(AND(E14&gt;0,E14&lt;=0.5),20,IF(AND(E14&gt;0.5,E14&lt;=0.75),25,IF(AND(E14&gt;0.75,E14&lt;=1),30,IF(AND(E14&gt;1,E14&lt;=1.5),35,IF(E14&gt;1.5,40))))))</f>
        <v>40</v>
      </c>
      <c r="L14" s="36">
        <f t="shared" ref="L14:L18" si="2">IF(C14="","",IF(AND(H14&gt;=1,H14&lt;=5),20,IF(AND(H14&gt;=6,H14&lt;=10),30,IF(H14&gt;=11,40,))))</f>
        <v>20</v>
      </c>
      <c r="M14" s="59" t="e">
        <f t="shared" ref="M14:M18" si="3">+IF(C14="","",(F14*(J14+K14+L14)/100)-I14)</f>
        <v>#DIV/0!</v>
      </c>
      <c r="N14" s="673"/>
      <c r="O14" s="676"/>
      <c r="P14" s="679"/>
    </row>
    <row r="15" spans="1:16" x14ac:dyDescent="0.25">
      <c r="A15" s="647"/>
      <c r="B15" s="650"/>
      <c r="C15" s="24" t="str">
        <f>IF(VLOOKUP(B13,PROPONENTES!$B$10:$N$16,6,FALSE)="","",VLOOKUP(B13,PROPONENTES!$B$10:$N$16,6,FALSE))</f>
        <v/>
      </c>
      <c r="D15" s="37">
        <f>VLOOKUP(B13,PROPONENTES!$B$10:$N$16,7,FALSE)</f>
        <v>0</v>
      </c>
      <c r="E15" s="55"/>
      <c r="F15" s="40"/>
      <c r="G15" s="40"/>
      <c r="H15" s="39"/>
      <c r="I15" s="40"/>
      <c r="J15" s="36" t="str">
        <f t="shared" si="0"/>
        <v/>
      </c>
      <c r="K15" s="36" t="str">
        <f t="shared" si="1"/>
        <v/>
      </c>
      <c r="L15" s="36" t="str">
        <f t="shared" si="2"/>
        <v/>
      </c>
      <c r="M15" s="59" t="str">
        <f t="shared" si="3"/>
        <v/>
      </c>
      <c r="N15" s="673"/>
      <c r="O15" s="676"/>
      <c r="P15" s="679"/>
    </row>
    <row r="16" spans="1:16" x14ac:dyDescent="0.25">
      <c r="A16" s="647"/>
      <c r="B16" s="650"/>
      <c r="C16" s="24" t="str">
        <f>IF(VLOOKUP(B13,PROPONENTES!$B$10:$N$16,8,FALSE)="","",VLOOKUP(B13,PROPONENTES!$B$10:$N$16,8,FALSE))</f>
        <v/>
      </c>
      <c r="D16" s="37">
        <f>VLOOKUP(B13,PROPONENTES!$B$10:$N$16,9,FALSE)</f>
        <v>0</v>
      </c>
      <c r="E16" s="55"/>
      <c r="F16" s="40"/>
      <c r="G16" s="40"/>
      <c r="H16" s="39"/>
      <c r="I16" s="40"/>
      <c r="J16" s="36" t="str">
        <f t="shared" si="0"/>
        <v/>
      </c>
      <c r="K16" s="36" t="str">
        <f t="shared" si="1"/>
        <v/>
      </c>
      <c r="L16" s="36" t="str">
        <f t="shared" si="2"/>
        <v/>
      </c>
      <c r="M16" s="24" t="str">
        <f t="shared" si="3"/>
        <v/>
      </c>
      <c r="N16" s="673"/>
      <c r="O16" s="676"/>
      <c r="P16" s="679"/>
    </row>
    <row r="17" spans="1:16" ht="15.75" thickBot="1" x14ac:dyDescent="0.3">
      <c r="A17" s="648"/>
      <c r="B17" s="651"/>
      <c r="C17" s="49" t="str">
        <f>IF(VLOOKUP(B13,PROPONENTES!$B$10:$N$16,8,FALSE)="","",VLOOKUP(B13,PROPONENTES!$B$10:$N$16,10,FALSE))</f>
        <v/>
      </c>
      <c r="D17" s="50">
        <f>VLOOKUP(B13,PROPONENTES!$B$10:$N$16,11,FALSE)</f>
        <v>0</v>
      </c>
      <c r="E17" s="56"/>
      <c r="F17" s="51"/>
      <c r="G17" s="51"/>
      <c r="H17" s="52"/>
      <c r="I17" s="51"/>
      <c r="J17" s="53" t="str">
        <f t="shared" si="0"/>
        <v/>
      </c>
      <c r="K17" s="53" t="str">
        <f t="shared" si="1"/>
        <v/>
      </c>
      <c r="L17" s="53" t="str">
        <f t="shared" si="2"/>
        <v/>
      </c>
      <c r="M17" s="49" t="str">
        <f t="shared" si="3"/>
        <v/>
      </c>
      <c r="N17" s="674"/>
      <c r="O17" s="677"/>
      <c r="P17" s="680"/>
    </row>
    <row r="18" spans="1:16" ht="30" x14ac:dyDescent="0.25">
      <c r="A18" s="646">
        <v>2</v>
      </c>
      <c r="B18" s="649" t="str">
        <f>+PROPONENTES!B11</f>
        <v xml:space="preserve">CONSORCIO COMPLEJO DEPORTIVO CUBAGO	</v>
      </c>
      <c r="C18" s="44" t="str">
        <f>IF(VLOOKUP(B18,PROPONENTES!$B$10:$N$16,2,FALSE)="","",VLOOKUP(B18,PROPONENTES!$B$10:$N$16,2,FALSE))</f>
        <v xml:space="preserve">AGORASPORT SA SUCURSAL COLOMBIA </v>
      </c>
      <c r="D18" s="45">
        <f>VLOOKUP(B18,PROPONENTES!$B$10:$N$16,3,FALSE)</f>
        <v>0.9</v>
      </c>
      <c r="E18" s="54">
        <v>9.36</v>
      </c>
      <c r="F18" s="46">
        <v>3939642522</v>
      </c>
      <c r="G18" s="46">
        <v>22662094014.450001</v>
      </c>
      <c r="H18" s="47">
        <v>9</v>
      </c>
      <c r="I18" s="46">
        <v>0</v>
      </c>
      <c r="J18" s="44" t="e">
        <f t="shared" si="0"/>
        <v>#DIV/0!</v>
      </c>
      <c r="K18" s="48">
        <f t="shared" si="1"/>
        <v>40</v>
      </c>
      <c r="L18" s="48">
        <f t="shared" si="2"/>
        <v>30</v>
      </c>
      <c r="M18" s="58" t="e">
        <f t="shared" si="3"/>
        <v>#DIV/0!</v>
      </c>
      <c r="N18" s="672" t="e">
        <f t="shared" ref="N18" si="4">SUM(M18:M22)</f>
        <v>#DIV/0!</v>
      </c>
      <c r="O18" s="675">
        <f t="shared" ref="O18" si="5">IF($G$9&lt;=12,$C$9-$G$10*$C$9,(($C$9-$G$10)/$G$9)*12)</f>
        <v>0</v>
      </c>
      <c r="P18" s="678" t="e">
        <f>IF(B18="","",IF(N18&gt;=O18,"CUMPLE","NO CUMPLE"))</f>
        <v>#DIV/0!</v>
      </c>
    </row>
    <row r="19" spans="1:16" ht="30" x14ac:dyDescent="0.25">
      <c r="A19" s="647"/>
      <c r="B19" s="650"/>
      <c r="C19" s="24" t="str">
        <f>IF(VLOOKUP(B18,PROPONENTES!$B$10:$N$16,4,FALSE)="","",VLOOKUP(B18,PROPONENTES!$B$10:$N$16,4,FALSE))</f>
        <v>CARLOS FERNANDO CUBIDES BONILLA</v>
      </c>
      <c r="D19" s="37">
        <f>VLOOKUP(B18,PROPONENTES!$B$10:$N$16,5,FALSE)</f>
        <v>0.1</v>
      </c>
      <c r="E19" s="55"/>
      <c r="F19" s="40"/>
      <c r="G19" s="40"/>
      <c r="H19" s="39"/>
      <c r="I19" s="40"/>
      <c r="J19" s="24" t="e">
        <f t="shared" si="0"/>
        <v>#DIV/0!</v>
      </c>
      <c r="K19" s="36" t="b">
        <f t="shared" si="1"/>
        <v>0</v>
      </c>
      <c r="L19" s="36">
        <f t="shared" ref="L19:L47" si="6">IF(C19="","",IF(AND(H19&gt;=1,H19&lt;=5),20,IF(AND(H19&gt;=6,H19&lt;=10),30,IF(H19&gt;=11,40,))))</f>
        <v>0</v>
      </c>
      <c r="M19" s="59" t="e">
        <f t="shared" ref="M19:M47" si="7">+IF(C19="","",(F19*(J19+K19+L19)/100)-I19)</f>
        <v>#DIV/0!</v>
      </c>
      <c r="N19" s="673"/>
      <c r="O19" s="676"/>
      <c r="P19" s="679"/>
    </row>
    <row r="20" spans="1:16" x14ac:dyDescent="0.25">
      <c r="A20" s="647"/>
      <c r="B20" s="650"/>
      <c r="C20" s="24" t="str">
        <f>IF(VLOOKUP(B18,PROPONENTES!$B$10:$N$16,6,FALSE)="","",VLOOKUP(B18,PROPONENTES!$B$10:$N$16,6,FALSE))</f>
        <v/>
      </c>
      <c r="D20" s="37">
        <f>VLOOKUP(B18,PROPONENTES!$B$10:$N$16,7,FALSE)</f>
        <v>0</v>
      </c>
      <c r="E20" s="55"/>
      <c r="F20" s="40"/>
      <c r="G20" s="40"/>
      <c r="H20" s="39"/>
      <c r="I20" s="40"/>
      <c r="J20" s="24" t="str">
        <f t="shared" si="0"/>
        <v/>
      </c>
      <c r="K20" s="36" t="str">
        <f t="shared" si="1"/>
        <v/>
      </c>
      <c r="L20" s="36" t="str">
        <f t="shared" si="6"/>
        <v/>
      </c>
      <c r="M20" s="59" t="str">
        <f t="shared" si="7"/>
        <v/>
      </c>
      <c r="N20" s="673"/>
      <c r="O20" s="676"/>
      <c r="P20" s="679"/>
    </row>
    <row r="21" spans="1:16" x14ac:dyDescent="0.25">
      <c r="A21" s="647"/>
      <c r="B21" s="650"/>
      <c r="C21" s="24" t="str">
        <f>IF(VLOOKUP(B18,PROPONENTES!$B$10:$N$16,8,FALSE)="","",VLOOKUP(B18,PROPONENTES!$B$10:$N$16,8,FALSE))</f>
        <v/>
      </c>
      <c r="D21" s="37">
        <f>VLOOKUP(B18,PROPONENTES!$B$10:$N$16,9,FALSE)</f>
        <v>0</v>
      </c>
      <c r="E21" s="55"/>
      <c r="F21" s="40"/>
      <c r="G21" s="40"/>
      <c r="H21" s="39"/>
      <c r="I21" s="40"/>
      <c r="J21" s="24" t="str">
        <f t="shared" si="0"/>
        <v/>
      </c>
      <c r="K21" s="36" t="str">
        <f t="shared" si="1"/>
        <v/>
      </c>
      <c r="L21" s="36" t="str">
        <f t="shared" si="6"/>
        <v/>
      </c>
      <c r="M21" s="24" t="str">
        <f t="shared" si="7"/>
        <v/>
      </c>
      <c r="N21" s="673"/>
      <c r="O21" s="676"/>
      <c r="P21" s="679"/>
    </row>
    <row r="22" spans="1:16" ht="15.75" thickBot="1" x14ac:dyDescent="0.3">
      <c r="A22" s="648"/>
      <c r="B22" s="651"/>
      <c r="C22" s="49" t="str">
        <f>IF(VLOOKUP(B18,PROPONENTES!$B$10:$N$16,8,FALSE)="","",VLOOKUP(B18,PROPONENTES!$B$10:$N$16,10,FALSE))</f>
        <v/>
      </c>
      <c r="D22" s="50">
        <f>VLOOKUP(B18,PROPONENTES!$B$10:$N$16,11,FALSE)</f>
        <v>0</v>
      </c>
      <c r="E22" s="56"/>
      <c r="F22" s="51"/>
      <c r="G22" s="51"/>
      <c r="H22" s="52"/>
      <c r="I22" s="51"/>
      <c r="J22" s="49" t="str">
        <f t="shared" si="0"/>
        <v/>
      </c>
      <c r="K22" s="53" t="str">
        <f t="shared" si="1"/>
        <v/>
      </c>
      <c r="L22" s="53" t="str">
        <f t="shared" si="6"/>
        <v/>
      </c>
      <c r="M22" s="49" t="str">
        <f t="shared" si="7"/>
        <v/>
      </c>
      <c r="N22" s="674"/>
      <c r="O22" s="677"/>
      <c r="P22" s="680"/>
    </row>
    <row r="23" spans="1:16" ht="30" x14ac:dyDescent="0.25">
      <c r="A23" s="646">
        <v>3</v>
      </c>
      <c r="B23" s="649" t="str">
        <f>+PROPONENTES!B12</f>
        <v>CONSORCIO PARQUES KENNEDY 2024</v>
      </c>
      <c r="C23" s="44" t="str">
        <f>IF(VLOOKUP(B23,PROPONENTES!$B$10:$N$16,2,FALSE)="","",VLOOKUP(B23,PROPONENTES!$B$10:$N$16,2,FALSE))</f>
        <v xml:space="preserve">Andina Juegos &amp; Parques SAS </v>
      </c>
      <c r="D23" s="45">
        <f>VLOOKUP(B23,PROPONENTES!$B$10:$N$16,3,FALSE)</f>
        <v>0.5</v>
      </c>
      <c r="E23" s="54">
        <v>61.61</v>
      </c>
      <c r="F23" s="46">
        <v>2950600000</v>
      </c>
      <c r="G23" s="46">
        <v>18288204552.619999</v>
      </c>
      <c r="H23" s="47">
        <v>1</v>
      </c>
      <c r="I23" s="46">
        <v>370167215.69999999</v>
      </c>
      <c r="J23" s="44" t="e">
        <f t="shared" si="0"/>
        <v>#DIV/0!</v>
      </c>
      <c r="K23" s="48">
        <f t="shared" si="1"/>
        <v>40</v>
      </c>
      <c r="L23" s="48">
        <f t="shared" si="6"/>
        <v>20</v>
      </c>
      <c r="M23" s="58" t="e">
        <f t="shared" si="7"/>
        <v>#DIV/0!</v>
      </c>
      <c r="N23" s="672" t="e">
        <f t="shared" ref="N23" si="8">SUM(M23:M27)</f>
        <v>#DIV/0!</v>
      </c>
      <c r="O23" s="675">
        <f t="shared" ref="O23" si="9">IF($G$9&lt;=12,$C$9-$G$10*$C$9,(($C$9-$G$10)/$G$9)*12)</f>
        <v>0</v>
      </c>
      <c r="P23" s="678" t="e">
        <f t="shared" ref="P23" si="10">IF(N23&gt;=O23,"CUMPLE","NO CUMPLE")</f>
        <v>#DIV/0!</v>
      </c>
    </row>
    <row r="24" spans="1:16" ht="30" x14ac:dyDescent="0.25">
      <c r="A24" s="647"/>
      <c r="B24" s="650"/>
      <c r="C24" s="24" t="str">
        <f>IF(VLOOKUP(B23,PROPONENTES!$B$10:$N$16,4,FALSE)="","",VLOOKUP(B23,PROPONENTES!$B$10:$N$16,4,FALSE))</f>
        <v xml:space="preserve">JESVAR MULTIPROYECTOS SAS </v>
      </c>
      <c r="D24" s="37">
        <f>VLOOKUP(B23,PROPONENTES!$B$10:$N$16,5,FALSE)</f>
        <v>0.5</v>
      </c>
      <c r="E24" s="55"/>
      <c r="F24" s="40"/>
      <c r="G24" s="40"/>
      <c r="H24" s="39"/>
      <c r="I24" s="40"/>
      <c r="J24" s="24" t="e">
        <f t="shared" si="0"/>
        <v>#DIV/0!</v>
      </c>
      <c r="K24" s="36" t="b">
        <f t="shared" si="1"/>
        <v>0</v>
      </c>
      <c r="L24" s="36">
        <f t="shared" si="6"/>
        <v>0</v>
      </c>
      <c r="M24" s="59" t="e">
        <f t="shared" si="7"/>
        <v>#DIV/0!</v>
      </c>
      <c r="N24" s="673"/>
      <c r="O24" s="676"/>
      <c r="P24" s="679"/>
    </row>
    <row r="25" spans="1:16" x14ac:dyDescent="0.25">
      <c r="A25" s="647"/>
      <c r="B25" s="650"/>
      <c r="C25" s="24" t="str">
        <f>IF(VLOOKUP(B23,PROPONENTES!$B$10:$N$16,6,FALSE)="","",VLOOKUP(B23,PROPONENTES!$B$10:$N$16,6,FALSE))</f>
        <v/>
      </c>
      <c r="D25" s="37">
        <f>VLOOKUP(B23,PROPONENTES!$B$10:$N$16,7,FALSE)</f>
        <v>0</v>
      </c>
      <c r="E25" s="55"/>
      <c r="F25" s="40"/>
      <c r="G25" s="40"/>
      <c r="H25" s="39"/>
      <c r="I25" s="40"/>
      <c r="J25" s="24" t="str">
        <f t="shared" si="0"/>
        <v/>
      </c>
      <c r="K25" s="36" t="str">
        <f t="shared" si="1"/>
        <v/>
      </c>
      <c r="L25" s="36" t="str">
        <f t="shared" si="6"/>
        <v/>
      </c>
      <c r="M25" s="59" t="str">
        <f t="shared" si="7"/>
        <v/>
      </c>
      <c r="N25" s="673"/>
      <c r="O25" s="676"/>
      <c r="P25" s="679"/>
    </row>
    <row r="26" spans="1:16" x14ac:dyDescent="0.25">
      <c r="A26" s="647"/>
      <c r="B26" s="650"/>
      <c r="C26" s="24" t="str">
        <f>IF(VLOOKUP(B23,PROPONENTES!$B$10:$N$16,8,FALSE)="","",VLOOKUP(B23,PROPONENTES!$B$10:$N$16,8,FALSE))</f>
        <v/>
      </c>
      <c r="D26" s="37">
        <f>VLOOKUP(B23,PROPONENTES!$B$10:$N$16,9,FALSE)</f>
        <v>0</v>
      </c>
      <c r="E26" s="55"/>
      <c r="F26" s="40"/>
      <c r="G26" s="40"/>
      <c r="H26" s="39"/>
      <c r="I26" s="40"/>
      <c r="J26" s="24" t="str">
        <f t="shared" si="0"/>
        <v/>
      </c>
      <c r="K26" s="36" t="str">
        <f t="shared" si="1"/>
        <v/>
      </c>
      <c r="L26" s="36" t="str">
        <f t="shared" si="6"/>
        <v/>
      </c>
      <c r="M26" s="24" t="str">
        <f t="shared" si="7"/>
        <v/>
      </c>
      <c r="N26" s="673"/>
      <c r="O26" s="676"/>
      <c r="P26" s="679"/>
    </row>
    <row r="27" spans="1:16" ht="15.75" thickBot="1" x14ac:dyDescent="0.3">
      <c r="A27" s="648"/>
      <c r="B27" s="651"/>
      <c r="C27" s="49" t="str">
        <f>IF(VLOOKUP(B23,PROPONENTES!$B$10:$N$16,8,FALSE)="","",VLOOKUP(B23,PROPONENTES!$B$10:$N$16,10,FALSE))</f>
        <v/>
      </c>
      <c r="D27" s="50">
        <f>VLOOKUP(B23,PROPONENTES!$B$10:$N$16,11,FALSE)</f>
        <v>0</v>
      </c>
      <c r="E27" s="56"/>
      <c r="F27" s="51"/>
      <c r="G27" s="51"/>
      <c r="H27" s="52"/>
      <c r="I27" s="51"/>
      <c r="J27" s="49" t="str">
        <f t="shared" si="0"/>
        <v/>
      </c>
      <c r="K27" s="53" t="str">
        <f t="shared" si="1"/>
        <v/>
      </c>
      <c r="L27" s="53" t="str">
        <f t="shared" si="6"/>
        <v/>
      </c>
      <c r="M27" s="49" t="str">
        <f t="shared" si="7"/>
        <v/>
      </c>
      <c r="N27" s="674"/>
      <c r="O27" s="677"/>
      <c r="P27" s="680"/>
    </row>
    <row r="28" spans="1:16" x14ac:dyDescent="0.25">
      <c r="A28" s="646">
        <v>4</v>
      </c>
      <c r="B28" s="649" t="str">
        <f>+PROPONENTES!B13</f>
        <v>MLG INGENIERIA SAS</v>
      </c>
      <c r="C28" s="44" t="str">
        <f>IF(VLOOKUP(B28,PROPONENTES!$B$10:$N$16,2,FALSE)="","",VLOOKUP(B28,PROPONENTES!$B$10:$N$16,2,FALSE))</f>
        <v>MLG INGENIERIA SAS</v>
      </c>
      <c r="D28" s="45">
        <f>VLOOKUP(B28,PROPONENTES!$B$10:$N$16,3,FALSE)</f>
        <v>1</v>
      </c>
      <c r="E28" s="54">
        <v>64.510000000000005</v>
      </c>
      <c r="F28" s="46">
        <v>626253000</v>
      </c>
      <c r="G28" s="46">
        <v>672215398.5</v>
      </c>
      <c r="H28" s="47">
        <v>1</v>
      </c>
      <c r="I28" s="46">
        <v>0</v>
      </c>
      <c r="J28" s="44" t="e">
        <f t="shared" si="0"/>
        <v>#DIV/0!</v>
      </c>
      <c r="K28" s="48">
        <f t="shared" si="1"/>
        <v>40</v>
      </c>
      <c r="L28" s="48">
        <f t="shared" si="6"/>
        <v>20</v>
      </c>
      <c r="M28" s="58" t="e">
        <f t="shared" si="7"/>
        <v>#DIV/0!</v>
      </c>
      <c r="N28" s="672" t="e">
        <f t="shared" ref="N28" si="11">SUM(M28:M32)</f>
        <v>#DIV/0!</v>
      </c>
      <c r="O28" s="675">
        <f t="shared" ref="O28" si="12">IF($G$9&lt;=12,$C$9-$G$10*$C$9,(($C$9-$G$10)/$G$9)*12)</f>
        <v>0</v>
      </c>
      <c r="P28" s="678" t="e">
        <f t="shared" ref="P28" si="13">IF(N28&gt;=O28,"CUMPLE","NO CUMPLE")</f>
        <v>#DIV/0!</v>
      </c>
    </row>
    <row r="29" spans="1:16" x14ac:dyDescent="0.25">
      <c r="A29" s="647"/>
      <c r="B29" s="650"/>
      <c r="C29" s="24" t="str">
        <f>IF(VLOOKUP(B28,PROPONENTES!$B$10:$N$16,4,FALSE)="","",VLOOKUP(B28,PROPONENTES!$B$10:$N$16,4,FALSE))</f>
        <v/>
      </c>
      <c r="D29" s="37">
        <f>VLOOKUP(B28,PROPONENTES!$B$10:$N$16,5,FALSE)</f>
        <v>0</v>
      </c>
      <c r="E29" s="55">
        <v>0</v>
      </c>
      <c r="F29" s="40">
        <v>12710667</v>
      </c>
      <c r="G29" s="40">
        <v>50115776593</v>
      </c>
      <c r="H29" s="39">
        <v>11</v>
      </c>
      <c r="I29" s="40">
        <v>0</v>
      </c>
      <c r="J29" s="24" t="str">
        <f t="shared" si="0"/>
        <v/>
      </c>
      <c r="K29" s="36" t="str">
        <f t="shared" si="1"/>
        <v/>
      </c>
      <c r="L29" s="36" t="str">
        <f t="shared" si="6"/>
        <v/>
      </c>
      <c r="M29" s="59" t="str">
        <f t="shared" si="7"/>
        <v/>
      </c>
      <c r="N29" s="673"/>
      <c r="O29" s="676"/>
      <c r="P29" s="679"/>
    </row>
    <row r="30" spans="1:16" x14ac:dyDescent="0.25">
      <c r="A30" s="647"/>
      <c r="B30" s="650"/>
      <c r="C30" s="24" t="str">
        <f>IF(VLOOKUP(B28,PROPONENTES!$B$10:$N$16,6,FALSE)="","",VLOOKUP(B28,PROPONENTES!$B$10:$N$16,6,FALSE))</f>
        <v/>
      </c>
      <c r="D30" s="37">
        <f>VLOOKUP(B28,PROPONENTES!$B$10:$N$16,7,FALSE)</f>
        <v>0</v>
      </c>
      <c r="E30" s="55"/>
      <c r="F30" s="40"/>
      <c r="G30" s="40"/>
      <c r="H30" s="39"/>
      <c r="I30" s="40"/>
      <c r="J30" s="24" t="str">
        <f t="shared" si="0"/>
        <v/>
      </c>
      <c r="K30" s="36" t="str">
        <f t="shared" si="1"/>
        <v/>
      </c>
      <c r="L30" s="36" t="str">
        <f t="shared" si="6"/>
        <v/>
      </c>
      <c r="M30" s="59" t="str">
        <f t="shared" si="7"/>
        <v/>
      </c>
      <c r="N30" s="673"/>
      <c r="O30" s="676"/>
      <c r="P30" s="679"/>
    </row>
    <row r="31" spans="1:16" x14ac:dyDescent="0.25">
      <c r="A31" s="647"/>
      <c r="B31" s="650"/>
      <c r="C31" s="24" t="str">
        <f>IF(VLOOKUP(B28,PROPONENTES!$B$10:$N$16,8,FALSE)="","",VLOOKUP(B28,PROPONENTES!$B$10:$N$16,8,FALSE))</f>
        <v/>
      </c>
      <c r="D31" s="37">
        <f>VLOOKUP(B28,PROPONENTES!$B$10:$N$16,9,FALSE)</f>
        <v>0</v>
      </c>
      <c r="E31" s="55"/>
      <c r="F31" s="40"/>
      <c r="G31" s="40"/>
      <c r="H31" s="39"/>
      <c r="I31" s="40"/>
      <c r="J31" s="24" t="str">
        <f t="shared" si="0"/>
        <v/>
      </c>
      <c r="K31" s="36" t="str">
        <f t="shared" si="1"/>
        <v/>
      </c>
      <c r="L31" s="36" t="str">
        <f t="shared" si="6"/>
        <v/>
      </c>
      <c r="M31" s="24" t="str">
        <f t="shared" si="7"/>
        <v/>
      </c>
      <c r="N31" s="673"/>
      <c r="O31" s="676"/>
      <c r="P31" s="679"/>
    </row>
    <row r="32" spans="1:16" ht="15.75" thickBot="1" x14ac:dyDescent="0.3">
      <c r="A32" s="648"/>
      <c r="B32" s="651"/>
      <c r="C32" s="49" t="str">
        <f>IF(VLOOKUP(B28,PROPONENTES!$B$10:$N$16,8,FALSE)="","",VLOOKUP(B28,PROPONENTES!$B$10:$N$16,10,FALSE))</f>
        <v/>
      </c>
      <c r="D32" s="50">
        <f>VLOOKUP(B28,PROPONENTES!$B$10:$N$16,11,FALSE)</f>
        <v>0</v>
      </c>
      <c r="E32" s="56"/>
      <c r="F32" s="51"/>
      <c r="G32" s="51"/>
      <c r="H32" s="52"/>
      <c r="I32" s="51"/>
      <c r="J32" s="49" t="str">
        <f t="shared" si="0"/>
        <v/>
      </c>
      <c r="K32" s="53" t="str">
        <f t="shared" si="1"/>
        <v/>
      </c>
      <c r="L32" s="53" t="str">
        <f t="shared" si="6"/>
        <v/>
      </c>
      <c r="M32" s="49" t="str">
        <f t="shared" si="7"/>
        <v/>
      </c>
      <c r="N32" s="674"/>
      <c r="O32" s="677"/>
      <c r="P32" s="680"/>
    </row>
    <row r="33" spans="1:16" ht="45" x14ac:dyDescent="0.25">
      <c r="A33" s="646">
        <v>5</v>
      </c>
      <c r="B33" s="649" t="str">
        <f>+PROPONENTES!B14</f>
        <v>CONSORCIO PARQUES KENNEDY DP 2024</v>
      </c>
      <c r="C33" s="44" t="str">
        <f>IF(VLOOKUP(B33,PROPONENTES!$B$10:$N$16,2,FALSE)="","",VLOOKUP(B33,PROPONENTES!$B$10:$N$16,2,FALSE))</f>
        <v xml:space="preserve">CONSULTORIA Y CONSTRUCCIONES DARLEV SAS </v>
      </c>
      <c r="D33" s="45">
        <f>VLOOKUP(B33,PROPONENTES!$B$10:$N$16,3,FALSE)</f>
        <v>0.9</v>
      </c>
      <c r="E33" s="54"/>
      <c r="F33" s="46"/>
      <c r="G33" s="46"/>
      <c r="H33" s="47"/>
      <c r="I33" s="46"/>
      <c r="J33" s="44" t="e">
        <f t="shared" si="0"/>
        <v>#DIV/0!</v>
      </c>
      <c r="K33" s="48" t="b">
        <f t="shared" si="1"/>
        <v>0</v>
      </c>
      <c r="L33" s="48">
        <f t="shared" si="6"/>
        <v>0</v>
      </c>
      <c r="M33" s="58" t="e">
        <f t="shared" si="7"/>
        <v>#DIV/0!</v>
      </c>
      <c r="N33" s="672" t="e">
        <f t="shared" ref="N33" si="14">SUM(M33:M37)</f>
        <v>#DIV/0!</v>
      </c>
      <c r="O33" s="675">
        <f t="shared" ref="O33" si="15">IF($G$9&lt;=12,$C$9-$G$10*$C$9,(($C$9-$G$10)/$G$9)*12)</f>
        <v>0</v>
      </c>
      <c r="P33" s="678" t="e">
        <f t="shared" ref="P33" si="16">IF(N33&gt;=O33,"CUMPLE","NO CUMPLE")</f>
        <v>#DIV/0!</v>
      </c>
    </row>
    <row r="34" spans="1:16" ht="49.5" customHeight="1" x14ac:dyDescent="0.25">
      <c r="A34" s="647"/>
      <c r="B34" s="650"/>
      <c r="C34" s="24" t="str">
        <f>IF(VLOOKUP(B33,PROPONENTES!$B$10:$N$16,4,FALSE)="","",VLOOKUP(B33,PROPONENTES!$B$10:$N$16,4,FALSE))</f>
        <v xml:space="preserve">CONSTRUCTORA PC INGENIERIA SAS </v>
      </c>
      <c r="D34" s="37">
        <f>VLOOKUP(B33,PROPONENTES!$B$10:$N$16,5,FALSE)</f>
        <v>0.1</v>
      </c>
      <c r="E34" s="55"/>
      <c r="F34" s="40"/>
      <c r="G34" s="40"/>
      <c r="H34" s="39"/>
      <c r="I34" s="40"/>
      <c r="J34" s="24" t="e">
        <f t="shared" si="0"/>
        <v>#DIV/0!</v>
      </c>
      <c r="K34" s="36" t="b">
        <f t="shared" si="1"/>
        <v>0</v>
      </c>
      <c r="L34" s="36">
        <f t="shared" si="6"/>
        <v>0</v>
      </c>
      <c r="M34" s="59" t="e">
        <f t="shared" si="7"/>
        <v>#DIV/0!</v>
      </c>
      <c r="N34" s="673"/>
      <c r="O34" s="676"/>
      <c r="P34" s="679"/>
    </row>
    <row r="35" spans="1:16" x14ac:dyDescent="0.25">
      <c r="A35" s="647"/>
      <c r="B35" s="650"/>
      <c r="C35" s="24" t="str">
        <f>IF(VLOOKUP(B33,PROPONENTES!$B$10:$N$16,6,FALSE)="","",VLOOKUP(B33,PROPONENTES!$B$10:$N$16,6,FALSE))</f>
        <v/>
      </c>
      <c r="D35" s="37">
        <f>VLOOKUP(B33,PROPONENTES!$B$10:$N$16,7,FALSE)</f>
        <v>0</v>
      </c>
      <c r="E35" s="55"/>
      <c r="F35" s="40"/>
      <c r="G35" s="40"/>
      <c r="H35" s="39"/>
      <c r="I35" s="40"/>
      <c r="J35" s="24" t="str">
        <f t="shared" si="0"/>
        <v/>
      </c>
      <c r="K35" s="36" t="str">
        <f t="shared" si="1"/>
        <v/>
      </c>
      <c r="L35" s="36" t="str">
        <f t="shared" si="6"/>
        <v/>
      </c>
      <c r="M35" s="59" t="str">
        <f t="shared" si="7"/>
        <v/>
      </c>
      <c r="N35" s="673"/>
      <c r="O35" s="676"/>
      <c r="P35" s="679"/>
    </row>
    <row r="36" spans="1:16" x14ac:dyDescent="0.25">
      <c r="A36" s="647"/>
      <c r="B36" s="650"/>
      <c r="C36" s="24" t="str">
        <f>IF(VLOOKUP(B33,PROPONENTES!$B$10:$N$16,8,FALSE)="","",VLOOKUP(B33,PROPONENTES!$B$10:$N$16,8,FALSE))</f>
        <v/>
      </c>
      <c r="D36" s="37">
        <f>VLOOKUP(B33,PROPONENTES!$B$10:$N$16,9,FALSE)</f>
        <v>0</v>
      </c>
      <c r="E36" s="55"/>
      <c r="F36" s="40"/>
      <c r="G36" s="40"/>
      <c r="H36" s="39"/>
      <c r="I36" s="40"/>
      <c r="J36" s="24" t="str">
        <f t="shared" si="0"/>
        <v/>
      </c>
      <c r="K36" s="36" t="str">
        <f t="shared" si="1"/>
        <v/>
      </c>
      <c r="L36" s="36" t="str">
        <f t="shared" si="6"/>
        <v/>
      </c>
      <c r="M36" s="24" t="str">
        <f t="shared" si="7"/>
        <v/>
      </c>
      <c r="N36" s="673"/>
      <c r="O36" s="676"/>
      <c r="P36" s="679"/>
    </row>
    <row r="37" spans="1:16" ht="15.75" thickBot="1" x14ac:dyDescent="0.3">
      <c r="A37" s="648"/>
      <c r="B37" s="651"/>
      <c r="C37" s="49" t="str">
        <f>IF(VLOOKUP(B33,PROPONENTES!$B$10:$N$16,8,FALSE)="","",VLOOKUP(B33,PROPONENTES!$B$10:$N$16,10,FALSE))</f>
        <v/>
      </c>
      <c r="D37" s="50">
        <f>VLOOKUP(B33,PROPONENTES!$B$10:$N$16,11,FALSE)</f>
        <v>0</v>
      </c>
      <c r="E37" s="56"/>
      <c r="F37" s="51"/>
      <c r="G37" s="51"/>
      <c r="H37" s="52"/>
      <c r="I37" s="51"/>
      <c r="J37" s="49" t="str">
        <f t="shared" si="0"/>
        <v/>
      </c>
      <c r="K37" s="53" t="str">
        <f t="shared" si="1"/>
        <v/>
      </c>
      <c r="L37" s="53" t="str">
        <f t="shared" si="6"/>
        <v/>
      </c>
      <c r="M37" s="49" t="str">
        <f t="shared" si="7"/>
        <v/>
      </c>
      <c r="N37" s="674"/>
      <c r="O37" s="677"/>
      <c r="P37" s="680"/>
    </row>
    <row r="38" spans="1:16" x14ac:dyDescent="0.25">
      <c r="A38" s="646">
        <v>6</v>
      </c>
      <c r="B38" s="649" t="str">
        <f>+PROPONENTES!B15</f>
        <v>CONSORCIO PARQUES KENNEDY 2024 - 1</v>
      </c>
      <c r="C38" s="44" t="str">
        <f>IF(VLOOKUP(B38,PROPONENTES!$B$10:$N$16,2,FALSE)="","",VLOOKUP(B38,PROPONENTES!$B$10:$N$16,2,FALSE))</f>
        <v>ICOD S.A.S</v>
      </c>
      <c r="D38" s="45">
        <f>VLOOKUP(B38,PROPONENTES!$B$10:$N$16,3,FALSE)</f>
        <v>0.95</v>
      </c>
      <c r="E38" s="54">
        <v>4.04</v>
      </c>
      <c r="F38" s="46">
        <v>4188826509</v>
      </c>
      <c r="G38" s="46">
        <v>40534858108.996201</v>
      </c>
      <c r="H38" s="47">
        <v>3</v>
      </c>
      <c r="I38" s="46">
        <v>0</v>
      </c>
      <c r="J38" s="44" t="e">
        <f t="shared" si="0"/>
        <v>#DIV/0!</v>
      </c>
      <c r="K38" s="48">
        <f t="shared" si="1"/>
        <v>40</v>
      </c>
      <c r="L38" s="48">
        <f t="shared" si="6"/>
        <v>20</v>
      </c>
      <c r="M38" s="58" t="e">
        <f t="shared" si="7"/>
        <v>#DIV/0!</v>
      </c>
      <c r="N38" s="672" t="e">
        <f t="shared" ref="N38" si="17">SUM(M38:M42)</f>
        <v>#DIV/0!</v>
      </c>
      <c r="O38" s="675">
        <f t="shared" ref="O38" si="18">IF($G$9&lt;=12,$C$9-$G$10*$C$9,(($C$9-$G$10)/$G$9)*12)</f>
        <v>0</v>
      </c>
      <c r="P38" s="678" t="e">
        <f t="shared" ref="P38" si="19">IF(N38&gt;=O38,"CUMPLE","NO CUMPLE")</f>
        <v>#DIV/0!</v>
      </c>
    </row>
    <row r="39" spans="1:16" ht="30" x14ac:dyDescent="0.25">
      <c r="A39" s="647"/>
      <c r="B39" s="650"/>
      <c r="C39" s="24" t="str">
        <f>IF(VLOOKUP(B38,PROPONENTES!$B$10:$N$16,4,FALSE)="","",VLOOKUP(B38,PROPONENTES!$B$10:$N$16,4,FALSE))</f>
        <v xml:space="preserve">ING CONSTRUCTORES GPS </v>
      </c>
      <c r="D39" s="37">
        <f>VLOOKUP(B38,PROPONENTES!$B$10:$N$16,5,FALSE)</f>
        <v>0.05</v>
      </c>
      <c r="E39" s="55"/>
      <c r="F39" s="40"/>
      <c r="G39" s="40"/>
      <c r="H39" s="39"/>
      <c r="I39" s="40"/>
      <c r="J39" s="24" t="e">
        <f t="shared" si="0"/>
        <v>#DIV/0!</v>
      </c>
      <c r="K39" s="36" t="b">
        <f t="shared" si="1"/>
        <v>0</v>
      </c>
      <c r="L39" s="36">
        <f t="shared" si="6"/>
        <v>0</v>
      </c>
      <c r="M39" s="59" t="e">
        <f t="shared" si="7"/>
        <v>#DIV/0!</v>
      </c>
      <c r="N39" s="673"/>
      <c r="O39" s="676"/>
      <c r="P39" s="679"/>
    </row>
    <row r="40" spans="1:16" x14ac:dyDescent="0.25">
      <c r="A40" s="647"/>
      <c r="B40" s="650"/>
      <c r="C40" s="24" t="str">
        <f>IF(VLOOKUP(B38,PROPONENTES!$B$10:$N$16,6,FALSE)="","",VLOOKUP(B38,PROPONENTES!$B$10:$N$16,6,FALSE))</f>
        <v/>
      </c>
      <c r="D40" s="37">
        <f>VLOOKUP(B38,PROPONENTES!$B$10:$N$16,7,FALSE)</f>
        <v>0</v>
      </c>
      <c r="E40" s="55"/>
      <c r="F40" s="40"/>
      <c r="G40" s="40"/>
      <c r="H40" s="39"/>
      <c r="I40" s="40"/>
      <c r="J40" s="24" t="str">
        <f t="shared" si="0"/>
        <v/>
      </c>
      <c r="K40" s="36" t="str">
        <f t="shared" si="1"/>
        <v/>
      </c>
      <c r="L40" s="36" t="str">
        <f t="shared" si="6"/>
        <v/>
      </c>
      <c r="M40" s="59" t="str">
        <f t="shared" si="7"/>
        <v/>
      </c>
      <c r="N40" s="673"/>
      <c r="O40" s="676"/>
      <c r="P40" s="679"/>
    </row>
    <row r="41" spans="1:16" x14ac:dyDescent="0.25">
      <c r="A41" s="647"/>
      <c r="B41" s="650"/>
      <c r="C41" s="24" t="str">
        <f>IF(VLOOKUP(B38,PROPONENTES!$B$10:$N$16,8,FALSE)="","",VLOOKUP(B38,PROPONENTES!$B$10:$N$16,8,FALSE))</f>
        <v/>
      </c>
      <c r="D41" s="37">
        <f>VLOOKUP(B38,PROPONENTES!$B$10:$N$16,9,FALSE)</f>
        <v>0</v>
      </c>
      <c r="E41" s="55"/>
      <c r="F41" s="40"/>
      <c r="G41" s="40"/>
      <c r="H41" s="39"/>
      <c r="I41" s="40"/>
      <c r="J41" s="24" t="str">
        <f t="shared" si="0"/>
        <v/>
      </c>
      <c r="K41" s="36" t="str">
        <f t="shared" si="1"/>
        <v/>
      </c>
      <c r="L41" s="36" t="str">
        <f t="shared" si="6"/>
        <v/>
      </c>
      <c r="M41" s="24" t="str">
        <f t="shared" si="7"/>
        <v/>
      </c>
      <c r="N41" s="673"/>
      <c r="O41" s="676"/>
      <c r="P41" s="679"/>
    </row>
    <row r="42" spans="1:16" ht="15.75" thickBot="1" x14ac:dyDescent="0.3">
      <c r="A42" s="648"/>
      <c r="B42" s="651"/>
      <c r="C42" s="49" t="str">
        <f>IF(VLOOKUP(B38,PROPONENTES!$B$10:$N$16,8,FALSE)="","",VLOOKUP(B38,PROPONENTES!$B$10:$N$16,10,FALSE))</f>
        <v/>
      </c>
      <c r="D42" s="50">
        <f>VLOOKUP(B38,PROPONENTES!$B$10:$N$16,11,FALSE)</f>
        <v>0</v>
      </c>
      <c r="E42" s="56"/>
      <c r="F42" s="51"/>
      <c r="G42" s="51"/>
      <c r="H42" s="52"/>
      <c r="I42" s="51"/>
      <c r="J42" s="49" t="str">
        <f t="shared" si="0"/>
        <v/>
      </c>
      <c r="K42" s="53" t="str">
        <f t="shared" si="1"/>
        <v/>
      </c>
      <c r="L42" s="53" t="str">
        <f t="shared" si="6"/>
        <v/>
      </c>
      <c r="M42" s="49" t="str">
        <f t="shared" si="7"/>
        <v/>
      </c>
      <c r="N42" s="674"/>
      <c r="O42" s="677"/>
      <c r="P42" s="680"/>
    </row>
    <row r="43" spans="1:16" x14ac:dyDescent="0.25">
      <c r="A43" s="646">
        <v>7</v>
      </c>
      <c r="B43" s="649" t="str">
        <f>+PROPONENTES!B16</f>
        <v>RETIN INGENIERIA S.A.S.</v>
      </c>
      <c r="C43" s="44" t="str">
        <f>IF(VLOOKUP(B43,PROPONENTES!$B$10:$N$16,2,FALSE)="","",VLOOKUP(B43,PROPONENTES!$B$10:$N$16,2,FALSE))</f>
        <v>RETIN INGENIERIA S.A.S.</v>
      </c>
      <c r="D43" s="45">
        <f>VLOOKUP(B43,PROPONENTES!$B$10:$N$16,3,FALSE)</f>
        <v>1</v>
      </c>
      <c r="E43" s="54">
        <v>4.4000000000000004</v>
      </c>
      <c r="F43" s="46">
        <v>1953936784</v>
      </c>
      <c r="G43" s="46">
        <v>11553130875.139999</v>
      </c>
      <c r="H43" s="47">
        <v>11</v>
      </c>
      <c r="I43" s="46">
        <v>0</v>
      </c>
      <c r="J43" s="44" t="e">
        <f t="shared" si="0"/>
        <v>#DIV/0!</v>
      </c>
      <c r="K43" s="48">
        <f t="shared" si="1"/>
        <v>40</v>
      </c>
      <c r="L43" s="48">
        <f t="shared" si="6"/>
        <v>40</v>
      </c>
      <c r="M43" s="58" t="e">
        <f t="shared" si="7"/>
        <v>#DIV/0!</v>
      </c>
      <c r="N43" s="672" t="e">
        <f t="shared" ref="N43" si="20">SUM(M43:M47)</f>
        <v>#DIV/0!</v>
      </c>
      <c r="O43" s="675">
        <f t="shared" ref="O43" si="21">IF($G$9&lt;=12,$C$9-$G$10*$C$9,(($C$9-$G$10)/$G$9)*12)</f>
        <v>0</v>
      </c>
      <c r="P43" s="678" t="e">
        <f t="shared" ref="P43" si="22">IF(N43&gt;=O43,"CUMPLE","NO CUMPLE")</f>
        <v>#DIV/0!</v>
      </c>
    </row>
    <row r="44" spans="1:16" x14ac:dyDescent="0.25">
      <c r="A44" s="647"/>
      <c r="B44" s="650"/>
      <c r="C44" s="24" t="str">
        <f>IF(VLOOKUP(B43,PROPONENTES!$B$10:$N$16,4,FALSE)="","",VLOOKUP(B43,PROPONENTES!$B$10:$N$16,4,FALSE))</f>
        <v/>
      </c>
      <c r="D44" s="37">
        <f>VLOOKUP(B43,PROPONENTES!$B$10:$N$16,5,FALSE)</f>
        <v>0</v>
      </c>
      <c r="E44" s="55">
        <v>2.81</v>
      </c>
      <c r="F44" s="40">
        <v>1742165766</v>
      </c>
      <c r="G44" s="40">
        <v>137270119527.75</v>
      </c>
      <c r="H44" s="39">
        <v>11</v>
      </c>
      <c r="I44" s="40">
        <v>0</v>
      </c>
      <c r="J44" s="24" t="str">
        <f t="shared" si="0"/>
        <v/>
      </c>
      <c r="K44" s="36" t="str">
        <f t="shared" si="1"/>
        <v/>
      </c>
      <c r="L44" s="36" t="str">
        <f t="shared" si="6"/>
        <v/>
      </c>
      <c r="M44" s="59" t="str">
        <f t="shared" si="7"/>
        <v/>
      </c>
      <c r="N44" s="673"/>
      <c r="O44" s="676"/>
      <c r="P44" s="679"/>
    </row>
    <row r="45" spans="1:16" x14ac:dyDescent="0.25">
      <c r="A45" s="647"/>
      <c r="B45" s="650"/>
      <c r="C45" s="24" t="str">
        <f>IF(VLOOKUP(B43,PROPONENTES!$B$10:$N$16,6,FALSE)="","",VLOOKUP(B43,PROPONENTES!$B$10:$N$16,6,FALSE))</f>
        <v/>
      </c>
      <c r="D45" s="37">
        <f>VLOOKUP(B43,PROPONENTES!$B$10:$N$16,7,FALSE)</f>
        <v>0</v>
      </c>
      <c r="E45" s="55"/>
      <c r="F45" s="40"/>
      <c r="G45" s="40"/>
      <c r="H45" s="39"/>
      <c r="I45" s="40"/>
      <c r="J45" s="24" t="str">
        <f t="shared" si="0"/>
        <v/>
      </c>
      <c r="K45" s="36" t="str">
        <f t="shared" si="1"/>
        <v/>
      </c>
      <c r="L45" s="36" t="str">
        <f t="shared" si="6"/>
        <v/>
      </c>
      <c r="M45" s="59" t="str">
        <f t="shared" si="7"/>
        <v/>
      </c>
      <c r="N45" s="673"/>
      <c r="O45" s="676"/>
      <c r="P45" s="679"/>
    </row>
    <row r="46" spans="1:16" x14ac:dyDescent="0.25">
      <c r="A46" s="647"/>
      <c r="B46" s="650"/>
      <c r="C46" s="24" t="str">
        <f>IF(VLOOKUP(B43,PROPONENTES!$B$10:$N$16,8,FALSE)="","",VLOOKUP(B43,PROPONENTES!$B$10:$N$16,8,FALSE))</f>
        <v/>
      </c>
      <c r="D46" s="37">
        <f>VLOOKUP(B43,PROPONENTES!$B$10:$N$16,9,FALSE)</f>
        <v>0</v>
      </c>
      <c r="E46" s="55"/>
      <c r="F46" s="40"/>
      <c r="G46" s="40"/>
      <c r="H46" s="39"/>
      <c r="I46" s="40"/>
      <c r="J46" s="24" t="str">
        <f t="shared" si="0"/>
        <v/>
      </c>
      <c r="K46" s="36" t="str">
        <f t="shared" si="1"/>
        <v/>
      </c>
      <c r="L46" s="36" t="str">
        <f t="shared" si="6"/>
        <v/>
      </c>
      <c r="M46" s="24" t="str">
        <f t="shared" si="7"/>
        <v/>
      </c>
      <c r="N46" s="673"/>
      <c r="O46" s="676"/>
      <c r="P46" s="679"/>
    </row>
    <row r="47" spans="1:16" ht="15.75" thickBot="1" x14ac:dyDescent="0.3">
      <c r="A47" s="648"/>
      <c r="B47" s="651"/>
      <c r="C47" s="49" t="str">
        <f>IF(VLOOKUP(B43,PROPONENTES!$B$10:$N$16,8,FALSE)="","",VLOOKUP(B43,PROPONENTES!$B$10:$N$16,10,FALSE))</f>
        <v/>
      </c>
      <c r="D47" s="50">
        <f>VLOOKUP(B43,PROPONENTES!$B$10:$N$16,11,FALSE)</f>
        <v>0</v>
      </c>
      <c r="E47" s="56"/>
      <c r="F47" s="51"/>
      <c r="G47" s="51"/>
      <c r="H47" s="52"/>
      <c r="I47" s="51"/>
      <c r="J47" s="49" t="str">
        <f t="shared" si="0"/>
        <v/>
      </c>
      <c r="K47" s="53" t="str">
        <f t="shared" si="1"/>
        <v/>
      </c>
      <c r="L47" s="53" t="str">
        <f t="shared" si="6"/>
        <v/>
      </c>
      <c r="M47" s="49" t="str">
        <f t="shared" si="7"/>
        <v/>
      </c>
      <c r="N47" s="674"/>
      <c r="O47" s="677"/>
      <c r="P47" s="680"/>
    </row>
    <row r="51" spans="6:8" x14ac:dyDescent="0.25">
      <c r="F51" s="13" t="s">
        <v>154</v>
      </c>
      <c r="G51" s="132">
        <v>102730148</v>
      </c>
    </row>
    <row r="52" spans="6:8" x14ac:dyDescent="0.25">
      <c r="F52" s="13" t="s">
        <v>155</v>
      </c>
      <c r="G52" s="132">
        <v>0</v>
      </c>
      <c r="H52" s="13" t="e">
        <f>G51/G52</f>
        <v>#DIV/0!</v>
      </c>
    </row>
  </sheetData>
  <mergeCells count="51">
    <mergeCell ref="B13:B17"/>
    <mergeCell ref="A13:A17"/>
    <mergeCell ref="A18:A22"/>
    <mergeCell ref="B18:B22"/>
    <mergeCell ref="A23:A27"/>
    <mergeCell ref="B23:B27"/>
    <mergeCell ref="A43:A47"/>
    <mergeCell ref="B43:B47"/>
    <mergeCell ref="A28:A32"/>
    <mergeCell ref="B28:B32"/>
    <mergeCell ref="A33:A37"/>
    <mergeCell ref="B33:B37"/>
    <mergeCell ref="A38:A42"/>
    <mergeCell ref="B38:B42"/>
    <mergeCell ref="N23:N27"/>
    <mergeCell ref="O23:O27"/>
    <mergeCell ref="P23:P27"/>
    <mergeCell ref="N28:N32"/>
    <mergeCell ref="O28:O32"/>
    <mergeCell ref="P28:P32"/>
    <mergeCell ref="N13:N17"/>
    <mergeCell ref="O13:O17"/>
    <mergeCell ref="P13:P17"/>
    <mergeCell ref="N18:N22"/>
    <mergeCell ref="O18:O22"/>
    <mergeCell ref="P18:P22"/>
    <mergeCell ref="N43:N47"/>
    <mergeCell ref="O43:O47"/>
    <mergeCell ref="P43:P47"/>
    <mergeCell ref="N33:N37"/>
    <mergeCell ref="O33:O37"/>
    <mergeCell ref="P33:P37"/>
    <mergeCell ref="N38:N42"/>
    <mergeCell ref="O38:O42"/>
    <mergeCell ref="P38:P42"/>
    <mergeCell ref="A9:B9"/>
    <mergeCell ref="A10:B10"/>
    <mergeCell ref="H9:P9"/>
    <mergeCell ref="H10:P10"/>
    <mergeCell ref="H6:P6"/>
    <mergeCell ref="C9:E9"/>
    <mergeCell ref="C10:E10"/>
    <mergeCell ref="C8:P8"/>
    <mergeCell ref="A7:P7"/>
    <mergeCell ref="A8:B8"/>
    <mergeCell ref="A2:P2"/>
    <mergeCell ref="A3:P3"/>
    <mergeCell ref="A4:P4"/>
    <mergeCell ref="A5:P5"/>
    <mergeCell ref="D6:F6"/>
    <mergeCell ref="A6:B6"/>
  </mergeCells>
  <conditionalFormatting sqref="P13">
    <cfRule type="cellIs" dxfId="1343" priority="4" operator="equal">
      <formula>"CUMPLE"</formula>
    </cfRule>
    <cfRule type="cellIs" dxfId="1342" priority="5" operator="equal">
      <formula>"NO CUMPLE"</formula>
    </cfRule>
    <cfRule type="cellIs" dxfId="1341" priority="6" operator="equal">
      <formula>"""CUMPLE"""</formula>
    </cfRule>
  </conditionalFormatting>
  <conditionalFormatting sqref="P18 P23 P28 P33 P38 P43">
    <cfRule type="cellIs" dxfId="1340" priority="1" operator="equal">
      <formula>"CUMPLE"</formula>
    </cfRule>
    <cfRule type="cellIs" dxfId="1339" priority="2" operator="equal">
      <formula>"NO CUMPLE"</formula>
    </cfRule>
    <cfRule type="cellIs" dxfId="1338" priority="3" operator="equal">
      <formula>"""CUMPLE"""</formula>
    </cfRule>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N65"/>
  <sheetViews>
    <sheetView view="pageBreakPreview" zoomScale="40" zoomScaleNormal="55" zoomScaleSheetLayoutView="40" workbookViewId="0">
      <pane ySplit="11" topLeftCell="A60" activePane="bottomLeft" state="frozenSplit"/>
      <selection activeCell="D65" sqref="D65"/>
      <selection pane="bottomLeft" activeCell="E28" sqref="E28"/>
    </sheetView>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612" t="s">
        <v>0</v>
      </c>
      <c r="C2" s="613"/>
      <c r="D2" s="613"/>
      <c r="E2" s="613"/>
      <c r="F2" s="613"/>
      <c r="G2" s="613"/>
      <c r="H2" s="613"/>
      <c r="I2" s="613"/>
      <c r="J2" s="613"/>
      <c r="K2" s="613"/>
      <c r="L2" s="614"/>
    </row>
    <row r="3" spans="1:12" ht="4.5" customHeight="1" x14ac:dyDescent="0.25">
      <c r="B3" s="615"/>
      <c r="C3" s="616"/>
      <c r="D3" s="616"/>
      <c r="E3" s="616"/>
      <c r="F3" s="616"/>
      <c r="G3" s="616"/>
      <c r="H3" s="616"/>
      <c r="I3" s="616"/>
      <c r="J3" s="616"/>
      <c r="K3" s="616"/>
      <c r="L3" s="617"/>
    </row>
    <row r="4" spans="1:12" ht="18.75" x14ac:dyDescent="0.3">
      <c r="B4" s="618" t="str">
        <f>'DATOS INICIALES'!G4</f>
        <v>FDLK-LP-013-20234</v>
      </c>
      <c r="C4" s="619"/>
      <c r="D4" s="619"/>
      <c r="E4" s="619"/>
      <c r="F4" s="619"/>
      <c r="G4" s="619"/>
      <c r="H4" s="619"/>
      <c r="I4" s="619"/>
      <c r="J4" s="619"/>
      <c r="K4" s="619"/>
      <c r="L4" s="620"/>
    </row>
    <row r="5" spans="1:12" ht="3.75" customHeight="1" x14ac:dyDescent="0.25">
      <c r="B5" s="615"/>
      <c r="C5" s="616"/>
      <c r="D5" s="616"/>
      <c r="E5" s="616"/>
      <c r="F5" s="616"/>
      <c r="G5" s="616"/>
      <c r="H5" s="616"/>
      <c r="I5" s="616"/>
      <c r="J5" s="616"/>
      <c r="K5" s="616"/>
      <c r="L5" s="617"/>
    </row>
    <row r="6" spans="1:12" x14ac:dyDescent="0.25">
      <c r="B6" s="10" t="s">
        <v>32</v>
      </c>
      <c r="C6" s="73" t="s">
        <v>54</v>
      </c>
      <c r="D6" s="72" t="s">
        <v>70</v>
      </c>
      <c r="E6" s="89"/>
      <c r="F6" s="65"/>
      <c r="G6" s="72" t="s">
        <v>97</v>
      </c>
      <c r="H6" s="99">
        <v>45632</v>
      </c>
      <c r="I6" s="41"/>
      <c r="J6" s="41"/>
      <c r="K6" s="41"/>
      <c r="L6" s="42"/>
    </row>
    <row r="7" spans="1:12" x14ac:dyDescent="0.25">
      <c r="B7" s="621" t="s">
        <v>89</v>
      </c>
      <c r="C7" s="622"/>
      <c r="D7" s="622"/>
      <c r="E7" s="622"/>
      <c r="F7" s="622"/>
      <c r="G7" s="622"/>
      <c r="H7" s="622"/>
      <c r="I7" s="622"/>
      <c r="J7" s="623" t="s">
        <v>71</v>
      </c>
      <c r="K7" s="622"/>
      <c r="L7" s="624"/>
    </row>
    <row r="8" spans="1:12" ht="36.75" customHeight="1" x14ac:dyDescent="0.25">
      <c r="B8" s="2" t="s">
        <v>23</v>
      </c>
      <c r="C8" s="632" t="str">
        <f>'DATOS INICIALES'!D2</f>
        <v xml:space="preserve">“CONTRATAR POR EL SISTEMA DE PRECIOS UNITARIOS A MONTO AGOTABLE EL DIAGNÓSTICO, MANTENIMIENTO CORRECTIVO Y PREVENTIVO, SUMINISTRO E INSTALACION DE MOBILIARIO DE LOS PARQUES DE PROXIMIDAD (VECINALES Y DE BOLSILLO) PRIORIZADOS EN LA LOCALIDAD DE KENNEDY”.  </v>
      </c>
      <c r="D8" s="633"/>
      <c r="E8" s="633"/>
      <c r="F8" s="633"/>
      <c r="G8" s="633"/>
      <c r="H8" s="633"/>
      <c r="I8" s="633"/>
      <c r="J8" s="154" t="s">
        <v>66</v>
      </c>
      <c r="K8" s="155">
        <v>0.75</v>
      </c>
      <c r="L8" s="156">
        <f>K8*$C$10</f>
        <v>1645.1285451923077</v>
      </c>
    </row>
    <row r="9" spans="1:12" ht="28.5" customHeight="1" x14ac:dyDescent="0.25">
      <c r="B9" s="2" t="s">
        <v>68</v>
      </c>
      <c r="C9" s="634">
        <f>+'DATOS INICIALES'!C5</f>
        <v>2851556145</v>
      </c>
      <c r="D9" s="635"/>
      <c r="E9" s="635"/>
      <c r="F9" s="635"/>
      <c r="G9" s="635"/>
      <c r="H9" s="635"/>
      <c r="I9" s="635"/>
      <c r="J9" s="154" t="s">
        <v>67</v>
      </c>
      <c r="K9" s="155">
        <v>1.2</v>
      </c>
      <c r="L9" s="156">
        <f t="shared" ref="L9:L10" si="0">K9*$C$10</f>
        <v>2632.2056723076921</v>
      </c>
    </row>
    <row r="10" spans="1:12" ht="25.5" customHeight="1" x14ac:dyDescent="0.25">
      <c r="B10" s="2" t="s">
        <v>69</v>
      </c>
      <c r="C10" s="636">
        <f>C9/'DATOS INICIALES'!B43</f>
        <v>2193.5047269230768</v>
      </c>
      <c r="D10" s="637"/>
      <c r="E10" s="637"/>
      <c r="F10" s="637"/>
      <c r="G10" s="637"/>
      <c r="H10" s="637"/>
      <c r="I10" s="637"/>
      <c r="J10" s="154" t="s">
        <v>171</v>
      </c>
      <c r="K10" s="155">
        <v>1.5</v>
      </c>
      <c r="L10" s="156">
        <f t="shared" si="0"/>
        <v>3290.2570903846154</v>
      </c>
    </row>
    <row r="11" spans="1:12" ht="59.25" customHeight="1" x14ac:dyDescent="0.25">
      <c r="A11" s="11">
        <v>2</v>
      </c>
      <c r="B11" s="2" t="s">
        <v>24</v>
      </c>
      <c r="C11" s="638" t="str">
        <f>VLOOKUP(A11,PROPONENTES!$A$10:$B$42,2,FALSE)</f>
        <v xml:space="preserve">CONSORCIO COMPLEJO DEPORTIVO CUBAGO	</v>
      </c>
      <c r="D11" s="638"/>
      <c r="E11" s="638"/>
      <c r="F11" s="638"/>
      <c r="G11" s="638"/>
      <c r="H11" s="146" t="s">
        <v>172</v>
      </c>
      <c r="I11" s="631" t="str">
        <f>IF(AND(F20="CUMPLE",G20="CUMPLE",H20="CUMPLE",L15="CUMPLE",K19="CUMPLE"),"CUMPLE","NO CUMPLE")</f>
        <v>CUMPLE</v>
      </c>
      <c r="J11" s="631"/>
      <c r="K11" s="631"/>
      <c r="L11" s="631"/>
    </row>
    <row r="12" spans="1:12" ht="9.75" customHeight="1" x14ac:dyDescent="0.25">
      <c r="B12" s="625"/>
      <c r="C12" s="626"/>
      <c r="D12" s="626"/>
      <c r="E12" s="626"/>
      <c r="F12" s="626"/>
      <c r="G12" s="626"/>
      <c r="H12" s="626"/>
      <c r="I12" s="626"/>
      <c r="J12" s="626"/>
      <c r="K12" s="626"/>
      <c r="L12" s="627"/>
    </row>
    <row r="13" spans="1:12" s="141" customFormat="1" ht="24" customHeight="1" x14ac:dyDescent="0.25">
      <c r="B13" s="628" t="s">
        <v>78</v>
      </c>
      <c r="C13" s="629"/>
      <c r="D13" s="629"/>
      <c r="E13" s="629"/>
      <c r="F13" s="629"/>
      <c r="G13" s="629"/>
      <c r="H13" s="629"/>
      <c r="I13" s="629"/>
      <c r="J13" s="629"/>
      <c r="K13" s="629"/>
      <c r="L13" s="630"/>
    </row>
    <row r="14" spans="1:12" ht="69" customHeight="1" x14ac:dyDescent="0.25">
      <c r="B14" s="595" t="s">
        <v>33</v>
      </c>
      <c r="C14" s="74" t="s">
        <v>61</v>
      </c>
      <c r="D14" s="74" t="s">
        <v>62</v>
      </c>
      <c r="E14" s="35" t="s">
        <v>65</v>
      </c>
      <c r="F14" s="35" t="s">
        <v>75</v>
      </c>
      <c r="G14" s="35" t="s">
        <v>64</v>
      </c>
      <c r="H14" s="35" t="s">
        <v>167</v>
      </c>
      <c r="I14" s="35" t="s">
        <v>72</v>
      </c>
      <c r="J14" s="35" t="s">
        <v>147</v>
      </c>
      <c r="K14" s="35" t="s">
        <v>148</v>
      </c>
      <c r="L14" s="74" t="s">
        <v>73</v>
      </c>
    </row>
    <row r="15" spans="1:12" ht="33.75" customHeight="1" x14ac:dyDescent="0.25">
      <c r="B15" s="595"/>
      <c r="C15" s="100" t="str">
        <f>IF(VLOOKUP(C11,PROPONENTES!B10:N111,2,FALSE)=0,"",VLOOKUP(C11,PROPONENTES!B10:N111,2,FALSE))</f>
        <v xml:space="preserve">AGORASPORT SA SUCURSAL COLOMBIA </v>
      </c>
      <c r="D15" s="101">
        <f>IF(VLOOKUP(C11,PROPONENTES!B10:N111,3,FALSE)=0,"",VLOOKUP(C11,PROPONENTES!B10:N111,3,FALSE))</f>
        <v>0.9</v>
      </c>
      <c r="E15" s="102">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33218.383320866</v>
      </c>
      <c r="F15" s="103" t="str">
        <f t="shared" ref="F15:F18" si="1">IF(C15="","",IF(E15&gt;=$J$15*0.5,"SI","NO"))</f>
        <v>SI</v>
      </c>
      <c r="G15" s="104" t="str">
        <f t="shared" ref="G15:G17" si="2">IF(C15="","",IF(E15&gt;=$J$15*0.05,"SI",IF(E15=0,"NO APORTA EXPERIENCIA",)))</f>
        <v>SI</v>
      </c>
      <c r="H15" s="103" t="str">
        <f>IF(C15="","",IF(AND(G15="NO APORTA EXPERIENCIA",D15&lt;=10%),"SI",IF(G15="SI","NO APLICA","NO - PORCENTAJE MAYOR AL 10%")))</f>
        <v>NO APLICA</v>
      </c>
      <c r="I15" s="641">
        <f>COUNTIF(D64:I64,"CUMPLE")</f>
        <v>2</v>
      </c>
      <c r="J15" s="586">
        <f>IF(AND(I15&gt;=1,I15&lt;=2),L8,IF(AND(I15&gt;=3,I15&lt;=4),L9,IF(AND(I15&gt;=5,I15&lt;=7),L10)))</f>
        <v>1645.1285451923077</v>
      </c>
      <c r="K15" s="586">
        <f>+E20</f>
        <v>33218.383320866</v>
      </c>
      <c r="L15" s="587" t="str">
        <f>IF(K15&gt;=J15,"CUMPLE","NO CUMPLE")</f>
        <v>CUMPLE</v>
      </c>
    </row>
    <row r="16" spans="1:12" ht="33.75" customHeight="1" x14ac:dyDescent="0.25">
      <c r="B16" s="595"/>
      <c r="C16" s="100" t="str">
        <f>IF(VLOOKUP(C11,PROPONENTES!B10:N111,4,FALSE)=0,"",VLOOKUP(C11,PROPONENTES!B10:N111,4,FALSE))</f>
        <v>CARLOS FERNANDO CUBIDES BONILLA</v>
      </c>
      <c r="D16" s="101">
        <f>IF(VLOOKUP(C11,PROPONENTES!B10:N111,5,FALSE)=0,"",VLOOKUP(C11,PROPONENTES!B10:N111,5,FALSE))</f>
        <v>0.1</v>
      </c>
      <c r="E16" s="102">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0</v>
      </c>
      <c r="F16" s="103" t="str">
        <f t="shared" si="1"/>
        <v>NO</v>
      </c>
      <c r="G16" s="104" t="str">
        <f t="shared" si="2"/>
        <v>NO APORTA EXPERIENCIA</v>
      </c>
      <c r="H16" s="104" t="str">
        <f>IF(C16="","",IF(AND(G16="NO APORTA EXPERIENCIA",D16&lt;=10%),"SI",IF(G16="SI","NO APLICA","NO - PORCENTAJE MAYOR AL 10%")))</f>
        <v>SI</v>
      </c>
      <c r="I16" s="641"/>
      <c r="J16" s="586"/>
      <c r="K16" s="586"/>
      <c r="L16" s="587"/>
    </row>
    <row r="17" spans="2:14" ht="33.75" customHeight="1" x14ac:dyDescent="0.25">
      <c r="B17" s="595"/>
      <c r="C17" s="100" t="str">
        <f>IF(VLOOKUP(C11,PROPONENTES!B10:N111,6,FALSE)=0,"",VLOOKUP(C11,PROPONENTES!B10:N111,6,FALSE))</f>
        <v/>
      </c>
      <c r="D17" s="101" t="str">
        <f>IF(VLOOKUP(C11,PROPONENTES!B10:N111,7,FALSE)=0,"",VLOOKUP(C11,PROPONENTES!B10:N111,7,FALSE))</f>
        <v/>
      </c>
      <c r="E17" s="102" t="str">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
      </c>
      <c r="F17" s="103" t="str">
        <f t="shared" si="1"/>
        <v/>
      </c>
      <c r="G17" s="104" t="str">
        <f t="shared" si="2"/>
        <v/>
      </c>
      <c r="H17" s="103" t="str">
        <f>IF(C17="","",IF(AND(G17="NO APORTA EXPERIENCIA",D17&lt;=10%),"SI",IF(G17="SI","NO APLICA","NO - PORCENTAJE MAYOR AL 10%")))</f>
        <v/>
      </c>
      <c r="I17" s="641"/>
      <c r="J17" s="586"/>
      <c r="K17" s="586"/>
      <c r="L17" s="587"/>
    </row>
    <row r="18" spans="2:14" ht="50.25" customHeight="1" x14ac:dyDescent="0.25">
      <c r="B18" s="595"/>
      <c r="C18" s="100" t="str">
        <f>IF(VLOOKUP(C11,PROPONENTES!B10:N111,8,FALSE)=0,"",VLOOKUP(C11,PROPONENTES!B10:N111,8,FALSE))</f>
        <v/>
      </c>
      <c r="D18" s="101" t="str">
        <f>IF(VLOOKUP(C11,PROPONENTES!B10:N111,9,FALSE)=0,"",VLOOKUP(C11,PROPONENTES!B10:N111,9,FALSE))</f>
        <v/>
      </c>
      <c r="E18" s="102" t="str">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
      </c>
      <c r="F18" s="103" t="str">
        <f t="shared" si="1"/>
        <v/>
      </c>
      <c r="G18" s="104" t="str">
        <f>IF(C18="","",IF(E18&gt;=$J$15*0.05,"SI",IF(E18=0,"NO APORTA EXPERIENCIA",)))</f>
        <v/>
      </c>
      <c r="H18" s="103" t="str">
        <f>IF(C18="","",IF(AND(G18="NO APORTA EXPERIENCIA",D18&lt;=10%),"SI",IF(G18="SI","NO APLICA","NO - PORCENTAJE MAYOR AL 10%")))</f>
        <v/>
      </c>
      <c r="I18" s="35" t="s">
        <v>176</v>
      </c>
      <c r="J18" s="35" t="s">
        <v>175</v>
      </c>
      <c r="K18" s="528" t="s">
        <v>73</v>
      </c>
      <c r="L18" s="528"/>
    </row>
    <row r="19" spans="2:14" ht="33.75" customHeight="1" x14ac:dyDescent="0.25">
      <c r="B19" s="595"/>
      <c r="C19" s="100" t="str">
        <f>IF(VLOOKUP(C11,PROPONENTES!B10:N111,10,FALSE)=0,"",VLOOKUP(C11,PROPONENTES!B10:N111,10,FALSE))</f>
        <v/>
      </c>
      <c r="D19" s="101" t="str">
        <f>IF(VLOOKUP(C11,PROPONENTES!B10:N111,11,FALSE)=0,"",VLOOKUP(C11,PROPONENTES!B10:N111,11,FALSE))</f>
        <v/>
      </c>
      <c r="E19" s="102" t="str">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
      </c>
      <c r="F19" s="103" t="str">
        <f>IF(C19="","",IF(E19&gt;=$J$15*0.5,"SI","NO"))</f>
        <v/>
      </c>
      <c r="G19" s="104" t="str">
        <f>IF(C19="","",IF(E19&gt;=$J$15*0.05,"SI",IF(E19=0,"NO APORTA EXPERIENCIA",)))</f>
        <v/>
      </c>
      <c r="H19" s="103" t="str">
        <f>IF(C19="","",IF(AND(G19="NO APORTA EXPERIENCIA",D19&lt;=10%),"SI",IF(G19="SI","NO APLICA","NO - PORCENTAJE MAYOR AL 10%")))</f>
        <v/>
      </c>
      <c r="I19" s="157">
        <f>SUMIF(D65:J65,"CUMPLE",D39:J39)+SUMIF(D65:J65,"CUMPLE",D42:J42)+SUMIF(D65:J65,"CUMPLE",D45:J45)</f>
        <v>27948.227788934601</v>
      </c>
      <c r="J19" s="152">
        <f>70%*C10</f>
        <v>1535.4533088461537</v>
      </c>
      <c r="K19" s="587" t="str">
        <f>IF(I19&gt;=J19,"CUMPLE","NO CUMPLE")</f>
        <v>CUMPLE</v>
      </c>
      <c r="L19" s="587"/>
    </row>
    <row r="20" spans="2:14" ht="84.75" customHeight="1" x14ac:dyDescent="0.25">
      <c r="B20" s="30" t="s">
        <v>63</v>
      </c>
      <c r="C20" s="24">
        <f>+VLOOKUP(C11,PROPONENTES!B10:N111,12,FALSE)</f>
        <v>2</v>
      </c>
      <c r="D20" s="101">
        <f>+VLOOKUP(C11,PROPONENTES!B10:N111,13,FALSE)</f>
        <v>1</v>
      </c>
      <c r="E20" s="36">
        <f>SUM(E15:E19)</f>
        <v>33218.383320866</v>
      </c>
      <c r="F20" s="15" t="str">
        <f>IF(F15="SI","CUMPLE",IF(F16="SI","CUMPLE",IF(F17="SI","CUMPLE",IF(F18="SI","CUMPLE",IF(F19="SI","CUMPLE","NO CUMPLE")))))</f>
        <v>CUMPLE</v>
      </c>
      <c r="G20" s="15"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5" t="str">
        <f>IF(COUNTIF(E15:E19,0)&gt;1,"NO CUMPLE, HAY MAS DE UN (1) INTEGRANTE QUE NO APORTA EXPERIENCIA",IF(AND(OR(H15="NO APLICA",H15="SI",H15=""),OR(H16="NO APLICA",H16="SI",H16=""),OR(H17="NO APLICA",H17="SI",H17=""),OR(H18="NO APLICA",H18="SI",H18=""),OR(H19="NO APLICA",H19="SI",H19="")),"CUMPLE","NO CUMPLE"))</f>
        <v>CUMPLE</v>
      </c>
      <c r="I20" s="35" t="s">
        <v>174</v>
      </c>
      <c r="J20" s="143" t="str">
        <f>IF(VLOOKUP(C11,PUNTAJE!B15:AF179,27,FALSE)=0.25,"SI","NO")</f>
        <v>SI</v>
      </c>
      <c r="K20" s="35" t="s">
        <v>173</v>
      </c>
      <c r="L20" s="143" t="str">
        <f>IF(VLOOKUP(C11,PUNTAJE!B15:AF179,31,FALSE)=0.25,"SI","NO")</f>
        <v>SI</v>
      </c>
      <c r="N20" s="35"/>
    </row>
    <row r="21" spans="2:14" ht="10.5" customHeight="1" thickBot="1" x14ac:dyDescent="0.3">
      <c r="B21" s="588"/>
      <c r="C21" s="589"/>
      <c r="D21" s="589"/>
      <c r="E21" s="589"/>
      <c r="F21" s="589"/>
      <c r="G21" s="589"/>
      <c r="H21" s="589"/>
      <c r="I21" s="589"/>
      <c r="J21" s="589"/>
      <c r="K21" s="589"/>
      <c r="L21" s="590"/>
    </row>
    <row r="22" spans="2:14" ht="54" customHeight="1" thickBot="1" x14ac:dyDescent="0.3">
      <c r="B22" s="591" t="str">
        <f>CONCATENATE("ACREDITACION EXPERIENCIA ",'DATOS INICIALES'!G4)</f>
        <v>ACREDITACION EXPERIENCIA FDLK-LP-013-20234</v>
      </c>
      <c r="C22" s="592"/>
      <c r="D22" s="592"/>
      <c r="E22" s="592"/>
      <c r="F22" s="592"/>
      <c r="G22" s="592"/>
      <c r="H22" s="592"/>
      <c r="I22" s="592"/>
      <c r="J22" s="593"/>
      <c r="K22" s="593"/>
      <c r="L22" s="594"/>
    </row>
    <row r="23" spans="2:14" ht="40.5" customHeight="1" x14ac:dyDescent="0.25">
      <c r="B23" s="31" t="s">
        <v>34</v>
      </c>
      <c r="C23" s="25" t="s">
        <v>166</v>
      </c>
      <c r="D23" s="26" t="s">
        <v>16</v>
      </c>
      <c r="E23" s="26" t="s">
        <v>17</v>
      </c>
      <c r="F23" s="26" t="s">
        <v>18</v>
      </c>
      <c r="G23" s="26" t="s">
        <v>19</v>
      </c>
      <c r="H23" s="26" t="s">
        <v>20</v>
      </c>
      <c r="I23" s="26" t="s">
        <v>21</v>
      </c>
      <c r="J23" s="26" t="s">
        <v>165</v>
      </c>
      <c r="K23" s="598" t="s">
        <v>74</v>
      </c>
      <c r="L23" s="599"/>
    </row>
    <row r="24" spans="2:14" ht="39.75" customHeight="1" x14ac:dyDescent="0.25">
      <c r="B24" s="582" t="s">
        <v>134</v>
      </c>
      <c r="C24" s="583"/>
      <c r="D24" s="90" t="s">
        <v>219</v>
      </c>
      <c r="E24" s="90" t="s">
        <v>219</v>
      </c>
      <c r="F24" s="90"/>
      <c r="G24" s="90"/>
      <c r="H24" s="90"/>
      <c r="I24" s="90"/>
      <c r="J24" s="90"/>
      <c r="K24" s="596"/>
      <c r="L24" s="597"/>
    </row>
    <row r="25" spans="2:14" ht="39.75" customHeight="1" x14ac:dyDescent="0.25">
      <c r="B25" s="582" t="s">
        <v>135</v>
      </c>
      <c r="C25" s="583"/>
      <c r="D25" s="90"/>
      <c r="E25" s="90"/>
      <c r="F25" s="90"/>
      <c r="G25" s="90"/>
      <c r="H25" s="90"/>
      <c r="I25" s="90"/>
      <c r="J25" s="90"/>
      <c r="K25" s="596"/>
      <c r="L25" s="597"/>
    </row>
    <row r="26" spans="2:14" ht="39.75" customHeight="1" x14ac:dyDescent="0.25">
      <c r="B26" s="582" t="s">
        <v>136</v>
      </c>
      <c r="C26" s="583"/>
      <c r="D26" s="90"/>
      <c r="E26" s="90"/>
      <c r="F26" s="90"/>
      <c r="G26" s="90"/>
      <c r="H26" s="90"/>
      <c r="I26" s="90"/>
      <c r="J26" s="90"/>
      <c r="K26" s="596"/>
      <c r="L26" s="597"/>
    </row>
    <row r="27" spans="2:14" ht="45.75" customHeight="1" x14ac:dyDescent="0.25">
      <c r="B27" s="600" t="s">
        <v>60</v>
      </c>
      <c r="C27" s="25" t="s">
        <v>37</v>
      </c>
      <c r="D27" s="91" t="s">
        <v>393</v>
      </c>
      <c r="E27" s="91" t="s">
        <v>394</v>
      </c>
      <c r="F27" s="91"/>
      <c r="G27" s="91"/>
      <c r="H27" s="91"/>
      <c r="I27" s="91"/>
      <c r="J27" s="91"/>
      <c r="K27" s="596"/>
      <c r="L27" s="597"/>
    </row>
    <row r="28" spans="2:14" ht="156.75" customHeight="1" x14ac:dyDescent="0.25">
      <c r="B28" s="601"/>
      <c r="C28" s="25" t="s">
        <v>38</v>
      </c>
      <c r="D28" s="91" t="s">
        <v>395</v>
      </c>
      <c r="E28" s="91" t="s">
        <v>396</v>
      </c>
      <c r="F28" s="91"/>
      <c r="G28" s="91"/>
      <c r="H28" s="91"/>
      <c r="I28" s="91"/>
      <c r="J28" s="91"/>
      <c r="K28" s="596"/>
      <c r="L28" s="597"/>
    </row>
    <row r="29" spans="2:14" ht="52.5" customHeight="1" x14ac:dyDescent="0.25">
      <c r="B29" s="601"/>
      <c r="C29" s="25" t="s">
        <v>169</v>
      </c>
      <c r="D29" s="95">
        <v>42023</v>
      </c>
      <c r="E29" s="95">
        <v>42164</v>
      </c>
      <c r="F29" s="95"/>
      <c r="G29" s="95"/>
      <c r="H29" s="95"/>
      <c r="I29" s="95"/>
      <c r="J29" s="95"/>
      <c r="K29" s="596"/>
      <c r="L29" s="597"/>
    </row>
    <row r="30" spans="2:14" ht="54.75" customHeight="1" x14ac:dyDescent="0.25">
      <c r="B30" s="601"/>
      <c r="C30" s="25" t="s">
        <v>42</v>
      </c>
      <c r="D30" s="95">
        <v>42357</v>
      </c>
      <c r="E30" s="95">
        <v>42364</v>
      </c>
      <c r="F30" s="95"/>
      <c r="G30" s="95"/>
      <c r="H30" s="95"/>
      <c r="I30" s="95"/>
      <c r="J30" s="95"/>
      <c r="K30" s="596"/>
      <c r="L30" s="597"/>
    </row>
    <row r="31" spans="2:14" ht="41.25" customHeight="1" x14ac:dyDescent="0.25">
      <c r="B31" s="601"/>
      <c r="C31" s="25" t="s">
        <v>39</v>
      </c>
      <c r="D31" s="92">
        <v>2015</v>
      </c>
      <c r="E31" s="92">
        <v>2015</v>
      </c>
      <c r="F31" s="92"/>
      <c r="G31" s="92"/>
      <c r="H31" s="92"/>
      <c r="I31" s="92"/>
      <c r="J31" s="92"/>
      <c r="K31" s="596"/>
      <c r="L31" s="597"/>
    </row>
    <row r="32" spans="2:14" ht="63" customHeight="1" x14ac:dyDescent="0.25">
      <c r="B32" s="601"/>
      <c r="C32" s="25" t="s">
        <v>40</v>
      </c>
      <c r="D32" s="91" t="s">
        <v>397</v>
      </c>
      <c r="E32" s="91" t="s">
        <v>398</v>
      </c>
      <c r="F32" s="91"/>
      <c r="G32" s="91"/>
      <c r="H32" s="91"/>
      <c r="I32" s="91"/>
      <c r="J32" s="91"/>
      <c r="K32" s="596"/>
      <c r="L32" s="597"/>
    </row>
    <row r="33" spans="2:12" ht="46.5" customHeight="1" x14ac:dyDescent="0.25">
      <c r="B33" s="601"/>
      <c r="C33" s="25" t="s">
        <v>41</v>
      </c>
      <c r="D33" s="91" t="s">
        <v>219</v>
      </c>
      <c r="E33" s="91" t="s">
        <v>219</v>
      </c>
      <c r="F33" s="91"/>
      <c r="G33" s="91"/>
      <c r="H33" s="91"/>
      <c r="I33" s="91"/>
      <c r="J33" s="91"/>
      <c r="K33" s="596"/>
      <c r="L33" s="597"/>
    </row>
    <row r="34" spans="2:12" ht="27.75" customHeight="1" x14ac:dyDescent="0.25">
      <c r="B34" s="601"/>
      <c r="C34" s="27" t="s">
        <v>35</v>
      </c>
      <c r="D34" s="96">
        <v>221</v>
      </c>
      <c r="E34" s="96">
        <v>222</v>
      </c>
      <c r="F34" s="96"/>
      <c r="G34" s="97"/>
      <c r="H34" s="97"/>
      <c r="I34" s="97"/>
      <c r="J34" s="97"/>
      <c r="K34" s="596"/>
      <c r="L34" s="597"/>
    </row>
    <row r="35" spans="2:12" ht="102.75" customHeight="1" x14ac:dyDescent="0.25">
      <c r="B35" s="601"/>
      <c r="C35" s="25" t="s">
        <v>137</v>
      </c>
      <c r="D35" s="93">
        <v>27948.227788934601</v>
      </c>
      <c r="E35" s="93">
        <v>5270.1555319314002</v>
      </c>
      <c r="F35" s="93"/>
      <c r="G35" s="93"/>
      <c r="H35" s="93"/>
      <c r="I35" s="93"/>
      <c r="J35" s="93"/>
      <c r="K35" s="596"/>
      <c r="L35" s="597"/>
    </row>
    <row r="36" spans="2:12" ht="48" customHeight="1" x14ac:dyDescent="0.25">
      <c r="B36" s="601"/>
      <c r="C36" s="25" t="s">
        <v>76</v>
      </c>
      <c r="D36" s="105">
        <f>IFERROR(D35*VLOOKUP(D31,'DATOS INICIALES'!$A$12:$B$43,2,0),"0")</f>
        <v>18008440575.800011</v>
      </c>
      <c r="E36" s="105">
        <f>IFERROR(E35*VLOOKUP(E31,'DATOS INICIALES'!$A$12:$B$43,2,0),"0")</f>
        <v>3395824716.9999976</v>
      </c>
      <c r="F36" s="105" t="str">
        <f>IFERROR(F35*VLOOKUP(F31,'DATOS INICIALES'!$A$12:$B$43,2,0),"0")</f>
        <v>0</v>
      </c>
      <c r="G36" s="105" t="str">
        <f>IFERROR(G35*VLOOKUP(G31,'DATOS INICIALES'!$A$12:$B$43,2,0),"0")</f>
        <v>0</v>
      </c>
      <c r="H36" s="105" t="str">
        <f>IFERROR(H35*VLOOKUP(H31,'DATOS INICIALES'!$A$12:$B$43,2,0),"0")</f>
        <v>0</v>
      </c>
      <c r="I36" s="105" t="str">
        <f>IFERROR(I35*VLOOKUP(I31,'DATOS INICIALES'!$A$12:$B$43,2,0),"0")</f>
        <v>0</v>
      </c>
      <c r="J36" s="105" t="str">
        <f>IFERROR(J35*VLOOKUP(J31,'DATOS INICIALES'!$A$12:$B$43,2,0),"0")</f>
        <v>0</v>
      </c>
      <c r="K36" s="596"/>
      <c r="L36" s="597"/>
    </row>
    <row r="37" spans="2:12" ht="33.75" customHeight="1" x14ac:dyDescent="0.25">
      <c r="B37" s="601"/>
      <c r="C37" s="25" t="s">
        <v>138</v>
      </c>
      <c r="D37" s="94">
        <v>1</v>
      </c>
      <c r="E37" s="94">
        <v>1</v>
      </c>
      <c r="F37" s="94"/>
      <c r="G37" s="94"/>
      <c r="H37" s="94"/>
      <c r="I37" s="94"/>
      <c r="J37" s="94"/>
      <c r="K37" s="596"/>
      <c r="L37" s="597"/>
    </row>
    <row r="38" spans="2:12" ht="48.75" customHeight="1" x14ac:dyDescent="0.25">
      <c r="B38" s="601"/>
      <c r="C38" s="25" t="s">
        <v>144</v>
      </c>
      <c r="D38" s="105">
        <f t="shared" ref="D38:J38" si="3">IF(D24="","0",D37*D36)</f>
        <v>18008440575.800011</v>
      </c>
      <c r="E38" s="105">
        <f t="shared" si="3"/>
        <v>3395824716.9999976</v>
      </c>
      <c r="F38" s="105" t="str">
        <f t="shared" si="3"/>
        <v>0</v>
      </c>
      <c r="G38" s="105" t="str">
        <f t="shared" si="3"/>
        <v>0</v>
      </c>
      <c r="H38" s="105" t="str">
        <f t="shared" si="3"/>
        <v>0</v>
      </c>
      <c r="I38" s="105" t="str">
        <f t="shared" si="3"/>
        <v>0</v>
      </c>
      <c r="J38" s="105" t="str">
        <f t="shared" si="3"/>
        <v>0</v>
      </c>
      <c r="K38" s="596"/>
      <c r="L38" s="597"/>
    </row>
    <row r="39" spans="2:12" ht="65.25" customHeight="1" x14ac:dyDescent="0.25">
      <c r="B39" s="601"/>
      <c r="C39" s="25" t="s">
        <v>139</v>
      </c>
      <c r="D39" s="106">
        <f t="shared" ref="D39:J39" si="4">IFERROR(D35*D37,"0")</f>
        <v>27948.227788934601</v>
      </c>
      <c r="E39" s="106">
        <f t="shared" si="4"/>
        <v>5270.1555319314002</v>
      </c>
      <c r="F39" s="106">
        <f t="shared" si="4"/>
        <v>0</v>
      </c>
      <c r="G39" s="106">
        <f t="shared" si="4"/>
        <v>0</v>
      </c>
      <c r="H39" s="106">
        <f t="shared" si="4"/>
        <v>0</v>
      </c>
      <c r="I39" s="106">
        <f t="shared" si="4"/>
        <v>0</v>
      </c>
      <c r="J39" s="106">
        <f t="shared" si="4"/>
        <v>0</v>
      </c>
      <c r="K39" s="596"/>
      <c r="L39" s="597"/>
    </row>
    <row r="40" spans="2:12" ht="65.25" customHeight="1" x14ac:dyDescent="0.25">
      <c r="B40" s="601"/>
      <c r="C40" s="25" t="s">
        <v>140</v>
      </c>
      <c r="D40" s="94"/>
      <c r="E40" s="94"/>
      <c r="F40" s="94"/>
      <c r="G40" s="94"/>
      <c r="H40" s="94"/>
      <c r="I40" s="94"/>
      <c r="J40" s="94"/>
      <c r="K40" s="596"/>
      <c r="L40" s="597"/>
    </row>
    <row r="41" spans="2:12" ht="65.25" customHeight="1" x14ac:dyDescent="0.25">
      <c r="B41" s="601"/>
      <c r="C41" s="25" t="s">
        <v>145</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596"/>
      <c r="L41" s="597"/>
    </row>
    <row r="42" spans="2:12" ht="65.25" customHeight="1" x14ac:dyDescent="0.25">
      <c r="B42" s="601"/>
      <c r="C42" s="25" t="s">
        <v>141</v>
      </c>
      <c r="D42" s="106">
        <f>IF(D25="",0,D35*D40)</f>
        <v>0</v>
      </c>
      <c r="E42" s="106">
        <f t="shared" ref="E42:J42" si="6">IF(E25="",0,E35*E40)</f>
        <v>0</v>
      </c>
      <c r="F42" s="106">
        <f t="shared" si="6"/>
        <v>0</v>
      </c>
      <c r="G42" s="106">
        <f t="shared" si="6"/>
        <v>0</v>
      </c>
      <c r="H42" s="106">
        <f t="shared" si="6"/>
        <v>0</v>
      </c>
      <c r="I42" s="106">
        <f t="shared" si="6"/>
        <v>0</v>
      </c>
      <c r="J42" s="106">
        <f t="shared" si="6"/>
        <v>0</v>
      </c>
      <c r="K42" s="596"/>
      <c r="L42" s="597"/>
    </row>
    <row r="43" spans="2:12" ht="65.25" customHeight="1" x14ac:dyDescent="0.25">
      <c r="B43" s="601"/>
      <c r="C43" s="25" t="s">
        <v>142</v>
      </c>
      <c r="D43" s="94"/>
      <c r="E43" s="94"/>
      <c r="F43" s="94"/>
      <c r="G43" s="94"/>
      <c r="H43" s="94"/>
      <c r="I43" s="94"/>
      <c r="J43" s="94"/>
      <c r="K43" s="596"/>
      <c r="L43" s="597"/>
    </row>
    <row r="44" spans="2:12" ht="65.25" customHeight="1" x14ac:dyDescent="0.25">
      <c r="B44" s="601"/>
      <c r="C44" s="25" t="s">
        <v>146</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596"/>
      <c r="L44" s="597"/>
    </row>
    <row r="45" spans="2:12" ht="65.25" customHeight="1" x14ac:dyDescent="0.25">
      <c r="B45" s="602"/>
      <c r="C45" s="25" t="s">
        <v>143</v>
      </c>
      <c r="D45" s="106">
        <f>IF(D26="",0,D35*D43)</f>
        <v>0</v>
      </c>
      <c r="E45" s="106">
        <f t="shared" ref="E45:J45" si="8">IF(E26="",0,E35*E43)</f>
        <v>0</v>
      </c>
      <c r="F45" s="106">
        <f t="shared" si="8"/>
        <v>0</v>
      </c>
      <c r="G45" s="106">
        <f t="shared" si="8"/>
        <v>0</v>
      </c>
      <c r="H45" s="106">
        <f t="shared" si="8"/>
        <v>0</v>
      </c>
      <c r="I45" s="106">
        <f t="shared" si="8"/>
        <v>0</v>
      </c>
      <c r="J45" s="106">
        <f t="shared" si="8"/>
        <v>0</v>
      </c>
      <c r="K45" s="596"/>
      <c r="L45" s="597"/>
    </row>
    <row r="46" spans="2:12" ht="39.75" customHeight="1" x14ac:dyDescent="0.25">
      <c r="B46" s="142" t="s">
        <v>57</v>
      </c>
      <c r="C46" s="29" t="s">
        <v>58</v>
      </c>
      <c r="D46" s="90" t="s">
        <v>14</v>
      </c>
      <c r="E46" s="90" t="s">
        <v>14</v>
      </c>
      <c r="F46" s="90"/>
      <c r="G46" s="90"/>
      <c r="H46" s="90"/>
      <c r="I46" s="90"/>
      <c r="J46" s="90"/>
      <c r="K46" s="596"/>
      <c r="L46" s="597"/>
    </row>
    <row r="47" spans="2:12" ht="24.75" customHeight="1" x14ac:dyDescent="0.25">
      <c r="B47" s="606" t="s">
        <v>36</v>
      </c>
      <c r="C47" s="28">
        <f>+'DATOS INICIALES'!D21</f>
        <v>72101500</v>
      </c>
      <c r="D47" s="96" t="s">
        <v>79</v>
      </c>
      <c r="E47" s="96" t="s">
        <v>79</v>
      </c>
      <c r="F47" s="96"/>
      <c r="G47" s="96"/>
      <c r="H47" s="96"/>
      <c r="I47" s="96"/>
      <c r="J47" s="97"/>
      <c r="K47" s="596"/>
      <c r="L47" s="597"/>
    </row>
    <row r="48" spans="2:12" ht="24.75" customHeight="1" x14ac:dyDescent="0.25">
      <c r="B48" s="607"/>
      <c r="C48" s="28">
        <f>+'DATOS INICIALES'!D22</f>
        <v>72102900</v>
      </c>
      <c r="D48" s="96" t="s">
        <v>79</v>
      </c>
      <c r="E48" s="96" t="s">
        <v>79</v>
      </c>
      <c r="F48" s="96"/>
      <c r="G48" s="96"/>
      <c r="H48" s="96"/>
      <c r="I48" s="96"/>
      <c r="J48" s="97"/>
      <c r="K48" s="596"/>
      <c r="L48" s="597"/>
    </row>
    <row r="49" spans="2:12" ht="24.75" customHeight="1" x14ac:dyDescent="0.25">
      <c r="B49" s="607"/>
      <c r="C49" s="28">
        <f>+'DATOS INICIALES'!D23</f>
        <v>72103300</v>
      </c>
      <c r="D49" s="96" t="s">
        <v>79</v>
      </c>
      <c r="E49" s="96" t="s">
        <v>79</v>
      </c>
      <c r="F49" s="96"/>
      <c r="G49" s="96"/>
      <c r="H49" s="96"/>
      <c r="I49" s="96"/>
      <c r="J49" s="97"/>
      <c r="K49" s="596"/>
      <c r="L49" s="597"/>
    </row>
    <row r="50" spans="2:12" ht="24.75" customHeight="1" x14ac:dyDescent="0.25">
      <c r="B50" s="607"/>
      <c r="C50" s="28">
        <f>+'DATOS INICIALES'!D24</f>
        <v>72141100</v>
      </c>
      <c r="D50" s="96" t="s">
        <v>79</v>
      </c>
      <c r="E50" s="96" t="s">
        <v>79</v>
      </c>
      <c r="F50" s="96"/>
      <c r="G50" s="96"/>
      <c r="H50" s="96"/>
      <c r="I50" s="96"/>
      <c r="J50" s="97"/>
      <c r="K50" s="596"/>
      <c r="L50" s="597"/>
    </row>
    <row r="51" spans="2:12" ht="24.75" customHeight="1" x14ac:dyDescent="0.25">
      <c r="B51" s="607"/>
      <c r="C51" s="28">
        <f>+'DATOS INICIALES'!D25</f>
        <v>72141500</v>
      </c>
      <c r="D51" s="96" t="s">
        <v>79</v>
      </c>
      <c r="E51" s="96" t="s">
        <v>79</v>
      </c>
      <c r="F51" s="96"/>
      <c r="G51" s="96"/>
      <c r="H51" s="96"/>
      <c r="I51" s="96"/>
      <c r="J51" s="97"/>
      <c r="K51" s="596"/>
      <c r="L51" s="597"/>
    </row>
    <row r="52" spans="2:12" ht="24.75" customHeight="1" x14ac:dyDescent="0.25">
      <c r="B52" s="607"/>
      <c r="C52" s="28">
        <f>+'DATOS INICIALES'!D26</f>
        <v>72153900</v>
      </c>
      <c r="D52" s="96" t="s">
        <v>79</v>
      </c>
      <c r="E52" s="96" t="s">
        <v>79</v>
      </c>
      <c r="F52" s="96"/>
      <c r="G52" s="96"/>
      <c r="H52" s="96"/>
      <c r="I52" s="96"/>
      <c r="J52" s="97"/>
      <c r="K52" s="596"/>
      <c r="L52" s="597"/>
    </row>
    <row r="53" spans="2:12" ht="24.75" customHeight="1" x14ac:dyDescent="0.25">
      <c r="B53" s="607"/>
      <c r="C53" s="28"/>
      <c r="D53" s="96"/>
      <c r="E53" s="96"/>
      <c r="F53" s="96"/>
      <c r="G53" s="96"/>
      <c r="H53" s="96"/>
      <c r="I53" s="96"/>
      <c r="J53" s="96"/>
      <c r="K53" s="596"/>
      <c r="L53" s="597"/>
    </row>
    <row r="54" spans="2:12" ht="60.75" customHeight="1" x14ac:dyDescent="0.25">
      <c r="B54" s="608"/>
      <c r="C54" s="15" t="s">
        <v>59</v>
      </c>
      <c r="D54" s="15" t="str">
        <f t="shared" ref="D54:J54" si="9">IF(D24="","N/A",IF(D47="SI","CUMPLE",IF(D48="SI","CUMPLE",IF(D49="SI","CUMPLE",IF(D50="SI","CUMPLE",IF(D51="SI","CUMPLE",IF(D52="SI","CUMPLE",IF(D53="SI","CUMPLE","NO CUMPLE"))))))))</f>
        <v>CUMPLE</v>
      </c>
      <c r="E54" s="15" t="str">
        <f t="shared" si="9"/>
        <v>CUMPLE</v>
      </c>
      <c r="F54" s="15" t="str">
        <f t="shared" si="9"/>
        <v>N/A</v>
      </c>
      <c r="G54" s="15" t="str">
        <f t="shared" si="9"/>
        <v>N/A</v>
      </c>
      <c r="H54" s="15" t="str">
        <f t="shared" si="9"/>
        <v>N/A</v>
      </c>
      <c r="I54" s="15" t="str">
        <f t="shared" si="9"/>
        <v>N/A</v>
      </c>
      <c r="J54" s="15" t="str">
        <f t="shared" si="9"/>
        <v>N/A</v>
      </c>
      <c r="K54" s="596"/>
      <c r="L54" s="597"/>
    </row>
    <row r="55" spans="2:12" ht="296.25" customHeight="1" x14ac:dyDescent="0.25">
      <c r="B55" s="609" t="s">
        <v>206</v>
      </c>
      <c r="C55" s="610"/>
      <c r="D55" s="90" t="s">
        <v>14</v>
      </c>
      <c r="E55" s="90" t="s">
        <v>14</v>
      </c>
      <c r="F55" s="90"/>
      <c r="G55" s="90"/>
      <c r="H55" s="90"/>
      <c r="I55" s="90"/>
      <c r="J55" s="90"/>
      <c r="K55" s="639"/>
      <c r="L55" s="640"/>
    </row>
    <row r="56" spans="2:12" ht="353.25" customHeight="1" x14ac:dyDescent="0.25">
      <c r="B56" s="609" t="s">
        <v>209</v>
      </c>
      <c r="C56" s="610"/>
      <c r="D56" s="90" t="s">
        <v>14</v>
      </c>
      <c r="E56" s="90" t="s">
        <v>14</v>
      </c>
      <c r="F56" s="90"/>
      <c r="G56" s="90"/>
      <c r="H56" s="90"/>
      <c r="I56" s="90"/>
      <c r="J56" s="90"/>
      <c r="K56" s="639"/>
      <c r="L56" s="640"/>
    </row>
    <row r="57" spans="2:12" ht="99" customHeight="1" x14ac:dyDescent="0.25">
      <c r="B57" s="603" t="s">
        <v>211</v>
      </c>
      <c r="C57" s="604"/>
      <c r="D57" s="90" t="s">
        <v>14</v>
      </c>
      <c r="E57" s="90" t="s">
        <v>14</v>
      </c>
      <c r="F57" s="90"/>
      <c r="G57" s="90"/>
      <c r="H57" s="90"/>
      <c r="I57" s="90"/>
      <c r="J57" s="90"/>
      <c r="K57" s="639"/>
      <c r="L57" s="640"/>
    </row>
    <row r="58" spans="2:12" ht="92.25" customHeight="1" x14ac:dyDescent="0.25">
      <c r="B58" s="603" t="s">
        <v>207</v>
      </c>
      <c r="C58" s="604"/>
      <c r="D58" s="90" t="s">
        <v>14</v>
      </c>
      <c r="E58" s="90" t="s">
        <v>14</v>
      </c>
      <c r="F58" s="90"/>
      <c r="G58" s="90"/>
      <c r="H58" s="90"/>
      <c r="I58" s="90"/>
      <c r="J58" s="90"/>
      <c r="K58" s="639"/>
      <c r="L58" s="640"/>
    </row>
    <row r="59" spans="2:12" ht="291.75" customHeight="1" x14ac:dyDescent="0.25">
      <c r="B59" s="603" t="s">
        <v>208</v>
      </c>
      <c r="C59" s="604"/>
      <c r="D59" s="90" t="s">
        <v>13</v>
      </c>
      <c r="E59" s="90" t="s">
        <v>13</v>
      </c>
      <c r="F59" s="90"/>
      <c r="G59" s="90"/>
      <c r="H59" s="90"/>
      <c r="I59" s="90"/>
      <c r="J59" s="90"/>
      <c r="K59" s="639"/>
      <c r="L59" s="640"/>
    </row>
    <row r="60" spans="2:12" ht="336" customHeight="1" x14ac:dyDescent="0.25">
      <c r="B60" s="531" t="s">
        <v>213</v>
      </c>
      <c r="C60" s="531"/>
      <c r="D60" s="90" t="s">
        <v>14</v>
      </c>
      <c r="E60" s="90" t="s">
        <v>14</v>
      </c>
      <c r="F60" s="90"/>
      <c r="G60" s="90"/>
      <c r="H60" s="90"/>
      <c r="I60" s="90"/>
      <c r="J60" s="90"/>
      <c r="K60" s="639"/>
      <c r="L60" s="640"/>
    </row>
    <row r="61" spans="2:12" ht="129.75" customHeight="1" x14ac:dyDescent="0.25">
      <c r="B61" s="584" t="s">
        <v>168</v>
      </c>
      <c r="C61" s="585"/>
      <c r="D61" s="90" t="s">
        <v>13</v>
      </c>
      <c r="E61" s="90" t="s">
        <v>13</v>
      </c>
      <c r="F61" s="90"/>
      <c r="G61" s="90"/>
      <c r="H61" s="90"/>
      <c r="I61" s="90"/>
      <c r="J61" s="90"/>
      <c r="K61" s="639"/>
      <c r="L61" s="640"/>
    </row>
    <row r="62" spans="2:12" ht="408.75" customHeight="1" x14ac:dyDescent="0.25">
      <c r="B62" s="605" t="s">
        <v>170</v>
      </c>
      <c r="C62" s="605"/>
      <c r="D62" s="90" t="s">
        <v>13</v>
      </c>
      <c r="E62" s="90" t="s">
        <v>13</v>
      </c>
      <c r="F62" s="90"/>
      <c r="G62" s="90"/>
      <c r="H62" s="90"/>
      <c r="I62" s="90"/>
      <c r="J62" s="90"/>
      <c r="K62" s="639"/>
      <c r="L62" s="640"/>
    </row>
    <row r="63" spans="2:12" ht="234.75" customHeight="1" x14ac:dyDescent="0.25">
      <c r="B63" s="531" t="s">
        <v>212</v>
      </c>
      <c r="C63" s="531"/>
      <c r="D63" s="90" t="s">
        <v>14</v>
      </c>
      <c r="E63" s="90" t="s">
        <v>14</v>
      </c>
      <c r="F63" s="90"/>
      <c r="G63" s="90"/>
      <c r="H63" s="90"/>
      <c r="I63" s="90"/>
      <c r="J63" s="90"/>
      <c r="K63" s="639"/>
      <c r="L63" s="640"/>
    </row>
    <row r="64" spans="2:12" ht="70.5" customHeight="1" x14ac:dyDescent="0.25">
      <c r="B64" s="611" t="s">
        <v>80</v>
      </c>
      <c r="C64" s="611"/>
      <c r="D64" s="15" t="str">
        <f>IF(D24="","N/A",IF(AND(D46="CUMPLE",D54="CUMPLE",D55="CUMPLE",D56="CUMPLE",D57="CUMPLE",D58="CUMPLE",OR(D59="CUMPLE",D59="N/A"),D60="CUMPLE",OR(D61="CUMPLE",D61="N/A"),D63="CUMPLE",OR(D62="CUMPLE",D62="N/A")),"CUMPLE","NO CUMPLE"))</f>
        <v>CUMPLE</v>
      </c>
      <c r="E64" s="15" t="str">
        <f>IF(E24="","N/A",IF(AND(E46="CUMPLE",E54="CUMPLE",E55="CUMPLE",E56="CUMPLE",E57="CUMPLE",E58="CUMPLE",OR(E59="CUMPLE",E59="N/A"),E60="CUMPLE",OR(E61="CUMPLE",E61="N/A"),E63="CUMPLE",OR(E62="CUMPLE",E62="N/A")),"CUMPLE","NO CUMPLE"))</f>
        <v>CUMPLE</v>
      </c>
      <c r="F64" s="15" t="str">
        <f t="shared" ref="F64:J64" si="10">IF(F24="","N/A",IF(AND(F46="CUMPLE",F54="CUMPLE",F55="CUMPLE",F56="CUMPLE",F57="CUMPLE",F58="CUMPLE",OR(F59="CUMPLE",F59="N/A"),F60="CUMPLE",OR(F61="CUMPLE",F61="N/A"),F63="CUMPLE",OR(F62="CUMPLE",F62="N/A")),"CUMPLE","NO CUMPLE"))</f>
        <v>N/A</v>
      </c>
      <c r="G64" s="15" t="str">
        <f t="shared" si="10"/>
        <v>N/A</v>
      </c>
      <c r="H64" s="15" t="str">
        <f t="shared" si="10"/>
        <v>N/A</v>
      </c>
      <c r="I64" s="15" t="str">
        <f t="shared" si="10"/>
        <v>N/A</v>
      </c>
      <c r="J64" s="15" t="str">
        <f t="shared" si="10"/>
        <v>N/A</v>
      </c>
      <c r="K64" s="165"/>
      <c r="L64" s="162"/>
    </row>
    <row r="65" spans="2:12" ht="81.75" customHeight="1" x14ac:dyDescent="0.25">
      <c r="B65" s="531" t="s">
        <v>177</v>
      </c>
      <c r="C65" s="531"/>
      <c r="D65" s="90" t="s">
        <v>14</v>
      </c>
      <c r="E65" s="90"/>
      <c r="F65" s="90"/>
      <c r="G65" s="90"/>
      <c r="H65" s="90"/>
      <c r="I65" s="90"/>
      <c r="J65" s="90"/>
      <c r="K65" s="639"/>
      <c r="L65" s="640"/>
    </row>
  </sheetData>
  <sheetProtection formatCells="0" formatColumns="0" formatRows="0"/>
  <mergeCells count="80">
    <mergeCell ref="B12:L12"/>
    <mergeCell ref="B2:L2"/>
    <mergeCell ref="B3:L3"/>
    <mergeCell ref="B4:L4"/>
    <mergeCell ref="B5:L5"/>
    <mergeCell ref="B7:I7"/>
    <mergeCell ref="J7:L7"/>
    <mergeCell ref="C8:I8"/>
    <mergeCell ref="C9:I9"/>
    <mergeCell ref="C10:I10"/>
    <mergeCell ref="C11:G11"/>
    <mergeCell ref="I11:L11"/>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K39:L39"/>
    <mergeCell ref="K40:L40"/>
    <mergeCell ref="K41:L41"/>
    <mergeCell ref="K42:L42"/>
    <mergeCell ref="K43:L43"/>
    <mergeCell ref="K44:L44"/>
    <mergeCell ref="K46:L46"/>
    <mergeCell ref="B47:B54"/>
    <mergeCell ref="K47:L47"/>
    <mergeCell ref="K48:L48"/>
    <mergeCell ref="K49:L49"/>
    <mergeCell ref="K50:L50"/>
    <mergeCell ref="K51:L51"/>
    <mergeCell ref="K52:L52"/>
    <mergeCell ref="K53:L53"/>
    <mergeCell ref="K54:L54"/>
    <mergeCell ref="B55:C55"/>
    <mergeCell ref="K55:L55"/>
    <mergeCell ref="B56:C56"/>
    <mergeCell ref="K56:L56"/>
    <mergeCell ref="B57:C57"/>
    <mergeCell ref="K57:L57"/>
    <mergeCell ref="B58:C58"/>
    <mergeCell ref="K58:L58"/>
    <mergeCell ref="B59:C59"/>
    <mergeCell ref="K59:L59"/>
    <mergeCell ref="B60:C60"/>
    <mergeCell ref="K60:L60"/>
    <mergeCell ref="B64:C64"/>
    <mergeCell ref="B65:C65"/>
    <mergeCell ref="K65:L65"/>
    <mergeCell ref="B61:C61"/>
    <mergeCell ref="K61:L61"/>
    <mergeCell ref="B62:C62"/>
    <mergeCell ref="K62:L62"/>
    <mergeCell ref="B63:C63"/>
    <mergeCell ref="K63:L63"/>
  </mergeCells>
  <conditionalFormatting sqref="D25:J35">
    <cfRule type="containsBlanks" dxfId="1337" priority="13">
      <formula>LEN(TRIM(D25))=0</formula>
    </cfRule>
    <cfRule type="notContainsErrors" dxfId="1336" priority="14">
      <formula>NOT(ISERROR(D25))</formula>
    </cfRule>
  </conditionalFormatting>
  <conditionalFormatting sqref="D34:J34 D24:K24 D37:J37 D40:J40 D43:J43 D46:J53 D55:J63 K64:L64 D65:K65">
    <cfRule type="containsBlanks" dxfId="1335" priority="15">
      <formula>LEN(TRIM(D24))=0</formula>
    </cfRule>
  </conditionalFormatting>
  <conditionalFormatting sqref="D46:J53">
    <cfRule type="cellIs" dxfId="1334" priority="11" operator="equal">
      <formula>"NO CUMPLE"</formula>
    </cfRule>
    <cfRule type="cellIs" dxfId="1333" priority="12" operator="equal">
      <formula>"CUMPLE"</formula>
    </cfRule>
  </conditionalFormatting>
  <conditionalFormatting sqref="D54:J54">
    <cfRule type="cellIs" dxfId="1332" priority="27" operator="equal">
      <formula>"""CUMPLE"""</formula>
    </cfRule>
    <cfRule type="cellIs" dxfId="1331" priority="26" operator="equal">
      <formula>"NO CUMPLE"</formula>
    </cfRule>
    <cfRule type="cellIs" dxfId="1330" priority="25" operator="equal">
      <formula>"CUMPLE"</formula>
    </cfRule>
    <cfRule type="cellIs" dxfId="1329" priority="21" operator="equal">
      <formula>"N/A"</formula>
    </cfRule>
  </conditionalFormatting>
  <conditionalFormatting sqref="D55:J63">
    <cfRule type="cellIs" dxfId="1328" priority="3" operator="equal">
      <formula>"NO CUMPLE"</formula>
    </cfRule>
    <cfRule type="cellIs" dxfId="1327" priority="4" operator="equal">
      <formula>"CUMPLE"</formula>
    </cfRule>
  </conditionalFormatting>
  <conditionalFormatting sqref="D64:J64">
    <cfRule type="cellIs" dxfId="1326" priority="19" operator="equal">
      <formula>"NO CUMPLE"</formula>
    </cfRule>
    <cfRule type="cellIs" dxfId="1325" priority="20" operator="equal">
      <formula>"""CUMPLE"""</formula>
    </cfRule>
    <cfRule type="cellIs" dxfId="1324" priority="17" operator="equal">
      <formula>"N/A"</formula>
    </cfRule>
    <cfRule type="cellIs" dxfId="1323" priority="18" operator="equal">
      <formula>"CUMPLE"</formula>
    </cfRule>
  </conditionalFormatting>
  <conditionalFormatting sqref="D65:J65">
    <cfRule type="cellIs" dxfId="1322" priority="9" operator="equal">
      <formula>"NO CUMPLE"</formula>
    </cfRule>
    <cfRule type="cellIs" dxfId="1321" priority="10" operator="equal">
      <formula>"CUMPLE"</formula>
    </cfRule>
  </conditionalFormatting>
  <conditionalFormatting sqref="D24:K24 D34:J34 D37:J37 D40:J40 D43:J43 D46:J53 D55:J63 K64:L64 D65:K65">
    <cfRule type="notContainsErrors" dxfId="1320" priority="16">
      <formula>NOT(ISERROR(D24))</formula>
    </cfRule>
  </conditionalFormatting>
  <conditionalFormatting sqref="F20:H20">
    <cfRule type="cellIs" dxfId="1319" priority="31" operator="equal">
      <formula>"CUMPLE"</formula>
    </cfRule>
    <cfRule type="cellIs" dxfId="1318" priority="32" operator="equal">
      <formula>"NO CUMPLE"</formula>
    </cfRule>
    <cfRule type="cellIs" dxfId="1317" priority="33" operator="equal">
      <formula>"""CUMPLE"""</formula>
    </cfRule>
  </conditionalFormatting>
  <conditionalFormatting sqref="I11">
    <cfRule type="containsText" dxfId="1316" priority="37" operator="containsText" text="NO CUMPLE">
      <formula>NOT(ISERROR(SEARCH("NO CUMPLE",I11)))</formula>
    </cfRule>
    <cfRule type="containsText" dxfId="1315" priority="34" operator="containsText" text="INHABILITADO">
      <formula>NOT(ISERROR(SEARCH("INHABILITADO",I11)))</formula>
    </cfRule>
    <cfRule type="containsText" dxfId="1314" priority="35" operator="containsText" text="HABILITADO">
      <formula>NOT(ISERROR(SEARCH("HABILITADO",I11)))</formula>
    </cfRule>
    <cfRule type="containsText" dxfId="1313" priority="36" operator="containsText" text="HABILITADO">
      <formula>NOT(ISERROR(SEARCH("HABILITADO",I11)))</formula>
    </cfRule>
  </conditionalFormatting>
  <conditionalFormatting sqref="J20">
    <cfRule type="cellIs" dxfId="1312" priority="8" operator="equal">
      <formula>"SI"</formula>
    </cfRule>
    <cfRule type="cellIs" dxfId="1311" priority="7" operator="equal">
      <formula>"NO"</formula>
    </cfRule>
  </conditionalFormatting>
  <conditionalFormatting sqref="K19">
    <cfRule type="cellIs" dxfId="1310" priority="22" operator="equal">
      <formula>"CUMPLE"</formula>
    </cfRule>
    <cfRule type="cellIs" dxfId="1309" priority="23" operator="equal">
      <formula>"NO CUMPLE"</formula>
    </cfRule>
    <cfRule type="cellIs" dxfId="1308" priority="24" operator="equal">
      <formula>"""CUMPLE"""</formula>
    </cfRule>
  </conditionalFormatting>
  <conditionalFormatting sqref="K25:K63">
    <cfRule type="notContainsErrors" dxfId="1307" priority="2">
      <formula>NOT(ISERROR(K25))</formula>
    </cfRule>
    <cfRule type="containsBlanks" dxfId="1306" priority="1">
      <formula>LEN(TRIM(K25))=0</formula>
    </cfRule>
  </conditionalFormatting>
  <conditionalFormatting sqref="L15">
    <cfRule type="cellIs" dxfId="1305" priority="28" operator="equal">
      <formula>"CUMPLE"</formula>
    </cfRule>
    <cfRule type="cellIs" dxfId="1304" priority="29" operator="equal">
      <formula>"NO CUMPLE"</formula>
    </cfRule>
    <cfRule type="cellIs" dxfId="1303" priority="30" operator="equal">
      <formula>"""CUMPLE"""</formula>
    </cfRule>
  </conditionalFormatting>
  <conditionalFormatting sqref="L20">
    <cfRule type="cellIs" dxfId="1302" priority="5" operator="equal">
      <formula>"NO"</formula>
    </cfRule>
    <cfRule type="cellIs" dxfId="1301" priority="6" operator="equal">
      <formula>"SI"</formula>
    </cfRule>
  </conditionalFormatting>
  <dataValidations count="3">
    <dataValidation type="list" allowBlank="1" showInputMessage="1" showErrorMessage="1" sqref="L57:L64" xr:uid="{00000000-0002-0000-0500-000000000000}">
      <formula1>"0,1,2,3,4,5,6"</formula1>
    </dataValidation>
    <dataValidation type="list" allowBlank="1" showInputMessage="1" showErrorMessage="1" sqref="D24:J26" xr:uid="{00000000-0002-0000-0500-000001000000}">
      <formula1>$C$15:$C$19</formula1>
    </dataValidation>
    <dataValidation type="list" allowBlank="1" showInputMessage="1" showErrorMessage="1" sqref="D65:I65" xr:uid="{00000000-0002-0000-0500-000002000000}">
      <formula1>"CUMPLE,NO CUMPLE"</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0500-000003000000}">
          <x14:formula1>
            <xm:f>'DATOS INICIALES'!$C$45:$C$46</xm:f>
          </x14:formula1>
          <xm:sqref>D47:I53 J47:J52</xm:sqref>
        </x14:dataValidation>
        <x14:dataValidation type="list" allowBlank="1" showInputMessage="1" showErrorMessage="1" xr:uid="{00000000-0002-0000-0500-000004000000}">
          <x14:formula1>
            <xm:f>'DATOS INICIALES'!$A$50:$A$52</xm:f>
          </x14:formula1>
          <xm:sqref>D55:I57 D46:J46 J55:J56 D58:J63</xm:sqref>
        </x14:dataValidation>
        <x14:dataValidation type="list" allowBlank="1" showInputMessage="1" showErrorMessage="1" xr:uid="{00000000-0002-0000-0500-000005000000}">
          <x14:formula1>
            <xm:f>'DATOS INICIALES'!$A$54:$A$59</xm:f>
          </x14:formula1>
          <xm:sqref>D23:I23</xm:sqref>
        </x14:dataValidation>
        <x14:dataValidation type="list" allowBlank="1" showInputMessage="1" showErrorMessage="1" xr:uid="{00000000-0002-0000-0500-000006000000}">
          <x14:formula1>
            <xm:f>'DATOS INICIALES'!$D$21:$D$25</xm:f>
          </x14:formula1>
          <xm:sqref>M47:M54</xm:sqref>
        </x14:dataValidation>
        <x14:dataValidation type="list" allowBlank="1" showInputMessage="1" showErrorMessage="1" xr:uid="{00000000-0002-0000-0500-000007000000}">
          <x14:formula1>
            <xm:f>'DATOS INICIALES'!$A$13:$A$43</xm:f>
          </x14:formula1>
          <xm:sqref>D31:I31</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N65"/>
  <sheetViews>
    <sheetView view="pageBreakPreview" zoomScale="55" zoomScaleNormal="55" zoomScaleSheetLayoutView="55" workbookViewId="0">
      <pane ySplit="11" topLeftCell="A12" activePane="bottomLeft" state="frozenSplit"/>
      <selection activeCell="D65" sqref="D65"/>
      <selection pane="bottomLeft" activeCell="E65" sqref="E65"/>
    </sheetView>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612" t="s">
        <v>0</v>
      </c>
      <c r="C2" s="613"/>
      <c r="D2" s="613"/>
      <c r="E2" s="613"/>
      <c r="F2" s="613"/>
      <c r="G2" s="613"/>
      <c r="H2" s="613"/>
      <c r="I2" s="613"/>
      <c r="J2" s="613"/>
      <c r="K2" s="613"/>
      <c r="L2" s="614"/>
    </row>
    <row r="3" spans="1:12" ht="4.5" customHeight="1" x14ac:dyDescent="0.25">
      <c r="B3" s="615"/>
      <c r="C3" s="616"/>
      <c r="D3" s="616"/>
      <c r="E3" s="616"/>
      <c r="F3" s="616"/>
      <c r="G3" s="616"/>
      <c r="H3" s="616"/>
      <c r="I3" s="616"/>
      <c r="J3" s="616"/>
      <c r="K3" s="616"/>
      <c r="L3" s="617"/>
    </row>
    <row r="4" spans="1:12" ht="18.75" x14ac:dyDescent="0.3">
      <c r="B4" s="618" t="str">
        <f>'DATOS INICIALES'!G4</f>
        <v>FDLK-LP-013-20234</v>
      </c>
      <c r="C4" s="619"/>
      <c r="D4" s="619"/>
      <c r="E4" s="619"/>
      <c r="F4" s="619"/>
      <c r="G4" s="619"/>
      <c r="H4" s="619"/>
      <c r="I4" s="619"/>
      <c r="J4" s="619"/>
      <c r="K4" s="619"/>
      <c r="L4" s="620"/>
    </row>
    <row r="5" spans="1:12" ht="3.75" customHeight="1" x14ac:dyDescent="0.25">
      <c r="B5" s="615"/>
      <c r="C5" s="616"/>
      <c r="D5" s="616"/>
      <c r="E5" s="616"/>
      <c r="F5" s="616"/>
      <c r="G5" s="616"/>
      <c r="H5" s="616"/>
      <c r="I5" s="616"/>
      <c r="J5" s="616"/>
      <c r="K5" s="616"/>
      <c r="L5" s="617"/>
    </row>
    <row r="6" spans="1:12" x14ac:dyDescent="0.25">
      <c r="B6" s="10" t="s">
        <v>32</v>
      </c>
      <c r="C6" s="73" t="s">
        <v>54</v>
      </c>
      <c r="D6" s="72" t="s">
        <v>70</v>
      </c>
      <c r="E6" s="89"/>
      <c r="F6" s="65"/>
      <c r="G6" s="72" t="s">
        <v>97</v>
      </c>
      <c r="H6" s="99">
        <v>45632</v>
      </c>
      <c r="I6" s="41"/>
      <c r="J6" s="41"/>
      <c r="K6" s="41"/>
      <c r="L6" s="42"/>
    </row>
    <row r="7" spans="1:12" x14ac:dyDescent="0.25">
      <c r="B7" s="621" t="s">
        <v>89</v>
      </c>
      <c r="C7" s="622"/>
      <c r="D7" s="622"/>
      <c r="E7" s="622"/>
      <c r="F7" s="622"/>
      <c r="G7" s="622"/>
      <c r="H7" s="622"/>
      <c r="I7" s="622"/>
      <c r="J7" s="623" t="s">
        <v>71</v>
      </c>
      <c r="K7" s="622"/>
      <c r="L7" s="624"/>
    </row>
    <row r="8" spans="1:12" ht="36.75" customHeight="1" x14ac:dyDescent="0.25">
      <c r="B8" s="2" t="s">
        <v>23</v>
      </c>
      <c r="C8" s="632" t="str">
        <f>'DATOS INICIALES'!D2</f>
        <v xml:space="preserve">“CONTRATAR POR EL SISTEMA DE PRECIOS UNITARIOS A MONTO AGOTABLE EL DIAGNÓSTICO, MANTENIMIENTO CORRECTIVO Y PREVENTIVO, SUMINISTRO E INSTALACION DE MOBILIARIO DE LOS PARQUES DE PROXIMIDAD (VECINALES Y DE BOLSILLO) PRIORIZADOS EN LA LOCALIDAD DE KENNEDY”.  </v>
      </c>
      <c r="D8" s="633"/>
      <c r="E8" s="633"/>
      <c r="F8" s="633"/>
      <c r="G8" s="633"/>
      <c r="H8" s="633"/>
      <c r="I8" s="633"/>
      <c r="J8" s="154" t="s">
        <v>66</v>
      </c>
      <c r="K8" s="155">
        <v>0.75</v>
      </c>
      <c r="L8" s="156">
        <f>K8*$C$10</f>
        <v>1645.1285451923077</v>
      </c>
    </row>
    <row r="9" spans="1:12" ht="28.5" customHeight="1" x14ac:dyDescent="0.25">
      <c r="B9" s="2" t="s">
        <v>68</v>
      </c>
      <c r="C9" s="634">
        <f>+'DATOS INICIALES'!C5</f>
        <v>2851556145</v>
      </c>
      <c r="D9" s="635"/>
      <c r="E9" s="635"/>
      <c r="F9" s="635"/>
      <c r="G9" s="635"/>
      <c r="H9" s="635"/>
      <c r="I9" s="635"/>
      <c r="J9" s="154" t="s">
        <v>67</v>
      </c>
      <c r="K9" s="155">
        <v>1.2</v>
      </c>
      <c r="L9" s="156">
        <f t="shared" ref="L9:L10" si="0">K9*$C$10</f>
        <v>2632.2056723076921</v>
      </c>
    </row>
    <row r="10" spans="1:12" ht="25.5" customHeight="1" x14ac:dyDescent="0.25">
      <c r="B10" s="2" t="s">
        <v>69</v>
      </c>
      <c r="C10" s="636">
        <f>C9/'DATOS INICIALES'!B43</f>
        <v>2193.5047269230768</v>
      </c>
      <c r="D10" s="637"/>
      <c r="E10" s="637"/>
      <c r="F10" s="637"/>
      <c r="G10" s="637"/>
      <c r="H10" s="637"/>
      <c r="I10" s="637"/>
      <c r="J10" s="154" t="s">
        <v>171</v>
      </c>
      <c r="K10" s="155">
        <v>1.5</v>
      </c>
      <c r="L10" s="156">
        <f t="shared" si="0"/>
        <v>3290.2570903846154</v>
      </c>
    </row>
    <row r="11" spans="1:12" ht="59.25" customHeight="1" x14ac:dyDescent="0.25">
      <c r="A11" s="11">
        <v>3</v>
      </c>
      <c r="B11" s="2" t="s">
        <v>24</v>
      </c>
      <c r="C11" s="638" t="str">
        <f>VLOOKUP(A11,PROPONENTES!$A$10:$B$42,2,FALSE)</f>
        <v>CONSORCIO PARQUES KENNEDY 2024</v>
      </c>
      <c r="D11" s="638"/>
      <c r="E11" s="638"/>
      <c r="F11" s="638"/>
      <c r="G11" s="638"/>
      <c r="H11" s="146" t="s">
        <v>172</v>
      </c>
      <c r="I11" s="631" t="str">
        <f>IF(AND(F20="CUMPLE",G20="CUMPLE",H20="CUMPLE",L15="CUMPLE",K19="CUMPLE"),"CUMPLE","NO CUMPLE")</f>
        <v>CUMPLE</v>
      </c>
      <c r="J11" s="631"/>
      <c r="K11" s="631"/>
      <c r="L11" s="631"/>
    </row>
    <row r="12" spans="1:12" ht="9.75" customHeight="1" x14ac:dyDescent="0.25">
      <c r="B12" s="625"/>
      <c r="C12" s="626"/>
      <c r="D12" s="626"/>
      <c r="E12" s="626"/>
      <c r="F12" s="626"/>
      <c r="G12" s="626"/>
      <c r="H12" s="626"/>
      <c r="I12" s="626"/>
      <c r="J12" s="626"/>
      <c r="K12" s="626"/>
      <c r="L12" s="627"/>
    </row>
    <row r="13" spans="1:12" s="141" customFormat="1" ht="24" customHeight="1" x14ac:dyDescent="0.25">
      <c r="B13" s="628" t="s">
        <v>78</v>
      </c>
      <c r="C13" s="629"/>
      <c r="D13" s="629"/>
      <c r="E13" s="629"/>
      <c r="F13" s="629"/>
      <c r="G13" s="629"/>
      <c r="H13" s="629"/>
      <c r="I13" s="629"/>
      <c r="J13" s="629"/>
      <c r="K13" s="629"/>
      <c r="L13" s="630"/>
    </row>
    <row r="14" spans="1:12" ht="69" customHeight="1" x14ac:dyDescent="0.25">
      <c r="B14" s="595" t="s">
        <v>33</v>
      </c>
      <c r="C14" s="74" t="s">
        <v>61</v>
      </c>
      <c r="D14" s="74" t="s">
        <v>62</v>
      </c>
      <c r="E14" s="35" t="s">
        <v>65</v>
      </c>
      <c r="F14" s="35" t="s">
        <v>75</v>
      </c>
      <c r="G14" s="35" t="s">
        <v>64</v>
      </c>
      <c r="H14" s="35" t="s">
        <v>167</v>
      </c>
      <c r="I14" s="35" t="s">
        <v>72</v>
      </c>
      <c r="J14" s="35" t="s">
        <v>147</v>
      </c>
      <c r="K14" s="35" t="s">
        <v>148</v>
      </c>
      <c r="L14" s="74" t="s">
        <v>73</v>
      </c>
    </row>
    <row r="15" spans="1:12" ht="33.75" customHeight="1" x14ac:dyDescent="0.25">
      <c r="B15" s="595"/>
      <c r="C15" s="100" t="str">
        <f>IF(VLOOKUP(C11,PROPONENTES!B10:N111,2,FALSE)=0,"",VLOOKUP(C11,PROPONENTES!B10:N111,2,FALSE))</f>
        <v xml:space="preserve">Andina Juegos &amp; Parques SAS </v>
      </c>
      <c r="D15" s="101">
        <f>IF(VLOOKUP(C11,PROPONENTES!B10:N111,3,FALSE)=0,"",VLOOKUP(C11,PROPONENTES!B10:N111,3,FALSE))</f>
        <v>0.5</v>
      </c>
      <c r="E15" s="102">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7667.16</v>
      </c>
      <c r="F15" s="103" t="str">
        <f t="shared" ref="F15:F18" si="1">IF(C15="","",IF(E15&gt;=$J$15*0.5,"SI","NO"))</f>
        <v>SI</v>
      </c>
      <c r="G15" s="104" t="str">
        <f t="shared" ref="G15:G17" si="2">IF(C15="","",IF(E15&gt;=$J$15*0.05,"SI",IF(E15=0,"NO APORTA EXPERIENCIA",)))</f>
        <v>SI</v>
      </c>
      <c r="H15" s="103" t="str">
        <f>IF(C15="","",IF(AND(G15="NO APORTA EXPERIENCIA",D15&lt;=10%),"SI",IF(G15="SI","NO APLICA","NO - PORCENTAJE MAYOR AL 10%")))</f>
        <v>NO APLICA</v>
      </c>
      <c r="I15" s="641">
        <f>COUNTIF(D64:I64,"CUMPLE")</f>
        <v>4</v>
      </c>
      <c r="J15" s="586">
        <f>IF(AND(I15&gt;=1,I15&lt;=2),L8,IF(AND(I15&gt;=3,I15&lt;=4),L9,IF(AND(I15&gt;=5,I15&lt;=7),L10)))</f>
        <v>2632.2056723076921</v>
      </c>
      <c r="K15" s="586">
        <f>+E20</f>
        <v>9319.57</v>
      </c>
      <c r="L15" s="587" t="str">
        <f>IF(K15&gt;=J15,"CUMPLE","NO CUMPLE")</f>
        <v>CUMPLE</v>
      </c>
    </row>
    <row r="16" spans="1:12" ht="33.75" customHeight="1" x14ac:dyDescent="0.25">
      <c r="B16" s="595"/>
      <c r="C16" s="100" t="str">
        <f>IF(VLOOKUP(C11,PROPONENTES!B10:N111,4,FALSE)=0,"",VLOOKUP(C11,PROPONENTES!B10:N111,4,FALSE))</f>
        <v xml:space="preserve">JESVAR MULTIPROYECTOS SAS </v>
      </c>
      <c r="D16" s="101">
        <f>IF(VLOOKUP(C11,PROPONENTES!B10:N111,5,FALSE)=0,"",VLOOKUP(C11,PROPONENTES!B10:N111,5,FALSE))</f>
        <v>0.5</v>
      </c>
      <c r="E16" s="102">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1652.4099999999999</v>
      </c>
      <c r="F16" s="103" t="str">
        <f t="shared" si="1"/>
        <v>SI</v>
      </c>
      <c r="G16" s="104" t="str">
        <f t="shared" si="2"/>
        <v>SI</v>
      </c>
      <c r="H16" s="104" t="str">
        <f>IF(C16="","",IF(AND(G16="NO APORTA EXPERIENCIA",D16&lt;=10%),"SI",IF(G16="SI","NO APLICA","NO - PORCENTAJE MAYOR AL 10%")))</f>
        <v>NO APLICA</v>
      </c>
      <c r="I16" s="641"/>
      <c r="J16" s="586"/>
      <c r="K16" s="586"/>
      <c r="L16" s="587"/>
    </row>
    <row r="17" spans="2:14" ht="33.75" customHeight="1" x14ac:dyDescent="0.25">
      <c r="B17" s="595"/>
      <c r="C17" s="100" t="str">
        <f>IF(VLOOKUP(C11,PROPONENTES!B10:N111,6,FALSE)=0,"",VLOOKUP(C11,PROPONENTES!B10:N111,6,FALSE))</f>
        <v/>
      </c>
      <c r="D17" s="101" t="str">
        <f>IF(VLOOKUP(C11,PROPONENTES!B10:N111,7,FALSE)=0,"",VLOOKUP(C11,PROPONENTES!B10:N111,7,FALSE))</f>
        <v/>
      </c>
      <c r="E17" s="102" t="str">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
      </c>
      <c r="F17" s="103" t="str">
        <f t="shared" si="1"/>
        <v/>
      </c>
      <c r="G17" s="104" t="str">
        <f t="shared" si="2"/>
        <v/>
      </c>
      <c r="H17" s="103" t="str">
        <f>IF(C17="","",IF(AND(G17="NO APORTA EXPERIENCIA",D17&lt;=10%),"SI",IF(G17="SI","NO APLICA","NO - PORCENTAJE MAYOR AL 10%")))</f>
        <v/>
      </c>
      <c r="I17" s="641"/>
      <c r="J17" s="586"/>
      <c r="K17" s="586"/>
      <c r="L17" s="587"/>
    </row>
    <row r="18" spans="2:14" ht="50.25" customHeight="1" x14ac:dyDescent="0.25">
      <c r="B18" s="595"/>
      <c r="C18" s="100" t="str">
        <f>IF(VLOOKUP(C11,PROPONENTES!B10:N111,8,FALSE)=0,"",VLOOKUP(C11,PROPONENTES!B10:N111,8,FALSE))</f>
        <v/>
      </c>
      <c r="D18" s="101" t="str">
        <f>IF(VLOOKUP(C11,PROPONENTES!B10:N111,9,FALSE)=0,"",VLOOKUP(C11,PROPONENTES!B10:N111,9,FALSE))</f>
        <v/>
      </c>
      <c r="E18" s="102" t="str">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
      </c>
      <c r="F18" s="103" t="str">
        <f t="shared" si="1"/>
        <v/>
      </c>
      <c r="G18" s="104" t="str">
        <f>IF(C18="","",IF(E18&gt;=$J$15*0.05,"SI",IF(E18=0,"NO APORTA EXPERIENCIA",)))</f>
        <v/>
      </c>
      <c r="H18" s="103" t="str">
        <f>IF(C18="","",IF(AND(G18="NO APORTA EXPERIENCIA",D18&lt;=10%),"SI",IF(G18="SI","NO APLICA","NO - PORCENTAJE MAYOR AL 10%")))</f>
        <v/>
      </c>
      <c r="I18" s="35" t="s">
        <v>176</v>
      </c>
      <c r="J18" s="35" t="s">
        <v>175</v>
      </c>
      <c r="K18" s="528" t="s">
        <v>73</v>
      </c>
      <c r="L18" s="528"/>
    </row>
    <row r="19" spans="2:14" ht="33.75" customHeight="1" x14ac:dyDescent="0.25">
      <c r="B19" s="595"/>
      <c r="C19" s="100" t="str">
        <f>IF(VLOOKUP(C11,PROPONENTES!B10:N111,10,FALSE)=0,"",VLOOKUP(C11,PROPONENTES!B10:N111,10,FALSE))</f>
        <v/>
      </c>
      <c r="D19" s="101" t="str">
        <f>IF(VLOOKUP(C11,PROPONENTES!B10:N111,11,FALSE)=0,"",VLOOKUP(C11,PROPONENTES!B10:N111,11,FALSE))</f>
        <v/>
      </c>
      <c r="E19" s="102" t="str">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
      </c>
      <c r="F19" s="103" t="str">
        <f>IF(C19="","",IF(E19&gt;=$J$15*0.5,"SI","NO"))</f>
        <v/>
      </c>
      <c r="G19" s="104" t="str">
        <f>IF(C19="","",IF(E19&gt;=$J$15*0.05,"SI",IF(E19=0,"NO APORTA EXPERIENCIA",)))</f>
        <v/>
      </c>
      <c r="H19" s="103" t="str">
        <f>IF(C19="","",IF(AND(G19="NO APORTA EXPERIENCIA",D19&lt;=10%),"SI",IF(G19="SI","NO APLICA","NO - PORCENTAJE MAYOR AL 10%")))</f>
        <v/>
      </c>
      <c r="I19" s="157">
        <f>SUMIF(D65:J65,"CUMPLE",D39:J39)+SUMIF(D65:J65,"CUMPLE",D42:J42)+SUMIF(D65:J65,"CUMPLE",D45:J45)</f>
        <v>1652.4099999999999</v>
      </c>
      <c r="J19" s="152">
        <f>70%*C10</f>
        <v>1535.4533088461537</v>
      </c>
      <c r="K19" s="587" t="str">
        <f>IF(I19&gt;=J19,"CUMPLE","NO CUMPLE")</f>
        <v>CUMPLE</v>
      </c>
      <c r="L19" s="587"/>
    </row>
    <row r="20" spans="2:14" ht="84.75" customHeight="1" x14ac:dyDescent="0.25">
      <c r="B20" s="30" t="s">
        <v>63</v>
      </c>
      <c r="C20" s="24">
        <f>+VLOOKUP(C11,PROPONENTES!B10:N111,12,FALSE)</f>
        <v>2</v>
      </c>
      <c r="D20" s="101">
        <f>+VLOOKUP(C11,PROPONENTES!B10:N111,13,FALSE)</f>
        <v>1</v>
      </c>
      <c r="E20" s="36">
        <f>SUM(E15:E19)</f>
        <v>9319.57</v>
      </c>
      <c r="F20" s="15" t="str">
        <f>IF(F15="SI","CUMPLE",IF(F16="SI","CUMPLE",IF(F17="SI","CUMPLE",IF(F18="SI","CUMPLE",IF(F19="SI","CUMPLE","NO CUMPLE")))))</f>
        <v>CUMPLE</v>
      </c>
      <c r="G20" s="15"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5" t="str">
        <f>IF(COUNTIF(E15:E19,0)&gt;1,"NO CUMPLE, HAY MAS DE UN (1) INTEGRANTE QUE NO APORTA EXPERIENCIA",IF(AND(OR(H15="NO APLICA",H15="SI",H15=""),OR(H16="NO APLICA",H16="SI",H16=""),OR(H17="NO APLICA",H17="SI",H17=""),OR(H18="NO APLICA",H18="SI",H18=""),OR(H19="NO APLICA",H19="SI",H19="")),"CUMPLE","NO CUMPLE"))</f>
        <v>CUMPLE</v>
      </c>
      <c r="I20" s="35" t="s">
        <v>174</v>
      </c>
      <c r="J20" s="143" t="str">
        <f>IF(VLOOKUP(C11,PUNTAJE!B15:AF179,27,FALSE)=0.25,"SI","NO")</f>
        <v>SI</v>
      </c>
      <c r="K20" s="35" t="s">
        <v>173</v>
      </c>
      <c r="L20" s="143" t="str">
        <f>IF(VLOOKUP(C11,PUNTAJE!B15:AF179,31,FALSE)=0.25,"SI","NO")</f>
        <v>SI</v>
      </c>
      <c r="N20" s="35"/>
    </row>
    <row r="21" spans="2:14" ht="10.5" customHeight="1" thickBot="1" x14ac:dyDescent="0.3">
      <c r="B21" s="588"/>
      <c r="C21" s="589"/>
      <c r="D21" s="589"/>
      <c r="E21" s="589"/>
      <c r="F21" s="589"/>
      <c r="G21" s="589"/>
      <c r="H21" s="589"/>
      <c r="I21" s="589"/>
      <c r="J21" s="589"/>
      <c r="K21" s="589"/>
      <c r="L21" s="590"/>
    </row>
    <row r="22" spans="2:14" ht="54" customHeight="1" thickBot="1" x14ac:dyDescent="0.3">
      <c r="B22" s="591" t="str">
        <f>CONCATENATE("ACREDITACION EXPERIENCIA ",'DATOS INICIALES'!G4)</f>
        <v>ACREDITACION EXPERIENCIA FDLK-LP-013-20234</v>
      </c>
      <c r="C22" s="592"/>
      <c r="D22" s="592"/>
      <c r="E22" s="592"/>
      <c r="F22" s="592"/>
      <c r="G22" s="592"/>
      <c r="H22" s="592"/>
      <c r="I22" s="592"/>
      <c r="J22" s="593"/>
      <c r="K22" s="593"/>
      <c r="L22" s="594"/>
    </row>
    <row r="23" spans="2:14" ht="40.5" customHeight="1" x14ac:dyDescent="0.25">
      <c r="B23" s="31" t="s">
        <v>34</v>
      </c>
      <c r="C23" s="25" t="s">
        <v>166</v>
      </c>
      <c r="D23" s="26" t="s">
        <v>16</v>
      </c>
      <c r="E23" s="26" t="s">
        <v>17</v>
      </c>
      <c r="F23" s="26" t="s">
        <v>18</v>
      </c>
      <c r="G23" s="26" t="s">
        <v>19</v>
      </c>
      <c r="H23" s="26" t="s">
        <v>20</v>
      </c>
      <c r="I23" s="26" t="s">
        <v>21</v>
      </c>
      <c r="J23" s="26" t="s">
        <v>165</v>
      </c>
      <c r="K23" s="598" t="s">
        <v>74</v>
      </c>
      <c r="L23" s="599"/>
    </row>
    <row r="24" spans="2:14" ht="39.75" customHeight="1" x14ac:dyDescent="0.25">
      <c r="B24" s="582" t="s">
        <v>134</v>
      </c>
      <c r="C24" s="583"/>
      <c r="D24" s="90" t="s">
        <v>224</v>
      </c>
      <c r="E24" s="90" t="s">
        <v>224</v>
      </c>
      <c r="F24" s="90" t="s">
        <v>223</v>
      </c>
      <c r="G24" s="90" t="s">
        <v>223</v>
      </c>
      <c r="H24" s="90"/>
      <c r="I24" s="90"/>
      <c r="J24" s="90"/>
      <c r="K24" s="596"/>
      <c r="L24" s="597"/>
    </row>
    <row r="25" spans="2:14" ht="39.75" customHeight="1" x14ac:dyDescent="0.25">
      <c r="B25" s="582" t="s">
        <v>135</v>
      </c>
      <c r="C25" s="583"/>
      <c r="D25" s="90"/>
      <c r="E25" s="90"/>
      <c r="F25" s="90"/>
      <c r="G25" s="90"/>
      <c r="H25" s="90"/>
      <c r="I25" s="90"/>
      <c r="J25" s="90"/>
      <c r="K25" s="596"/>
      <c r="L25" s="597"/>
    </row>
    <row r="26" spans="2:14" ht="39.75" customHeight="1" x14ac:dyDescent="0.25">
      <c r="B26" s="582" t="s">
        <v>136</v>
      </c>
      <c r="C26" s="583"/>
      <c r="D26" s="90"/>
      <c r="E26" s="90"/>
      <c r="F26" s="90"/>
      <c r="G26" s="90"/>
      <c r="H26" s="90"/>
      <c r="I26" s="90"/>
      <c r="J26" s="90"/>
      <c r="K26" s="596"/>
      <c r="L26" s="597"/>
    </row>
    <row r="27" spans="2:14" ht="45.75" customHeight="1" x14ac:dyDescent="0.25">
      <c r="B27" s="600" t="s">
        <v>60</v>
      </c>
      <c r="C27" s="25" t="s">
        <v>37</v>
      </c>
      <c r="D27" s="91" t="s">
        <v>399</v>
      </c>
      <c r="E27" s="91" t="s">
        <v>400</v>
      </c>
      <c r="F27" s="91" t="s">
        <v>401</v>
      </c>
      <c r="G27" s="91" t="s">
        <v>402</v>
      </c>
      <c r="H27" s="91"/>
      <c r="I27" s="91"/>
      <c r="J27" s="91"/>
      <c r="K27" s="596"/>
      <c r="L27" s="597"/>
    </row>
    <row r="28" spans="2:14" ht="156.75" customHeight="1" x14ac:dyDescent="0.25">
      <c r="B28" s="601"/>
      <c r="C28" s="25" t="s">
        <v>38</v>
      </c>
      <c r="D28" s="91" t="s">
        <v>403</v>
      </c>
      <c r="E28" s="91" t="s">
        <v>404</v>
      </c>
      <c r="F28" s="91" t="s">
        <v>405</v>
      </c>
      <c r="G28" s="91" t="s">
        <v>406</v>
      </c>
      <c r="H28" s="91"/>
      <c r="I28" s="91"/>
      <c r="J28" s="91"/>
      <c r="K28" s="596"/>
      <c r="L28" s="597"/>
    </row>
    <row r="29" spans="2:14" ht="52.5" customHeight="1" x14ac:dyDescent="0.25">
      <c r="B29" s="601"/>
      <c r="C29" s="25" t="s">
        <v>169</v>
      </c>
      <c r="D29" s="95">
        <v>42943</v>
      </c>
      <c r="E29" s="95">
        <v>43061</v>
      </c>
      <c r="F29" s="95">
        <v>43084</v>
      </c>
      <c r="G29" s="95">
        <v>43857</v>
      </c>
      <c r="H29" s="95"/>
      <c r="I29" s="95"/>
      <c r="J29" s="95"/>
      <c r="K29" s="596"/>
      <c r="L29" s="597"/>
    </row>
    <row r="30" spans="2:14" ht="54.75" customHeight="1" x14ac:dyDescent="0.25">
      <c r="B30" s="601"/>
      <c r="C30" s="25" t="s">
        <v>42</v>
      </c>
      <c r="D30" s="95">
        <v>43264</v>
      </c>
      <c r="E30" s="95">
        <v>43232</v>
      </c>
      <c r="F30" s="95">
        <v>43357</v>
      </c>
      <c r="G30" s="95">
        <v>44549</v>
      </c>
      <c r="H30" s="95"/>
      <c r="I30" s="95"/>
      <c r="J30" s="95"/>
      <c r="K30" s="596"/>
      <c r="L30" s="597"/>
    </row>
    <row r="31" spans="2:14" ht="41.25" customHeight="1" x14ac:dyDescent="0.25">
      <c r="B31" s="601"/>
      <c r="C31" s="25" t="s">
        <v>39</v>
      </c>
      <c r="D31" s="92">
        <v>2018</v>
      </c>
      <c r="E31" s="92">
        <v>2018</v>
      </c>
      <c r="F31" s="92">
        <v>2018</v>
      </c>
      <c r="G31" s="92">
        <v>2021</v>
      </c>
      <c r="H31" s="92"/>
      <c r="I31" s="92"/>
      <c r="J31" s="92"/>
      <c r="K31" s="596"/>
      <c r="L31" s="597"/>
    </row>
    <row r="32" spans="2:14" ht="63" customHeight="1" x14ac:dyDescent="0.25">
      <c r="B32" s="601"/>
      <c r="C32" s="25" t="s">
        <v>40</v>
      </c>
      <c r="D32" s="91" t="s">
        <v>407</v>
      </c>
      <c r="E32" s="91" t="s">
        <v>408</v>
      </c>
      <c r="F32" s="91" t="s">
        <v>308</v>
      </c>
      <c r="G32" s="91" t="s">
        <v>409</v>
      </c>
      <c r="H32" s="91"/>
      <c r="I32" s="91"/>
      <c r="J32" s="91"/>
      <c r="K32" s="596"/>
      <c r="L32" s="597"/>
    </row>
    <row r="33" spans="2:12" ht="46.5" customHeight="1" x14ac:dyDescent="0.25">
      <c r="B33" s="601"/>
      <c r="C33" s="25" t="s">
        <v>41</v>
      </c>
      <c r="D33" s="91" t="s">
        <v>410</v>
      </c>
      <c r="E33" s="91" t="s">
        <v>224</v>
      </c>
      <c r="F33" s="91" t="s">
        <v>411</v>
      </c>
      <c r="G33" s="91" t="s">
        <v>412</v>
      </c>
      <c r="H33" s="91"/>
      <c r="I33" s="91"/>
      <c r="J33" s="91"/>
      <c r="K33" s="596"/>
      <c r="L33" s="597"/>
    </row>
    <row r="34" spans="2:12" ht="27.75" customHeight="1" x14ac:dyDescent="0.25">
      <c r="B34" s="601"/>
      <c r="C34" s="27" t="s">
        <v>35</v>
      </c>
      <c r="D34" s="96">
        <v>139</v>
      </c>
      <c r="E34" s="96">
        <v>155</v>
      </c>
      <c r="F34" s="96">
        <v>33</v>
      </c>
      <c r="G34" s="97">
        <v>38</v>
      </c>
      <c r="H34" s="97"/>
      <c r="I34" s="97"/>
      <c r="J34" s="97"/>
      <c r="K34" s="596"/>
      <c r="L34" s="597"/>
    </row>
    <row r="35" spans="2:12" ht="102.75" customHeight="1" x14ac:dyDescent="0.25">
      <c r="B35" s="601"/>
      <c r="C35" s="25" t="s">
        <v>137</v>
      </c>
      <c r="D35" s="93">
        <v>1264.5999999999999</v>
      </c>
      <c r="E35" s="93">
        <v>514.27</v>
      </c>
      <c r="F35" s="93">
        <v>8192.08</v>
      </c>
      <c r="G35" s="93">
        <v>7142.24</v>
      </c>
      <c r="H35" s="93"/>
      <c r="I35" s="93"/>
      <c r="J35" s="93"/>
      <c r="K35" s="596"/>
      <c r="L35" s="597"/>
    </row>
    <row r="36" spans="2:12" ht="48" customHeight="1" x14ac:dyDescent="0.25">
      <c r="B36" s="601"/>
      <c r="C36" s="25" t="s">
        <v>76</v>
      </c>
      <c r="D36" s="105">
        <f>IFERROR(D35*VLOOKUP(D31,'DATOS INICIALES'!$A$12:$B$43,2,0),"0")</f>
        <v>987958633.19999993</v>
      </c>
      <c r="E36" s="105">
        <f>IFERROR(E35*VLOOKUP(E31,'DATOS INICIALES'!$A$12:$B$43,2,0),"0")</f>
        <v>401769323.33999997</v>
      </c>
      <c r="F36" s="105">
        <f>IFERROR(F35*VLOOKUP(F31,'DATOS INICIALES'!$A$12:$B$43,2,0),"0")</f>
        <v>6399996963.3599997</v>
      </c>
      <c r="G36" s="105">
        <f>IFERROR(G35*VLOOKUP(G31,'DATOS INICIALES'!$A$12:$B$43,2,0),"0")</f>
        <v>6488910738.2399998</v>
      </c>
      <c r="H36" s="105" t="str">
        <f>IFERROR(H35*VLOOKUP(H31,'DATOS INICIALES'!$A$12:$B$43,2,0),"0")</f>
        <v>0</v>
      </c>
      <c r="I36" s="105" t="str">
        <f>IFERROR(I35*VLOOKUP(I31,'DATOS INICIALES'!$A$12:$B$43,2,0),"0")</f>
        <v>0</v>
      </c>
      <c r="J36" s="105" t="str">
        <f>IFERROR(J35*VLOOKUP(J31,'DATOS INICIALES'!$A$12:$B$43,2,0),"0")</f>
        <v>0</v>
      </c>
      <c r="K36" s="596"/>
      <c r="L36" s="597"/>
    </row>
    <row r="37" spans="2:12" ht="33.75" customHeight="1" x14ac:dyDescent="0.25">
      <c r="B37" s="601"/>
      <c r="C37" s="25" t="s">
        <v>138</v>
      </c>
      <c r="D37" s="94">
        <v>0.9</v>
      </c>
      <c r="E37" s="94">
        <v>1</v>
      </c>
      <c r="F37" s="94">
        <v>0.5</v>
      </c>
      <c r="G37" s="94">
        <v>0.5</v>
      </c>
      <c r="H37" s="94"/>
      <c r="I37" s="94"/>
      <c r="J37" s="94"/>
      <c r="K37" s="596"/>
      <c r="L37" s="597"/>
    </row>
    <row r="38" spans="2:12" ht="48.75" customHeight="1" x14ac:dyDescent="0.25">
      <c r="B38" s="601"/>
      <c r="C38" s="25" t="s">
        <v>144</v>
      </c>
      <c r="D38" s="105">
        <f t="shared" ref="D38:J38" si="3">IF(D24="","0",D37*D36)</f>
        <v>889162769.88</v>
      </c>
      <c r="E38" s="105">
        <f t="shared" si="3"/>
        <v>401769323.33999997</v>
      </c>
      <c r="F38" s="105">
        <f t="shared" si="3"/>
        <v>3199998481.6799998</v>
      </c>
      <c r="G38" s="105">
        <f t="shared" si="3"/>
        <v>3244455369.1199999</v>
      </c>
      <c r="H38" s="105" t="str">
        <f t="shared" si="3"/>
        <v>0</v>
      </c>
      <c r="I38" s="105" t="str">
        <f t="shared" si="3"/>
        <v>0</v>
      </c>
      <c r="J38" s="105" t="str">
        <f t="shared" si="3"/>
        <v>0</v>
      </c>
      <c r="K38" s="596"/>
      <c r="L38" s="597"/>
    </row>
    <row r="39" spans="2:12" ht="65.25" customHeight="1" x14ac:dyDescent="0.25">
      <c r="B39" s="601"/>
      <c r="C39" s="25" t="s">
        <v>139</v>
      </c>
      <c r="D39" s="106">
        <f t="shared" ref="D39:J39" si="4">IFERROR(D35*D37,"0")</f>
        <v>1138.1399999999999</v>
      </c>
      <c r="E39" s="106">
        <f t="shared" si="4"/>
        <v>514.27</v>
      </c>
      <c r="F39" s="106">
        <f t="shared" si="4"/>
        <v>4096.04</v>
      </c>
      <c r="G39" s="106">
        <f t="shared" si="4"/>
        <v>3571.12</v>
      </c>
      <c r="H39" s="106">
        <f t="shared" si="4"/>
        <v>0</v>
      </c>
      <c r="I39" s="106">
        <f t="shared" si="4"/>
        <v>0</v>
      </c>
      <c r="J39" s="106">
        <f t="shared" si="4"/>
        <v>0</v>
      </c>
      <c r="K39" s="596"/>
      <c r="L39" s="597"/>
    </row>
    <row r="40" spans="2:12" ht="65.25" customHeight="1" x14ac:dyDescent="0.25">
      <c r="B40" s="601"/>
      <c r="C40" s="25" t="s">
        <v>140</v>
      </c>
      <c r="D40" s="94"/>
      <c r="E40" s="94"/>
      <c r="F40" s="94"/>
      <c r="G40" s="94"/>
      <c r="H40" s="94"/>
      <c r="I40" s="94"/>
      <c r="J40" s="94"/>
      <c r="K40" s="596"/>
      <c r="L40" s="597"/>
    </row>
    <row r="41" spans="2:12" ht="65.25" customHeight="1" x14ac:dyDescent="0.25">
      <c r="B41" s="601"/>
      <c r="C41" s="25" t="s">
        <v>145</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596"/>
      <c r="L41" s="597"/>
    </row>
    <row r="42" spans="2:12" ht="65.25" customHeight="1" x14ac:dyDescent="0.25">
      <c r="B42" s="601"/>
      <c r="C42" s="25" t="s">
        <v>141</v>
      </c>
      <c r="D42" s="106">
        <f>IF(D25="",0,D35*D40)</f>
        <v>0</v>
      </c>
      <c r="E42" s="106">
        <f t="shared" ref="E42:J42" si="6">IF(E25="",0,E35*E40)</f>
        <v>0</v>
      </c>
      <c r="F42" s="106">
        <f t="shared" si="6"/>
        <v>0</v>
      </c>
      <c r="G42" s="106">
        <f t="shared" si="6"/>
        <v>0</v>
      </c>
      <c r="H42" s="106">
        <f t="shared" si="6"/>
        <v>0</v>
      </c>
      <c r="I42" s="106">
        <f t="shared" si="6"/>
        <v>0</v>
      </c>
      <c r="J42" s="106">
        <f t="shared" si="6"/>
        <v>0</v>
      </c>
      <c r="K42" s="596"/>
      <c r="L42" s="597"/>
    </row>
    <row r="43" spans="2:12" ht="65.25" customHeight="1" x14ac:dyDescent="0.25">
      <c r="B43" s="601"/>
      <c r="C43" s="25" t="s">
        <v>142</v>
      </c>
      <c r="D43" s="94"/>
      <c r="E43" s="94"/>
      <c r="F43" s="94"/>
      <c r="G43" s="94"/>
      <c r="H43" s="94"/>
      <c r="I43" s="94"/>
      <c r="J43" s="94"/>
      <c r="K43" s="596"/>
      <c r="L43" s="597"/>
    </row>
    <row r="44" spans="2:12" ht="65.25" customHeight="1" x14ac:dyDescent="0.25">
      <c r="B44" s="601"/>
      <c r="C44" s="25" t="s">
        <v>146</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596"/>
      <c r="L44" s="597"/>
    </row>
    <row r="45" spans="2:12" ht="65.25" customHeight="1" x14ac:dyDescent="0.25">
      <c r="B45" s="602"/>
      <c r="C45" s="25" t="s">
        <v>143</v>
      </c>
      <c r="D45" s="106">
        <f>IF(D26="",0,D35*D43)</f>
        <v>0</v>
      </c>
      <c r="E45" s="106">
        <f t="shared" ref="E45:J45" si="8">IF(E26="",0,E35*E43)</f>
        <v>0</v>
      </c>
      <c r="F45" s="106">
        <f t="shared" si="8"/>
        <v>0</v>
      </c>
      <c r="G45" s="106">
        <f t="shared" si="8"/>
        <v>0</v>
      </c>
      <c r="H45" s="106">
        <f t="shared" si="8"/>
        <v>0</v>
      </c>
      <c r="I45" s="106">
        <f t="shared" si="8"/>
        <v>0</v>
      </c>
      <c r="J45" s="106">
        <f t="shared" si="8"/>
        <v>0</v>
      </c>
      <c r="K45" s="596"/>
      <c r="L45" s="597"/>
    </row>
    <row r="46" spans="2:12" ht="39.75" customHeight="1" x14ac:dyDescent="0.25">
      <c r="B46" s="142" t="s">
        <v>57</v>
      </c>
      <c r="C46" s="29" t="s">
        <v>58</v>
      </c>
      <c r="D46" s="90" t="s">
        <v>14</v>
      </c>
      <c r="E46" s="90" t="s">
        <v>14</v>
      </c>
      <c r="F46" s="90" t="s">
        <v>14</v>
      </c>
      <c r="G46" s="90" t="s">
        <v>14</v>
      </c>
      <c r="H46" s="90"/>
      <c r="I46" s="90"/>
      <c r="J46" s="90"/>
      <c r="K46" s="596"/>
      <c r="L46" s="597"/>
    </row>
    <row r="47" spans="2:12" ht="24.75" customHeight="1" x14ac:dyDescent="0.25">
      <c r="B47" s="606" t="s">
        <v>36</v>
      </c>
      <c r="C47" s="28">
        <f>+'DATOS INICIALES'!D21</f>
        <v>72101500</v>
      </c>
      <c r="D47" s="96" t="s">
        <v>79</v>
      </c>
      <c r="E47" s="96" t="s">
        <v>79</v>
      </c>
      <c r="F47" s="96" t="s">
        <v>79</v>
      </c>
      <c r="G47" s="96" t="s">
        <v>79</v>
      </c>
      <c r="H47" s="96"/>
      <c r="I47" s="96"/>
      <c r="J47" s="97"/>
      <c r="K47" s="596"/>
      <c r="L47" s="597"/>
    </row>
    <row r="48" spans="2:12" ht="24.75" customHeight="1" x14ac:dyDescent="0.25">
      <c r="B48" s="607"/>
      <c r="C48" s="28">
        <f>+'DATOS INICIALES'!D22</f>
        <v>72102900</v>
      </c>
      <c r="D48" s="96" t="s">
        <v>79</v>
      </c>
      <c r="E48" s="96" t="s">
        <v>79</v>
      </c>
      <c r="F48" s="96" t="s">
        <v>79</v>
      </c>
      <c r="G48" s="96" t="s">
        <v>79</v>
      </c>
      <c r="H48" s="96"/>
      <c r="I48" s="96"/>
      <c r="J48" s="97"/>
      <c r="K48" s="596"/>
      <c r="L48" s="597"/>
    </row>
    <row r="49" spans="2:12" ht="24.75" customHeight="1" x14ac:dyDescent="0.25">
      <c r="B49" s="607"/>
      <c r="C49" s="28">
        <f>+'DATOS INICIALES'!D23</f>
        <v>72103300</v>
      </c>
      <c r="D49" s="96" t="s">
        <v>79</v>
      </c>
      <c r="E49" s="96" t="s">
        <v>79</v>
      </c>
      <c r="F49" s="96" t="s">
        <v>79</v>
      </c>
      <c r="G49" s="96" t="s">
        <v>79</v>
      </c>
      <c r="H49" s="96"/>
      <c r="I49" s="96"/>
      <c r="J49" s="97"/>
      <c r="K49" s="596"/>
      <c r="L49" s="597"/>
    </row>
    <row r="50" spans="2:12" ht="24.75" customHeight="1" x14ac:dyDescent="0.25">
      <c r="B50" s="607"/>
      <c r="C50" s="28">
        <f>+'DATOS INICIALES'!D24</f>
        <v>72141100</v>
      </c>
      <c r="D50" s="96"/>
      <c r="E50" s="96"/>
      <c r="F50" s="96"/>
      <c r="G50" s="96" t="s">
        <v>79</v>
      </c>
      <c r="H50" s="96"/>
      <c r="I50" s="96"/>
      <c r="J50" s="97"/>
      <c r="K50" s="596"/>
      <c r="L50" s="597"/>
    </row>
    <row r="51" spans="2:12" ht="24.75" customHeight="1" x14ac:dyDescent="0.25">
      <c r="B51" s="607"/>
      <c r="C51" s="28">
        <f>+'DATOS INICIALES'!D25</f>
        <v>72141500</v>
      </c>
      <c r="D51" s="96" t="s">
        <v>79</v>
      </c>
      <c r="E51" s="96" t="s">
        <v>79</v>
      </c>
      <c r="F51" s="96" t="s">
        <v>79</v>
      </c>
      <c r="G51" s="96" t="s">
        <v>79</v>
      </c>
      <c r="H51" s="96"/>
      <c r="I51" s="96"/>
      <c r="J51" s="97"/>
      <c r="K51" s="596"/>
      <c r="L51" s="597"/>
    </row>
    <row r="52" spans="2:12" ht="24.75" customHeight="1" x14ac:dyDescent="0.25">
      <c r="B52" s="607"/>
      <c r="C52" s="28">
        <f>+'DATOS INICIALES'!D26</f>
        <v>72153900</v>
      </c>
      <c r="D52" s="96" t="s">
        <v>79</v>
      </c>
      <c r="E52" s="96" t="s">
        <v>79</v>
      </c>
      <c r="F52" s="96" t="s">
        <v>79</v>
      </c>
      <c r="G52" s="96"/>
      <c r="H52" s="96"/>
      <c r="I52" s="96"/>
      <c r="J52" s="97"/>
      <c r="K52" s="596"/>
      <c r="L52" s="597"/>
    </row>
    <row r="53" spans="2:12" ht="24.75" customHeight="1" x14ac:dyDescent="0.25">
      <c r="B53" s="607"/>
      <c r="C53" s="28"/>
      <c r="D53" s="96"/>
      <c r="E53" s="96"/>
      <c r="F53" s="96"/>
      <c r="G53" s="96"/>
      <c r="H53" s="96"/>
      <c r="I53" s="96"/>
      <c r="J53" s="96"/>
      <c r="K53" s="596"/>
      <c r="L53" s="597"/>
    </row>
    <row r="54" spans="2:12" ht="60.75" customHeight="1" x14ac:dyDescent="0.25">
      <c r="B54" s="608"/>
      <c r="C54" s="15" t="s">
        <v>59</v>
      </c>
      <c r="D54" s="15" t="str">
        <f t="shared" ref="D54:J54" si="9">IF(D24="","N/A",IF(D47="SI","CUMPLE",IF(D48="SI","CUMPLE",IF(D49="SI","CUMPLE",IF(D50="SI","CUMPLE",IF(D51="SI","CUMPLE",IF(D52="SI","CUMPLE",IF(D53="SI","CUMPLE","NO CUMPLE"))))))))</f>
        <v>CUMPLE</v>
      </c>
      <c r="E54" s="15" t="str">
        <f t="shared" si="9"/>
        <v>CUMPLE</v>
      </c>
      <c r="F54" s="15" t="str">
        <f t="shared" si="9"/>
        <v>CUMPLE</v>
      </c>
      <c r="G54" s="15" t="str">
        <f t="shared" si="9"/>
        <v>CUMPLE</v>
      </c>
      <c r="H54" s="15" t="str">
        <f t="shared" si="9"/>
        <v>N/A</v>
      </c>
      <c r="I54" s="15" t="str">
        <f t="shared" si="9"/>
        <v>N/A</v>
      </c>
      <c r="J54" s="15" t="str">
        <f t="shared" si="9"/>
        <v>N/A</v>
      </c>
      <c r="K54" s="596"/>
      <c r="L54" s="597"/>
    </row>
    <row r="55" spans="2:12" ht="296.25" customHeight="1" x14ac:dyDescent="0.25">
      <c r="B55" s="609" t="s">
        <v>206</v>
      </c>
      <c r="C55" s="610"/>
      <c r="D55" s="90" t="s">
        <v>14</v>
      </c>
      <c r="E55" s="90" t="s">
        <v>14</v>
      </c>
      <c r="F55" s="90" t="s">
        <v>14</v>
      </c>
      <c r="G55" s="90" t="s">
        <v>14</v>
      </c>
      <c r="H55" s="90"/>
      <c r="I55" s="90"/>
      <c r="J55" s="90"/>
      <c r="K55" s="639"/>
      <c r="L55" s="640"/>
    </row>
    <row r="56" spans="2:12" ht="353.25" customHeight="1" x14ac:dyDescent="0.25">
      <c r="B56" s="609" t="s">
        <v>209</v>
      </c>
      <c r="C56" s="610"/>
      <c r="D56" s="90" t="s">
        <v>14</v>
      </c>
      <c r="E56" s="90" t="s">
        <v>14</v>
      </c>
      <c r="F56" s="90" t="s">
        <v>14</v>
      </c>
      <c r="G56" s="90" t="s">
        <v>14</v>
      </c>
      <c r="H56" s="90"/>
      <c r="I56" s="90"/>
      <c r="J56" s="90"/>
      <c r="K56" s="639"/>
      <c r="L56" s="640"/>
    </row>
    <row r="57" spans="2:12" ht="99" customHeight="1" x14ac:dyDescent="0.25">
      <c r="B57" s="603" t="s">
        <v>211</v>
      </c>
      <c r="C57" s="604"/>
      <c r="D57" s="90" t="s">
        <v>14</v>
      </c>
      <c r="E57" s="90" t="s">
        <v>14</v>
      </c>
      <c r="F57" s="90" t="s">
        <v>14</v>
      </c>
      <c r="G57" s="90" t="s">
        <v>14</v>
      </c>
      <c r="H57" s="90"/>
      <c r="I57" s="90"/>
      <c r="J57" s="90"/>
      <c r="K57" s="639"/>
      <c r="L57" s="640"/>
    </row>
    <row r="58" spans="2:12" ht="92.25" customHeight="1" x14ac:dyDescent="0.25">
      <c r="B58" s="603" t="s">
        <v>207</v>
      </c>
      <c r="C58" s="604"/>
      <c r="D58" s="90" t="s">
        <v>14</v>
      </c>
      <c r="E58" s="90" t="s">
        <v>14</v>
      </c>
      <c r="F58" s="90" t="s">
        <v>14</v>
      </c>
      <c r="G58" s="90" t="s">
        <v>14</v>
      </c>
      <c r="H58" s="90"/>
      <c r="I58" s="90"/>
      <c r="J58" s="90"/>
      <c r="K58" s="639"/>
      <c r="L58" s="640"/>
    </row>
    <row r="59" spans="2:12" ht="291.75" customHeight="1" x14ac:dyDescent="0.25">
      <c r="B59" s="603" t="s">
        <v>208</v>
      </c>
      <c r="C59" s="604"/>
      <c r="D59" s="90" t="s">
        <v>13</v>
      </c>
      <c r="E59" s="90" t="s">
        <v>13</v>
      </c>
      <c r="F59" s="90" t="s">
        <v>13</v>
      </c>
      <c r="G59" s="90" t="s">
        <v>13</v>
      </c>
      <c r="H59" s="90"/>
      <c r="I59" s="90"/>
      <c r="J59" s="90"/>
      <c r="K59" s="639"/>
      <c r="L59" s="640"/>
    </row>
    <row r="60" spans="2:12" ht="336" customHeight="1" x14ac:dyDescent="0.25">
      <c r="B60" s="531" t="s">
        <v>213</v>
      </c>
      <c r="C60" s="531"/>
      <c r="D60" s="90" t="s">
        <v>14</v>
      </c>
      <c r="E60" s="90" t="s">
        <v>14</v>
      </c>
      <c r="F60" s="90" t="s">
        <v>14</v>
      </c>
      <c r="G60" s="90" t="s">
        <v>14</v>
      </c>
      <c r="H60" s="90"/>
      <c r="I60" s="90"/>
      <c r="J60" s="90"/>
      <c r="K60" s="639"/>
      <c r="L60" s="640"/>
    </row>
    <row r="61" spans="2:12" ht="129.75" customHeight="1" x14ac:dyDescent="0.25">
      <c r="B61" s="584" t="s">
        <v>168</v>
      </c>
      <c r="C61" s="585"/>
      <c r="D61" s="90" t="s">
        <v>13</v>
      </c>
      <c r="E61" s="90" t="s">
        <v>13</v>
      </c>
      <c r="F61" s="90" t="s">
        <v>13</v>
      </c>
      <c r="G61" s="90" t="s">
        <v>13</v>
      </c>
      <c r="H61" s="90"/>
      <c r="I61" s="90"/>
      <c r="J61" s="90"/>
      <c r="K61" s="639"/>
      <c r="L61" s="640"/>
    </row>
    <row r="62" spans="2:12" ht="408.75" customHeight="1" x14ac:dyDescent="0.25">
      <c r="B62" s="605" t="s">
        <v>170</v>
      </c>
      <c r="C62" s="605"/>
      <c r="D62" s="90" t="s">
        <v>13</v>
      </c>
      <c r="E62" s="90" t="s">
        <v>13</v>
      </c>
      <c r="F62" s="90" t="s">
        <v>13</v>
      </c>
      <c r="G62" s="90" t="s">
        <v>13</v>
      </c>
      <c r="H62" s="90"/>
      <c r="I62" s="90"/>
      <c r="J62" s="90"/>
      <c r="K62" s="639"/>
      <c r="L62" s="640"/>
    </row>
    <row r="63" spans="2:12" ht="234.75" customHeight="1" x14ac:dyDescent="0.25">
      <c r="B63" s="531" t="s">
        <v>212</v>
      </c>
      <c r="C63" s="531"/>
      <c r="D63" s="90" t="s">
        <v>14</v>
      </c>
      <c r="E63" s="90" t="s">
        <v>14</v>
      </c>
      <c r="F63" s="90" t="s">
        <v>14</v>
      </c>
      <c r="G63" s="90" t="s">
        <v>14</v>
      </c>
      <c r="H63" s="90"/>
      <c r="I63" s="90"/>
      <c r="J63" s="90"/>
      <c r="K63" s="639"/>
      <c r="L63" s="640"/>
    </row>
    <row r="64" spans="2:12" ht="70.5" customHeight="1" x14ac:dyDescent="0.25">
      <c r="B64" s="611" t="s">
        <v>80</v>
      </c>
      <c r="C64" s="611"/>
      <c r="D64" s="15" t="str">
        <f>IF(D24="","N/A",IF(AND(D46="CUMPLE",D54="CUMPLE",D55="CUMPLE",D56="CUMPLE",D57="CUMPLE",D58="CUMPLE",OR(D59="CUMPLE",D59="N/A"),D60="CUMPLE",OR(D61="CUMPLE",D61="N/A"),D63="CUMPLE",OR(D62="CUMPLE",D62="N/A")),"CUMPLE","NO CUMPLE"))</f>
        <v>CUMPLE</v>
      </c>
      <c r="E64" s="15" t="str">
        <f>IF(E24="","N/A",IF(AND(E46="CUMPLE",E54="CUMPLE",E55="CUMPLE",E56="CUMPLE",E57="CUMPLE",E58="CUMPLE",OR(E59="CUMPLE",E59="N/A"),E60="CUMPLE",OR(E61="CUMPLE",E61="N/A"),E63="CUMPLE",OR(E62="CUMPLE",E62="N/A")),"CUMPLE","NO CUMPLE"))</f>
        <v>CUMPLE</v>
      </c>
      <c r="F64" s="15" t="str">
        <f t="shared" ref="F64:J64" si="10">IF(F24="","N/A",IF(AND(F46="CUMPLE",F54="CUMPLE",F55="CUMPLE",F56="CUMPLE",F57="CUMPLE",F58="CUMPLE",OR(F59="CUMPLE",F59="N/A"),F60="CUMPLE",OR(F61="CUMPLE",F61="N/A"),F63="CUMPLE",OR(F62="CUMPLE",F62="N/A")),"CUMPLE","NO CUMPLE"))</f>
        <v>CUMPLE</v>
      </c>
      <c r="G64" s="15" t="str">
        <f t="shared" si="10"/>
        <v>CUMPLE</v>
      </c>
      <c r="H64" s="15" t="str">
        <f t="shared" si="10"/>
        <v>N/A</v>
      </c>
      <c r="I64" s="15" t="str">
        <f t="shared" si="10"/>
        <v>N/A</v>
      </c>
      <c r="J64" s="15" t="str">
        <f t="shared" si="10"/>
        <v>N/A</v>
      </c>
      <c r="K64" s="165"/>
      <c r="L64" s="162"/>
    </row>
    <row r="65" spans="2:12" ht="81.75" customHeight="1" x14ac:dyDescent="0.25">
      <c r="B65" s="531" t="s">
        <v>177</v>
      </c>
      <c r="C65" s="531"/>
      <c r="D65" s="90" t="s">
        <v>14</v>
      </c>
      <c r="E65" s="90" t="s">
        <v>14</v>
      </c>
      <c r="F65" s="90"/>
      <c r="G65" s="90"/>
      <c r="H65" s="90"/>
      <c r="I65" s="90"/>
      <c r="J65" s="90"/>
      <c r="K65" s="639"/>
      <c r="L65" s="640"/>
    </row>
  </sheetData>
  <sheetProtection formatCells="0" formatColumns="0" formatRows="0"/>
  <mergeCells count="80">
    <mergeCell ref="B12:L12"/>
    <mergeCell ref="B2:L2"/>
    <mergeCell ref="B3:L3"/>
    <mergeCell ref="B4:L4"/>
    <mergeCell ref="B5:L5"/>
    <mergeCell ref="B7:I7"/>
    <mergeCell ref="J7:L7"/>
    <mergeCell ref="C8:I8"/>
    <mergeCell ref="C9:I9"/>
    <mergeCell ref="C10:I10"/>
    <mergeCell ref="C11:G11"/>
    <mergeCell ref="I11:L11"/>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K39:L39"/>
    <mergeCell ref="K40:L40"/>
    <mergeCell ref="K41:L41"/>
    <mergeCell ref="K42:L42"/>
    <mergeCell ref="K43:L43"/>
    <mergeCell ref="K44:L44"/>
    <mergeCell ref="K46:L46"/>
    <mergeCell ref="B47:B54"/>
    <mergeCell ref="K47:L47"/>
    <mergeCell ref="K48:L48"/>
    <mergeCell ref="K49:L49"/>
    <mergeCell ref="K50:L50"/>
    <mergeCell ref="K51:L51"/>
    <mergeCell ref="K52:L52"/>
    <mergeCell ref="K53:L53"/>
    <mergeCell ref="K54:L54"/>
    <mergeCell ref="B55:C55"/>
    <mergeCell ref="K55:L55"/>
    <mergeCell ref="B56:C56"/>
    <mergeCell ref="K56:L56"/>
    <mergeCell ref="B57:C57"/>
    <mergeCell ref="K57:L57"/>
    <mergeCell ref="B58:C58"/>
    <mergeCell ref="K58:L58"/>
    <mergeCell ref="B59:C59"/>
    <mergeCell ref="K59:L59"/>
    <mergeCell ref="B60:C60"/>
    <mergeCell ref="K60:L60"/>
    <mergeCell ref="B64:C64"/>
    <mergeCell ref="B65:C65"/>
    <mergeCell ref="K65:L65"/>
    <mergeCell ref="B61:C61"/>
    <mergeCell ref="K61:L61"/>
    <mergeCell ref="B62:C62"/>
    <mergeCell ref="K62:L62"/>
    <mergeCell ref="B63:C63"/>
    <mergeCell ref="K63:L63"/>
  </mergeCells>
  <conditionalFormatting sqref="D25:J35">
    <cfRule type="notContainsErrors" dxfId="1300" priority="18">
      <formula>NOT(ISERROR(D25))</formula>
    </cfRule>
    <cfRule type="containsBlanks" dxfId="1299" priority="17">
      <formula>LEN(TRIM(D25))=0</formula>
    </cfRule>
  </conditionalFormatting>
  <conditionalFormatting sqref="D34:J34 D24:K24 D37:J37 D40:J40 D43:J43 D46:J53 D55:J63 K64:L64">
    <cfRule type="containsBlanks" dxfId="1298" priority="19">
      <formula>LEN(TRIM(D24))=0</formula>
    </cfRule>
  </conditionalFormatting>
  <conditionalFormatting sqref="D46:J53">
    <cfRule type="cellIs" dxfId="1297" priority="15" operator="equal">
      <formula>"NO CUMPLE"</formula>
    </cfRule>
    <cfRule type="cellIs" dxfId="1296" priority="16" operator="equal">
      <formula>"CUMPLE"</formula>
    </cfRule>
  </conditionalFormatting>
  <conditionalFormatting sqref="D54:J54">
    <cfRule type="cellIs" dxfId="1295" priority="31" operator="equal">
      <formula>"""CUMPLE"""</formula>
    </cfRule>
    <cfRule type="cellIs" dxfId="1294" priority="30" operator="equal">
      <formula>"NO CUMPLE"</formula>
    </cfRule>
    <cfRule type="cellIs" dxfId="1293" priority="29" operator="equal">
      <formula>"CUMPLE"</formula>
    </cfRule>
    <cfRule type="cellIs" dxfId="1292" priority="25" operator="equal">
      <formula>"N/A"</formula>
    </cfRule>
  </conditionalFormatting>
  <conditionalFormatting sqref="D55:J63">
    <cfRule type="cellIs" dxfId="1291" priority="7" operator="equal">
      <formula>"NO CUMPLE"</formula>
    </cfRule>
    <cfRule type="cellIs" dxfId="1290" priority="8" operator="equal">
      <formula>"CUMPLE"</formula>
    </cfRule>
  </conditionalFormatting>
  <conditionalFormatting sqref="D64:J64">
    <cfRule type="cellIs" dxfId="1289" priority="22" operator="equal">
      <formula>"CUMPLE"</formula>
    </cfRule>
    <cfRule type="cellIs" dxfId="1288" priority="23" operator="equal">
      <formula>"NO CUMPLE"</formula>
    </cfRule>
    <cfRule type="cellIs" dxfId="1287" priority="21" operator="equal">
      <formula>"N/A"</formula>
    </cfRule>
    <cfRule type="cellIs" dxfId="1286" priority="24" operator="equal">
      <formula>"""CUMPLE"""</formula>
    </cfRule>
  </conditionalFormatting>
  <conditionalFormatting sqref="D65:J65">
    <cfRule type="cellIs" dxfId="1285" priority="2" operator="equal">
      <formula>"CUMPLE"</formula>
    </cfRule>
    <cfRule type="cellIs" dxfId="1284" priority="1" operator="equal">
      <formula>"NO CUMPLE"</formula>
    </cfRule>
  </conditionalFormatting>
  <conditionalFormatting sqref="D24:K24 D34:J34 D37:J37 D40:J40 D43:J43 D46:J53 D55:J63 K64:L64">
    <cfRule type="notContainsErrors" dxfId="1283" priority="20">
      <formula>NOT(ISERROR(D24))</formula>
    </cfRule>
  </conditionalFormatting>
  <conditionalFormatting sqref="D65:K65">
    <cfRule type="containsBlanks" dxfId="1282" priority="3">
      <formula>LEN(TRIM(D65))=0</formula>
    </cfRule>
    <cfRule type="notContainsErrors" dxfId="1281" priority="4">
      <formula>NOT(ISERROR(D65))</formula>
    </cfRule>
  </conditionalFormatting>
  <conditionalFormatting sqref="F20:H20">
    <cfRule type="cellIs" dxfId="1280" priority="35" operator="equal">
      <formula>"CUMPLE"</formula>
    </cfRule>
    <cfRule type="cellIs" dxfId="1279" priority="36" operator="equal">
      <formula>"NO CUMPLE"</formula>
    </cfRule>
    <cfRule type="cellIs" dxfId="1278" priority="37" operator="equal">
      <formula>"""CUMPLE"""</formula>
    </cfRule>
  </conditionalFormatting>
  <conditionalFormatting sqref="I11">
    <cfRule type="containsText" dxfId="1277" priority="38" operator="containsText" text="INHABILITADO">
      <formula>NOT(ISERROR(SEARCH("INHABILITADO",I11)))</formula>
    </cfRule>
    <cfRule type="containsText" dxfId="1276" priority="39" operator="containsText" text="HABILITADO">
      <formula>NOT(ISERROR(SEARCH("HABILITADO",I11)))</formula>
    </cfRule>
    <cfRule type="containsText" dxfId="1275" priority="40" operator="containsText" text="HABILITADO">
      <formula>NOT(ISERROR(SEARCH("HABILITADO",I11)))</formula>
    </cfRule>
    <cfRule type="containsText" dxfId="1274" priority="41" operator="containsText" text="NO CUMPLE">
      <formula>NOT(ISERROR(SEARCH("NO CUMPLE",I11)))</formula>
    </cfRule>
  </conditionalFormatting>
  <conditionalFormatting sqref="J20">
    <cfRule type="cellIs" dxfId="1273" priority="12" operator="equal">
      <formula>"SI"</formula>
    </cfRule>
    <cfRule type="cellIs" dxfId="1272" priority="11" operator="equal">
      <formula>"NO"</formula>
    </cfRule>
  </conditionalFormatting>
  <conditionalFormatting sqref="K19">
    <cfRule type="cellIs" dxfId="1271" priority="26" operator="equal">
      <formula>"CUMPLE"</formula>
    </cfRule>
    <cfRule type="cellIs" dxfId="1270" priority="27" operator="equal">
      <formula>"NO CUMPLE"</formula>
    </cfRule>
    <cfRule type="cellIs" dxfId="1269" priority="28" operator="equal">
      <formula>"""CUMPLE"""</formula>
    </cfRule>
  </conditionalFormatting>
  <conditionalFormatting sqref="K25:K63">
    <cfRule type="containsBlanks" dxfId="1268" priority="5">
      <formula>LEN(TRIM(K25))=0</formula>
    </cfRule>
    <cfRule type="notContainsErrors" dxfId="1267" priority="6">
      <formula>NOT(ISERROR(K25))</formula>
    </cfRule>
  </conditionalFormatting>
  <conditionalFormatting sqref="L15">
    <cfRule type="cellIs" dxfId="1266" priority="32" operator="equal">
      <formula>"CUMPLE"</formula>
    </cfRule>
    <cfRule type="cellIs" dxfId="1265" priority="33" operator="equal">
      <formula>"NO CUMPLE"</formula>
    </cfRule>
    <cfRule type="cellIs" dxfId="1264" priority="34" operator="equal">
      <formula>"""CUMPLE"""</formula>
    </cfRule>
  </conditionalFormatting>
  <conditionalFormatting sqref="L20">
    <cfRule type="cellIs" dxfId="1263" priority="10" operator="equal">
      <formula>"SI"</formula>
    </cfRule>
    <cfRule type="cellIs" dxfId="1262" priority="9" operator="equal">
      <formula>"NO"</formula>
    </cfRule>
  </conditionalFormatting>
  <dataValidations count="3">
    <dataValidation type="list" allowBlank="1" showInputMessage="1" showErrorMessage="1" sqref="D65:I65" xr:uid="{00000000-0002-0000-0600-000000000000}">
      <formula1>"CUMPLE,NO CUMPLE"</formula1>
    </dataValidation>
    <dataValidation type="list" allowBlank="1" showInputMessage="1" showErrorMessage="1" sqref="D24:J26" xr:uid="{00000000-0002-0000-0600-000001000000}">
      <formula1>$C$15:$C$19</formula1>
    </dataValidation>
    <dataValidation type="list" allowBlank="1" showInputMessage="1" showErrorMessage="1" sqref="L57:L64" xr:uid="{00000000-0002-0000-0600-000002000000}">
      <formula1>"0,1,2,3,4,5,6"</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0600-000003000000}">
          <x14:formula1>
            <xm:f>'DATOS INICIALES'!$A$13:$A$43</xm:f>
          </x14:formula1>
          <xm:sqref>D31:I31</xm:sqref>
        </x14:dataValidation>
        <x14:dataValidation type="list" allowBlank="1" showInputMessage="1" showErrorMessage="1" xr:uid="{00000000-0002-0000-0600-000004000000}">
          <x14:formula1>
            <xm:f>'DATOS INICIALES'!$D$21:$D$25</xm:f>
          </x14:formula1>
          <xm:sqref>M47:M54</xm:sqref>
        </x14:dataValidation>
        <x14:dataValidation type="list" allowBlank="1" showInputMessage="1" showErrorMessage="1" xr:uid="{00000000-0002-0000-0600-000005000000}">
          <x14:formula1>
            <xm:f>'DATOS INICIALES'!$A$54:$A$59</xm:f>
          </x14:formula1>
          <xm:sqref>D23:I23</xm:sqref>
        </x14:dataValidation>
        <x14:dataValidation type="list" allowBlank="1" showInputMessage="1" showErrorMessage="1" xr:uid="{00000000-0002-0000-0600-000006000000}">
          <x14:formula1>
            <xm:f>'DATOS INICIALES'!$A$50:$A$52</xm:f>
          </x14:formula1>
          <xm:sqref>D55:I57 D46:J46 J55:J56 D58:J63</xm:sqref>
        </x14:dataValidation>
        <x14:dataValidation type="list" allowBlank="1" showInputMessage="1" showErrorMessage="1" xr:uid="{00000000-0002-0000-0600-000007000000}">
          <x14:formula1>
            <xm:f>'DATOS INICIALES'!$C$45:$C$46</xm:f>
          </x14:formula1>
          <xm:sqref>D47:I53 J47:J52</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N65"/>
  <sheetViews>
    <sheetView view="pageBreakPreview" zoomScale="55" zoomScaleNormal="55" zoomScaleSheetLayoutView="55" workbookViewId="0">
      <pane ySplit="11" topLeftCell="A27" activePane="bottomLeft" state="frozenSplit"/>
      <selection activeCell="D65" sqref="D65"/>
      <selection pane="bottomLeft" activeCell="E28" sqref="E28"/>
    </sheetView>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612" t="s">
        <v>0</v>
      </c>
      <c r="C2" s="613"/>
      <c r="D2" s="613"/>
      <c r="E2" s="613"/>
      <c r="F2" s="613"/>
      <c r="G2" s="613"/>
      <c r="H2" s="613"/>
      <c r="I2" s="613"/>
      <c r="J2" s="613"/>
      <c r="K2" s="613"/>
      <c r="L2" s="614"/>
    </row>
    <row r="3" spans="1:12" ht="4.5" customHeight="1" x14ac:dyDescent="0.25">
      <c r="B3" s="615"/>
      <c r="C3" s="616"/>
      <c r="D3" s="616"/>
      <c r="E3" s="616"/>
      <c r="F3" s="616"/>
      <c r="G3" s="616"/>
      <c r="H3" s="616"/>
      <c r="I3" s="616"/>
      <c r="J3" s="616"/>
      <c r="K3" s="616"/>
      <c r="L3" s="617"/>
    </row>
    <row r="4" spans="1:12" ht="18.75" x14ac:dyDescent="0.3">
      <c r="B4" s="618" t="str">
        <f>'DATOS INICIALES'!G4</f>
        <v>FDLK-LP-013-20234</v>
      </c>
      <c r="C4" s="619"/>
      <c r="D4" s="619"/>
      <c r="E4" s="619"/>
      <c r="F4" s="619"/>
      <c r="G4" s="619"/>
      <c r="H4" s="619"/>
      <c r="I4" s="619"/>
      <c r="J4" s="619"/>
      <c r="K4" s="619"/>
      <c r="L4" s="620"/>
    </row>
    <row r="5" spans="1:12" ht="3.75" customHeight="1" x14ac:dyDescent="0.25">
      <c r="B5" s="615"/>
      <c r="C5" s="616"/>
      <c r="D5" s="616"/>
      <c r="E5" s="616"/>
      <c r="F5" s="616"/>
      <c r="G5" s="616"/>
      <c r="H5" s="616"/>
      <c r="I5" s="616"/>
      <c r="J5" s="616"/>
      <c r="K5" s="616"/>
      <c r="L5" s="617"/>
    </row>
    <row r="6" spans="1:12" x14ac:dyDescent="0.25">
      <c r="B6" s="10" t="s">
        <v>32</v>
      </c>
      <c r="C6" s="73" t="s">
        <v>54</v>
      </c>
      <c r="D6" s="72" t="s">
        <v>70</v>
      </c>
      <c r="E6" s="89"/>
      <c r="F6" s="65"/>
      <c r="G6" s="72" t="s">
        <v>97</v>
      </c>
      <c r="H6" s="99">
        <v>45632</v>
      </c>
      <c r="I6" s="41"/>
      <c r="J6" s="41"/>
      <c r="K6" s="41"/>
      <c r="L6" s="42"/>
    </row>
    <row r="7" spans="1:12" x14ac:dyDescent="0.25">
      <c r="B7" s="621" t="s">
        <v>89</v>
      </c>
      <c r="C7" s="622"/>
      <c r="D7" s="622"/>
      <c r="E7" s="622"/>
      <c r="F7" s="622"/>
      <c r="G7" s="622"/>
      <c r="H7" s="622"/>
      <c r="I7" s="622"/>
      <c r="J7" s="623" t="s">
        <v>71</v>
      </c>
      <c r="K7" s="622"/>
      <c r="L7" s="624"/>
    </row>
    <row r="8" spans="1:12" ht="36.75" customHeight="1" x14ac:dyDescent="0.25">
      <c r="B8" s="2" t="s">
        <v>23</v>
      </c>
      <c r="C8" s="632" t="str">
        <f>'DATOS INICIALES'!D2</f>
        <v xml:space="preserve">“CONTRATAR POR EL SISTEMA DE PRECIOS UNITARIOS A MONTO AGOTABLE EL DIAGNÓSTICO, MANTENIMIENTO CORRECTIVO Y PREVENTIVO, SUMINISTRO E INSTALACION DE MOBILIARIO DE LOS PARQUES DE PROXIMIDAD (VECINALES Y DE BOLSILLO) PRIORIZADOS EN LA LOCALIDAD DE KENNEDY”.  </v>
      </c>
      <c r="D8" s="633"/>
      <c r="E8" s="633"/>
      <c r="F8" s="633"/>
      <c r="G8" s="633"/>
      <c r="H8" s="633"/>
      <c r="I8" s="633"/>
      <c r="J8" s="154" t="s">
        <v>66</v>
      </c>
      <c r="K8" s="155">
        <v>0.75</v>
      </c>
      <c r="L8" s="156">
        <f>K8*$C$10</f>
        <v>1645.1285451923077</v>
      </c>
    </row>
    <row r="9" spans="1:12" ht="28.5" customHeight="1" x14ac:dyDescent="0.25">
      <c r="B9" s="2" t="s">
        <v>68</v>
      </c>
      <c r="C9" s="634">
        <f>+'DATOS INICIALES'!C5</f>
        <v>2851556145</v>
      </c>
      <c r="D9" s="635"/>
      <c r="E9" s="635"/>
      <c r="F9" s="635"/>
      <c r="G9" s="635"/>
      <c r="H9" s="635"/>
      <c r="I9" s="635"/>
      <c r="J9" s="154" t="s">
        <v>67</v>
      </c>
      <c r="K9" s="155">
        <v>1.2</v>
      </c>
      <c r="L9" s="156">
        <f t="shared" ref="L9:L10" si="0">K9*$C$10</f>
        <v>2632.2056723076921</v>
      </c>
    </row>
    <row r="10" spans="1:12" ht="25.5" customHeight="1" x14ac:dyDescent="0.25">
      <c r="B10" s="2" t="s">
        <v>69</v>
      </c>
      <c r="C10" s="636">
        <f>C9/'DATOS INICIALES'!B43</f>
        <v>2193.5047269230768</v>
      </c>
      <c r="D10" s="637"/>
      <c r="E10" s="637"/>
      <c r="F10" s="637"/>
      <c r="G10" s="637"/>
      <c r="H10" s="637"/>
      <c r="I10" s="637"/>
      <c r="J10" s="154" t="s">
        <v>171</v>
      </c>
      <c r="K10" s="155">
        <v>1.5</v>
      </c>
      <c r="L10" s="156">
        <f t="shared" si="0"/>
        <v>3290.2570903846154</v>
      </c>
    </row>
    <row r="11" spans="1:12" ht="59.25" customHeight="1" x14ac:dyDescent="0.25">
      <c r="A11" s="11">
        <v>4</v>
      </c>
      <c r="B11" s="2" t="s">
        <v>24</v>
      </c>
      <c r="C11" s="638" t="str">
        <f>VLOOKUP(A11,PROPONENTES!$A$10:$B$42,2,FALSE)</f>
        <v>MLG INGENIERIA SAS</v>
      </c>
      <c r="D11" s="638"/>
      <c r="E11" s="638"/>
      <c r="F11" s="638"/>
      <c r="G11" s="638"/>
      <c r="H11" s="146" t="s">
        <v>172</v>
      </c>
      <c r="I11" s="631" t="str">
        <f>IF(AND(F20="CUMPLE",G20="CUMPLE",H20="CUMPLE",L15="CUMPLE",K19="CUMPLE"),"CUMPLE","NO CUMPLE")</f>
        <v>CUMPLE</v>
      </c>
      <c r="J11" s="631"/>
      <c r="K11" s="631"/>
      <c r="L11" s="631"/>
    </row>
    <row r="12" spans="1:12" ht="9.75" customHeight="1" x14ac:dyDescent="0.25">
      <c r="B12" s="625"/>
      <c r="C12" s="626"/>
      <c r="D12" s="626"/>
      <c r="E12" s="626"/>
      <c r="F12" s="626"/>
      <c r="G12" s="626"/>
      <c r="H12" s="626"/>
      <c r="I12" s="626"/>
      <c r="J12" s="626"/>
      <c r="K12" s="626"/>
      <c r="L12" s="627"/>
    </row>
    <row r="13" spans="1:12" s="141" customFormat="1" ht="24" customHeight="1" x14ac:dyDescent="0.25">
      <c r="B13" s="628" t="s">
        <v>78</v>
      </c>
      <c r="C13" s="629"/>
      <c r="D13" s="629"/>
      <c r="E13" s="629"/>
      <c r="F13" s="629"/>
      <c r="G13" s="629"/>
      <c r="H13" s="629"/>
      <c r="I13" s="629"/>
      <c r="J13" s="629"/>
      <c r="K13" s="629"/>
      <c r="L13" s="630"/>
    </row>
    <row r="14" spans="1:12" ht="69" customHeight="1" x14ac:dyDescent="0.25">
      <c r="B14" s="595" t="s">
        <v>33</v>
      </c>
      <c r="C14" s="74" t="s">
        <v>61</v>
      </c>
      <c r="D14" s="74" t="s">
        <v>62</v>
      </c>
      <c r="E14" s="35" t="s">
        <v>65</v>
      </c>
      <c r="F14" s="35" t="s">
        <v>75</v>
      </c>
      <c r="G14" s="35" t="s">
        <v>64</v>
      </c>
      <c r="H14" s="35" t="s">
        <v>167</v>
      </c>
      <c r="I14" s="35" t="s">
        <v>72</v>
      </c>
      <c r="J14" s="35" t="s">
        <v>147</v>
      </c>
      <c r="K14" s="35" t="s">
        <v>148</v>
      </c>
      <c r="L14" s="74" t="s">
        <v>73</v>
      </c>
    </row>
    <row r="15" spans="1:12" ht="33.75" customHeight="1" x14ac:dyDescent="0.25">
      <c r="B15" s="595"/>
      <c r="C15" s="100" t="str">
        <f>IF(VLOOKUP(C11,PROPONENTES!B10:N111,2,FALSE)=0,"",VLOOKUP(C11,PROPONENTES!B10:N111,2,FALSE))</f>
        <v>MLG INGENIERIA SAS</v>
      </c>
      <c r="D15" s="101">
        <f>IF(VLOOKUP(C11,PROPONENTES!B10:N111,3,FALSE)=0,"",VLOOKUP(C11,PROPONENTES!B10:N111,3,FALSE))</f>
        <v>1</v>
      </c>
      <c r="E15" s="102">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2773.34</v>
      </c>
      <c r="F15" s="103" t="str">
        <f t="shared" ref="F15:F18" si="1">IF(C15="","",IF(E15&gt;=$J$15*0.5,"SI","NO"))</f>
        <v>SI</v>
      </c>
      <c r="G15" s="104" t="str">
        <f t="shared" ref="G15:G17" si="2">IF(C15="","",IF(E15&gt;=$J$15*0.05,"SI",IF(E15=0,"NO APORTA EXPERIENCIA",)))</f>
        <v>SI</v>
      </c>
      <c r="H15" s="103" t="str">
        <f>IF(C15="","",IF(AND(G15="NO APORTA EXPERIENCIA",D15&lt;=10%),"SI",IF(G15="SI","NO APLICA","NO - PORCENTAJE MAYOR AL 10%")))</f>
        <v>NO APLICA</v>
      </c>
      <c r="I15" s="641">
        <f>COUNTIF(D64:I64,"CUMPLE")</f>
        <v>2</v>
      </c>
      <c r="J15" s="586">
        <f>IF(AND(I15&gt;=1,I15&lt;=2),L8,IF(AND(I15&gt;=3,I15&lt;=4),L9,IF(AND(I15&gt;=5,I15&lt;=7),L10)))</f>
        <v>1645.1285451923077</v>
      </c>
      <c r="K15" s="586">
        <f>+E20</f>
        <v>2773.34</v>
      </c>
      <c r="L15" s="587" t="str">
        <f>IF(K15&gt;=J15,"CUMPLE","NO CUMPLE")</f>
        <v>CUMPLE</v>
      </c>
    </row>
    <row r="16" spans="1:12" ht="33.75" customHeight="1" x14ac:dyDescent="0.25">
      <c r="B16" s="595"/>
      <c r="C16" s="100" t="str">
        <f>IF(VLOOKUP(C11,PROPONENTES!B10:N111,4,FALSE)=0,"",VLOOKUP(C11,PROPONENTES!B10:N111,4,FALSE))</f>
        <v/>
      </c>
      <c r="D16" s="101" t="str">
        <f>IF(VLOOKUP(C11,PROPONENTES!B10:N111,5,FALSE)=0,"",VLOOKUP(C11,PROPONENTES!B10:N111,5,FALSE))</f>
        <v/>
      </c>
      <c r="E16" s="102" t="str">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
      </c>
      <c r="F16" s="103" t="str">
        <f t="shared" si="1"/>
        <v/>
      </c>
      <c r="G16" s="104" t="str">
        <f t="shared" si="2"/>
        <v/>
      </c>
      <c r="H16" s="104" t="str">
        <f>IF(C16="","",IF(AND(G16="NO APORTA EXPERIENCIA",D16&lt;=10%),"SI",IF(G16="SI","NO APLICA","NO - PORCENTAJE MAYOR AL 10%")))</f>
        <v/>
      </c>
      <c r="I16" s="641"/>
      <c r="J16" s="586"/>
      <c r="K16" s="586"/>
      <c r="L16" s="587"/>
    </row>
    <row r="17" spans="2:14" ht="33.75" customHeight="1" x14ac:dyDescent="0.25">
      <c r="B17" s="595"/>
      <c r="C17" s="100" t="str">
        <f>IF(VLOOKUP(C11,PROPONENTES!B10:N111,6,FALSE)=0,"",VLOOKUP(C11,PROPONENTES!B10:N111,6,FALSE))</f>
        <v/>
      </c>
      <c r="D17" s="101" t="str">
        <f>IF(VLOOKUP(C11,PROPONENTES!B10:N111,7,FALSE)=0,"",VLOOKUP(C11,PROPONENTES!B10:N111,7,FALSE))</f>
        <v/>
      </c>
      <c r="E17" s="102" t="str">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
      </c>
      <c r="F17" s="103" t="str">
        <f t="shared" si="1"/>
        <v/>
      </c>
      <c r="G17" s="104" t="str">
        <f t="shared" si="2"/>
        <v/>
      </c>
      <c r="H17" s="103" t="str">
        <f>IF(C17="","",IF(AND(G17="NO APORTA EXPERIENCIA",D17&lt;=10%),"SI",IF(G17="SI","NO APLICA","NO - PORCENTAJE MAYOR AL 10%")))</f>
        <v/>
      </c>
      <c r="I17" s="641"/>
      <c r="J17" s="586"/>
      <c r="K17" s="586"/>
      <c r="L17" s="587"/>
    </row>
    <row r="18" spans="2:14" ht="50.25" customHeight="1" x14ac:dyDescent="0.25">
      <c r="B18" s="595"/>
      <c r="C18" s="100" t="str">
        <f>IF(VLOOKUP(C11,PROPONENTES!B10:N111,8,FALSE)=0,"",VLOOKUP(C11,PROPONENTES!B10:N111,8,FALSE))</f>
        <v/>
      </c>
      <c r="D18" s="101" t="str">
        <f>IF(VLOOKUP(C11,PROPONENTES!B10:N111,9,FALSE)=0,"",VLOOKUP(C11,PROPONENTES!B10:N111,9,FALSE))</f>
        <v/>
      </c>
      <c r="E18" s="102" t="str">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
      </c>
      <c r="F18" s="103" t="str">
        <f t="shared" si="1"/>
        <v/>
      </c>
      <c r="G18" s="104" t="str">
        <f>IF(C18="","",IF(E18&gt;=$J$15*0.05,"SI",IF(E18=0,"NO APORTA EXPERIENCIA",)))</f>
        <v/>
      </c>
      <c r="H18" s="103" t="str">
        <f>IF(C18="","",IF(AND(G18="NO APORTA EXPERIENCIA",D18&lt;=10%),"SI",IF(G18="SI","NO APLICA","NO - PORCENTAJE MAYOR AL 10%")))</f>
        <v/>
      </c>
      <c r="I18" s="35" t="s">
        <v>176</v>
      </c>
      <c r="J18" s="35" t="s">
        <v>175</v>
      </c>
      <c r="K18" s="528" t="s">
        <v>73</v>
      </c>
      <c r="L18" s="528"/>
    </row>
    <row r="19" spans="2:14" ht="33.75" customHeight="1" x14ac:dyDescent="0.25">
      <c r="B19" s="595"/>
      <c r="C19" s="100" t="str">
        <f>IF(VLOOKUP(C11,PROPONENTES!B10:N111,10,FALSE)=0,"",VLOOKUP(C11,PROPONENTES!B10:N111,10,FALSE))</f>
        <v/>
      </c>
      <c r="D19" s="101" t="str">
        <f>IF(VLOOKUP(C11,PROPONENTES!B10:N111,11,FALSE)=0,"",VLOOKUP(C11,PROPONENTES!B10:N111,11,FALSE))</f>
        <v/>
      </c>
      <c r="E19" s="102" t="str">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
      </c>
      <c r="F19" s="103" t="str">
        <f>IF(C19="","",IF(E19&gt;=$J$15*0.5,"SI","NO"))</f>
        <v/>
      </c>
      <c r="G19" s="104" t="str">
        <f>IF(C19="","",IF(E19&gt;=$J$15*0.05,"SI",IF(E19=0,"NO APORTA EXPERIENCIA",)))</f>
        <v/>
      </c>
      <c r="H19" s="103" t="str">
        <f>IF(C19="","",IF(AND(G19="NO APORTA EXPERIENCIA",D19&lt;=10%),"SI",IF(G19="SI","NO APLICA","NO - PORCENTAJE MAYOR AL 10%")))</f>
        <v/>
      </c>
      <c r="I19" s="157">
        <f>SUMIF(D65:J65,"CUMPLE",D39:J39)+SUMIF(D65:J65,"CUMPLE",D42:J42)+SUMIF(D65:J65,"CUMPLE",D45:J45)</f>
        <v>1805.18</v>
      </c>
      <c r="J19" s="152">
        <f>70%*C10</f>
        <v>1535.4533088461537</v>
      </c>
      <c r="K19" s="587" t="str">
        <f>IF(I19&gt;=J19,"CUMPLE","NO CUMPLE")</f>
        <v>CUMPLE</v>
      </c>
      <c r="L19" s="587"/>
    </row>
    <row r="20" spans="2:14" ht="84.75" customHeight="1" x14ac:dyDescent="0.25">
      <c r="B20" s="30" t="s">
        <v>63</v>
      </c>
      <c r="C20" s="24">
        <f>+VLOOKUP(C11,PROPONENTES!B10:N111,12,FALSE)</f>
        <v>1</v>
      </c>
      <c r="D20" s="101">
        <f>+VLOOKUP(C11,PROPONENTES!B10:N111,13,FALSE)</f>
        <v>1</v>
      </c>
      <c r="E20" s="36">
        <f>SUM(E15:E19)</f>
        <v>2773.34</v>
      </c>
      <c r="F20" s="15" t="str">
        <f>IF(F15="SI","CUMPLE",IF(F16="SI","CUMPLE",IF(F17="SI","CUMPLE",IF(F18="SI","CUMPLE",IF(F19="SI","CUMPLE","NO CUMPLE")))))</f>
        <v>CUMPLE</v>
      </c>
      <c r="G20" s="15"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5" t="str">
        <f>IF(COUNTIF(E15:E19,0)&gt;1,"NO CUMPLE, HAY MAS DE UN (1) INTEGRANTE QUE NO APORTA EXPERIENCIA",IF(AND(OR(H15="NO APLICA",H15="SI",H15=""),OR(H16="NO APLICA",H16="SI",H16=""),OR(H17="NO APLICA",H17="SI",H17=""),OR(H18="NO APLICA",H18="SI",H18=""),OR(H19="NO APLICA",H19="SI",H19="")),"CUMPLE","NO CUMPLE"))</f>
        <v>CUMPLE</v>
      </c>
      <c r="I20" s="35" t="s">
        <v>174</v>
      </c>
      <c r="J20" s="143" t="str">
        <f>IF(VLOOKUP(C11,PUNTAJE!B15:AF179,27,FALSE)=0.25,"SI","NO")</f>
        <v>SI</v>
      </c>
      <c r="K20" s="35" t="s">
        <v>173</v>
      </c>
      <c r="L20" s="143" t="str">
        <f>IF(VLOOKUP(C11,PUNTAJE!B15:AF179,31,FALSE)=0.25,"SI","NO")</f>
        <v>SI</v>
      </c>
      <c r="N20" s="35"/>
    </row>
    <row r="21" spans="2:14" ht="10.5" customHeight="1" thickBot="1" x14ac:dyDescent="0.3">
      <c r="B21" s="588"/>
      <c r="C21" s="589"/>
      <c r="D21" s="589"/>
      <c r="E21" s="589"/>
      <c r="F21" s="589"/>
      <c r="G21" s="589"/>
      <c r="H21" s="589"/>
      <c r="I21" s="589"/>
      <c r="J21" s="589"/>
      <c r="K21" s="589"/>
      <c r="L21" s="590"/>
    </row>
    <row r="22" spans="2:14" ht="54" customHeight="1" thickBot="1" x14ac:dyDescent="0.3">
      <c r="B22" s="591" t="str">
        <f>CONCATENATE("ACREDITACION EXPERIENCIA ",'DATOS INICIALES'!G4)</f>
        <v>ACREDITACION EXPERIENCIA FDLK-LP-013-20234</v>
      </c>
      <c r="C22" s="592"/>
      <c r="D22" s="592"/>
      <c r="E22" s="592"/>
      <c r="F22" s="592"/>
      <c r="G22" s="592"/>
      <c r="H22" s="592"/>
      <c r="I22" s="592"/>
      <c r="J22" s="593"/>
      <c r="K22" s="593"/>
      <c r="L22" s="594"/>
    </row>
    <row r="23" spans="2:14" ht="40.5" customHeight="1" x14ac:dyDescent="0.25">
      <c r="B23" s="31" t="s">
        <v>34</v>
      </c>
      <c r="C23" s="25" t="s">
        <v>166</v>
      </c>
      <c r="D23" s="26" t="s">
        <v>16</v>
      </c>
      <c r="E23" s="26" t="s">
        <v>17</v>
      </c>
      <c r="F23" s="26" t="s">
        <v>18</v>
      </c>
      <c r="G23" s="26" t="s">
        <v>19</v>
      </c>
      <c r="H23" s="26" t="s">
        <v>20</v>
      </c>
      <c r="I23" s="26" t="s">
        <v>21</v>
      </c>
      <c r="J23" s="26" t="s">
        <v>165</v>
      </c>
      <c r="K23" s="598" t="s">
        <v>74</v>
      </c>
      <c r="L23" s="599"/>
    </row>
    <row r="24" spans="2:14" ht="39.75" customHeight="1" x14ac:dyDescent="0.25">
      <c r="B24" s="582" t="s">
        <v>134</v>
      </c>
      <c r="C24" s="583"/>
      <c r="D24" s="90" t="s">
        <v>225</v>
      </c>
      <c r="E24" s="90" t="s">
        <v>225</v>
      </c>
      <c r="F24" s="90"/>
      <c r="G24" s="90"/>
      <c r="H24" s="90"/>
      <c r="I24" s="90"/>
      <c r="J24" s="90"/>
      <c r="K24" s="596"/>
      <c r="L24" s="597"/>
    </row>
    <row r="25" spans="2:14" ht="39.75" customHeight="1" x14ac:dyDescent="0.25">
      <c r="B25" s="582" t="s">
        <v>135</v>
      </c>
      <c r="C25" s="583"/>
      <c r="D25" s="90"/>
      <c r="E25" s="90"/>
      <c r="F25" s="90"/>
      <c r="G25" s="90"/>
      <c r="H25" s="90"/>
      <c r="I25" s="90"/>
      <c r="J25" s="90"/>
      <c r="K25" s="596"/>
      <c r="L25" s="597"/>
    </row>
    <row r="26" spans="2:14" ht="39.75" customHeight="1" x14ac:dyDescent="0.25">
      <c r="B26" s="582" t="s">
        <v>136</v>
      </c>
      <c r="C26" s="583"/>
      <c r="D26" s="90"/>
      <c r="E26" s="90"/>
      <c r="F26" s="90"/>
      <c r="G26" s="90"/>
      <c r="H26" s="90"/>
      <c r="I26" s="90"/>
      <c r="J26" s="90"/>
      <c r="K26" s="596"/>
      <c r="L26" s="597"/>
    </row>
    <row r="27" spans="2:14" ht="45.75" customHeight="1" x14ac:dyDescent="0.25">
      <c r="B27" s="600" t="s">
        <v>60</v>
      </c>
      <c r="C27" s="25" t="s">
        <v>37</v>
      </c>
      <c r="D27" s="91" t="s">
        <v>413</v>
      </c>
      <c r="E27" s="91" t="s">
        <v>414</v>
      </c>
      <c r="F27" s="91"/>
      <c r="G27" s="91"/>
      <c r="H27" s="91"/>
      <c r="I27" s="91"/>
      <c r="J27" s="91"/>
      <c r="K27" s="596"/>
      <c r="L27" s="597"/>
    </row>
    <row r="28" spans="2:14" ht="156.75" customHeight="1" x14ac:dyDescent="0.25">
      <c r="B28" s="601"/>
      <c r="C28" s="25" t="s">
        <v>38</v>
      </c>
      <c r="D28" s="91" t="s">
        <v>415</v>
      </c>
      <c r="E28" s="91" t="s">
        <v>416</v>
      </c>
      <c r="F28" s="91"/>
      <c r="G28" s="91"/>
      <c r="H28" s="91"/>
      <c r="I28" s="91"/>
      <c r="J28" s="91"/>
      <c r="K28" s="596"/>
      <c r="L28" s="597"/>
    </row>
    <row r="29" spans="2:14" ht="52.5" customHeight="1" x14ac:dyDescent="0.25">
      <c r="B29" s="601"/>
      <c r="C29" s="25" t="s">
        <v>169</v>
      </c>
      <c r="D29" s="95">
        <v>43985</v>
      </c>
      <c r="E29" s="95">
        <v>44691</v>
      </c>
      <c r="F29" s="95"/>
      <c r="G29" s="95"/>
      <c r="H29" s="95"/>
      <c r="I29" s="95"/>
      <c r="J29" s="95"/>
      <c r="K29" s="596"/>
      <c r="L29" s="597"/>
    </row>
    <row r="30" spans="2:14" ht="54.75" customHeight="1" x14ac:dyDescent="0.25">
      <c r="B30" s="601"/>
      <c r="C30" s="25" t="s">
        <v>42</v>
      </c>
      <c r="D30" s="95">
        <v>44168</v>
      </c>
      <c r="E30" s="95">
        <v>45037</v>
      </c>
      <c r="F30" s="95"/>
      <c r="G30" s="95"/>
      <c r="H30" s="95"/>
      <c r="I30" s="95"/>
      <c r="J30" s="95"/>
      <c r="K30" s="596"/>
      <c r="L30" s="597"/>
    </row>
    <row r="31" spans="2:14" ht="41.25" customHeight="1" x14ac:dyDescent="0.25">
      <c r="B31" s="601"/>
      <c r="C31" s="25" t="s">
        <v>39</v>
      </c>
      <c r="D31" s="92">
        <v>2020</v>
      </c>
      <c r="E31" s="92">
        <v>2023</v>
      </c>
      <c r="F31" s="92"/>
      <c r="G31" s="92"/>
      <c r="H31" s="92"/>
      <c r="I31" s="92"/>
      <c r="J31" s="92"/>
      <c r="K31" s="596"/>
      <c r="L31" s="597"/>
    </row>
    <row r="32" spans="2:14" ht="63" customHeight="1" x14ac:dyDescent="0.25">
      <c r="B32" s="601"/>
      <c r="C32" s="25" t="s">
        <v>40</v>
      </c>
      <c r="D32" s="91" t="s">
        <v>417</v>
      </c>
      <c r="E32" s="91" t="s">
        <v>418</v>
      </c>
      <c r="F32" s="91"/>
      <c r="G32" s="91"/>
      <c r="H32" s="91"/>
      <c r="I32" s="91"/>
      <c r="J32" s="91"/>
      <c r="K32" s="596"/>
      <c r="L32" s="597"/>
    </row>
    <row r="33" spans="2:12" ht="46.5" customHeight="1" x14ac:dyDescent="0.25">
      <c r="B33" s="601"/>
      <c r="C33" s="25" t="s">
        <v>41</v>
      </c>
      <c r="D33" s="91" t="s">
        <v>225</v>
      </c>
      <c r="E33" s="91" t="s">
        <v>419</v>
      </c>
      <c r="F33" s="91"/>
      <c r="G33" s="91"/>
      <c r="H33" s="91"/>
      <c r="I33" s="91"/>
      <c r="J33" s="91"/>
      <c r="K33" s="596"/>
      <c r="L33" s="597"/>
    </row>
    <row r="34" spans="2:12" ht="27.75" customHeight="1" x14ac:dyDescent="0.25">
      <c r="B34" s="601"/>
      <c r="C34" s="27" t="s">
        <v>35</v>
      </c>
      <c r="D34" s="96">
        <v>18</v>
      </c>
      <c r="E34" s="96">
        <v>27</v>
      </c>
      <c r="F34" s="96"/>
      <c r="G34" s="97"/>
      <c r="H34" s="97"/>
      <c r="I34" s="97"/>
      <c r="J34" s="97"/>
      <c r="K34" s="596"/>
      <c r="L34" s="597"/>
    </row>
    <row r="35" spans="2:12" ht="102.75" customHeight="1" x14ac:dyDescent="0.25">
      <c r="B35" s="601"/>
      <c r="C35" s="25" t="s">
        <v>137</v>
      </c>
      <c r="D35" s="93">
        <v>1805.18</v>
      </c>
      <c r="E35" s="93">
        <v>1210.2</v>
      </c>
      <c r="F35" s="93"/>
      <c r="G35" s="93"/>
      <c r="H35" s="93"/>
      <c r="I35" s="93"/>
      <c r="J35" s="93"/>
      <c r="K35" s="596"/>
      <c r="L35" s="597"/>
    </row>
    <row r="36" spans="2:12" ht="48" customHeight="1" x14ac:dyDescent="0.25">
      <c r="B36" s="601"/>
      <c r="C36" s="25" t="s">
        <v>76</v>
      </c>
      <c r="D36" s="105">
        <f>IFERROR(D35*VLOOKUP(D31,'DATOS INICIALES'!$A$12:$B$43,2,0),"0")</f>
        <v>1584592419.54</v>
      </c>
      <c r="E36" s="105">
        <f>IFERROR(E35*VLOOKUP(E31,'DATOS INICIALES'!$A$12:$B$43,2,0),"0")</f>
        <v>1403832000</v>
      </c>
      <c r="F36" s="105" t="str">
        <f>IFERROR(F35*VLOOKUP(F31,'DATOS INICIALES'!$A$12:$B$43,2,0),"0")</f>
        <v>0</v>
      </c>
      <c r="G36" s="105" t="str">
        <f>IFERROR(G35*VLOOKUP(G31,'DATOS INICIALES'!$A$12:$B$43,2,0),"0")</f>
        <v>0</v>
      </c>
      <c r="H36" s="105" t="str">
        <f>IFERROR(H35*VLOOKUP(H31,'DATOS INICIALES'!$A$12:$B$43,2,0),"0")</f>
        <v>0</v>
      </c>
      <c r="I36" s="105" t="str">
        <f>IFERROR(I35*VLOOKUP(I31,'DATOS INICIALES'!$A$12:$B$43,2,0),"0")</f>
        <v>0</v>
      </c>
      <c r="J36" s="105" t="str">
        <f>IFERROR(J35*VLOOKUP(J31,'DATOS INICIALES'!$A$12:$B$43,2,0),"0")</f>
        <v>0</v>
      </c>
      <c r="K36" s="596"/>
      <c r="L36" s="597"/>
    </row>
    <row r="37" spans="2:12" ht="33.75" customHeight="1" x14ac:dyDescent="0.25">
      <c r="B37" s="601"/>
      <c r="C37" s="25" t="s">
        <v>138</v>
      </c>
      <c r="D37" s="94">
        <v>1</v>
      </c>
      <c r="E37" s="94">
        <v>0.8</v>
      </c>
      <c r="F37" s="94"/>
      <c r="G37" s="94"/>
      <c r="H37" s="94"/>
      <c r="I37" s="94"/>
      <c r="J37" s="94"/>
      <c r="K37" s="596"/>
      <c r="L37" s="597"/>
    </row>
    <row r="38" spans="2:12" ht="48.75" customHeight="1" x14ac:dyDescent="0.25">
      <c r="B38" s="601"/>
      <c r="C38" s="25" t="s">
        <v>144</v>
      </c>
      <c r="D38" s="105">
        <f t="shared" ref="D38:J38" si="3">IF(D24="","0",D37*D36)</f>
        <v>1584592419.54</v>
      </c>
      <c r="E38" s="105">
        <f t="shared" si="3"/>
        <v>1123065600</v>
      </c>
      <c r="F38" s="105" t="str">
        <f t="shared" si="3"/>
        <v>0</v>
      </c>
      <c r="G38" s="105" t="str">
        <f t="shared" si="3"/>
        <v>0</v>
      </c>
      <c r="H38" s="105" t="str">
        <f t="shared" si="3"/>
        <v>0</v>
      </c>
      <c r="I38" s="105" t="str">
        <f t="shared" si="3"/>
        <v>0</v>
      </c>
      <c r="J38" s="105" t="str">
        <f t="shared" si="3"/>
        <v>0</v>
      </c>
      <c r="K38" s="596"/>
      <c r="L38" s="597"/>
    </row>
    <row r="39" spans="2:12" ht="65.25" customHeight="1" x14ac:dyDescent="0.25">
      <c r="B39" s="601"/>
      <c r="C39" s="25" t="s">
        <v>139</v>
      </c>
      <c r="D39" s="106">
        <f t="shared" ref="D39:J39" si="4">IFERROR(D35*D37,"0")</f>
        <v>1805.18</v>
      </c>
      <c r="E39" s="106">
        <f t="shared" si="4"/>
        <v>968.16000000000008</v>
      </c>
      <c r="F39" s="106">
        <f t="shared" si="4"/>
        <v>0</v>
      </c>
      <c r="G39" s="106">
        <f t="shared" si="4"/>
        <v>0</v>
      </c>
      <c r="H39" s="106">
        <f t="shared" si="4"/>
        <v>0</v>
      </c>
      <c r="I39" s="106">
        <f t="shared" si="4"/>
        <v>0</v>
      </c>
      <c r="J39" s="106">
        <f t="shared" si="4"/>
        <v>0</v>
      </c>
      <c r="K39" s="596"/>
      <c r="L39" s="597"/>
    </row>
    <row r="40" spans="2:12" ht="65.25" customHeight="1" x14ac:dyDescent="0.25">
      <c r="B40" s="601"/>
      <c r="C40" s="25" t="s">
        <v>140</v>
      </c>
      <c r="D40" s="94"/>
      <c r="E40" s="94"/>
      <c r="F40" s="94"/>
      <c r="G40" s="94"/>
      <c r="H40" s="94"/>
      <c r="I40" s="94"/>
      <c r="J40" s="94"/>
      <c r="K40" s="596"/>
      <c r="L40" s="597"/>
    </row>
    <row r="41" spans="2:12" ht="65.25" customHeight="1" x14ac:dyDescent="0.25">
      <c r="B41" s="601"/>
      <c r="C41" s="25" t="s">
        <v>145</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596"/>
      <c r="L41" s="597"/>
    </row>
    <row r="42" spans="2:12" ht="65.25" customHeight="1" x14ac:dyDescent="0.25">
      <c r="B42" s="601"/>
      <c r="C42" s="25" t="s">
        <v>141</v>
      </c>
      <c r="D42" s="106">
        <f>IF(D25="",0,D35*D40)</f>
        <v>0</v>
      </c>
      <c r="E42" s="106">
        <f t="shared" ref="E42:J42" si="6">IF(E25="",0,E35*E40)</f>
        <v>0</v>
      </c>
      <c r="F42" s="106">
        <f t="shared" si="6"/>
        <v>0</v>
      </c>
      <c r="G42" s="106">
        <f t="shared" si="6"/>
        <v>0</v>
      </c>
      <c r="H42" s="106">
        <f t="shared" si="6"/>
        <v>0</v>
      </c>
      <c r="I42" s="106">
        <f t="shared" si="6"/>
        <v>0</v>
      </c>
      <c r="J42" s="106">
        <f t="shared" si="6"/>
        <v>0</v>
      </c>
      <c r="K42" s="596"/>
      <c r="L42" s="597"/>
    </row>
    <row r="43" spans="2:12" ht="65.25" customHeight="1" x14ac:dyDescent="0.25">
      <c r="B43" s="601"/>
      <c r="C43" s="25" t="s">
        <v>142</v>
      </c>
      <c r="D43" s="94"/>
      <c r="E43" s="94"/>
      <c r="F43" s="94"/>
      <c r="G43" s="94"/>
      <c r="H43" s="94"/>
      <c r="I43" s="94"/>
      <c r="J43" s="94"/>
      <c r="K43" s="596"/>
      <c r="L43" s="597"/>
    </row>
    <row r="44" spans="2:12" ht="65.25" customHeight="1" x14ac:dyDescent="0.25">
      <c r="B44" s="601"/>
      <c r="C44" s="25" t="s">
        <v>146</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596"/>
      <c r="L44" s="597"/>
    </row>
    <row r="45" spans="2:12" ht="65.25" customHeight="1" x14ac:dyDescent="0.25">
      <c r="B45" s="602"/>
      <c r="C45" s="25" t="s">
        <v>143</v>
      </c>
      <c r="D45" s="106">
        <f>IF(D26="",0,D35*D43)</f>
        <v>0</v>
      </c>
      <c r="E45" s="106">
        <f t="shared" ref="E45:J45" si="8">IF(E26="",0,E35*E43)</f>
        <v>0</v>
      </c>
      <c r="F45" s="106">
        <f t="shared" si="8"/>
        <v>0</v>
      </c>
      <c r="G45" s="106">
        <f t="shared" si="8"/>
        <v>0</v>
      </c>
      <c r="H45" s="106">
        <f t="shared" si="8"/>
        <v>0</v>
      </c>
      <c r="I45" s="106">
        <f t="shared" si="8"/>
        <v>0</v>
      </c>
      <c r="J45" s="106">
        <f t="shared" si="8"/>
        <v>0</v>
      </c>
      <c r="K45" s="596"/>
      <c r="L45" s="597"/>
    </row>
    <row r="46" spans="2:12" ht="39.75" customHeight="1" x14ac:dyDescent="0.25">
      <c r="B46" s="142" t="s">
        <v>57</v>
      </c>
      <c r="C46" s="29" t="s">
        <v>58</v>
      </c>
      <c r="D46" s="90" t="s">
        <v>14</v>
      </c>
      <c r="E46" s="90" t="s">
        <v>14</v>
      </c>
      <c r="F46" s="90"/>
      <c r="G46" s="90"/>
      <c r="H46" s="90"/>
      <c r="I46" s="90"/>
      <c r="J46" s="90"/>
      <c r="K46" s="596"/>
      <c r="L46" s="597"/>
    </row>
    <row r="47" spans="2:12" ht="24.75" customHeight="1" x14ac:dyDescent="0.25">
      <c r="B47" s="606" t="s">
        <v>36</v>
      </c>
      <c r="C47" s="28">
        <f>+'DATOS INICIALES'!D21</f>
        <v>72101500</v>
      </c>
      <c r="D47" s="96" t="s">
        <v>79</v>
      </c>
      <c r="E47" s="96" t="s">
        <v>79</v>
      </c>
      <c r="F47" s="96"/>
      <c r="G47" s="96"/>
      <c r="H47" s="96"/>
      <c r="I47" s="96"/>
      <c r="J47" s="97"/>
      <c r="K47" s="596"/>
      <c r="L47" s="597"/>
    </row>
    <row r="48" spans="2:12" ht="24.75" customHeight="1" x14ac:dyDescent="0.25">
      <c r="B48" s="607"/>
      <c r="C48" s="28">
        <f>+'DATOS INICIALES'!D22</f>
        <v>72102900</v>
      </c>
      <c r="D48" s="96" t="s">
        <v>79</v>
      </c>
      <c r="E48" s="96" t="s">
        <v>79</v>
      </c>
      <c r="F48" s="96"/>
      <c r="G48" s="96"/>
      <c r="H48" s="96"/>
      <c r="I48" s="96"/>
      <c r="J48" s="97"/>
      <c r="K48" s="596"/>
      <c r="L48" s="597"/>
    </row>
    <row r="49" spans="2:12" ht="24.75" customHeight="1" x14ac:dyDescent="0.25">
      <c r="B49" s="607"/>
      <c r="C49" s="28">
        <f>+'DATOS INICIALES'!D23</f>
        <v>72103300</v>
      </c>
      <c r="D49" s="96" t="s">
        <v>79</v>
      </c>
      <c r="E49" s="96" t="s">
        <v>79</v>
      </c>
      <c r="F49" s="96"/>
      <c r="G49" s="96"/>
      <c r="H49" s="96"/>
      <c r="I49" s="96"/>
      <c r="J49" s="97"/>
      <c r="K49" s="596"/>
      <c r="L49" s="597"/>
    </row>
    <row r="50" spans="2:12" ht="24.75" customHeight="1" x14ac:dyDescent="0.25">
      <c r="B50" s="607"/>
      <c r="C50" s="28">
        <f>+'DATOS INICIALES'!D24</f>
        <v>72141100</v>
      </c>
      <c r="D50" s="96" t="s">
        <v>79</v>
      </c>
      <c r="E50" s="96" t="s">
        <v>79</v>
      </c>
      <c r="F50" s="96"/>
      <c r="G50" s="96"/>
      <c r="H50" s="96"/>
      <c r="I50" s="96"/>
      <c r="J50" s="97"/>
      <c r="K50" s="596"/>
      <c r="L50" s="597"/>
    </row>
    <row r="51" spans="2:12" ht="24.75" customHeight="1" x14ac:dyDescent="0.25">
      <c r="B51" s="607"/>
      <c r="C51" s="28">
        <f>+'DATOS INICIALES'!D25</f>
        <v>72141500</v>
      </c>
      <c r="D51" s="96" t="s">
        <v>79</v>
      </c>
      <c r="E51" s="96" t="s">
        <v>79</v>
      </c>
      <c r="F51" s="96"/>
      <c r="G51" s="96"/>
      <c r="H51" s="96"/>
      <c r="I51" s="96"/>
      <c r="J51" s="97"/>
      <c r="K51" s="596"/>
      <c r="L51" s="597"/>
    </row>
    <row r="52" spans="2:12" ht="24.75" customHeight="1" x14ac:dyDescent="0.25">
      <c r="B52" s="607"/>
      <c r="C52" s="28">
        <f>+'DATOS INICIALES'!D26</f>
        <v>72153900</v>
      </c>
      <c r="D52" s="96" t="s">
        <v>79</v>
      </c>
      <c r="E52" s="96" t="s">
        <v>79</v>
      </c>
      <c r="F52" s="96"/>
      <c r="G52" s="96"/>
      <c r="H52" s="96"/>
      <c r="I52" s="96"/>
      <c r="J52" s="97"/>
      <c r="K52" s="596"/>
      <c r="L52" s="597"/>
    </row>
    <row r="53" spans="2:12" ht="24.75" customHeight="1" x14ac:dyDescent="0.25">
      <c r="B53" s="607"/>
      <c r="C53" s="28"/>
      <c r="D53" s="96"/>
      <c r="E53" s="96"/>
      <c r="F53" s="96"/>
      <c r="G53" s="96"/>
      <c r="H53" s="96"/>
      <c r="I53" s="96"/>
      <c r="J53" s="96"/>
      <c r="K53" s="596"/>
      <c r="L53" s="597"/>
    </row>
    <row r="54" spans="2:12" ht="60.75" customHeight="1" x14ac:dyDescent="0.25">
      <c r="B54" s="608"/>
      <c r="C54" s="15" t="s">
        <v>59</v>
      </c>
      <c r="D54" s="15" t="str">
        <f t="shared" ref="D54:J54" si="9">IF(D24="","N/A",IF(D47="SI","CUMPLE",IF(D48="SI","CUMPLE",IF(D49="SI","CUMPLE",IF(D50="SI","CUMPLE",IF(D51="SI","CUMPLE",IF(D52="SI","CUMPLE",IF(D53="SI","CUMPLE","NO CUMPLE"))))))))</f>
        <v>CUMPLE</v>
      </c>
      <c r="E54" s="15" t="str">
        <f t="shared" si="9"/>
        <v>CUMPLE</v>
      </c>
      <c r="F54" s="15" t="str">
        <f t="shared" si="9"/>
        <v>N/A</v>
      </c>
      <c r="G54" s="15" t="str">
        <f t="shared" si="9"/>
        <v>N/A</v>
      </c>
      <c r="H54" s="15" t="str">
        <f t="shared" si="9"/>
        <v>N/A</v>
      </c>
      <c r="I54" s="15" t="str">
        <f t="shared" si="9"/>
        <v>N/A</v>
      </c>
      <c r="J54" s="15" t="str">
        <f t="shared" si="9"/>
        <v>N/A</v>
      </c>
      <c r="K54" s="596"/>
      <c r="L54" s="597"/>
    </row>
    <row r="55" spans="2:12" ht="296.25" customHeight="1" x14ac:dyDescent="0.25">
      <c r="B55" s="609" t="s">
        <v>206</v>
      </c>
      <c r="C55" s="610"/>
      <c r="D55" s="90" t="s">
        <v>14</v>
      </c>
      <c r="E55" s="90" t="s">
        <v>14</v>
      </c>
      <c r="F55" s="90"/>
      <c r="G55" s="90"/>
      <c r="H55" s="90"/>
      <c r="I55" s="90"/>
      <c r="J55" s="90"/>
      <c r="K55" s="639"/>
      <c r="L55" s="640"/>
    </row>
    <row r="56" spans="2:12" ht="353.25" customHeight="1" x14ac:dyDescent="0.25">
      <c r="B56" s="609" t="s">
        <v>209</v>
      </c>
      <c r="C56" s="610"/>
      <c r="D56" s="90" t="s">
        <v>14</v>
      </c>
      <c r="E56" s="90" t="s">
        <v>14</v>
      </c>
      <c r="F56" s="90"/>
      <c r="G56" s="90"/>
      <c r="H56" s="90"/>
      <c r="I56" s="90"/>
      <c r="J56" s="90"/>
      <c r="K56" s="639"/>
      <c r="L56" s="640"/>
    </row>
    <row r="57" spans="2:12" ht="99" customHeight="1" x14ac:dyDescent="0.25">
      <c r="B57" s="603" t="s">
        <v>211</v>
      </c>
      <c r="C57" s="604"/>
      <c r="D57" s="90" t="s">
        <v>14</v>
      </c>
      <c r="E57" s="90" t="s">
        <v>14</v>
      </c>
      <c r="F57" s="90"/>
      <c r="G57" s="90"/>
      <c r="H57" s="90"/>
      <c r="I57" s="90"/>
      <c r="J57" s="90"/>
      <c r="K57" s="639"/>
      <c r="L57" s="640"/>
    </row>
    <row r="58" spans="2:12" ht="92.25" customHeight="1" x14ac:dyDescent="0.25">
      <c r="B58" s="603" t="s">
        <v>207</v>
      </c>
      <c r="C58" s="604"/>
      <c r="D58" s="90" t="s">
        <v>14</v>
      </c>
      <c r="E58" s="90" t="s">
        <v>14</v>
      </c>
      <c r="F58" s="90"/>
      <c r="G58" s="90"/>
      <c r="H58" s="90"/>
      <c r="I58" s="90"/>
      <c r="J58" s="90"/>
      <c r="K58" s="639"/>
      <c r="L58" s="640"/>
    </row>
    <row r="59" spans="2:12" ht="291.75" customHeight="1" x14ac:dyDescent="0.25">
      <c r="B59" s="603" t="s">
        <v>208</v>
      </c>
      <c r="C59" s="604"/>
      <c r="D59" s="90" t="s">
        <v>13</v>
      </c>
      <c r="E59" s="90" t="s">
        <v>13</v>
      </c>
      <c r="F59" s="90"/>
      <c r="G59" s="90"/>
      <c r="H59" s="90"/>
      <c r="I59" s="90"/>
      <c r="J59" s="90"/>
      <c r="K59" s="639"/>
      <c r="L59" s="640"/>
    </row>
    <row r="60" spans="2:12" ht="336" customHeight="1" x14ac:dyDescent="0.25">
      <c r="B60" s="531" t="s">
        <v>213</v>
      </c>
      <c r="C60" s="531"/>
      <c r="D60" s="90" t="s">
        <v>14</v>
      </c>
      <c r="E60" s="90" t="s">
        <v>14</v>
      </c>
      <c r="F60" s="90"/>
      <c r="G60" s="90"/>
      <c r="H60" s="90"/>
      <c r="I60" s="90"/>
      <c r="J60" s="90"/>
      <c r="K60" s="639"/>
      <c r="L60" s="640"/>
    </row>
    <row r="61" spans="2:12" ht="129.75" customHeight="1" x14ac:dyDescent="0.25">
      <c r="B61" s="584" t="s">
        <v>168</v>
      </c>
      <c r="C61" s="585"/>
      <c r="D61" s="90" t="s">
        <v>14</v>
      </c>
      <c r="E61" s="90" t="s">
        <v>13</v>
      </c>
      <c r="F61" s="90"/>
      <c r="G61" s="90"/>
      <c r="H61" s="90"/>
      <c r="I61" s="90"/>
      <c r="J61" s="90"/>
      <c r="K61" s="639"/>
      <c r="L61" s="640"/>
    </row>
    <row r="62" spans="2:12" ht="408.75" customHeight="1" x14ac:dyDescent="0.25">
      <c r="B62" s="605" t="s">
        <v>170</v>
      </c>
      <c r="C62" s="605"/>
      <c r="D62" s="90" t="s">
        <v>13</v>
      </c>
      <c r="E62" s="90" t="s">
        <v>13</v>
      </c>
      <c r="F62" s="90"/>
      <c r="G62" s="90"/>
      <c r="H62" s="90"/>
      <c r="I62" s="90"/>
      <c r="J62" s="90"/>
      <c r="K62" s="639"/>
      <c r="L62" s="640"/>
    </row>
    <row r="63" spans="2:12" ht="234.75" customHeight="1" x14ac:dyDescent="0.25">
      <c r="B63" s="531" t="s">
        <v>212</v>
      </c>
      <c r="C63" s="531"/>
      <c r="D63" s="90" t="s">
        <v>14</v>
      </c>
      <c r="E63" s="90" t="s">
        <v>14</v>
      </c>
      <c r="F63" s="90"/>
      <c r="G63" s="90"/>
      <c r="H63" s="90"/>
      <c r="I63" s="90"/>
      <c r="J63" s="90"/>
      <c r="K63" s="639"/>
      <c r="L63" s="640"/>
    </row>
    <row r="64" spans="2:12" ht="70.5" customHeight="1" x14ac:dyDescent="0.25">
      <c r="B64" s="611" t="s">
        <v>80</v>
      </c>
      <c r="C64" s="611"/>
      <c r="D64" s="15" t="str">
        <f>IF(D24="","N/A",IF(AND(D46="CUMPLE",D54="CUMPLE",D55="CUMPLE",D56="CUMPLE",D57="CUMPLE",D58="CUMPLE",OR(D59="CUMPLE",D59="N/A"),D60="CUMPLE",OR(D61="CUMPLE",D61="N/A"),D63="CUMPLE",OR(D62="CUMPLE",D62="N/A")),"CUMPLE","NO CUMPLE"))</f>
        <v>CUMPLE</v>
      </c>
      <c r="E64" s="15" t="str">
        <f>IF(E24="","N/A",IF(AND(E46="CUMPLE",E54="CUMPLE",E55="CUMPLE",E56="CUMPLE",E57="CUMPLE",E58="CUMPLE",OR(E59="CUMPLE",E59="N/A"),E60="CUMPLE",OR(E61="CUMPLE",E61="N/A"),E63="CUMPLE",OR(E62="CUMPLE",E62="N/A")),"CUMPLE","NO CUMPLE"))</f>
        <v>CUMPLE</v>
      </c>
      <c r="F64" s="15" t="str">
        <f t="shared" ref="F64:J64" si="10">IF(F24="","N/A",IF(AND(F46="CUMPLE",F54="CUMPLE",F55="CUMPLE",F56="CUMPLE",F57="CUMPLE",F58="CUMPLE",OR(F59="CUMPLE",F59="N/A"),F60="CUMPLE",OR(F61="CUMPLE",F61="N/A"),F63="CUMPLE",OR(F62="CUMPLE",F62="N/A")),"CUMPLE","NO CUMPLE"))</f>
        <v>N/A</v>
      </c>
      <c r="G64" s="15" t="str">
        <f t="shared" si="10"/>
        <v>N/A</v>
      </c>
      <c r="H64" s="15" t="str">
        <f t="shared" si="10"/>
        <v>N/A</v>
      </c>
      <c r="I64" s="15" t="str">
        <f t="shared" si="10"/>
        <v>N/A</v>
      </c>
      <c r="J64" s="15" t="str">
        <f t="shared" si="10"/>
        <v>N/A</v>
      </c>
      <c r="K64" s="165"/>
      <c r="L64" s="162"/>
    </row>
    <row r="65" spans="2:12" ht="81.75" customHeight="1" x14ac:dyDescent="0.25">
      <c r="B65" s="531" t="s">
        <v>177</v>
      </c>
      <c r="C65" s="531"/>
      <c r="D65" s="90" t="s">
        <v>14</v>
      </c>
      <c r="E65" s="90"/>
      <c r="F65" s="90"/>
      <c r="G65" s="90"/>
      <c r="H65" s="90"/>
      <c r="I65" s="90"/>
      <c r="J65" s="90"/>
      <c r="K65" s="639"/>
      <c r="L65" s="640"/>
    </row>
  </sheetData>
  <sheetProtection formatCells="0" formatColumns="0" formatRows="0"/>
  <mergeCells count="80">
    <mergeCell ref="B12:L12"/>
    <mergeCell ref="B2:L2"/>
    <mergeCell ref="B3:L3"/>
    <mergeCell ref="B4:L4"/>
    <mergeCell ref="B5:L5"/>
    <mergeCell ref="B7:I7"/>
    <mergeCell ref="J7:L7"/>
    <mergeCell ref="C8:I8"/>
    <mergeCell ref="C9:I9"/>
    <mergeCell ref="C10:I10"/>
    <mergeCell ref="C11:G11"/>
    <mergeCell ref="I11:L11"/>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K39:L39"/>
    <mergeCell ref="K40:L40"/>
    <mergeCell ref="K41:L41"/>
    <mergeCell ref="K42:L42"/>
    <mergeCell ref="K43:L43"/>
    <mergeCell ref="K44:L44"/>
    <mergeCell ref="K46:L46"/>
    <mergeCell ref="B47:B54"/>
    <mergeCell ref="K47:L47"/>
    <mergeCell ref="K48:L48"/>
    <mergeCell ref="K49:L49"/>
    <mergeCell ref="K50:L50"/>
    <mergeCell ref="K51:L51"/>
    <mergeCell ref="K52:L52"/>
    <mergeCell ref="K53:L53"/>
    <mergeCell ref="K54:L54"/>
    <mergeCell ref="B55:C55"/>
    <mergeCell ref="K55:L55"/>
    <mergeCell ref="B56:C56"/>
    <mergeCell ref="K56:L56"/>
    <mergeCell ref="B57:C57"/>
    <mergeCell ref="K57:L57"/>
    <mergeCell ref="B58:C58"/>
    <mergeCell ref="K58:L58"/>
    <mergeCell ref="B59:C59"/>
    <mergeCell ref="K59:L59"/>
    <mergeCell ref="B60:C60"/>
    <mergeCell ref="K60:L60"/>
    <mergeCell ref="B64:C64"/>
    <mergeCell ref="B65:C65"/>
    <mergeCell ref="K65:L65"/>
    <mergeCell ref="B61:C61"/>
    <mergeCell ref="K61:L61"/>
    <mergeCell ref="B62:C62"/>
    <mergeCell ref="K62:L62"/>
    <mergeCell ref="B63:C63"/>
    <mergeCell ref="K63:L63"/>
  </mergeCells>
  <conditionalFormatting sqref="D25:J35">
    <cfRule type="notContainsErrors" dxfId="1261" priority="18">
      <formula>NOT(ISERROR(D25))</formula>
    </cfRule>
    <cfRule type="containsBlanks" dxfId="1260" priority="17">
      <formula>LEN(TRIM(D25))=0</formula>
    </cfRule>
  </conditionalFormatting>
  <conditionalFormatting sqref="D34:J34 D24:K24 D37:J37 D40:J40 D43:J43 D46:J53 D55:J63 K64:L64">
    <cfRule type="containsBlanks" dxfId="1259" priority="19">
      <formula>LEN(TRIM(D24))=0</formula>
    </cfRule>
  </conditionalFormatting>
  <conditionalFormatting sqref="D46:J53">
    <cfRule type="cellIs" dxfId="1258" priority="15" operator="equal">
      <formula>"NO CUMPLE"</formula>
    </cfRule>
    <cfRule type="cellIs" dxfId="1257" priority="16" operator="equal">
      <formula>"CUMPLE"</formula>
    </cfRule>
  </conditionalFormatting>
  <conditionalFormatting sqref="D54:J54">
    <cfRule type="cellIs" dxfId="1256" priority="31" operator="equal">
      <formula>"""CUMPLE"""</formula>
    </cfRule>
    <cfRule type="cellIs" dxfId="1255" priority="30" operator="equal">
      <formula>"NO CUMPLE"</formula>
    </cfRule>
    <cfRule type="cellIs" dxfId="1254" priority="29" operator="equal">
      <formula>"CUMPLE"</formula>
    </cfRule>
    <cfRule type="cellIs" dxfId="1253" priority="25" operator="equal">
      <formula>"N/A"</formula>
    </cfRule>
  </conditionalFormatting>
  <conditionalFormatting sqref="D55:J63">
    <cfRule type="cellIs" dxfId="1252" priority="7" operator="equal">
      <formula>"NO CUMPLE"</formula>
    </cfRule>
    <cfRule type="cellIs" dxfId="1251" priority="8" operator="equal">
      <formula>"CUMPLE"</formula>
    </cfRule>
  </conditionalFormatting>
  <conditionalFormatting sqref="D64:J64">
    <cfRule type="cellIs" dxfId="1250" priority="22" operator="equal">
      <formula>"CUMPLE"</formula>
    </cfRule>
    <cfRule type="cellIs" dxfId="1249" priority="23" operator="equal">
      <formula>"NO CUMPLE"</formula>
    </cfRule>
    <cfRule type="cellIs" dxfId="1248" priority="21" operator="equal">
      <formula>"N/A"</formula>
    </cfRule>
    <cfRule type="cellIs" dxfId="1247" priority="24" operator="equal">
      <formula>"""CUMPLE"""</formula>
    </cfRule>
  </conditionalFormatting>
  <conditionalFormatting sqref="D65:J65">
    <cfRule type="cellIs" dxfId="1246" priority="2" operator="equal">
      <formula>"CUMPLE"</formula>
    </cfRule>
    <cfRule type="cellIs" dxfId="1245" priority="1" operator="equal">
      <formula>"NO CUMPLE"</formula>
    </cfRule>
  </conditionalFormatting>
  <conditionalFormatting sqref="D24:K24 D34:J34 D37:J37 D40:J40 D43:J43 D46:J53 D55:J63 K64:L64">
    <cfRule type="notContainsErrors" dxfId="1244" priority="20">
      <formula>NOT(ISERROR(D24))</formula>
    </cfRule>
  </conditionalFormatting>
  <conditionalFormatting sqref="D65:K65">
    <cfRule type="containsBlanks" dxfId="1243" priority="3">
      <formula>LEN(TRIM(D65))=0</formula>
    </cfRule>
    <cfRule type="notContainsErrors" dxfId="1242" priority="4">
      <formula>NOT(ISERROR(D65))</formula>
    </cfRule>
  </conditionalFormatting>
  <conditionalFormatting sqref="F20:H20">
    <cfRule type="cellIs" dxfId="1241" priority="35" operator="equal">
      <formula>"CUMPLE"</formula>
    </cfRule>
    <cfRule type="cellIs" dxfId="1240" priority="36" operator="equal">
      <formula>"NO CUMPLE"</formula>
    </cfRule>
    <cfRule type="cellIs" dxfId="1239" priority="37" operator="equal">
      <formula>"""CUMPLE"""</formula>
    </cfRule>
  </conditionalFormatting>
  <conditionalFormatting sqref="I11">
    <cfRule type="containsText" dxfId="1238" priority="38" operator="containsText" text="INHABILITADO">
      <formula>NOT(ISERROR(SEARCH("INHABILITADO",I11)))</formula>
    </cfRule>
    <cfRule type="containsText" dxfId="1237" priority="39" operator="containsText" text="HABILITADO">
      <formula>NOT(ISERROR(SEARCH("HABILITADO",I11)))</formula>
    </cfRule>
    <cfRule type="containsText" dxfId="1236" priority="40" operator="containsText" text="HABILITADO">
      <formula>NOT(ISERROR(SEARCH("HABILITADO",I11)))</formula>
    </cfRule>
    <cfRule type="containsText" dxfId="1235" priority="41" operator="containsText" text="NO CUMPLE">
      <formula>NOT(ISERROR(SEARCH("NO CUMPLE",I11)))</formula>
    </cfRule>
  </conditionalFormatting>
  <conditionalFormatting sqref="J20">
    <cfRule type="cellIs" dxfId="1234" priority="12" operator="equal">
      <formula>"SI"</formula>
    </cfRule>
    <cfRule type="cellIs" dxfId="1233" priority="11" operator="equal">
      <formula>"NO"</formula>
    </cfRule>
  </conditionalFormatting>
  <conditionalFormatting sqref="K19">
    <cfRule type="cellIs" dxfId="1232" priority="26" operator="equal">
      <formula>"CUMPLE"</formula>
    </cfRule>
    <cfRule type="cellIs" dxfId="1231" priority="27" operator="equal">
      <formula>"NO CUMPLE"</formula>
    </cfRule>
    <cfRule type="cellIs" dxfId="1230" priority="28" operator="equal">
      <formula>"""CUMPLE"""</formula>
    </cfRule>
  </conditionalFormatting>
  <conditionalFormatting sqref="K25:K63">
    <cfRule type="containsBlanks" dxfId="1229" priority="5">
      <formula>LEN(TRIM(K25))=0</formula>
    </cfRule>
    <cfRule type="notContainsErrors" dxfId="1228" priority="6">
      <formula>NOT(ISERROR(K25))</formula>
    </cfRule>
  </conditionalFormatting>
  <conditionalFormatting sqref="L15">
    <cfRule type="cellIs" dxfId="1227" priority="32" operator="equal">
      <formula>"CUMPLE"</formula>
    </cfRule>
    <cfRule type="cellIs" dxfId="1226" priority="33" operator="equal">
      <formula>"NO CUMPLE"</formula>
    </cfRule>
    <cfRule type="cellIs" dxfId="1225" priority="34" operator="equal">
      <formula>"""CUMPLE"""</formula>
    </cfRule>
  </conditionalFormatting>
  <conditionalFormatting sqref="L20">
    <cfRule type="cellIs" dxfId="1224" priority="10" operator="equal">
      <formula>"SI"</formula>
    </cfRule>
    <cfRule type="cellIs" dxfId="1223" priority="9" operator="equal">
      <formula>"NO"</formula>
    </cfRule>
  </conditionalFormatting>
  <dataValidations count="3">
    <dataValidation type="list" allowBlank="1" showInputMessage="1" showErrorMessage="1" sqref="L57:L64" xr:uid="{00000000-0002-0000-0700-000000000000}">
      <formula1>"0,1,2,3,4,5,6"</formula1>
    </dataValidation>
    <dataValidation type="list" allowBlank="1" showInputMessage="1" showErrorMessage="1" sqref="D24:J26" xr:uid="{00000000-0002-0000-0700-000001000000}">
      <formula1>$C$15:$C$19</formula1>
    </dataValidation>
    <dataValidation type="list" allowBlank="1" showInputMessage="1" showErrorMessage="1" sqref="D65:I65" xr:uid="{00000000-0002-0000-0700-000002000000}">
      <formula1>"CUMPLE,NO CUMPLE"</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0700-000003000000}">
          <x14:formula1>
            <xm:f>'DATOS INICIALES'!$C$45:$C$46</xm:f>
          </x14:formula1>
          <xm:sqref>D47:I53 J47:J52</xm:sqref>
        </x14:dataValidation>
        <x14:dataValidation type="list" allowBlank="1" showInputMessage="1" showErrorMessage="1" xr:uid="{00000000-0002-0000-0700-000004000000}">
          <x14:formula1>
            <xm:f>'DATOS INICIALES'!$A$50:$A$52</xm:f>
          </x14:formula1>
          <xm:sqref>D55:I57 D46:J46 J55:J56 D58:J63</xm:sqref>
        </x14:dataValidation>
        <x14:dataValidation type="list" allowBlank="1" showInputMessage="1" showErrorMessage="1" xr:uid="{00000000-0002-0000-0700-000005000000}">
          <x14:formula1>
            <xm:f>'DATOS INICIALES'!$A$54:$A$59</xm:f>
          </x14:formula1>
          <xm:sqref>D23:I23</xm:sqref>
        </x14:dataValidation>
        <x14:dataValidation type="list" allowBlank="1" showInputMessage="1" showErrorMessage="1" xr:uid="{00000000-0002-0000-0700-000006000000}">
          <x14:formula1>
            <xm:f>'DATOS INICIALES'!$D$21:$D$25</xm:f>
          </x14:formula1>
          <xm:sqref>M47:M54</xm:sqref>
        </x14:dataValidation>
        <x14:dataValidation type="list" allowBlank="1" showInputMessage="1" showErrorMessage="1" xr:uid="{00000000-0002-0000-0700-000007000000}">
          <x14:formula1>
            <xm:f>'DATOS INICIALES'!$A$13:$A$43</xm:f>
          </x14:formula1>
          <xm:sqref>D31:I31</xm:sqref>
        </x14:dataValidation>
      </x14:dataValidation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N65"/>
  <sheetViews>
    <sheetView view="pageBreakPreview" zoomScale="40" zoomScaleNormal="55" zoomScaleSheetLayoutView="40" workbookViewId="0">
      <pane ySplit="11" topLeftCell="A63" activePane="bottomLeft" state="frozenSplit"/>
      <selection activeCell="D65" sqref="D65"/>
      <selection pane="bottomLeft" activeCell="D65" sqref="D65:E65"/>
    </sheetView>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612" t="s">
        <v>0</v>
      </c>
      <c r="C2" s="613"/>
      <c r="D2" s="613"/>
      <c r="E2" s="613"/>
      <c r="F2" s="613"/>
      <c r="G2" s="613"/>
      <c r="H2" s="613"/>
      <c r="I2" s="613"/>
      <c r="J2" s="613"/>
      <c r="K2" s="613"/>
      <c r="L2" s="614"/>
    </row>
    <row r="3" spans="1:12" ht="4.5" customHeight="1" x14ac:dyDescent="0.25">
      <c r="B3" s="615"/>
      <c r="C3" s="616"/>
      <c r="D3" s="616"/>
      <c r="E3" s="616"/>
      <c r="F3" s="616"/>
      <c r="G3" s="616"/>
      <c r="H3" s="616"/>
      <c r="I3" s="616"/>
      <c r="J3" s="616"/>
      <c r="K3" s="616"/>
      <c r="L3" s="617"/>
    </row>
    <row r="4" spans="1:12" ht="18.75" x14ac:dyDescent="0.3">
      <c r="B4" s="618" t="str">
        <f>'DATOS INICIALES'!G4</f>
        <v>FDLK-LP-013-20234</v>
      </c>
      <c r="C4" s="619"/>
      <c r="D4" s="619"/>
      <c r="E4" s="619"/>
      <c r="F4" s="619"/>
      <c r="G4" s="619"/>
      <c r="H4" s="619"/>
      <c r="I4" s="619"/>
      <c r="J4" s="619"/>
      <c r="K4" s="619"/>
      <c r="L4" s="620"/>
    </row>
    <row r="5" spans="1:12" ht="3.75" customHeight="1" x14ac:dyDescent="0.25">
      <c r="B5" s="615"/>
      <c r="C5" s="616"/>
      <c r="D5" s="616"/>
      <c r="E5" s="616"/>
      <c r="F5" s="616"/>
      <c r="G5" s="616"/>
      <c r="H5" s="616"/>
      <c r="I5" s="616"/>
      <c r="J5" s="616"/>
      <c r="K5" s="616"/>
      <c r="L5" s="617"/>
    </row>
    <row r="6" spans="1:12" x14ac:dyDescent="0.25">
      <c r="B6" s="10" t="s">
        <v>32</v>
      </c>
      <c r="C6" s="73" t="s">
        <v>54</v>
      </c>
      <c r="D6" s="72" t="s">
        <v>70</v>
      </c>
      <c r="E6" s="89"/>
      <c r="F6" s="65"/>
      <c r="G6" s="72" t="s">
        <v>97</v>
      </c>
      <c r="H6" s="99">
        <v>45632</v>
      </c>
      <c r="I6" s="41"/>
      <c r="J6" s="41"/>
      <c r="K6" s="41"/>
      <c r="L6" s="42"/>
    </row>
    <row r="7" spans="1:12" x14ac:dyDescent="0.25">
      <c r="B7" s="621" t="s">
        <v>89</v>
      </c>
      <c r="C7" s="622"/>
      <c r="D7" s="622"/>
      <c r="E7" s="622"/>
      <c r="F7" s="622"/>
      <c r="G7" s="622"/>
      <c r="H7" s="622"/>
      <c r="I7" s="622"/>
      <c r="J7" s="623" t="s">
        <v>71</v>
      </c>
      <c r="K7" s="622"/>
      <c r="L7" s="624"/>
    </row>
    <row r="8" spans="1:12" ht="36.75" customHeight="1" x14ac:dyDescent="0.25">
      <c r="B8" s="2" t="s">
        <v>23</v>
      </c>
      <c r="C8" s="632" t="str">
        <f>'DATOS INICIALES'!D2</f>
        <v xml:space="preserve">“CONTRATAR POR EL SISTEMA DE PRECIOS UNITARIOS A MONTO AGOTABLE EL DIAGNÓSTICO, MANTENIMIENTO CORRECTIVO Y PREVENTIVO, SUMINISTRO E INSTALACION DE MOBILIARIO DE LOS PARQUES DE PROXIMIDAD (VECINALES Y DE BOLSILLO) PRIORIZADOS EN LA LOCALIDAD DE KENNEDY”.  </v>
      </c>
      <c r="D8" s="633"/>
      <c r="E8" s="633"/>
      <c r="F8" s="633"/>
      <c r="G8" s="633"/>
      <c r="H8" s="633"/>
      <c r="I8" s="633"/>
      <c r="J8" s="154" t="s">
        <v>66</v>
      </c>
      <c r="K8" s="155">
        <v>0.75</v>
      </c>
      <c r="L8" s="156">
        <f>K8*$C$10</f>
        <v>1645.1285451923077</v>
      </c>
    </row>
    <row r="9" spans="1:12" ht="28.5" customHeight="1" x14ac:dyDescent="0.25">
      <c r="B9" s="2" t="s">
        <v>68</v>
      </c>
      <c r="C9" s="634">
        <f>+'DATOS INICIALES'!C5</f>
        <v>2851556145</v>
      </c>
      <c r="D9" s="635"/>
      <c r="E9" s="635"/>
      <c r="F9" s="635"/>
      <c r="G9" s="635"/>
      <c r="H9" s="635"/>
      <c r="I9" s="635"/>
      <c r="J9" s="154" t="s">
        <v>67</v>
      </c>
      <c r="K9" s="155">
        <v>1.2</v>
      </c>
      <c r="L9" s="156">
        <f t="shared" ref="L9:L10" si="0">K9*$C$10</f>
        <v>2632.2056723076921</v>
      </c>
    </row>
    <row r="10" spans="1:12" ht="25.5" customHeight="1" x14ac:dyDescent="0.25">
      <c r="B10" s="2" t="s">
        <v>69</v>
      </c>
      <c r="C10" s="636">
        <f>C9/'DATOS INICIALES'!B43</f>
        <v>2193.5047269230768</v>
      </c>
      <c r="D10" s="637"/>
      <c r="E10" s="637"/>
      <c r="F10" s="637"/>
      <c r="G10" s="637"/>
      <c r="H10" s="637"/>
      <c r="I10" s="637"/>
      <c r="J10" s="154" t="s">
        <v>171</v>
      </c>
      <c r="K10" s="155">
        <v>1.5</v>
      </c>
      <c r="L10" s="156">
        <f t="shared" si="0"/>
        <v>3290.2570903846154</v>
      </c>
    </row>
    <row r="11" spans="1:12" ht="59.25" customHeight="1" x14ac:dyDescent="0.25">
      <c r="A11" s="11">
        <v>5</v>
      </c>
      <c r="B11" s="2" t="s">
        <v>24</v>
      </c>
      <c r="C11" s="638" t="str">
        <f>VLOOKUP(A11,PROPONENTES!$A$10:$B$42,2,FALSE)</f>
        <v>CONSORCIO PARQUES KENNEDY DP 2024</v>
      </c>
      <c r="D11" s="638"/>
      <c r="E11" s="638"/>
      <c r="F11" s="638"/>
      <c r="G11" s="638"/>
      <c r="H11" s="146" t="s">
        <v>172</v>
      </c>
      <c r="I11" s="631" t="str">
        <f>IF(AND(F20="CUMPLE",G20="CUMPLE",H20="CUMPLE",L15="CUMPLE",K19="CUMPLE"),"CUMPLE","NO CUMPLE")</f>
        <v>CUMPLE</v>
      </c>
      <c r="J11" s="631"/>
      <c r="K11" s="631"/>
      <c r="L11" s="631"/>
    </row>
    <row r="12" spans="1:12" ht="9.75" customHeight="1" x14ac:dyDescent="0.25">
      <c r="B12" s="625"/>
      <c r="C12" s="626"/>
      <c r="D12" s="626"/>
      <c r="E12" s="626"/>
      <c r="F12" s="626"/>
      <c r="G12" s="626"/>
      <c r="H12" s="626"/>
      <c r="I12" s="626"/>
      <c r="J12" s="626"/>
      <c r="K12" s="626"/>
      <c r="L12" s="627"/>
    </row>
    <row r="13" spans="1:12" s="141" customFormat="1" ht="24" customHeight="1" x14ac:dyDescent="0.25">
      <c r="B13" s="628" t="s">
        <v>78</v>
      </c>
      <c r="C13" s="629"/>
      <c r="D13" s="629"/>
      <c r="E13" s="629"/>
      <c r="F13" s="629"/>
      <c r="G13" s="629"/>
      <c r="H13" s="629"/>
      <c r="I13" s="629"/>
      <c r="J13" s="629"/>
      <c r="K13" s="629"/>
      <c r="L13" s="630"/>
    </row>
    <row r="14" spans="1:12" ht="69" customHeight="1" x14ac:dyDescent="0.25">
      <c r="B14" s="595" t="s">
        <v>33</v>
      </c>
      <c r="C14" s="74" t="s">
        <v>61</v>
      </c>
      <c r="D14" s="74" t="s">
        <v>62</v>
      </c>
      <c r="E14" s="35" t="s">
        <v>65</v>
      </c>
      <c r="F14" s="35" t="s">
        <v>75</v>
      </c>
      <c r="G14" s="35" t="s">
        <v>64</v>
      </c>
      <c r="H14" s="35" t="s">
        <v>167</v>
      </c>
      <c r="I14" s="35" t="s">
        <v>72</v>
      </c>
      <c r="J14" s="35" t="s">
        <v>147</v>
      </c>
      <c r="K14" s="35" t="s">
        <v>148</v>
      </c>
      <c r="L14" s="74" t="s">
        <v>73</v>
      </c>
    </row>
    <row r="15" spans="1:12" ht="33.75" customHeight="1" x14ac:dyDescent="0.25">
      <c r="B15" s="595"/>
      <c r="C15" s="100" t="str">
        <f>IF(VLOOKUP(C11,PROPONENTES!B10:N111,2,FALSE)=0,"",VLOOKUP(C11,PROPONENTES!B10:N111,2,FALSE))</f>
        <v xml:space="preserve">CONSULTORIA Y CONSTRUCCIONES DARLEV SAS </v>
      </c>
      <c r="D15" s="101">
        <f>IF(VLOOKUP(C11,PROPONENTES!B10:N111,3,FALSE)=0,"",VLOOKUP(C11,PROPONENTES!B10:N111,3,FALSE))</f>
        <v>0.9</v>
      </c>
      <c r="E15" s="102">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1741.8372999999997</v>
      </c>
      <c r="F15" s="103" t="str">
        <f t="shared" ref="F15:F18" si="1">IF(C15="","",IF(E15&gt;=$J$15*0.5,"SI","NO"))</f>
        <v>SI</v>
      </c>
      <c r="G15" s="104" t="str">
        <f t="shared" ref="G15:G17" si="2">IF(C15="","",IF(E15&gt;=$J$15*0.05,"SI",IF(E15=0,"NO APORTA EXPERIENCIA",)))</f>
        <v>SI</v>
      </c>
      <c r="H15" s="103" t="str">
        <f>IF(C15="","",IF(AND(G15="NO APORTA EXPERIENCIA",D15&lt;=10%),"SI",IF(G15="SI","NO APLICA","NO - PORCENTAJE MAYOR AL 10%")))</f>
        <v>NO APLICA</v>
      </c>
      <c r="I15" s="641">
        <f>COUNTIF(D64:I64,"CUMPLE")</f>
        <v>2</v>
      </c>
      <c r="J15" s="586">
        <f>IF(AND(I15&gt;=1,I15&lt;=2),L8,IF(AND(I15&gt;=3,I15&lt;=4),L9,IF(AND(I15&gt;=5,I15&lt;=7),L10)))</f>
        <v>1645.1285451923077</v>
      </c>
      <c r="K15" s="586">
        <f>+E20</f>
        <v>1741.8372999999997</v>
      </c>
      <c r="L15" s="587" t="str">
        <f>IF(K15&gt;=J15,"CUMPLE","NO CUMPLE")</f>
        <v>CUMPLE</v>
      </c>
    </row>
    <row r="16" spans="1:12" ht="33.75" customHeight="1" x14ac:dyDescent="0.25">
      <c r="B16" s="595"/>
      <c r="C16" s="100" t="str">
        <f>IF(VLOOKUP(C11,PROPONENTES!B10:N111,4,FALSE)=0,"",VLOOKUP(C11,PROPONENTES!B10:N111,4,FALSE))</f>
        <v xml:space="preserve">CONSTRUCTORA PC INGENIERIA SAS </v>
      </c>
      <c r="D16" s="101">
        <f>IF(VLOOKUP(C11,PROPONENTES!B10:N111,5,FALSE)=0,"",VLOOKUP(C11,PROPONENTES!B10:N111,5,FALSE))</f>
        <v>0.1</v>
      </c>
      <c r="E16" s="102">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0</v>
      </c>
      <c r="F16" s="103" t="str">
        <f t="shared" si="1"/>
        <v>NO</v>
      </c>
      <c r="G16" s="104" t="str">
        <f t="shared" si="2"/>
        <v>NO APORTA EXPERIENCIA</v>
      </c>
      <c r="H16" s="104" t="str">
        <f>IF(C16="","",IF(AND(G16="NO APORTA EXPERIENCIA",D16&lt;=10%),"SI",IF(G16="SI","NO APLICA","NO - PORCENTAJE MAYOR AL 10%")))</f>
        <v>SI</v>
      </c>
      <c r="I16" s="641"/>
      <c r="J16" s="586"/>
      <c r="K16" s="586"/>
      <c r="L16" s="587"/>
    </row>
    <row r="17" spans="2:14" ht="33.75" customHeight="1" x14ac:dyDescent="0.25">
      <c r="B17" s="595"/>
      <c r="C17" s="100" t="str">
        <f>IF(VLOOKUP(C11,PROPONENTES!B10:N111,6,FALSE)=0,"",VLOOKUP(C11,PROPONENTES!B10:N111,6,FALSE))</f>
        <v/>
      </c>
      <c r="D17" s="101" t="str">
        <f>IF(VLOOKUP(C11,PROPONENTES!B10:N111,7,FALSE)=0,"",VLOOKUP(C11,PROPONENTES!B10:N111,7,FALSE))</f>
        <v/>
      </c>
      <c r="E17" s="102" t="str">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
      </c>
      <c r="F17" s="103" t="str">
        <f t="shared" si="1"/>
        <v/>
      </c>
      <c r="G17" s="104" t="str">
        <f t="shared" si="2"/>
        <v/>
      </c>
      <c r="H17" s="103" t="str">
        <f>IF(C17="","",IF(AND(G17="NO APORTA EXPERIENCIA",D17&lt;=10%),"SI",IF(G17="SI","NO APLICA","NO - PORCENTAJE MAYOR AL 10%")))</f>
        <v/>
      </c>
      <c r="I17" s="641"/>
      <c r="J17" s="586"/>
      <c r="K17" s="586"/>
      <c r="L17" s="587"/>
    </row>
    <row r="18" spans="2:14" ht="50.25" customHeight="1" x14ac:dyDescent="0.25">
      <c r="B18" s="595"/>
      <c r="C18" s="100" t="str">
        <f>IF(VLOOKUP(C11,PROPONENTES!B10:N111,8,FALSE)=0,"",VLOOKUP(C11,PROPONENTES!B10:N111,8,FALSE))</f>
        <v/>
      </c>
      <c r="D18" s="101" t="str">
        <f>IF(VLOOKUP(C11,PROPONENTES!B10:N111,9,FALSE)=0,"",VLOOKUP(C11,PROPONENTES!B10:N111,9,FALSE))</f>
        <v/>
      </c>
      <c r="E18" s="102" t="str">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
      </c>
      <c r="F18" s="103" t="str">
        <f t="shared" si="1"/>
        <v/>
      </c>
      <c r="G18" s="104" t="str">
        <f>IF(C18="","",IF(E18&gt;=$J$15*0.05,"SI",IF(E18=0,"NO APORTA EXPERIENCIA",)))</f>
        <v/>
      </c>
      <c r="H18" s="103" t="str">
        <f>IF(C18="","",IF(AND(G18="NO APORTA EXPERIENCIA",D18&lt;=10%),"SI",IF(G18="SI","NO APLICA","NO - PORCENTAJE MAYOR AL 10%")))</f>
        <v/>
      </c>
      <c r="I18" s="35" t="s">
        <v>176</v>
      </c>
      <c r="J18" s="35" t="s">
        <v>175</v>
      </c>
      <c r="K18" s="528" t="s">
        <v>73</v>
      </c>
      <c r="L18" s="528"/>
    </row>
    <row r="19" spans="2:14" ht="33.75" customHeight="1" x14ac:dyDescent="0.25">
      <c r="B19" s="595"/>
      <c r="C19" s="100" t="str">
        <f>IF(VLOOKUP(C11,PROPONENTES!B10:N111,10,FALSE)=0,"",VLOOKUP(C11,PROPONENTES!B10:N111,10,FALSE))</f>
        <v/>
      </c>
      <c r="D19" s="101" t="str">
        <f>IF(VLOOKUP(C11,PROPONENTES!B10:N111,11,FALSE)=0,"",VLOOKUP(C11,PROPONENTES!B10:N111,11,FALSE))</f>
        <v/>
      </c>
      <c r="E19" s="102" t="str">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
      </c>
      <c r="F19" s="103" t="str">
        <f>IF(C19="","",IF(E19&gt;=$J$15*0.5,"SI","NO"))</f>
        <v/>
      </c>
      <c r="G19" s="104" t="str">
        <f>IF(C19="","",IF(E19&gt;=$J$15*0.05,"SI",IF(E19=0,"NO APORTA EXPERIENCIA",)))</f>
        <v/>
      </c>
      <c r="H19" s="103" t="str">
        <f>IF(C19="","",IF(AND(G19="NO APORTA EXPERIENCIA",D19&lt;=10%),"SI",IF(G19="SI","NO APLICA","NO - PORCENTAJE MAYOR AL 10%")))</f>
        <v/>
      </c>
      <c r="I19" s="157">
        <f>SUMIF(D65:J65,"CUMPLE",D39:J39)+SUMIF(D65:J65,"CUMPLE",D42:J42)+SUMIF(D65:J65,"CUMPLE",D45:J45)</f>
        <v>1741.8372999999997</v>
      </c>
      <c r="J19" s="152">
        <f>70%*C10</f>
        <v>1535.4533088461537</v>
      </c>
      <c r="K19" s="587" t="str">
        <f>IF(I19&gt;=J19,"CUMPLE","NO CUMPLE")</f>
        <v>CUMPLE</v>
      </c>
      <c r="L19" s="587"/>
    </row>
    <row r="20" spans="2:14" ht="84.75" customHeight="1" x14ac:dyDescent="0.25">
      <c r="B20" s="30" t="s">
        <v>63</v>
      </c>
      <c r="C20" s="24">
        <f>+VLOOKUP(C11,PROPONENTES!B10:N111,12,FALSE)</f>
        <v>2</v>
      </c>
      <c r="D20" s="101">
        <f>+VLOOKUP(C11,PROPONENTES!B10:N111,13,FALSE)</f>
        <v>1</v>
      </c>
      <c r="E20" s="36">
        <f>SUM(E15:E19)</f>
        <v>1741.8372999999997</v>
      </c>
      <c r="F20" s="15" t="str">
        <f>IF(F15="SI","CUMPLE",IF(F16="SI","CUMPLE",IF(F17="SI","CUMPLE",IF(F18="SI","CUMPLE",IF(F19="SI","CUMPLE","NO CUMPLE")))))</f>
        <v>CUMPLE</v>
      </c>
      <c r="G20" s="15"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5" t="str">
        <f>IF(COUNTIF(E15:E19,0)&gt;1,"NO CUMPLE, HAY MAS DE UN (1) INTEGRANTE QUE NO APORTA EXPERIENCIA",IF(AND(OR(H15="NO APLICA",H15="SI",H15=""),OR(H16="NO APLICA",H16="SI",H16=""),OR(H17="NO APLICA",H17="SI",H17=""),OR(H18="NO APLICA",H18="SI",H18=""),OR(H19="NO APLICA",H19="SI",H19="")),"CUMPLE","NO CUMPLE"))</f>
        <v>CUMPLE</v>
      </c>
      <c r="I20" s="35" t="s">
        <v>174</v>
      </c>
      <c r="J20" s="143" t="str">
        <f>IF(VLOOKUP(C11,PUNTAJE!B15:AF179,27,FALSE)=0.25,"SI","NO")</f>
        <v>SI</v>
      </c>
      <c r="K20" s="35" t="s">
        <v>173</v>
      </c>
      <c r="L20" s="143" t="str">
        <f>IF(VLOOKUP(C11,PUNTAJE!B15:AF179,31,FALSE)=0.25,"SI","NO")</f>
        <v>SI</v>
      </c>
      <c r="N20" s="35"/>
    </row>
    <row r="21" spans="2:14" ht="10.5" customHeight="1" thickBot="1" x14ac:dyDescent="0.3">
      <c r="B21" s="588"/>
      <c r="C21" s="589"/>
      <c r="D21" s="589"/>
      <c r="E21" s="589"/>
      <c r="F21" s="589"/>
      <c r="G21" s="589"/>
      <c r="H21" s="589"/>
      <c r="I21" s="589"/>
      <c r="J21" s="589"/>
      <c r="K21" s="589"/>
      <c r="L21" s="590"/>
    </row>
    <row r="22" spans="2:14" ht="54" customHeight="1" thickBot="1" x14ac:dyDescent="0.3">
      <c r="B22" s="591" t="str">
        <f>CONCATENATE("ACREDITACION EXPERIENCIA ",'DATOS INICIALES'!G4)</f>
        <v>ACREDITACION EXPERIENCIA FDLK-LP-013-20234</v>
      </c>
      <c r="C22" s="592"/>
      <c r="D22" s="592"/>
      <c r="E22" s="592"/>
      <c r="F22" s="592"/>
      <c r="G22" s="592"/>
      <c r="H22" s="592"/>
      <c r="I22" s="592"/>
      <c r="J22" s="593"/>
      <c r="K22" s="593"/>
      <c r="L22" s="594"/>
    </row>
    <row r="23" spans="2:14" ht="40.5" customHeight="1" x14ac:dyDescent="0.25">
      <c r="B23" s="31" t="s">
        <v>34</v>
      </c>
      <c r="C23" s="25" t="s">
        <v>166</v>
      </c>
      <c r="D23" s="26" t="s">
        <v>16</v>
      </c>
      <c r="E23" s="26" t="s">
        <v>17</v>
      </c>
      <c r="F23" s="26" t="s">
        <v>18</v>
      </c>
      <c r="G23" s="26" t="s">
        <v>19</v>
      </c>
      <c r="H23" s="26" t="s">
        <v>20</v>
      </c>
      <c r="I23" s="26" t="s">
        <v>21</v>
      </c>
      <c r="J23" s="26" t="s">
        <v>165</v>
      </c>
      <c r="K23" s="598" t="s">
        <v>74</v>
      </c>
      <c r="L23" s="599"/>
    </row>
    <row r="24" spans="2:14" ht="39.75" customHeight="1" x14ac:dyDescent="0.25">
      <c r="B24" s="582" t="s">
        <v>134</v>
      </c>
      <c r="C24" s="583"/>
      <c r="D24" s="90" t="s">
        <v>227</v>
      </c>
      <c r="E24" s="90" t="s">
        <v>227</v>
      </c>
      <c r="F24" s="90"/>
      <c r="G24" s="90"/>
      <c r="H24" s="90"/>
      <c r="I24" s="90"/>
      <c r="J24" s="90"/>
      <c r="K24" s="596"/>
      <c r="L24" s="597"/>
    </row>
    <row r="25" spans="2:14" ht="39.75" customHeight="1" x14ac:dyDescent="0.25">
      <c r="B25" s="582" t="s">
        <v>135</v>
      </c>
      <c r="C25" s="583"/>
      <c r="D25" s="90"/>
      <c r="E25" s="90"/>
      <c r="F25" s="90"/>
      <c r="G25" s="90"/>
      <c r="H25" s="90"/>
      <c r="I25" s="90"/>
      <c r="J25" s="90"/>
      <c r="K25" s="596"/>
      <c r="L25" s="597"/>
    </row>
    <row r="26" spans="2:14" ht="39.75" customHeight="1" x14ac:dyDescent="0.25">
      <c r="B26" s="582" t="s">
        <v>136</v>
      </c>
      <c r="C26" s="583"/>
      <c r="D26" s="90"/>
      <c r="E26" s="90"/>
      <c r="F26" s="90"/>
      <c r="G26" s="90"/>
      <c r="H26" s="90"/>
      <c r="I26" s="90"/>
      <c r="J26" s="90"/>
      <c r="K26" s="596"/>
      <c r="L26" s="597"/>
    </row>
    <row r="27" spans="2:14" ht="45.75" customHeight="1" x14ac:dyDescent="0.25">
      <c r="B27" s="600" t="s">
        <v>60</v>
      </c>
      <c r="C27" s="25" t="s">
        <v>37</v>
      </c>
      <c r="D27" s="91" t="s">
        <v>420</v>
      </c>
      <c r="E27" s="91" t="s">
        <v>421</v>
      </c>
      <c r="F27" s="91"/>
      <c r="G27" s="91"/>
      <c r="H27" s="91"/>
      <c r="I27" s="91"/>
      <c r="J27" s="91"/>
      <c r="K27" s="596"/>
      <c r="L27" s="597"/>
    </row>
    <row r="28" spans="2:14" ht="156.75" customHeight="1" x14ac:dyDescent="0.25">
      <c r="B28" s="601"/>
      <c r="C28" s="25" t="s">
        <v>38</v>
      </c>
      <c r="D28" s="91" t="s">
        <v>422</v>
      </c>
      <c r="E28" s="91" t="s">
        <v>423</v>
      </c>
      <c r="F28" s="91"/>
      <c r="G28" s="91"/>
      <c r="H28" s="91"/>
      <c r="I28" s="91"/>
      <c r="J28" s="91"/>
      <c r="K28" s="596"/>
      <c r="L28" s="597"/>
    </row>
    <row r="29" spans="2:14" ht="52.5" customHeight="1" x14ac:dyDescent="0.25">
      <c r="B29" s="601"/>
      <c r="C29" s="25" t="s">
        <v>169</v>
      </c>
      <c r="D29" s="95">
        <v>43651</v>
      </c>
      <c r="E29" s="95">
        <v>42528</v>
      </c>
      <c r="F29" s="95"/>
      <c r="G29" s="95"/>
      <c r="H29" s="95"/>
      <c r="I29" s="95"/>
      <c r="J29" s="95"/>
      <c r="K29" s="596"/>
      <c r="L29" s="597"/>
    </row>
    <row r="30" spans="2:14" ht="54.75" customHeight="1" x14ac:dyDescent="0.25">
      <c r="B30" s="601"/>
      <c r="C30" s="25" t="s">
        <v>42</v>
      </c>
      <c r="D30" s="95">
        <v>44092</v>
      </c>
      <c r="E30" s="95">
        <v>42732</v>
      </c>
      <c r="F30" s="95"/>
      <c r="G30" s="95"/>
      <c r="H30" s="95"/>
      <c r="I30" s="95"/>
      <c r="J30" s="95"/>
      <c r="K30" s="596"/>
      <c r="L30" s="597"/>
    </row>
    <row r="31" spans="2:14" ht="41.25" customHeight="1" x14ac:dyDescent="0.25">
      <c r="B31" s="601"/>
      <c r="C31" s="25" t="s">
        <v>39</v>
      </c>
      <c r="D31" s="92">
        <v>2020</v>
      </c>
      <c r="E31" s="92">
        <v>2016</v>
      </c>
      <c r="F31" s="92"/>
      <c r="G31" s="92"/>
      <c r="H31" s="92"/>
      <c r="I31" s="92"/>
      <c r="J31" s="92"/>
      <c r="K31" s="596"/>
      <c r="L31" s="597"/>
    </row>
    <row r="32" spans="2:14" ht="63" customHeight="1" x14ac:dyDescent="0.25">
      <c r="B32" s="601"/>
      <c r="C32" s="25" t="s">
        <v>40</v>
      </c>
      <c r="D32" s="91" t="s">
        <v>424</v>
      </c>
      <c r="E32" s="91" t="s">
        <v>425</v>
      </c>
      <c r="F32" s="91"/>
      <c r="G32" s="91"/>
      <c r="H32" s="91"/>
      <c r="I32" s="91"/>
      <c r="J32" s="91"/>
      <c r="K32" s="596"/>
      <c r="L32" s="597"/>
    </row>
    <row r="33" spans="2:12" ht="46.5" customHeight="1" x14ac:dyDescent="0.25">
      <c r="B33" s="601"/>
      <c r="C33" s="25" t="s">
        <v>41</v>
      </c>
      <c r="D33" s="91" t="s">
        <v>426</v>
      </c>
      <c r="E33" s="91" t="s">
        <v>426</v>
      </c>
      <c r="F33" s="91"/>
      <c r="G33" s="91"/>
      <c r="H33" s="91"/>
      <c r="I33" s="91"/>
      <c r="J33" s="91"/>
      <c r="K33" s="596"/>
      <c r="L33" s="597"/>
    </row>
    <row r="34" spans="2:12" ht="27.75" customHeight="1" x14ac:dyDescent="0.25">
      <c r="B34" s="601"/>
      <c r="C34" s="27" t="s">
        <v>35</v>
      </c>
      <c r="D34" s="96">
        <v>21</v>
      </c>
      <c r="E34" s="96">
        <v>20</v>
      </c>
      <c r="F34" s="96"/>
      <c r="G34" s="97"/>
      <c r="H34" s="97"/>
      <c r="I34" s="97"/>
      <c r="J34" s="97"/>
      <c r="K34" s="596"/>
      <c r="L34" s="597"/>
    </row>
    <row r="35" spans="2:12" ht="102.75" customHeight="1" x14ac:dyDescent="0.25">
      <c r="B35" s="601"/>
      <c r="C35" s="25" t="s">
        <v>137</v>
      </c>
      <c r="D35" s="93">
        <v>1618.33</v>
      </c>
      <c r="E35" s="93">
        <v>1242.8699999999999</v>
      </c>
      <c r="F35" s="93"/>
      <c r="G35" s="93"/>
      <c r="H35" s="93"/>
      <c r="I35" s="93"/>
      <c r="J35" s="93"/>
      <c r="K35" s="596"/>
      <c r="L35" s="597"/>
    </row>
    <row r="36" spans="2:12" ht="48" customHeight="1" x14ac:dyDescent="0.25">
      <c r="B36" s="601"/>
      <c r="C36" s="25" t="s">
        <v>76</v>
      </c>
      <c r="D36" s="105">
        <f>IFERROR(D35*VLOOKUP(D31,'DATOS INICIALES'!$A$12:$B$43,2,0),"0")</f>
        <v>1420574928.99</v>
      </c>
      <c r="E36" s="105">
        <f>IFERROR(E35*VLOOKUP(E31,'DATOS INICIALES'!$A$12:$B$43,2,0),"0")</f>
        <v>856902935.8499999</v>
      </c>
      <c r="F36" s="105" t="str">
        <f>IFERROR(F35*VLOOKUP(F31,'DATOS INICIALES'!$A$12:$B$43,2,0),"0")</f>
        <v>0</v>
      </c>
      <c r="G36" s="105" t="str">
        <f>IFERROR(G35*VLOOKUP(G31,'DATOS INICIALES'!$A$12:$B$43,2,0),"0")</f>
        <v>0</v>
      </c>
      <c r="H36" s="105" t="str">
        <f>IFERROR(H35*VLOOKUP(H31,'DATOS INICIALES'!$A$12:$B$43,2,0),"0")</f>
        <v>0</v>
      </c>
      <c r="I36" s="105" t="str">
        <f>IFERROR(I35*VLOOKUP(I31,'DATOS INICIALES'!$A$12:$B$43,2,0),"0")</f>
        <v>0</v>
      </c>
      <c r="J36" s="105" t="str">
        <f>IFERROR(J35*VLOOKUP(J31,'DATOS INICIALES'!$A$12:$B$43,2,0),"0")</f>
        <v>0</v>
      </c>
      <c r="K36" s="596"/>
      <c r="L36" s="597"/>
    </row>
    <row r="37" spans="2:12" ht="33.75" customHeight="1" x14ac:dyDescent="0.25">
      <c r="B37" s="601"/>
      <c r="C37" s="25" t="s">
        <v>138</v>
      </c>
      <c r="D37" s="94">
        <v>0.7</v>
      </c>
      <c r="E37" s="94">
        <v>0.49</v>
      </c>
      <c r="F37" s="94"/>
      <c r="G37" s="94"/>
      <c r="H37" s="94"/>
      <c r="I37" s="94"/>
      <c r="J37" s="94"/>
      <c r="K37" s="596"/>
      <c r="L37" s="597"/>
    </row>
    <row r="38" spans="2:12" ht="48.75" customHeight="1" x14ac:dyDescent="0.25">
      <c r="B38" s="601"/>
      <c r="C38" s="25" t="s">
        <v>144</v>
      </c>
      <c r="D38" s="105">
        <f t="shared" ref="D38:J38" si="3">IF(D24="","0",D37*D36)</f>
        <v>994402450.29299998</v>
      </c>
      <c r="E38" s="105">
        <f t="shared" si="3"/>
        <v>419882438.56649995</v>
      </c>
      <c r="F38" s="105" t="str">
        <f t="shared" si="3"/>
        <v>0</v>
      </c>
      <c r="G38" s="105" t="str">
        <f t="shared" si="3"/>
        <v>0</v>
      </c>
      <c r="H38" s="105" t="str">
        <f t="shared" si="3"/>
        <v>0</v>
      </c>
      <c r="I38" s="105" t="str">
        <f t="shared" si="3"/>
        <v>0</v>
      </c>
      <c r="J38" s="105" t="str">
        <f t="shared" si="3"/>
        <v>0</v>
      </c>
      <c r="K38" s="596"/>
      <c r="L38" s="597"/>
    </row>
    <row r="39" spans="2:12" ht="65.25" customHeight="1" x14ac:dyDescent="0.25">
      <c r="B39" s="601"/>
      <c r="C39" s="25" t="s">
        <v>139</v>
      </c>
      <c r="D39" s="106">
        <f t="shared" ref="D39:J39" si="4">IFERROR(D35*D37,"0")</f>
        <v>1132.8309999999999</v>
      </c>
      <c r="E39" s="106">
        <f t="shared" si="4"/>
        <v>609.0062999999999</v>
      </c>
      <c r="F39" s="106">
        <f t="shared" si="4"/>
        <v>0</v>
      </c>
      <c r="G39" s="106">
        <f t="shared" si="4"/>
        <v>0</v>
      </c>
      <c r="H39" s="106">
        <f t="shared" si="4"/>
        <v>0</v>
      </c>
      <c r="I39" s="106">
        <f t="shared" si="4"/>
        <v>0</v>
      </c>
      <c r="J39" s="106">
        <f t="shared" si="4"/>
        <v>0</v>
      </c>
      <c r="K39" s="596"/>
      <c r="L39" s="597"/>
    </row>
    <row r="40" spans="2:12" ht="65.25" customHeight="1" x14ac:dyDescent="0.25">
      <c r="B40" s="601"/>
      <c r="C40" s="25" t="s">
        <v>140</v>
      </c>
      <c r="D40" s="94"/>
      <c r="E40" s="94"/>
      <c r="F40" s="94"/>
      <c r="G40" s="94"/>
      <c r="H40" s="94"/>
      <c r="I40" s="94"/>
      <c r="J40" s="94"/>
      <c r="K40" s="596"/>
      <c r="L40" s="597"/>
    </row>
    <row r="41" spans="2:12" ht="65.25" customHeight="1" x14ac:dyDescent="0.25">
      <c r="B41" s="601"/>
      <c r="C41" s="25" t="s">
        <v>145</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596"/>
      <c r="L41" s="597"/>
    </row>
    <row r="42" spans="2:12" ht="65.25" customHeight="1" x14ac:dyDescent="0.25">
      <c r="B42" s="601"/>
      <c r="C42" s="25" t="s">
        <v>141</v>
      </c>
      <c r="D42" s="106">
        <f>IF(D25="",0,D35*D40)</f>
        <v>0</v>
      </c>
      <c r="E42" s="106">
        <f t="shared" ref="E42:J42" si="6">IF(E25="",0,E35*E40)</f>
        <v>0</v>
      </c>
      <c r="F42" s="106">
        <f t="shared" si="6"/>
        <v>0</v>
      </c>
      <c r="G42" s="106">
        <f t="shared" si="6"/>
        <v>0</v>
      </c>
      <c r="H42" s="106">
        <f t="shared" si="6"/>
        <v>0</v>
      </c>
      <c r="I42" s="106">
        <f t="shared" si="6"/>
        <v>0</v>
      </c>
      <c r="J42" s="106">
        <f t="shared" si="6"/>
        <v>0</v>
      </c>
      <c r="K42" s="596"/>
      <c r="L42" s="597"/>
    </row>
    <row r="43" spans="2:12" ht="65.25" customHeight="1" x14ac:dyDescent="0.25">
      <c r="B43" s="601"/>
      <c r="C43" s="25" t="s">
        <v>142</v>
      </c>
      <c r="D43" s="94"/>
      <c r="E43" s="94"/>
      <c r="F43" s="94"/>
      <c r="G43" s="94"/>
      <c r="H43" s="94"/>
      <c r="I43" s="94"/>
      <c r="J43" s="94"/>
      <c r="K43" s="596"/>
      <c r="L43" s="597"/>
    </row>
    <row r="44" spans="2:12" ht="65.25" customHeight="1" x14ac:dyDescent="0.25">
      <c r="B44" s="601"/>
      <c r="C44" s="25" t="s">
        <v>146</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596"/>
      <c r="L44" s="597"/>
    </row>
    <row r="45" spans="2:12" ht="65.25" customHeight="1" x14ac:dyDescent="0.25">
      <c r="B45" s="602"/>
      <c r="C45" s="25" t="s">
        <v>143</v>
      </c>
      <c r="D45" s="106">
        <f>IF(D26="",0,D35*D43)</f>
        <v>0</v>
      </c>
      <c r="E45" s="106">
        <f t="shared" ref="E45:J45" si="8">IF(E26="",0,E35*E43)</f>
        <v>0</v>
      </c>
      <c r="F45" s="106">
        <f t="shared" si="8"/>
        <v>0</v>
      </c>
      <c r="G45" s="106">
        <f t="shared" si="8"/>
        <v>0</v>
      </c>
      <c r="H45" s="106">
        <f t="shared" si="8"/>
        <v>0</v>
      </c>
      <c r="I45" s="106">
        <f t="shared" si="8"/>
        <v>0</v>
      </c>
      <c r="J45" s="106">
        <f t="shared" si="8"/>
        <v>0</v>
      </c>
      <c r="K45" s="596"/>
      <c r="L45" s="597"/>
    </row>
    <row r="46" spans="2:12" ht="39.75" customHeight="1" x14ac:dyDescent="0.25">
      <c r="B46" s="142" t="s">
        <v>57</v>
      </c>
      <c r="C46" s="29" t="s">
        <v>58</v>
      </c>
      <c r="D46" s="90" t="s">
        <v>14</v>
      </c>
      <c r="E46" s="90" t="s">
        <v>14</v>
      </c>
      <c r="F46" s="90"/>
      <c r="G46" s="90"/>
      <c r="H46" s="90"/>
      <c r="I46" s="90"/>
      <c r="J46" s="90"/>
      <c r="K46" s="596"/>
      <c r="L46" s="597"/>
    </row>
    <row r="47" spans="2:12" ht="24.75" customHeight="1" x14ac:dyDescent="0.25">
      <c r="B47" s="606" t="s">
        <v>36</v>
      </c>
      <c r="C47" s="28">
        <f>+'DATOS INICIALES'!D21</f>
        <v>72101500</v>
      </c>
      <c r="D47" s="96" t="s">
        <v>79</v>
      </c>
      <c r="E47" s="96" t="s">
        <v>79</v>
      </c>
      <c r="F47" s="96"/>
      <c r="G47" s="96"/>
      <c r="H47" s="96"/>
      <c r="I47" s="96"/>
      <c r="J47" s="97"/>
      <c r="K47" s="596"/>
      <c r="L47" s="597"/>
    </row>
    <row r="48" spans="2:12" ht="24.75" customHeight="1" x14ac:dyDescent="0.25">
      <c r="B48" s="607"/>
      <c r="C48" s="28">
        <f>+'DATOS INICIALES'!D22</f>
        <v>72102900</v>
      </c>
      <c r="D48" s="96" t="s">
        <v>79</v>
      </c>
      <c r="E48" s="96" t="s">
        <v>79</v>
      </c>
      <c r="F48" s="96"/>
      <c r="G48" s="96"/>
      <c r="H48" s="96"/>
      <c r="I48" s="96"/>
      <c r="J48" s="97"/>
      <c r="K48" s="596"/>
      <c r="L48" s="597"/>
    </row>
    <row r="49" spans="2:12" ht="24.75" customHeight="1" x14ac:dyDescent="0.25">
      <c r="B49" s="607"/>
      <c r="C49" s="28">
        <f>+'DATOS INICIALES'!D23</f>
        <v>72103300</v>
      </c>
      <c r="D49" s="96" t="s">
        <v>79</v>
      </c>
      <c r="E49" s="96" t="s">
        <v>79</v>
      </c>
      <c r="F49" s="96"/>
      <c r="G49" s="96"/>
      <c r="H49" s="96"/>
      <c r="I49" s="96"/>
      <c r="J49" s="97"/>
      <c r="K49" s="596"/>
      <c r="L49" s="597"/>
    </row>
    <row r="50" spans="2:12" ht="24.75" customHeight="1" x14ac:dyDescent="0.25">
      <c r="B50" s="607"/>
      <c r="C50" s="28">
        <f>+'DATOS INICIALES'!D24</f>
        <v>72141100</v>
      </c>
      <c r="D50" s="96" t="s">
        <v>79</v>
      </c>
      <c r="E50" s="96" t="s">
        <v>79</v>
      </c>
      <c r="F50" s="96"/>
      <c r="G50" s="96"/>
      <c r="H50" s="96"/>
      <c r="I50" s="96"/>
      <c r="J50" s="97"/>
      <c r="K50" s="596"/>
      <c r="L50" s="597"/>
    </row>
    <row r="51" spans="2:12" ht="24.75" customHeight="1" x14ac:dyDescent="0.25">
      <c r="B51" s="607"/>
      <c r="C51" s="28">
        <f>+'DATOS INICIALES'!D25</f>
        <v>72141500</v>
      </c>
      <c r="D51" s="96" t="s">
        <v>79</v>
      </c>
      <c r="E51" s="96" t="s">
        <v>79</v>
      </c>
      <c r="F51" s="96"/>
      <c r="G51" s="96"/>
      <c r="H51" s="96"/>
      <c r="I51" s="96"/>
      <c r="J51" s="97"/>
      <c r="K51" s="596"/>
      <c r="L51" s="597"/>
    </row>
    <row r="52" spans="2:12" ht="24.75" customHeight="1" x14ac:dyDescent="0.25">
      <c r="B52" s="607"/>
      <c r="C52" s="28">
        <f>+'DATOS INICIALES'!D26</f>
        <v>72153900</v>
      </c>
      <c r="D52" s="96" t="s">
        <v>79</v>
      </c>
      <c r="E52" s="96" t="s">
        <v>79</v>
      </c>
      <c r="F52" s="96"/>
      <c r="G52" s="96"/>
      <c r="H52" s="96"/>
      <c r="I52" s="96"/>
      <c r="J52" s="97"/>
      <c r="K52" s="596"/>
      <c r="L52" s="597"/>
    </row>
    <row r="53" spans="2:12" ht="24.75" customHeight="1" x14ac:dyDescent="0.25">
      <c r="B53" s="607"/>
      <c r="C53" s="28"/>
      <c r="D53" s="96"/>
      <c r="E53" s="96"/>
      <c r="F53" s="96"/>
      <c r="G53" s="96"/>
      <c r="H53" s="96"/>
      <c r="I53" s="96"/>
      <c r="J53" s="96"/>
      <c r="K53" s="596"/>
      <c r="L53" s="597"/>
    </row>
    <row r="54" spans="2:12" ht="60.75" customHeight="1" x14ac:dyDescent="0.25">
      <c r="B54" s="608"/>
      <c r="C54" s="15" t="s">
        <v>59</v>
      </c>
      <c r="D54" s="15" t="str">
        <f t="shared" ref="D54:J54" si="9">IF(D24="","N/A",IF(D47="SI","CUMPLE",IF(D48="SI","CUMPLE",IF(D49="SI","CUMPLE",IF(D50="SI","CUMPLE",IF(D51="SI","CUMPLE",IF(D52="SI","CUMPLE",IF(D53="SI","CUMPLE","NO CUMPLE"))))))))</f>
        <v>CUMPLE</v>
      </c>
      <c r="E54" s="15" t="str">
        <f t="shared" si="9"/>
        <v>CUMPLE</v>
      </c>
      <c r="F54" s="15" t="str">
        <f t="shared" si="9"/>
        <v>N/A</v>
      </c>
      <c r="G54" s="15" t="str">
        <f t="shared" si="9"/>
        <v>N/A</v>
      </c>
      <c r="H54" s="15" t="str">
        <f t="shared" si="9"/>
        <v>N/A</v>
      </c>
      <c r="I54" s="15" t="str">
        <f t="shared" si="9"/>
        <v>N/A</v>
      </c>
      <c r="J54" s="15" t="str">
        <f t="shared" si="9"/>
        <v>N/A</v>
      </c>
      <c r="K54" s="596"/>
      <c r="L54" s="597"/>
    </row>
    <row r="55" spans="2:12" ht="296.25" customHeight="1" x14ac:dyDescent="0.25">
      <c r="B55" s="609" t="s">
        <v>206</v>
      </c>
      <c r="C55" s="610"/>
      <c r="D55" s="90" t="s">
        <v>14</v>
      </c>
      <c r="E55" s="90" t="s">
        <v>14</v>
      </c>
      <c r="F55" s="90"/>
      <c r="G55" s="90"/>
      <c r="H55" s="90"/>
      <c r="I55" s="90"/>
      <c r="J55" s="90"/>
      <c r="K55" s="639"/>
      <c r="L55" s="640"/>
    </row>
    <row r="56" spans="2:12" ht="353.25" customHeight="1" x14ac:dyDescent="0.25">
      <c r="B56" s="609" t="s">
        <v>209</v>
      </c>
      <c r="C56" s="610"/>
      <c r="D56" s="90" t="s">
        <v>14</v>
      </c>
      <c r="E56" s="90" t="s">
        <v>14</v>
      </c>
      <c r="F56" s="90"/>
      <c r="G56" s="90"/>
      <c r="H56" s="90"/>
      <c r="I56" s="90"/>
      <c r="J56" s="90"/>
      <c r="K56" s="639"/>
      <c r="L56" s="640"/>
    </row>
    <row r="57" spans="2:12" ht="99" customHeight="1" x14ac:dyDescent="0.25">
      <c r="B57" s="603" t="s">
        <v>211</v>
      </c>
      <c r="C57" s="604"/>
      <c r="D57" s="90" t="s">
        <v>14</v>
      </c>
      <c r="E57" s="90" t="s">
        <v>14</v>
      </c>
      <c r="F57" s="90"/>
      <c r="G57" s="90"/>
      <c r="H57" s="90"/>
      <c r="I57" s="90"/>
      <c r="J57" s="90"/>
      <c r="K57" s="639"/>
      <c r="L57" s="640"/>
    </row>
    <row r="58" spans="2:12" ht="92.25" customHeight="1" x14ac:dyDescent="0.25">
      <c r="B58" s="603" t="s">
        <v>207</v>
      </c>
      <c r="C58" s="604"/>
      <c r="D58" s="90" t="s">
        <v>14</v>
      </c>
      <c r="E58" s="90" t="s">
        <v>14</v>
      </c>
      <c r="F58" s="90"/>
      <c r="G58" s="90"/>
      <c r="H58" s="90"/>
      <c r="I58" s="90"/>
      <c r="J58" s="90"/>
      <c r="K58" s="639"/>
      <c r="L58" s="640"/>
    </row>
    <row r="59" spans="2:12" ht="291.75" customHeight="1" x14ac:dyDescent="0.25">
      <c r="B59" s="603" t="s">
        <v>208</v>
      </c>
      <c r="C59" s="604"/>
      <c r="D59" s="90" t="s">
        <v>13</v>
      </c>
      <c r="E59" s="90" t="s">
        <v>13</v>
      </c>
      <c r="F59" s="90"/>
      <c r="G59" s="90"/>
      <c r="H59" s="90"/>
      <c r="I59" s="90"/>
      <c r="J59" s="90"/>
      <c r="K59" s="639"/>
      <c r="L59" s="640"/>
    </row>
    <row r="60" spans="2:12" ht="336" customHeight="1" x14ac:dyDescent="0.25">
      <c r="B60" s="531" t="s">
        <v>213</v>
      </c>
      <c r="C60" s="531"/>
      <c r="D60" s="90" t="s">
        <v>14</v>
      </c>
      <c r="E60" s="90" t="s">
        <v>14</v>
      </c>
      <c r="F60" s="90"/>
      <c r="G60" s="90"/>
      <c r="H60" s="90"/>
      <c r="I60" s="90"/>
      <c r="J60" s="90"/>
      <c r="K60" s="639"/>
      <c r="L60" s="640"/>
    </row>
    <row r="61" spans="2:12" ht="129.75" customHeight="1" x14ac:dyDescent="0.25">
      <c r="B61" s="584" t="s">
        <v>168</v>
      </c>
      <c r="C61" s="585"/>
      <c r="D61" s="90" t="s">
        <v>13</v>
      </c>
      <c r="E61" s="90" t="s">
        <v>14</v>
      </c>
      <c r="F61" s="90"/>
      <c r="G61" s="90"/>
      <c r="H61" s="90"/>
      <c r="I61" s="90"/>
      <c r="J61" s="90"/>
      <c r="K61" s="639"/>
      <c r="L61" s="640"/>
    </row>
    <row r="62" spans="2:12" ht="408.75" customHeight="1" x14ac:dyDescent="0.25">
      <c r="B62" s="605" t="s">
        <v>170</v>
      </c>
      <c r="C62" s="605"/>
      <c r="D62" s="90" t="s">
        <v>13</v>
      </c>
      <c r="E62" s="90" t="s">
        <v>13</v>
      </c>
      <c r="F62" s="90"/>
      <c r="G62" s="90"/>
      <c r="H62" s="90"/>
      <c r="I62" s="90"/>
      <c r="J62" s="90"/>
      <c r="K62" s="639"/>
      <c r="L62" s="640"/>
    </row>
    <row r="63" spans="2:12" ht="234.75" customHeight="1" x14ac:dyDescent="0.25">
      <c r="B63" s="531" t="s">
        <v>212</v>
      </c>
      <c r="C63" s="531"/>
      <c r="D63" s="90" t="s">
        <v>14</v>
      </c>
      <c r="E63" s="90" t="s">
        <v>14</v>
      </c>
      <c r="F63" s="90"/>
      <c r="G63" s="90"/>
      <c r="H63" s="90"/>
      <c r="I63" s="90"/>
      <c r="J63" s="90"/>
      <c r="K63" s="639"/>
      <c r="L63" s="640"/>
    </row>
    <row r="64" spans="2:12" ht="70.5" customHeight="1" x14ac:dyDescent="0.25">
      <c r="B64" s="611" t="s">
        <v>80</v>
      </c>
      <c r="C64" s="611"/>
      <c r="D64" s="15" t="str">
        <f>IF(D24="","N/A",IF(AND(D46="CUMPLE",D54="CUMPLE",D55="CUMPLE",D56="CUMPLE",D57="CUMPLE",D58="CUMPLE",OR(D59="CUMPLE",D59="N/A"),D60="CUMPLE",OR(D61="CUMPLE",D61="N/A"),D63="CUMPLE",OR(D62="CUMPLE",D62="N/A")),"CUMPLE","NO CUMPLE"))</f>
        <v>CUMPLE</v>
      </c>
      <c r="E64" s="15" t="str">
        <f>IF(E24="","N/A",IF(AND(E46="CUMPLE",E54="CUMPLE",E55="CUMPLE",E56="CUMPLE",E57="CUMPLE",E58="CUMPLE",OR(E59="CUMPLE",E59="N/A"),E60="CUMPLE",OR(E61="CUMPLE",E61="N/A"),E63="CUMPLE",OR(E62="CUMPLE",E62="N/A")),"CUMPLE","NO CUMPLE"))</f>
        <v>CUMPLE</v>
      </c>
      <c r="F64" s="15" t="str">
        <f t="shared" ref="F64:J64" si="10">IF(F24="","N/A",IF(AND(F46="CUMPLE",F54="CUMPLE",F55="CUMPLE",F56="CUMPLE",F57="CUMPLE",F58="CUMPLE",OR(F59="CUMPLE",F59="N/A"),F60="CUMPLE",OR(F61="CUMPLE",F61="N/A"),F63="CUMPLE",OR(F62="CUMPLE",F62="N/A")),"CUMPLE","NO CUMPLE"))</f>
        <v>N/A</v>
      </c>
      <c r="G64" s="15" t="str">
        <f t="shared" si="10"/>
        <v>N/A</v>
      </c>
      <c r="H64" s="15" t="str">
        <f t="shared" si="10"/>
        <v>N/A</v>
      </c>
      <c r="I64" s="15" t="str">
        <f t="shared" si="10"/>
        <v>N/A</v>
      </c>
      <c r="J64" s="15" t="str">
        <f t="shared" si="10"/>
        <v>N/A</v>
      </c>
      <c r="K64" s="165"/>
      <c r="L64" s="162"/>
    </row>
    <row r="65" spans="2:12" ht="81.75" customHeight="1" x14ac:dyDescent="0.25">
      <c r="B65" s="531" t="s">
        <v>177</v>
      </c>
      <c r="C65" s="531"/>
      <c r="D65" s="90" t="s">
        <v>14</v>
      </c>
      <c r="E65" s="90" t="s">
        <v>14</v>
      </c>
      <c r="F65" s="90"/>
      <c r="G65" s="90"/>
      <c r="H65" s="90"/>
      <c r="I65" s="90"/>
      <c r="J65" s="90"/>
      <c r="K65" s="639"/>
      <c r="L65" s="640"/>
    </row>
  </sheetData>
  <sheetProtection formatCells="0" formatColumns="0" formatRows="0"/>
  <mergeCells count="80">
    <mergeCell ref="B12:L12"/>
    <mergeCell ref="B2:L2"/>
    <mergeCell ref="B3:L3"/>
    <mergeCell ref="B4:L4"/>
    <mergeCell ref="B5:L5"/>
    <mergeCell ref="B7:I7"/>
    <mergeCell ref="J7:L7"/>
    <mergeCell ref="C8:I8"/>
    <mergeCell ref="C9:I9"/>
    <mergeCell ref="C10:I10"/>
    <mergeCell ref="C11:G11"/>
    <mergeCell ref="I11:L11"/>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K39:L39"/>
    <mergeCell ref="K40:L40"/>
    <mergeCell ref="K41:L41"/>
    <mergeCell ref="K42:L42"/>
    <mergeCell ref="K43:L43"/>
    <mergeCell ref="K44:L44"/>
    <mergeCell ref="K46:L46"/>
    <mergeCell ref="B47:B54"/>
    <mergeCell ref="K47:L47"/>
    <mergeCell ref="K48:L48"/>
    <mergeCell ref="K49:L49"/>
    <mergeCell ref="K50:L50"/>
    <mergeCell ref="K51:L51"/>
    <mergeCell ref="K52:L52"/>
    <mergeCell ref="K53:L53"/>
    <mergeCell ref="K54:L54"/>
    <mergeCell ref="B55:C55"/>
    <mergeCell ref="K55:L55"/>
    <mergeCell ref="B56:C56"/>
    <mergeCell ref="K56:L56"/>
    <mergeCell ref="B57:C57"/>
    <mergeCell ref="K57:L57"/>
    <mergeCell ref="B58:C58"/>
    <mergeCell ref="K58:L58"/>
    <mergeCell ref="B59:C59"/>
    <mergeCell ref="K59:L59"/>
    <mergeCell ref="B60:C60"/>
    <mergeCell ref="K60:L60"/>
    <mergeCell ref="B64:C64"/>
    <mergeCell ref="B65:C65"/>
    <mergeCell ref="K65:L65"/>
    <mergeCell ref="B61:C61"/>
    <mergeCell ref="K61:L61"/>
    <mergeCell ref="B62:C62"/>
    <mergeCell ref="K62:L62"/>
    <mergeCell ref="B63:C63"/>
    <mergeCell ref="K63:L63"/>
  </mergeCells>
  <conditionalFormatting sqref="D25:J35">
    <cfRule type="containsBlanks" dxfId="1222" priority="13">
      <formula>LEN(TRIM(D25))=0</formula>
    </cfRule>
    <cfRule type="notContainsErrors" dxfId="1221" priority="14">
      <formula>NOT(ISERROR(D25))</formula>
    </cfRule>
  </conditionalFormatting>
  <conditionalFormatting sqref="D34:J34 D24:K24 D37:J37 D40:J40 D43:J43 D46:J53 D55:J63 K64:L64 D65:K65">
    <cfRule type="containsBlanks" dxfId="1220" priority="15">
      <formula>LEN(TRIM(D24))=0</formula>
    </cfRule>
  </conditionalFormatting>
  <conditionalFormatting sqref="D46:J53">
    <cfRule type="cellIs" dxfId="1219" priority="11" operator="equal">
      <formula>"NO CUMPLE"</formula>
    </cfRule>
    <cfRule type="cellIs" dxfId="1218" priority="12" operator="equal">
      <formula>"CUMPLE"</formula>
    </cfRule>
  </conditionalFormatting>
  <conditionalFormatting sqref="D54:J54">
    <cfRule type="cellIs" dxfId="1217" priority="27" operator="equal">
      <formula>"""CUMPLE"""</formula>
    </cfRule>
    <cfRule type="cellIs" dxfId="1216" priority="26" operator="equal">
      <formula>"NO CUMPLE"</formula>
    </cfRule>
    <cfRule type="cellIs" dxfId="1215" priority="25" operator="equal">
      <formula>"CUMPLE"</formula>
    </cfRule>
    <cfRule type="cellIs" dxfId="1214" priority="21" operator="equal">
      <formula>"N/A"</formula>
    </cfRule>
  </conditionalFormatting>
  <conditionalFormatting sqref="D55:J63">
    <cfRule type="cellIs" dxfId="1213" priority="3" operator="equal">
      <formula>"NO CUMPLE"</formula>
    </cfRule>
    <cfRule type="cellIs" dxfId="1212" priority="4" operator="equal">
      <formula>"CUMPLE"</formula>
    </cfRule>
  </conditionalFormatting>
  <conditionalFormatting sqref="D64:J64">
    <cfRule type="cellIs" dxfId="1211" priority="19" operator="equal">
      <formula>"NO CUMPLE"</formula>
    </cfRule>
    <cfRule type="cellIs" dxfId="1210" priority="20" operator="equal">
      <formula>"""CUMPLE"""</formula>
    </cfRule>
    <cfRule type="cellIs" dxfId="1209" priority="17" operator="equal">
      <formula>"N/A"</formula>
    </cfRule>
    <cfRule type="cellIs" dxfId="1208" priority="18" operator="equal">
      <formula>"CUMPLE"</formula>
    </cfRule>
  </conditionalFormatting>
  <conditionalFormatting sqref="D65:J65">
    <cfRule type="cellIs" dxfId="1207" priority="9" operator="equal">
      <formula>"NO CUMPLE"</formula>
    </cfRule>
    <cfRule type="cellIs" dxfId="1206" priority="10" operator="equal">
      <formula>"CUMPLE"</formula>
    </cfRule>
  </conditionalFormatting>
  <conditionalFormatting sqref="D24:K24 D34:J34 D37:J37 D40:J40 D43:J43 D46:J53 D55:J63 K64:L64 D65:K65">
    <cfRule type="notContainsErrors" dxfId="1205" priority="16">
      <formula>NOT(ISERROR(D24))</formula>
    </cfRule>
  </conditionalFormatting>
  <conditionalFormatting sqref="F20:H20">
    <cfRule type="cellIs" dxfId="1204" priority="31" operator="equal">
      <formula>"CUMPLE"</formula>
    </cfRule>
    <cfRule type="cellIs" dxfId="1203" priority="32" operator="equal">
      <formula>"NO CUMPLE"</formula>
    </cfRule>
    <cfRule type="cellIs" dxfId="1202" priority="33" operator="equal">
      <formula>"""CUMPLE"""</formula>
    </cfRule>
  </conditionalFormatting>
  <conditionalFormatting sqref="I11">
    <cfRule type="containsText" dxfId="1201" priority="37" operator="containsText" text="NO CUMPLE">
      <formula>NOT(ISERROR(SEARCH("NO CUMPLE",I11)))</formula>
    </cfRule>
    <cfRule type="containsText" dxfId="1200" priority="34" operator="containsText" text="INHABILITADO">
      <formula>NOT(ISERROR(SEARCH("INHABILITADO",I11)))</formula>
    </cfRule>
    <cfRule type="containsText" dxfId="1199" priority="35" operator="containsText" text="HABILITADO">
      <formula>NOT(ISERROR(SEARCH("HABILITADO",I11)))</formula>
    </cfRule>
    <cfRule type="containsText" dxfId="1198" priority="36" operator="containsText" text="HABILITADO">
      <formula>NOT(ISERROR(SEARCH("HABILITADO",I11)))</formula>
    </cfRule>
  </conditionalFormatting>
  <conditionalFormatting sqref="J20">
    <cfRule type="cellIs" dxfId="1197" priority="8" operator="equal">
      <formula>"SI"</formula>
    </cfRule>
    <cfRule type="cellIs" dxfId="1196" priority="7" operator="equal">
      <formula>"NO"</formula>
    </cfRule>
  </conditionalFormatting>
  <conditionalFormatting sqref="K19">
    <cfRule type="cellIs" dxfId="1195" priority="22" operator="equal">
      <formula>"CUMPLE"</formula>
    </cfRule>
    <cfRule type="cellIs" dxfId="1194" priority="23" operator="equal">
      <formula>"NO CUMPLE"</formula>
    </cfRule>
    <cfRule type="cellIs" dxfId="1193" priority="24" operator="equal">
      <formula>"""CUMPLE"""</formula>
    </cfRule>
  </conditionalFormatting>
  <conditionalFormatting sqref="K25:K63">
    <cfRule type="notContainsErrors" dxfId="1192" priority="2">
      <formula>NOT(ISERROR(K25))</formula>
    </cfRule>
    <cfRule type="containsBlanks" dxfId="1191" priority="1">
      <formula>LEN(TRIM(K25))=0</formula>
    </cfRule>
  </conditionalFormatting>
  <conditionalFormatting sqref="L15">
    <cfRule type="cellIs" dxfId="1190" priority="28" operator="equal">
      <formula>"CUMPLE"</formula>
    </cfRule>
    <cfRule type="cellIs" dxfId="1189" priority="29" operator="equal">
      <formula>"NO CUMPLE"</formula>
    </cfRule>
    <cfRule type="cellIs" dxfId="1188" priority="30" operator="equal">
      <formula>"""CUMPLE"""</formula>
    </cfRule>
  </conditionalFormatting>
  <conditionalFormatting sqref="L20">
    <cfRule type="cellIs" dxfId="1187" priority="5" operator="equal">
      <formula>"NO"</formula>
    </cfRule>
    <cfRule type="cellIs" dxfId="1186" priority="6" operator="equal">
      <formula>"SI"</formula>
    </cfRule>
  </conditionalFormatting>
  <dataValidations count="3">
    <dataValidation type="list" allowBlank="1" showInputMessage="1" showErrorMessage="1" sqref="D65:I65" xr:uid="{00000000-0002-0000-0800-000000000000}">
      <formula1>"CUMPLE,NO CUMPLE"</formula1>
    </dataValidation>
    <dataValidation type="list" allowBlank="1" showInputMessage="1" showErrorMessage="1" sqref="D24:J26" xr:uid="{00000000-0002-0000-0800-000001000000}">
      <formula1>$C$15:$C$19</formula1>
    </dataValidation>
    <dataValidation type="list" allowBlank="1" showInputMessage="1" showErrorMessage="1" sqref="L57:L64" xr:uid="{00000000-0002-0000-0800-000002000000}">
      <formula1>"0,1,2,3,4,5,6"</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0800-000003000000}">
          <x14:formula1>
            <xm:f>'DATOS INICIALES'!$A$13:$A$43</xm:f>
          </x14:formula1>
          <xm:sqref>D31:I31</xm:sqref>
        </x14:dataValidation>
        <x14:dataValidation type="list" allowBlank="1" showInputMessage="1" showErrorMessage="1" xr:uid="{00000000-0002-0000-0800-000004000000}">
          <x14:formula1>
            <xm:f>'DATOS INICIALES'!$D$21:$D$25</xm:f>
          </x14:formula1>
          <xm:sqref>M47:M54</xm:sqref>
        </x14:dataValidation>
        <x14:dataValidation type="list" allowBlank="1" showInputMessage="1" showErrorMessage="1" xr:uid="{00000000-0002-0000-0800-000005000000}">
          <x14:formula1>
            <xm:f>'DATOS INICIALES'!$A$54:$A$59</xm:f>
          </x14:formula1>
          <xm:sqref>D23:I23</xm:sqref>
        </x14:dataValidation>
        <x14:dataValidation type="list" allowBlank="1" showInputMessage="1" showErrorMessage="1" xr:uid="{00000000-0002-0000-0800-000006000000}">
          <x14:formula1>
            <xm:f>'DATOS INICIALES'!$A$50:$A$52</xm:f>
          </x14:formula1>
          <xm:sqref>D55:I57 D46:J46 J55:J56 D58:J63</xm:sqref>
        </x14:dataValidation>
        <x14:dataValidation type="list" allowBlank="1" showInputMessage="1" showErrorMessage="1" xr:uid="{00000000-0002-0000-0800-000007000000}">
          <x14:formula1>
            <xm:f>'DATOS INICIALES'!$C$45:$C$46</xm:f>
          </x14:formula1>
          <xm:sqref>D47:I53 J47:J52</xm:sqref>
        </x14:dataValidation>
      </x14:dataValidation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N65"/>
  <sheetViews>
    <sheetView view="pageBreakPreview" topLeftCell="B1" zoomScale="55" zoomScaleNormal="55" zoomScaleSheetLayoutView="55" workbookViewId="0">
      <pane ySplit="11" topLeftCell="A25" activePane="bottomLeft" state="frozenSplit"/>
      <selection activeCell="D65" sqref="D65"/>
      <selection pane="bottomLeft" activeCell="E28" sqref="E28"/>
    </sheetView>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612" t="s">
        <v>0</v>
      </c>
      <c r="C2" s="613"/>
      <c r="D2" s="613"/>
      <c r="E2" s="613"/>
      <c r="F2" s="613"/>
      <c r="G2" s="613"/>
      <c r="H2" s="613"/>
      <c r="I2" s="613"/>
      <c r="J2" s="613"/>
      <c r="K2" s="613"/>
      <c r="L2" s="614"/>
    </row>
    <row r="3" spans="1:12" ht="4.5" customHeight="1" x14ac:dyDescent="0.25">
      <c r="B3" s="615"/>
      <c r="C3" s="616"/>
      <c r="D3" s="616"/>
      <c r="E3" s="616"/>
      <c r="F3" s="616"/>
      <c r="G3" s="616"/>
      <c r="H3" s="616"/>
      <c r="I3" s="616"/>
      <c r="J3" s="616"/>
      <c r="K3" s="616"/>
      <c r="L3" s="617"/>
    </row>
    <row r="4" spans="1:12" ht="18.75" x14ac:dyDescent="0.3">
      <c r="B4" s="618" t="str">
        <f>'DATOS INICIALES'!G4</f>
        <v>FDLK-LP-013-20234</v>
      </c>
      <c r="C4" s="619"/>
      <c r="D4" s="619"/>
      <c r="E4" s="619"/>
      <c r="F4" s="619"/>
      <c r="G4" s="619"/>
      <c r="H4" s="619"/>
      <c r="I4" s="619"/>
      <c r="J4" s="619"/>
      <c r="K4" s="619"/>
      <c r="L4" s="620"/>
    </row>
    <row r="5" spans="1:12" ht="3.75" customHeight="1" x14ac:dyDescent="0.25">
      <c r="B5" s="615"/>
      <c r="C5" s="616"/>
      <c r="D5" s="616"/>
      <c r="E5" s="616"/>
      <c r="F5" s="616"/>
      <c r="G5" s="616"/>
      <c r="H5" s="616"/>
      <c r="I5" s="616"/>
      <c r="J5" s="616"/>
      <c r="K5" s="616"/>
      <c r="L5" s="617"/>
    </row>
    <row r="6" spans="1:12" x14ac:dyDescent="0.25">
      <c r="B6" s="10" t="s">
        <v>32</v>
      </c>
      <c r="C6" s="73" t="s">
        <v>54</v>
      </c>
      <c r="D6" s="72" t="s">
        <v>70</v>
      </c>
      <c r="E6" s="89"/>
      <c r="F6" s="65"/>
      <c r="G6" s="72" t="s">
        <v>97</v>
      </c>
      <c r="H6" s="99">
        <v>45632</v>
      </c>
      <c r="I6" s="41"/>
      <c r="J6" s="41"/>
      <c r="K6" s="41"/>
      <c r="L6" s="42"/>
    </row>
    <row r="7" spans="1:12" x14ac:dyDescent="0.25">
      <c r="B7" s="621" t="s">
        <v>89</v>
      </c>
      <c r="C7" s="622"/>
      <c r="D7" s="622"/>
      <c r="E7" s="622"/>
      <c r="F7" s="622"/>
      <c r="G7" s="622"/>
      <c r="H7" s="622"/>
      <c r="I7" s="622"/>
      <c r="J7" s="623" t="s">
        <v>71</v>
      </c>
      <c r="K7" s="622"/>
      <c r="L7" s="624"/>
    </row>
    <row r="8" spans="1:12" ht="36.75" customHeight="1" x14ac:dyDescent="0.25">
      <c r="B8" s="2" t="s">
        <v>23</v>
      </c>
      <c r="C8" s="632" t="str">
        <f>'DATOS INICIALES'!D2</f>
        <v xml:space="preserve">“CONTRATAR POR EL SISTEMA DE PRECIOS UNITARIOS A MONTO AGOTABLE EL DIAGNÓSTICO, MANTENIMIENTO CORRECTIVO Y PREVENTIVO, SUMINISTRO E INSTALACION DE MOBILIARIO DE LOS PARQUES DE PROXIMIDAD (VECINALES Y DE BOLSILLO) PRIORIZADOS EN LA LOCALIDAD DE KENNEDY”.  </v>
      </c>
      <c r="D8" s="633"/>
      <c r="E8" s="633"/>
      <c r="F8" s="633"/>
      <c r="G8" s="633"/>
      <c r="H8" s="633"/>
      <c r="I8" s="633"/>
      <c r="J8" s="154" t="s">
        <v>66</v>
      </c>
      <c r="K8" s="155">
        <v>0.75</v>
      </c>
      <c r="L8" s="156">
        <f>K8*$C$10</f>
        <v>1645.1285451923077</v>
      </c>
    </row>
    <row r="9" spans="1:12" ht="28.5" customHeight="1" x14ac:dyDescent="0.25">
      <c r="B9" s="2" t="s">
        <v>68</v>
      </c>
      <c r="C9" s="634">
        <f>+'DATOS INICIALES'!C5</f>
        <v>2851556145</v>
      </c>
      <c r="D9" s="635"/>
      <c r="E9" s="635"/>
      <c r="F9" s="635"/>
      <c r="G9" s="635"/>
      <c r="H9" s="635"/>
      <c r="I9" s="635"/>
      <c r="J9" s="154" t="s">
        <v>67</v>
      </c>
      <c r="K9" s="155">
        <v>1.2</v>
      </c>
      <c r="L9" s="156">
        <f t="shared" ref="L9:L10" si="0">K9*$C$10</f>
        <v>2632.2056723076921</v>
      </c>
    </row>
    <row r="10" spans="1:12" ht="25.5" customHeight="1" x14ac:dyDescent="0.25">
      <c r="B10" s="2" t="s">
        <v>69</v>
      </c>
      <c r="C10" s="636">
        <f>C9/'DATOS INICIALES'!B43</f>
        <v>2193.5047269230768</v>
      </c>
      <c r="D10" s="637"/>
      <c r="E10" s="637"/>
      <c r="F10" s="637"/>
      <c r="G10" s="637"/>
      <c r="H10" s="637"/>
      <c r="I10" s="637"/>
      <c r="J10" s="154" t="s">
        <v>171</v>
      </c>
      <c r="K10" s="155">
        <v>1.5</v>
      </c>
      <c r="L10" s="156">
        <f t="shared" si="0"/>
        <v>3290.2570903846154</v>
      </c>
    </row>
    <row r="11" spans="1:12" ht="59.25" customHeight="1" x14ac:dyDescent="0.25">
      <c r="A11" s="11">
        <v>6</v>
      </c>
      <c r="B11" s="2" t="s">
        <v>24</v>
      </c>
      <c r="C11" s="638" t="str">
        <f>VLOOKUP(A11,PROPONENTES!$A$10:$B$42,2,FALSE)</f>
        <v>CONSORCIO PARQUES KENNEDY 2024 - 1</v>
      </c>
      <c r="D11" s="638"/>
      <c r="E11" s="638"/>
      <c r="F11" s="638"/>
      <c r="G11" s="638"/>
      <c r="H11" s="146" t="s">
        <v>172</v>
      </c>
      <c r="I11" s="631" t="str">
        <f>IF(AND(F20="CUMPLE",G20="CUMPLE",H20="CUMPLE",L15="CUMPLE",K19="CUMPLE"),"CUMPLE","NO CUMPLE")</f>
        <v>CUMPLE</v>
      </c>
      <c r="J11" s="631"/>
      <c r="K11" s="631"/>
      <c r="L11" s="631"/>
    </row>
    <row r="12" spans="1:12" ht="9.75" customHeight="1" x14ac:dyDescent="0.25">
      <c r="B12" s="625"/>
      <c r="C12" s="626"/>
      <c r="D12" s="626"/>
      <c r="E12" s="626"/>
      <c r="F12" s="626"/>
      <c r="G12" s="626"/>
      <c r="H12" s="626"/>
      <c r="I12" s="626"/>
      <c r="J12" s="626"/>
      <c r="K12" s="626"/>
      <c r="L12" s="627"/>
    </row>
    <row r="13" spans="1:12" s="141" customFormat="1" ht="24" customHeight="1" x14ac:dyDescent="0.25">
      <c r="B13" s="628" t="s">
        <v>78</v>
      </c>
      <c r="C13" s="629"/>
      <c r="D13" s="629"/>
      <c r="E13" s="629"/>
      <c r="F13" s="629"/>
      <c r="G13" s="629"/>
      <c r="H13" s="629"/>
      <c r="I13" s="629"/>
      <c r="J13" s="629"/>
      <c r="K13" s="629"/>
      <c r="L13" s="630"/>
    </row>
    <row r="14" spans="1:12" ht="69" customHeight="1" x14ac:dyDescent="0.25">
      <c r="B14" s="595" t="s">
        <v>33</v>
      </c>
      <c r="C14" s="74" t="s">
        <v>61</v>
      </c>
      <c r="D14" s="74" t="s">
        <v>62</v>
      </c>
      <c r="E14" s="35" t="s">
        <v>65</v>
      </c>
      <c r="F14" s="35" t="s">
        <v>75</v>
      </c>
      <c r="G14" s="35" t="s">
        <v>64</v>
      </c>
      <c r="H14" s="35" t="s">
        <v>167</v>
      </c>
      <c r="I14" s="35" t="s">
        <v>72</v>
      </c>
      <c r="J14" s="35" t="s">
        <v>147</v>
      </c>
      <c r="K14" s="35" t="s">
        <v>148</v>
      </c>
      <c r="L14" s="74" t="s">
        <v>73</v>
      </c>
    </row>
    <row r="15" spans="1:12" ht="33.75" customHeight="1" x14ac:dyDescent="0.25">
      <c r="B15" s="595"/>
      <c r="C15" s="100" t="str">
        <f>IF(VLOOKUP(C11,PROPONENTES!B10:N111,2,FALSE)=0,"",VLOOKUP(C11,PROPONENTES!B10:N111,2,FALSE))</f>
        <v>ICOD S.A.S</v>
      </c>
      <c r="D15" s="101">
        <f>IF(VLOOKUP(C11,PROPONENTES!B10:N111,3,FALSE)=0,"",VLOOKUP(C11,PROPONENTES!B10:N111,3,FALSE))</f>
        <v>0.95</v>
      </c>
      <c r="E15" s="102">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2656.3920000000003</v>
      </c>
      <c r="F15" s="103" t="str">
        <f t="shared" ref="F15:F18" si="1">IF(C15="","",IF(E15&gt;=$J$15*0.5,"SI","NO"))</f>
        <v>SI</v>
      </c>
      <c r="G15" s="104" t="str">
        <f t="shared" ref="G15:G17" si="2">IF(C15="","",IF(E15&gt;=$J$15*0.05,"SI",IF(E15=0,"NO APORTA EXPERIENCIA",)))</f>
        <v>SI</v>
      </c>
      <c r="H15" s="103" t="str">
        <f>IF(C15="","",IF(AND(G15="NO APORTA EXPERIENCIA",D15&lt;=10%),"SI",IF(G15="SI","NO APLICA","NO - PORCENTAJE MAYOR AL 10%")))</f>
        <v>NO APLICA</v>
      </c>
      <c r="I15" s="641">
        <f>COUNTIF(D64:I64,"CUMPLE")</f>
        <v>2</v>
      </c>
      <c r="J15" s="586">
        <f>IF(AND(I15&gt;=1,I15&lt;=2),L8,IF(AND(I15&gt;=3,I15&lt;=4),L9,IF(AND(I15&gt;=5,I15&lt;=7),L10)))</f>
        <v>1645.1285451923077</v>
      </c>
      <c r="K15" s="586">
        <f>+E20</f>
        <v>2656.3920000000003</v>
      </c>
      <c r="L15" s="587" t="str">
        <f>IF(K15&gt;=J15,"CUMPLE","NO CUMPLE")</f>
        <v>CUMPLE</v>
      </c>
    </row>
    <row r="16" spans="1:12" ht="33.75" customHeight="1" x14ac:dyDescent="0.25">
      <c r="B16" s="595"/>
      <c r="C16" s="100" t="str">
        <f>IF(VLOOKUP(C11,PROPONENTES!B10:N111,4,FALSE)=0,"",VLOOKUP(C11,PROPONENTES!B10:N111,4,FALSE))</f>
        <v xml:space="preserve">ING CONSTRUCTORES GPS </v>
      </c>
      <c r="D16" s="101">
        <f>IF(VLOOKUP(C11,PROPONENTES!B10:N111,5,FALSE)=0,"",VLOOKUP(C11,PROPONENTES!B10:N111,5,FALSE))</f>
        <v>0.05</v>
      </c>
      <c r="E16" s="102">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0</v>
      </c>
      <c r="F16" s="103" t="str">
        <f t="shared" si="1"/>
        <v>NO</v>
      </c>
      <c r="G16" s="104" t="str">
        <f t="shared" si="2"/>
        <v>NO APORTA EXPERIENCIA</v>
      </c>
      <c r="H16" s="104" t="str">
        <f>IF(C16="","",IF(AND(G16="NO APORTA EXPERIENCIA",D16&lt;=10%),"SI",IF(G16="SI","NO APLICA","NO - PORCENTAJE MAYOR AL 10%")))</f>
        <v>SI</v>
      </c>
      <c r="I16" s="641"/>
      <c r="J16" s="586"/>
      <c r="K16" s="586"/>
      <c r="L16" s="587"/>
    </row>
    <row r="17" spans="2:14" ht="33.75" customHeight="1" x14ac:dyDescent="0.25">
      <c r="B17" s="595"/>
      <c r="C17" s="100" t="str">
        <f>IF(VLOOKUP(C11,PROPONENTES!B10:N111,6,FALSE)=0,"",VLOOKUP(C11,PROPONENTES!B10:N111,6,FALSE))</f>
        <v/>
      </c>
      <c r="D17" s="101" t="str">
        <f>IF(VLOOKUP(C11,PROPONENTES!B10:N111,7,FALSE)=0,"",VLOOKUP(C11,PROPONENTES!B10:N111,7,FALSE))</f>
        <v/>
      </c>
      <c r="E17" s="102" t="str">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
      </c>
      <c r="F17" s="103" t="str">
        <f t="shared" si="1"/>
        <v/>
      </c>
      <c r="G17" s="104" t="str">
        <f t="shared" si="2"/>
        <v/>
      </c>
      <c r="H17" s="103" t="str">
        <f>IF(C17="","",IF(AND(G17="NO APORTA EXPERIENCIA",D17&lt;=10%),"SI",IF(G17="SI","NO APLICA","NO - PORCENTAJE MAYOR AL 10%")))</f>
        <v/>
      </c>
      <c r="I17" s="641"/>
      <c r="J17" s="586"/>
      <c r="K17" s="586"/>
      <c r="L17" s="587"/>
    </row>
    <row r="18" spans="2:14" ht="50.25" customHeight="1" x14ac:dyDescent="0.25">
      <c r="B18" s="595"/>
      <c r="C18" s="100" t="str">
        <f>IF(VLOOKUP(C11,PROPONENTES!B10:N111,8,FALSE)=0,"",VLOOKUP(C11,PROPONENTES!B10:N111,8,FALSE))</f>
        <v/>
      </c>
      <c r="D18" s="101" t="str">
        <f>IF(VLOOKUP(C11,PROPONENTES!B10:N111,9,FALSE)=0,"",VLOOKUP(C11,PROPONENTES!B10:N111,9,FALSE))</f>
        <v/>
      </c>
      <c r="E18" s="102" t="str">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
      </c>
      <c r="F18" s="103" t="str">
        <f t="shared" si="1"/>
        <v/>
      </c>
      <c r="G18" s="104" t="str">
        <f>IF(C18="","",IF(E18&gt;=$J$15*0.05,"SI",IF(E18=0,"NO APORTA EXPERIENCIA",)))</f>
        <v/>
      </c>
      <c r="H18" s="103" t="str">
        <f>IF(C18="","",IF(AND(G18="NO APORTA EXPERIENCIA",D18&lt;=10%),"SI",IF(G18="SI","NO APLICA","NO - PORCENTAJE MAYOR AL 10%")))</f>
        <v/>
      </c>
      <c r="I18" s="35" t="s">
        <v>176</v>
      </c>
      <c r="J18" s="35" t="s">
        <v>175</v>
      </c>
      <c r="K18" s="528" t="s">
        <v>73</v>
      </c>
      <c r="L18" s="528"/>
    </row>
    <row r="19" spans="2:14" ht="33.75" customHeight="1" x14ac:dyDescent="0.25">
      <c r="B19" s="595"/>
      <c r="C19" s="100" t="str">
        <f>IF(VLOOKUP(C11,PROPONENTES!B10:N111,10,FALSE)=0,"",VLOOKUP(C11,PROPONENTES!B10:N111,10,FALSE))</f>
        <v/>
      </c>
      <c r="D19" s="101" t="str">
        <f>IF(VLOOKUP(C11,PROPONENTES!B10:N111,11,FALSE)=0,"",VLOOKUP(C11,PROPONENTES!B10:N111,11,FALSE))</f>
        <v/>
      </c>
      <c r="E19" s="102" t="str">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
      </c>
      <c r="F19" s="103" t="str">
        <f>IF(C19="","",IF(E19&gt;=$J$15*0.5,"SI","NO"))</f>
        <v/>
      </c>
      <c r="G19" s="104" t="str">
        <f>IF(C19="","",IF(E19&gt;=$J$15*0.05,"SI",IF(E19=0,"NO APORTA EXPERIENCIA",)))</f>
        <v/>
      </c>
      <c r="H19" s="103" t="str">
        <f>IF(C19="","",IF(AND(G19="NO APORTA EXPERIENCIA",D19&lt;=10%),"SI",IF(G19="SI","NO APLICA","NO - PORCENTAJE MAYOR AL 10%")))</f>
        <v/>
      </c>
      <c r="I19" s="157">
        <f>SUMIF(D65:J65,"CUMPLE",D39:J39)+SUMIF(D65:J65,"CUMPLE",D42:J42)+SUMIF(D65:J65,"CUMPLE",D45:J45)</f>
        <v>2656.3920000000003</v>
      </c>
      <c r="J19" s="152">
        <f>70%*C10</f>
        <v>1535.4533088461537</v>
      </c>
      <c r="K19" s="587" t="str">
        <f>IF(I19&gt;=J19,"CUMPLE","NO CUMPLE")</f>
        <v>CUMPLE</v>
      </c>
      <c r="L19" s="587"/>
    </row>
    <row r="20" spans="2:14" ht="84.75" customHeight="1" x14ac:dyDescent="0.25">
      <c r="B20" s="30" t="s">
        <v>63</v>
      </c>
      <c r="C20" s="24">
        <f>+VLOOKUP(C11,PROPONENTES!B10:N111,12,FALSE)</f>
        <v>2</v>
      </c>
      <c r="D20" s="101">
        <f>+VLOOKUP(C11,PROPONENTES!B10:N111,13,FALSE)</f>
        <v>1</v>
      </c>
      <c r="E20" s="36">
        <f>SUM(E15:E19)</f>
        <v>2656.3920000000003</v>
      </c>
      <c r="F20" s="15" t="str">
        <f>IF(F15="SI","CUMPLE",IF(F16="SI","CUMPLE",IF(F17="SI","CUMPLE",IF(F18="SI","CUMPLE",IF(F19="SI","CUMPLE","NO CUMPLE")))))</f>
        <v>CUMPLE</v>
      </c>
      <c r="G20" s="15"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5" t="str">
        <f>IF(COUNTIF(E15:E19,0)&gt;1,"NO CUMPLE, HAY MAS DE UN (1) INTEGRANTE QUE NO APORTA EXPERIENCIA",IF(AND(OR(H15="NO APLICA",H15="SI",H15=""),OR(H16="NO APLICA",H16="SI",H16=""),OR(H17="NO APLICA",H17="SI",H17=""),OR(H18="NO APLICA",H18="SI",H18=""),OR(H19="NO APLICA",H19="SI",H19="")),"CUMPLE","NO CUMPLE"))</f>
        <v>CUMPLE</v>
      </c>
      <c r="I20" s="35" t="s">
        <v>174</v>
      </c>
      <c r="J20" s="143" t="str">
        <f>IF(VLOOKUP(C11,PUNTAJE!B15:AF179,27,FALSE)=0.25,"SI","NO")</f>
        <v>SI</v>
      </c>
      <c r="K20" s="35" t="s">
        <v>173</v>
      </c>
      <c r="L20" s="143" t="str">
        <f>IF(VLOOKUP(C11,PUNTAJE!B15:AF179,31,FALSE)=0.25,"SI","NO")</f>
        <v>SI</v>
      </c>
      <c r="N20" s="35"/>
    </row>
    <row r="21" spans="2:14" ht="10.5" customHeight="1" thickBot="1" x14ac:dyDescent="0.3">
      <c r="B21" s="588"/>
      <c r="C21" s="589"/>
      <c r="D21" s="589"/>
      <c r="E21" s="589"/>
      <c r="F21" s="589"/>
      <c r="G21" s="589"/>
      <c r="H21" s="589"/>
      <c r="I21" s="589"/>
      <c r="J21" s="589"/>
      <c r="K21" s="589"/>
      <c r="L21" s="590"/>
    </row>
    <row r="22" spans="2:14" ht="54" customHeight="1" thickBot="1" x14ac:dyDescent="0.3">
      <c r="B22" s="591" t="str">
        <f>CONCATENATE("ACREDITACION EXPERIENCIA ",'DATOS INICIALES'!G4)</f>
        <v>ACREDITACION EXPERIENCIA FDLK-LP-013-20234</v>
      </c>
      <c r="C22" s="592"/>
      <c r="D22" s="592"/>
      <c r="E22" s="592"/>
      <c r="F22" s="592"/>
      <c r="G22" s="592"/>
      <c r="H22" s="592"/>
      <c r="I22" s="592"/>
      <c r="J22" s="593"/>
      <c r="K22" s="593"/>
      <c r="L22" s="594"/>
    </row>
    <row r="23" spans="2:14" ht="40.5" customHeight="1" x14ac:dyDescent="0.25">
      <c r="B23" s="31" t="s">
        <v>34</v>
      </c>
      <c r="C23" s="25" t="s">
        <v>166</v>
      </c>
      <c r="D23" s="26" t="s">
        <v>16</v>
      </c>
      <c r="E23" s="26" t="s">
        <v>17</v>
      </c>
      <c r="F23" s="26" t="s">
        <v>18</v>
      </c>
      <c r="G23" s="26" t="s">
        <v>19</v>
      </c>
      <c r="H23" s="26" t="s">
        <v>20</v>
      </c>
      <c r="I23" s="26" t="s">
        <v>21</v>
      </c>
      <c r="J23" s="26" t="s">
        <v>165</v>
      </c>
      <c r="K23" s="598" t="s">
        <v>74</v>
      </c>
      <c r="L23" s="599"/>
    </row>
    <row r="24" spans="2:14" ht="39.75" customHeight="1" x14ac:dyDescent="0.25">
      <c r="B24" s="582" t="s">
        <v>134</v>
      </c>
      <c r="C24" s="583"/>
      <c r="D24" s="90" t="s">
        <v>203</v>
      </c>
      <c r="E24" s="90" t="s">
        <v>203</v>
      </c>
      <c r="F24" s="90"/>
      <c r="G24" s="90"/>
      <c r="H24" s="90"/>
      <c r="I24" s="90"/>
      <c r="J24" s="90"/>
      <c r="K24" s="596"/>
      <c r="L24" s="597"/>
    </row>
    <row r="25" spans="2:14" ht="39.75" customHeight="1" x14ac:dyDescent="0.25">
      <c r="B25" s="582" t="s">
        <v>135</v>
      </c>
      <c r="C25" s="583"/>
      <c r="D25" s="90"/>
      <c r="E25" s="90"/>
      <c r="F25" s="90"/>
      <c r="G25" s="90"/>
      <c r="H25" s="90"/>
      <c r="I25" s="90"/>
      <c r="J25" s="90"/>
      <c r="K25" s="596"/>
      <c r="L25" s="597"/>
    </row>
    <row r="26" spans="2:14" ht="39.75" customHeight="1" x14ac:dyDescent="0.25">
      <c r="B26" s="582" t="s">
        <v>136</v>
      </c>
      <c r="C26" s="583"/>
      <c r="D26" s="90"/>
      <c r="E26" s="90"/>
      <c r="F26" s="90"/>
      <c r="G26" s="90"/>
      <c r="H26" s="90"/>
      <c r="I26" s="90"/>
      <c r="J26" s="90"/>
      <c r="K26" s="596"/>
      <c r="L26" s="597"/>
    </row>
    <row r="27" spans="2:14" ht="45.75" customHeight="1" x14ac:dyDescent="0.25">
      <c r="B27" s="600" t="s">
        <v>60</v>
      </c>
      <c r="C27" s="25" t="s">
        <v>37</v>
      </c>
      <c r="D27" s="91" t="s">
        <v>345</v>
      </c>
      <c r="E27" s="91" t="s">
        <v>346</v>
      </c>
      <c r="F27" s="91"/>
      <c r="G27" s="91"/>
      <c r="H27" s="91"/>
      <c r="I27" s="91"/>
      <c r="J27" s="91"/>
      <c r="K27" s="596"/>
      <c r="L27" s="597"/>
    </row>
    <row r="28" spans="2:14" ht="156.75" customHeight="1" x14ac:dyDescent="0.25">
      <c r="B28" s="601"/>
      <c r="C28" s="25" t="s">
        <v>38</v>
      </c>
      <c r="D28" s="91" t="s">
        <v>347</v>
      </c>
      <c r="E28" s="91" t="s">
        <v>348</v>
      </c>
      <c r="F28" s="91"/>
      <c r="G28" s="91"/>
      <c r="H28" s="91"/>
      <c r="I28" s="91"/>
      <c r="J28" s="91"/>
      <c r="K28" s="596"/>
      <c r="L28" s="597"/>
    </row>
    <row r="29" spans="2:14" ht="52.5" customHeight="1" x14ac:dyDescent="0.25">
      <c r="B29" s="601"/>
      <c r="C29" s="25" t="s">
        <v>169</v>
      </c>
      <c r="D29" s="95">
        <v>43724</v>
      </c>
      <c r="E29" s="95">
        <v>44254</v>
      </c>
      <c r="F29" s="95"/>
      <c r="G29" s="95"/>
      <c r="H29" s="95"/>
      <c r="I29" s="95"/>
      <c r="J29" s="95"/>
      <c r="K29" s="596"/>
      <c r="L29" s="597"/>
    </row>
    <row r="30" spans="2:14" ht="54.75" customHeight="1" x14ac:dyDescent="0.25">
      <c r="B30" s="601"/>
      <c r="C30" s="25" t="s">
        <v>42</v>
      </c>
      <c r="D30" s="95">
        <v>45012</v>
      </c>
      <c r="E30" s="95">
        <v>45518</v>
      </c>
      <c r="F30" s="95"/>
      <c r="G30" s="95"/>
      <c r="H30" s="95"/>
      <c r="I30" s="95"/>
      <c r="J30" s="95"/>
      <c r="K30" s="596"/>
      <c r="L30" s="597"/>
    </row>
    <row r="31" spans="2:14" ht="41.25" customHeight="1" x14ac:dyDescent="0.25">
      <c r="B31" s="601"/>
      <c r="C31" s="25" t="s">
        <v>39</v>
      </c>
      <c r="D31" s="92">
        <v>2023</v>
      </c>
      <c r="E31" s="92">
        <v>2024</v>
      </c>
      <c r="F31" s="92"/>
      <c r="G31" s="92"/>
      <c r="H31" s="92"/>
      <c r="I31" s="92"/>
      <c r="J31" s="92"/>
      <c r="K31" s="596"/>
      <c r="L31" s="597"/>
    </row>
    <row r="32" spans="2:14" ht="63" customHeight="1" x14ac:dyDescent="0.25">
      <c r="B32" s="601"/>
      <c r="C32" s="25" t="s">
        <v>40</v>
      </c>
      <c r="D32" s="91" t="s">
        <v>349</v>
      </c>
      <c r="E32" s="91" t="s">
        <v>350</v>
      </c>
      <c r="F32" s="91"/>
      <c r="G32" s="91"/>
      <c r="H32" s="91"/>
      <c r="I32" s="91"/>
      <c r="J32" s="91"/>
      <c r="K32" s="596"/>
      <c r="L32" s="597"/>
    </row>
    <row r="33" spans="2:12" ht="46.5" customHeight="1" x14ac:dyDescent="0.25">
      <c r="B33" s="601"/>
      <c r="C33" s="25" t="s">
        <v>41</v>
      </c>
      <c r="D33" s="91" t="s">
        <v>351</v>
      </c>
      <c r="E33" s="91" t="s">
        <v>352</v>
      </c>
      <c r="F33" s="91"/>
      <c r="G33" s="91"/>
      <c r="H33" s="91"/>
      <c r="I33" s="91"/>
      <c r="J33" s="91"/>
      <c r="K33" s="596"/>
      <c r="L33" s="597"/>
    </row>
    <row r="34" spans="2:12" ht="27.75" customHeight="1" x14ac:dyDescent="0.25">
      <c r="B34" s="601"/>
      <c r="C34" s="27" t="s">
        <v>35</v>
      </c>
      <c r="D34" s="96">
        <v>7</v>
      </c>
      <c r="E34" s="96">
        <v>24</v>
      </c>
      <c r="F34" s="96"/>
      <c r="G34" s="97"/>
      <c r="H34" s="97"/>
      <c r="I34" s="97"/>
      <c r="J34" s="97"/>
      <c r="K34" s="596"/>
      <c r="L34" s="597"/>
    </row>
    <row r="35" spans="2:12" ht="102.75" customHeight="1" x14ac:dyDescent="0.25">
      <c r="B35" s="601"/>
      <c r="C35" s="25" t="s">
        <v>137</v>
      </c>
      <c r="D35" s="93">
        <v>4483.22</v>
      </c>
      <c r="E35" s="93">
        <v>8631.0400000000009</v>
      </c>
      <c r="F35" s="93"/>
      <c r="G35" s="93"/>
      <c r="H35" s="93"/>
      <c r="I35" s="93"/>
      <c r="J35" s="93"/>
      <c r="K35" s="596"/>
      <c r="L35" s="597"/>
    </row>
    <row r="36" spans="2:12" ht="48" customHeight="1" x14ac:dyDescent="0.25">
      <c r="B36" s="601"/>
      <c r="C36" s="25" t="s">
        <v>76</v>
      </c>
      <c r="D36" s="105">
        <f>IFERROR(D35*VLOOKUP(D31,'DATOS INICIALES'!$A$12:$B$43,2,0),"0")</f>
        <v>5200535200</v>
      </c>
      <c r="E36" s="105">
        <f>IFERROR(E35*VLOOKUP(E31,'DATOS INICIALES'!$A$12:$B$43,2,0),"0")</f>
        <v>11220352000.000002</v>
      </c>
      <c r="F36" s="105" t="str">
        <f>IFERROR(F35*VLOOKUP(F31,'DATOS INICIALES'!$A$12:$B$43,2,0),"0")</f>
        <v>0</v>
      </c>
      <c r="G36" s="105" t="str">
        <f>IFERROR(G35*VLOOKUP(G31,'DATOS INICIALES'!$A$12:$B$43,2,0),"0")</f>
        <v>0</v>
      </c>
      <c r="H36" s="105" t="str">
        <f>IFERROR(H35*VLOOKUP(H31,'DATOS INICIALES'!$A$12:$B$43,2,0),"0")</f>
        <v>0</v>
      </c>
      <c r="I36" s="105" t="str">
        <f>IFERROR(I35*VLOOKUP(I31,'DATOS INICIALES'!$A$12:$B$43,2,0),"0")</f>
        <v>0</v>
      </c>
      <c r="J36" s="105" t="str">
        <f>IFERROR(J35*VLOOKUP(J31,'DATOS INICIALES'!$A$12:$B$43,2,0),"0")</f>
        <v>0</v>
      </c>
      <c r="K36" s="596"/>
      <c r="L36" s="597"/>
    </row>
    <row r="37" spans="2:12" ht="33.75" customHeight="1" x14ac:dyDescent="0.25">
      <c r="B37" s="601"/>
      <c r="C37" s="25" t="s">
        <v>138</v>
      </c>
      <c r="D37" s="94">
        <v>0.4</v>
      </c>
      <c r="E37" s="94">
        <v>0.1</v>
      </c>
      <c r="F37" s="94"/>
      <c r="G37" s="94"/>
      <c r="H37" s="94"/>
      <c r="I37" s="94"/>
      <c r="J37" s="94"/>
      <c r="K37" s="596"/>
      <c r="L37" s="597"/>
    </row>
    <row r="38" spans="2:12" ht="48.75" customHeight="1" x14ac:dyDescent="0.25">
      <c r="B38" s="601"/>
      <c r="C38" s="25" t="s">
        <v>144</v>
      </c>
      <c r="D38" s="105">
        <f t="shared" ref="D38:J38" si="3">IF(D24="","0",D37*D36)</f>
        <v>2080214080</v>
      </c>
      <c r="E38" s="105">
        <f t="shared" si="3"/>
        <v>1122035200.0000002</v>
      </c>
      <c r="F38" s="105" t="str">
        <f t="shared" si="3"/>
        <v>0</v>
      </c>
      <c r="G38" s="105" t="str">
        <f t="shared" si="3"/>
        <v>0</v>
      </c>
      <c r="H38" s="105" t="str">
        <f t="shared" si="3"/>
        <v>0</v>
      </c>
      <c r="I38" s="105" t="str">
        <f t="shared" si="3"/>
        <v>0</v>
      </c>
      <c r="J38" s="105" t="str">
        <f t="shared" si="3"/>
        <v>0</v>
      </c>
      <c r="K38" s="596"/>
      <c r="L38" s="597"/>
    </row>
    <row r="39" spans="2:12" ht="65.25" customHeight="1" x14ac:dyDescent="0.25">
      <c r="B39" s="601"/>
      <c r="C39" s="25" t="s">
        <v>139</v>
      </c>
      <c r="D39" s="106">
        <f t="shared" ref="D39:J39" si="4">IFERROR(D35*D37,"0")</f>
        <v>1793.2880000000002</v>
      </c>
      <c r="E39" s="106">
        <f t="shared" si="4"/>
        <v>863.10400000000016</v>
      </c>
      <c r="F39" s="106">
        <f t="shared" si="4"/>
        <v>0</v>
      </c>
      <c r="G39" s="106">
        <f t="shared" si="4"/>
        <v>0</v>
      </c>
      <c r="H39" s="106">
        <f t="shared" si="4"/>
        <v>0</v>
      </c>
      <c r="I39" s="106">
        <f t="shared" si="4"/>
        <v>0</v>
      </c>
      <c r="J39" s="106">
        <f t="shared" si="4"/>
        <v>0</v>
      </c>
      <c r="K39" s="596"/>
      <c r="L39" s="597"/>
    </row>
    <row r="40" spans="2:12" ht="65.25" customHeight="1" x14ac:dyDescent="0.25">
      <c r="B40" s="601"/>
      <c r="C40" s="25" t="s">
        <v>140</v>
      </c>
      <c r="D40" s="94"/>
      <c r="E40" s="94"/>
      <c r="F40" s="94"/>
      <c r="G40" s="94"/>
      <c r="H40" s="94"/>
      <c r="I40" s="94"/>
      <c r="J40" s="94"/>
      <c r="K40" s="596"/>
      <c r="L40" s="597"/>
    </row>
    <row r="41" spans="2:12" ht="65.25" customHeight="1" x14ac:dyDescent="0.25">
      <c r="B41" s="601"/>
      <c r="C41" s="25" t="s">
        <v>145</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596"/>
      <c r="L41" s="597"/>
    </row>
    <row r="42" spans="2:12" ht="65.25" customHeight="1" x14ac:dyDescent="0.25">
      <c r="B42" s="601"/>
      <c r="C42" s="25" t="s">
        <v>141</v>
      </c>
      <c r="D42" s="106">
        <f>IF(D25="",0,D35*D40)</f>
        <v>0</v>
      </c>
      <c r="E42" s="106">
        <f t="shared" ref="E42:J42" si="6">IF(E25="",0,E35*E40)</f>
        <v>0</v>
      </c>
      <c r="F42" s="106">
        <f t="shared" si="6"/>
        <v>0</v>
      </c>
      <c r="G42" s="106">
        <f t="shared" si="6"/>
        <v>0</v>
      </c>
      <c r="H42" s="106">
        <f t="shared" si="6"/>
        <v>0</v>
      </c>
      <c r="I42" s="106">
        <f t="shared" si="6"/>
        <v>0</v>
      </c>
      <c r="J42" s="106">
        <f t="shared" si="6"/>
        <v>0</v>
      </c>
      <c r="K42" s="596"/>
      <c r="L42" s="597"/>
    </row>
    <row r="43" spans="2:12" ht="65.25" customHeight="1" x14ac:dyDescent="0.25">
      <c r="B43" s="601"/>
      <c r="C43" s="25" t="s">
        <v>142</v>
      </c>
      <c r="D43" s="94"/>
      <c r="E43" s="94"/>
      <c r="F43" s="94"/>
      <c r="G43" s="94"/>
      <c r="H43" s="94"/>
      <c r="I43" s="94"/>
      <c r="J43" s="94"/>
      <c r="K43" s="596"/>
      <c r="L43" s="597"/>
    </row>
    <row r="44" spans="2:12" ht="65.25" customHeight="1" x14ac:dyDescent="0.25">
      <c r="B44" s="601"/>
      <c r="C44" s="25" t="s">
        <v>146</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596"/>
      <c r="L44" s="597"/>
    </row>
    <row r="45" spans="2:12" ht="65.25" customHeight="1" x14ac:dyDescent="0.25">
      <c r="B45" s="602"/>
      <c r="C45" s="25" t="s">
        <v>143</v>
      </c>
      <c r="D45" s="106">
        <f>IF(D26="",0,D35*D43)</f>
        <v>0</v>
      </c>
      <c r="E45" s="106">
        <f t="shared" ref="E45:J45" si="8">IF(E26="",0,E35*E43)</f>
        <v>0</v>
      </c>
      <c r="F45" s="106">
        <f t="shared" si="8"/>
        <v>0</v>
      </c>
      <c r="G45" s="106">
        <f t="shared" si="8"/>
        <v>0</v>
      </c>
      <c r="H45" s="106">
        <f t="shared" si="8"/>
        <v>0</v>
      </c>
      <c r="I45" s="106">
        <f t="shared" si="8"/>
        <v>0</v>
      </c>
      <c r="J45" s="106">
        <f t="shared" si="8"/>
        <v>0</v>
      </c>
      <c r="K45" s="596"/>
      <c r="L45" s="597"/>
    </row>
    <row r="46" spans="2:12" ht="39.75" customHeight="1" x14ac:dyDescent="0.25">
      <c r="B46" s="142" t="s">
        <v>57</v>
      </c>
      <c r="C46" s="29" t="s">
        <v>58</v>
      </c>
      <c r="D46" s="90" t="s">
        <v>14</v>
      </c>
      <c r="E46" s="90" t="s">
        <v>14</v>
      </c>
      <c r="F46" s="90"/>
      <c r="G46" s="90"/>
      <c r="H46" s="90"/>
      <c r="I46" s="90"/>
      <c r="J46" s="90"/>
      <c r="K46" s="596"/>
      <c r="L46" s="597"/>
    </row>
    <row r="47" spans="2:12" ht="24.75" customHeight="1" x14ac:dyDescent="0.25">
      <c r="B47" s="606" t="s">
        <v>36</v>
      </c>
      <c r="C47" s="28">
        <f>+'DATOS INICIALES'!D21</f>
        <v>72101500</v>
      </c>
      <c r="D47" s="96"/>
      <c r="E47" s="96"/>
      <c r="F47" s="96"/>
      <c r="G47" s="96"/>
      <c r="H47" s="96"/>
      <c r="I47" s="96"/>
      <c r="J47" s="97"/>
      <c r="K47" s="596"/>
      <c r="L47" s="597"/>
    </row>
    <row r="48" spans="2:12" ht="24.75" customHeight="1" x14ac:dyDescent="0.25">
      <c r="B48" s="607"/>
      <c r="C48" s="28">
        <f>+'DATOS INICIALES'!D22</f>
        <v>72102900</v>
      </c>
      <c r="D48" s="96"/>
      <c r="E48" s="96"/>
      <c r="F48" s="96"/>
      <c r="G48" s="96"/>
      <c r="H48" s="96"/>
      <c r="I48" s="96"/>
      <c r="J48" s="97"/>
      <c r="K48" s="596"/>
      <c r="L48" s="597"/>
    </row>
    <row r="49" spans="2:12" ht="24.75" customHeight="1" x14ac:dyDescent="0.25">
      <c r="B49" s="607"/>
      <c r="C49" s="28">
        <f>+'DATOS INICIALES'!D23</f>
        <v>72103300</v>
      </c>
      <c r="D49" s="96"/>
      <c r="E49" s="96"/>
      <c r="F49" s="96"/>
      <c r="G49" s="96"/>
      <c r="H49" s="96"/>
      <c r="I49" s="96"/>
      <c r="J49" s="97"/>
      <c r="K49" s="596"/>
      <c r="L49" s="597"/>
    </row>
    <row r="50" spans="2:12" ht="24.75" customHeight="1" x14ac:dyDescent="0.25">
      <c r="B50" s="607"/>
      <c r="C50" s="28">
        <f>+'DATOS INICIALES'!D24</f>
        <v>72141100</v>
      </c>
      <c r="D50" s="96" t="s">
        <v>79</v>
      </c>
      <c r="E50" s="96" t="s">
        <v>79</v>
      </c>
      <c r="F50" s="96"/>
      <c r="G50" s="96"/>
      <c r="H50" s="96"/>
      <c r="I50" s="96"/>
      <c r="J50" s="97"/>
      <c r="K50" s="596"/>
      <c r="L50" s="597"/>
    </row>
    <row r="51" spans="2:12" ht="24.75" customHeight="1" x14ac:dyDescent="0.25">
      <c r="B51" s="607"/>
      <c r="C51" s="28">
        <f>+'DATOS INICIALES'!D25</f>
        <v>72141500</v>
      </c>
      <c r="D51" s="96"/>
      <c r="E51" s="96"/>
      <c r="F51" s="96"/>
      <c r="G51" s="96"/>
      <c r="H51" s="96"/>
      <c r="I51" s="96"/>
      <c r="J51" s="97"/>
      <c r="K51" s="596"/>
      <c r="L51" s="597"/>
    </row>
    <row r="52" spans="2:12" ht="24.75" customHeight="1" x14ac:dyDescent="0.25">
      <c r="B52" s="607"/>
      <c r="C52" s="28">
        <f>+'DATOS INICIALES'!D26</f>
        <v>72153900</v>
      </c>
      <c r="D52" s="96"/>
      <c r="E52" s="96"/>
      <c r="F52" s="96"/>
      <c r="G52" s="96"/>
      <c r="H52" s="96"/>
      <c r="I52" s="96"/>
      <c r="J52" s="97"/>
      <c r="K52" s="596"/>
      <c r="L52" s="597"/>
    </row>
    <row r="53" spans="2:12" ht="24.75" customHeight="1" x14ac:dyDescent="0.25">
      <c r="B53" s="607"/>
      <c r="C53" s="28"/>
      <c r="D53" s="96"/>
      <c r="E53" s="96"/>
      <c r="F53" s="96"/>
      <c r="G53" s="96"/>
      <c r="H53" s="96"/>
      <c r="I53" s="96"/>
      <c r="J53" s="96"/>
      <c r="K53" s="596"/>
      <c r="L53" s="597"/>
    </row>
    <row r="54" spans="2:12" ht="60.75" customHeight="1" x14ac:dyDescent="0.25">
      <c r="B54" s="608"/>
      <c r="C54" s="15" t="s">
        <v>59</v>
      </c>
      <c r="D54" s="15" t="str">
        <f t="shared" ref="D54:J54" si="9">IF(D24="","N/A",IF(D47="SI","CUMPLE",IF(D48="SI","CUMPLE",IF(D49="SI","CUMPLE",IF(D50="SI","CUMPLE",IF(D51="SI","CUMPLE",IF(D52="SI","CUMPLE",IF(D53="SI","CUMPLE","NO CUMPLE"))))))))</f>
        <v>CUMPLE</v>
      </c>
      <c r="E54" s="15" t="str">
        <f t="shared" si="9"/>
        <v>CUMPLE</v>
      </c>
      <c r="F54" s="15" t="str">
        <f t="shared" si="9"/>
        <v>N/A</v>
      </c>
      <c r="G54" s="15" t="str">
        <f t="shared" si="9"/>
        <v>N/A</v>
      </c>
      <c r="H54" s="15" t="str">
        <f t="shared" si="9"/>
        <v>N/A</v>
      </c>
      <c r="I54" s="15" t="str">
        <f t="shared" si="9"/>
        <v>N/A</v>
      </c>
      <c r="J54" s="15" t="str">
        <f t="shared" si="9"/>
        <v>N/A</v>
      </c>
      <c r="K54" s="596"/>
      <c r="L54" s="597"/>
    </row>
    <row r="55" spans="2:12" ht="296.25" customHeight="1" x14ac:dyDescent="0.25">
      <c r="B55" s="609" t="s">
        <v>206</v>
      </c>
      <c r="C55" s="610"/>
      <c r="D55" s="90" t="s">
        <v>14</v>
      </c>
      <c r="E55" s="90" t="s">
        <v>14</v>
      </c>
      <c r="F55" s="90"/>
      <c r="G55" s="90"/>
      <c r="H55" s="90"/>
      <c r="I55" s="90"/>
      <c r="J55" s="90"/>
      <c r="K55" s="639"/>
      <c r="L55" s="640"/>
    </row>
    <row r="56" spans="2:12" ht="353.25" customHeight="1" x14ac:dyDescent="0.25">
      <c r="B56" s="609" t="s">
        <v>209</v>
      </c>
      <c r="C56" s="610"/>
      <c r="D56" s="90" t="s">
        <v>14</v>
      </c>
      <c r="E56" s="90" t="s">
        <v>14</v>
      </c>
      <c r="F56" s="90"/>
      <c r="G56" s="90"/>
      <c r="H56" s="90"/>
      <c r="I56" s="90"/>
      <c r="J56" s="90"/>
      <c r="K56" s="639"/>
      <c r="L56" s="640"/>
    </row>
    <row r="57" spans="2:12" ht="99" customHeight="1" x14ac:dyDescent="0.25">
      <c r="B57" s="603" t="s">
        <v>211</v>
      </c>
      <c r="C57" s="604"/>
      <c r="D57" s="90" t="s">
        <v>14</v>
      </c>
      <c r="E57" s="90" t="s">
        <v>14</v>
      </c>
      <c r="F57" s="90"/>
      <c r="G57" s="90"/>
      <c r="H57" s="90"/>
      <c r="I57" s="90"/>
      <c r="J57" s="90"/>
      <c r="K57" s="639"/>
      <c r="L57" s="640"/>
    </row>
    <row r="58" spans="2:12" ht="92.25" customHeight="1" x14ac:dyDescent="0.25">
      <c r="B58" s="603" t="s">
        <v>207</v>
      </c>
      <c r="C58" s="604"/>
      <c r="D58" s="90" t="s">
        <v>14</v>
      </c>
      <c r="E58" s="90" t="s">
        <v>14</v>
      </c>
      <c r="F58" s="90"/>
      <c r="G58" s="90"/>
      <c r="H58" s="90"/>
      <c r="I58" s="90"/>
      <c r="J58" s="90"/>
      <c r="K58" s="639"/>
      <c r="L58" s="640"/>
    </row>
    <row r="59" spans="2:12" ht="291.75" customHeight="1" x14ac:dyDescent="0.25">
      <c r="B59" s="603" t="s">
        <v>208</v>
      </c>
      <c r="C59" s="604"/>
      <c r="D59" s="90" t="s">
        <v>13</v>
      </c>
      <c r="E59" s="90" t="s">
        <v>13</v>
      </c>
      <c r="F59" s="90"/>
      <c r="G59" s="90"/>
      <c r="H59" s="90"/>
      <c r="I59" s="90"/>
      <c r="J59" s="90"/>
      <c r="K59" s="639"/>
      <c r="L59" s="640"/>
    </row>
    <row r="60" spans="2:12" ht="336" customHeight="1" x14ac:dyDescent="0.25">
      <c r="B60" s="531" t="s">
        <v>213</v>
      </c>
      <c r="C60" s="531"/>
      <c r="D60" s="90" t="s">
        <v>14</v>
      </c>
      <c r="E60" s="90" t="s">
        <v>14</v>
      </c>
      <c r="F60" s="90"/>
      <c r="G60" s="90"/>
      <c r="H60" s="90"/>
      <c r="I60" s="90"/>
      <c r="J60" s="90"/>
      <c r="K60" s="639"/>
      <c r="L60" s="640"/>
    </row>
    <row r="61" spans="2:12" ht="129.75" customHeight="1" x14ac:dyDescent="0.25">
      <c r="B61" s="584" t="s">
        <v>168</v>
      </c>
      <c r="C61" s="585"/>
      <c r="D61" s="90" t="s">
        <v>13</v>
      </c>
      <c r="E61" s="90" t="s">
        <v>13</v>
      </c>
      <c r="F61" s="90"/>
      <c r="G61" s="90"/>
      <c r="H61" s="90"/>
      <c r="I61" s="90"/>
      <c r="J61" s="90"/>
      <c r="K61" s="639"/>
      <c r="L61" s="640"/>
    </row>
    <row r="62" spans="2:12" ht="408.75" customHeight="1" x14ac:dyDescent="0.25">
      <c r="B62" s="605" t="s">
        <v>170</v>
      </c>
      <c r="C62" s="605"/>
      <c r="D62" s="90" t="s">
        <v>13</v>
      </c>
      <c r="E62" s="90" t="s">
        <v>13</v>
      </c>
      <c r="F62" s="90"/>
      <c r="G62" s="90"/>
      <c r="H62" s="90"/>
      <c r="I62" s="90"/>
      <c r="J62" s="90"/>
      <c r="K62" s="639"/>
      <c r="L62" s="640"/>
    </row>
    <row r="63" spans="2:12" ht="234.75" customHeight="1" x14ac:dyDescent="0.25">
      <c r="B63" s="531" t="s">
        <v>212</v>
      </c>
      <c r="C63" s="531"/>
      <c r="D63" s="90" t="s">
        <v>14</v>
      </c>
      <c r="E63" s="90" t="s">
        <v>14</v>
      </c>
      <c r="F63" s="90"/>
      <c r="G63" s="90"/>
      <c r="H63" s="90"/>
      <c r="I63" s="90"/>
      <c r="J63" s="90"/>
      <c r="K63" s="639"/>
      <c r="L63" s="640"/>
    </row>
    <row r="64" spans="2:12" ht="70.5" customHeight="1" x14ac:dyDescent="0.25">
      <c r="B64" s="611" t="s">
        <v>80</v>
      </c>
      <c r="C64" s="611"/>
      <c r="D64" s="15" t="str">
        <f>IF(D24="","N/A",IF(AND(D46="CUMPLE",D54="CUMPLE",D55="CUMPLE",D56="CUMPLE",D57="CUMPLE",D58="CUMPLE",OR(D59="CUMPLE",D59="N/A"),D60="CUMPLE",OR(D61="CUMPLE",D61="N/A"),D63="CUMPLE",OR(D62="CUMPLE",D62="N/A")),"CUMPLE","NO CUMPLE"))</f>
        <v>CUMPLE</v>
      </c>
      <c r="E64" s="15" t="str">
        <f>IF(E24="","N/A",IF(AND(E46="CUMPLE",E54="CUMPLE",E55="CUMPLE",E56="CUMPLE",E57="CUMPLE",E58="CUMPLE",OR(E59="CUMPLE",E59="N/A"),E60="CUMPLE",OR(E61="CUMPLE",E61="N/A"),E63="CUMPLE",OR(E62="CUMPLE",E62="N/A")),"CUMPLE","NO CUMPLE"))</f>
        <v>CUMPLE</v>
      </c>
      <c r="F64" s="15" t="str">
        <f t="shared" ref="F64:J64" si="10">IF(F24="","N/A",IF(AND(F46="CUMPLE",F54="CUMPLE",F55="CUMPLE",F56="CUMPLE",F57="CUMPLE",F58="CUMPLE",OR(F59="CUMPLE",F59="N/A"),F60="CUMPLE",OR(F61="CUMPLE",F61="N/A"),F63="CUMPLE",OR(F62="CUMPLE",F62="N/A")),"CUMPLE","NO CUMPLE"))</f>
        <v>N/A</v>
      </c>
      <c r="G64" s="15" t="str">
        <f t="shared" si="10"/>
        <v>N/A</v>
      </c>
      <c r="H64" s="15" t="str">
        <f t="shared" si="10"/>
        <v>N/A</v>
      </c>
      <c r="I64" s="15" t="str">
        <f t="shared" si="10"/>
        <v>N/A</v>
      </c>
      <c r="J64" s="15" t="str">
        <f t="shared" si="10"/>
        <v>N/A</v>
      </c>
      <c r="K64" s="165"/>
      <c r="L64" s="162"/>
    </row>
    <row r="65" spans="2:12" ht="81.75" customHeight="1" x14ac:dyDescent="0.25">
      <c r="B65" s="531" t="s">
        <v>177</v>
      </c>
      <c r="C65" s="531"/>
      <c r="D65" s="90" t="s">
        <v>14</v>
      </c>
      <c r="E65" s="90" t="s">
        <v>14</v>
      </c>
      <c r="F65" s="90"/>
      <c r="G65" s="90"/>
      <c r="H65" s="90"/>
      <c r="I65" s="90"/>
      <c r="J65" s="90"/>
      <c r="K65" s="639"/>
      <c r="L65" s="640"/>
    </row>
  </sheetData>
  <sheetProtection formatCells="0" formatColumns="0" formatRows="0"/>
  <mergeCells count="80">
    <mergeCell ref="B12:L12"/>
    <mergeCell ref="B2:L2"/>
    <mergeCell ref="B3:L3"/>
    <mergeCell ref="B4:L4"/>
    <mergeCell ref="B5:L5"/>
    <mergeCell ref="B7:I7"/>
    <mergeCell ref="J7:L7"/>
    <mergeCell ref="C8:I8"/>
    <mergeCell ref="C9:I9"/>
    <mergeCell ref="C10:I10"/>
    <mergeCell ref="C11:G11"/>
    <mergeCell ref="I11:L11"/>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K39:L39"/>
    <mergeCell ref="K40:L40"/>
    <mergeCell ref="K41:L41"/>
    <mergeCell ref="K42:L42"/>
    <mergeCell ref="K43:L43"/>
    <mergeCell ref="K44:L44"/>
    <mergeCell ref="K46:L46"/>
    <mergeCell ref="B47:B54"/>
    <mergeCell ref="K47:L47"/>
    <mergeCell ref="K48:L48"/>
    <mergeCell ref="K49:L49"/>
    <mergeCell ref="K50:L50"/>
    <mergeCell ref="K51:L51"/>
    <mergeCell ref="K52:L52"/>
    <mergeCell ref="K53:L53"/>
    <mergeCell ref="K54:L54"/>
    <mergeCell ref="B55:C55"/>
    <mergeCell ref="K55:L55"/>
    <mergeCell ref="B56:C56"/>
    <mergeCell ref="K56:L56"/>
    <mergeCell ref="B57:C57"/>
    <mergeCell ref="K57:L57"/>
    <mergeCell ref="B58:C58"/>
    <mergeCell ref="K58:L58"/>
    <mergeCell ref="B59:C59"/>
    <mergeCell ref="K59:L59"/>
    <mergeCell ref="B60:C60"/>
    <mergeCell ref="K60:L60"/>
    <mergeCell ref="B64:C64"/>
    <mergeCell ref="B65:C65"/>
    <mergeCell ref="K65:L65"/>
    <mergeCell ref="B61:C61"/>
    <mergeCell ref="K61:L61"/>
    <mergeCell ref="B62:C62"/>
    <mergeCell ref="K62:L62"/>
    <mergeCell ref="B63:C63"/>
    <mergeCell ref="K63:L63"/>
  </mergeCells>
  <conditionalFormatting sqref="D25:J35">
    <cfRule type="containsBlanks" dxfId="1185" priority="13">
      <formula>LEN(TRIM(D25))=0</formula>
    </cfRule>
    <cfRule type="notContainsErrors" dxfId="1184" priority="14">
      <formula>NOT(ISERROR(D25))</formula>
    </cfRule>
  </conditionalFormatting>
  <conditionalFormatting sqref="D34:J34 D24:K24 D37:J37 D40:J40 D43:J43 D46:J53 D55:J63 K64:L64 D65:K65">
    <cfRule type="containsBlanks" dxfId="1183" priority="15">
      <formula>LEN(TRIM(D24))=0</formula>
    </cfRule>
  </conditionalFormatting>
  <conditionalFormatting sqref="D46:J53">
    <cfRule type="cellIs" dxfId="1182" priority="11" operator="equal">
      <formula>"NO CUMPLE"</formula>
    </cfRule>
    <cfRule type="cellIs" dxfId="1181" priority="12" operator="equal">
      <formula>"CUMPLE"</formula>
    </cfRule>
  </conditionalFormatting>
  <conditionalFormatting sqref="D54:J54">
    <cfRule type="cellIs" dxfId="1180" priority="27" operator="equal">
      <formula>"""CUMPLE"""</formula>
    </cfRule>
    <cfRule type="cellIs" dxfId="1179" priority="26" operator="equal">
      <formula>"NO CUMPLE"</formula>
    </cfRule>
    <cfRule type="cellIs" dxfId="1178" priority="25" operator="equal">
      <formula>"CUMPLE"</formula>
    </cfRule>
    <cfRule type="cellIs" dxfId="1177" priority="21" operator="equal">
      <formula>"N/A"</formula>
    </cfRule>
  </conditionalFormatting>
  <conditionalFormatting sqref="D55:J63">
    <cfRule type="cellIs" dxfId="1176" priority="3" operator="equal">
      <formula>"NO CUMPLE"</formula>
    </cfRule>
    <cfRule type="cellIs" dxfId="1175" priority="4" operator="equal">
      <formula>"CUMPLE"</formula>
    </cfRule>
  </conditionalFormatting>
  <conditionalFormatting sqref="D64:J64">
    <cfRule type="cellIs" dxfId="1174" priority="19" operator="equal">
      <formula>"NO CUMPLE"</formula>
    </cfRule>
    <cfRule type="cellIs" dxfId="1173" priority="20" operator="equal">
      <formula>"""CUMPLE"""</formula>
    </cfRule>
    <cfRule type="cellIs" dxfId="1172" priority="17" operator="equal">
      <formula>"N/A"</formula>
    </cfRule>
    <cfRule type="cellIs" dxfId="1171" priority="18" operator="equal">
      <formula>"CUMPLE"</formula>
    </cfRule>
  </conditionalFormatting>
  <conditionalFormatting sqref="D65:J65">
    <cfRule type="cellIs" dxfId="1170" priority="9" operator="equal">
      <formula>"NO CUMPLE"</formula>
    </cfRule>
    <cfRule type="cellIs" dxfId="1169" priority="10" operator="equal">
      <formula>"CUMPLE"</formula>
    </cfRule>
  </conditionalFormatting>
  <conditionalFormatting sqref="D24:K24 D34:J34 D37:J37 D40:J40 D43:J43 D46:J53 D55:J63 K64:L64 D65:K65">
    <cfRule type="notContainsErrors" dxfId="1168" priority="16">
      <formula>NOT(ISERROR(D24))</formula>
    </cfRule>
  </conditionalFormatting>
  <conditionalFormatting sqref="F20:H20">
    <cfRule type="cellIs" dxfId="1167" priority="31" operator="equal">
      <formula>"CUMPLE"</formula>
    </cfRule>
    <cfRule type="cellIs" dxfId="1166" priority="32" operator="equal">
      <formula>"NO CUMPLE"</formula>
    </cfRule>
    <cfRule type="cellIs" dxfId="1165" priority="33" operator="equal">
      <formula>"""CUMPLE"""</formula>
    </cfRule>
  </conditionalFormatting>
  <conditionalFormatting sqref="I11">
    <cfRule type="containsText" dxfId="1164" priority="37" operator="containsText" text="NO CUMPLE">
      <formula>NOT(ISERROR(SEARCH("NO CUMPLE",I11)))</formula>
    </cfRule>
    <cfRule type="containsText" dxfId="1163" priority="34" operator="containsText" text="INHABILITADO">
      <formula>NOT(ISERROR(SEARCH("INHABILITADO",I11)))</formula>
    </cfRule>
    <cfRule type="containsText" dxfId="1162" priority="35" operator="containsText" text="HABILITADO">
      <formula>NOT(ISERROR(SEARCH("HABILITADO",I11)))</formula>
    </cfRule>
    <cfRule type="containsText" dxfId="1161" priority="36" operator="containsText" text="HABILITADO">
      <formula>NOT(ISERROR(SEARCH("HABILITADO",I11)))</formula>
    </cfRule>
  </conditionalFormatting>
  <conditionalFormatting sqref="J20">
    <cfRule type="cellIs" dxfId="1160" priority="8" operator="equal">
      <formula>"SI"</formula>
    </cfRule>
    <cfRule type="cellIs" dxfId="1159" priority="7" operator="equal">
      <formula>"NO"</formula>
    </cfRule>
  </conditionalFormatting>
  <conditionalFormatting sqref="K19">
    <cfRule type="cellIs" dxfId="1158" priority="22" operator="equal">
      <formula>"CUMPLE"</formula>
    </cfRule>
    <cfRule type="cellIs" dxfId="1157" priority="23" operator="equal">
      <formula>"NO CUMPLE"</formula>
    </cfRule>
    <cfRule type="cellIs" dxfId="1156" priority="24" operator="equal">
      <formula>"""CUMPLE"""</formula>
    </cfRule>
  </conditionalFormatting>
  <conditionalFormatting sqref="K25:K63">
    <cfRule type="notContainsErrors" dxfId="1155" priority="2">
      <formula>NOT(ISERROR(K25))</formula>
    </cfRule>
    <cfRule type="containsBlanks" dxfId="1154" priority="1">
      <formula>LEN(TRIM(K25))=0</formula>
    </cfRule>
  </conditionalFormatting>
  <conditionalFormatting sqref="L15">
    <cfRule type="cellIs" dxfId="1153" priority="28" operator="equal">
      <formula>"CUMPLE"</formula>
    </cfRule>
    <cfRule type="cellIs" dxfId="1152" priority="29" operator="equal">
      <formula>"NO CUMPLE"</formula>
    </cfRule>
    <cfRule type="cellIs" dxfId="1151" priority="30" operator="equal">
      <formula>"""CUMPLE"""</formula>
    </cfRule>
  </conditionalFormatting>
  <conditionalFormatting sqref="L20">
    <cfRule type="cellIs" dxfId="1150" priority="5" operator="equal">
      <formula>"NO"</formula>
    </cfRule>
    <cfRule type="cellIs" dxfId="1149" priority="6" operator="equal">
      <formula>"SI"</formula>
    </cfRule>
  </conditionalFormatting>
  <dataValidations count="3">
    <dataValidation type="list" allowBlank="1" showInputMessage="1" showErrorMessage="1" sqref="L57:L64" xr:uid="{00000000-0002-0000-0900-000000000000}">
      <formula1>"0,1,2,3,4,5,6"</formula1>
    </dataValidation>
    <dataValidation type="list" allowBlank="1" showInputMessage="1" showErrorMessage="1" sqref="D24:J26" xr:uid="{00000000-0002-0000-0900-000001000000}">
      <formula1>$C$15:$C$19</formula1>
    </dataValidation>
    <dataValidation type="list" allowBlank="1" showInputMessage="1" showErrorMessage="1" sqref="D65:I65" xr:uid="{00000000-0002-0000-0900-000002000000}">
      <formula1>"CUMPLE,NO CUMPLE"</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0900-000003000000}">
          <x14:formula1>
            <xm:f>'DATOS INICIALES'!$C$45:$C$46</xm:f>
          </x14:formula1>
          <xm:sqref>D47:I53 J47:J52</xm:sqref>
        </x14:dataValidation>
        <x14:dataValidation type="list" allowBlank="1" showInputMessage="1" showErrorMessage="1" xr:uid="{00000000-0002-0000-0900-000004000000}">
          <x14:formula1>
            <xm:f>'DATOS INICIALES'!$A$50:$A$52</xm:f>
          </x14:formula1>
          <xm:sqref>D55:I57 D46:J46 J55:J56 D58:J63</xm:sqref>
        </x14:dataValidation>
        <x14:dataValidation type="list" allowBlank="1" showInputMessage="1" showErrorMessage="1" xr:uid="{00000000-0002-0000-0900-000005000000}">
          <x14:formula1>
            <xm:f>'DATOS INICIALES'!$A$54:$A$59</xm:f>
          </x14:formula1>
          <xm:sqref>D23:I23</xm:sqref>
        </x14:dataValidation>
        <x14:dataValidation type="list" allowBlank="1" showInputMessage="1" showErrorMessage="1" xr:uid="{00000000-0002-0000-0900-000006000000}">
          <x14:formula1>
            <xm:f>'DATOS INICIALES'!$D$21:$D$25</xm:f>
          </x14:formula1>
          <xm:sqref>M47:M54</xm:sqref>
        </x14:dataValidation>
        <x14:dataValidation type="list" allowBlank="1" showInputMessage="1" showErrorMessage="1" xr:uid="{00000000-0002-0000-0900-000007000000}">
          <x14:formula1>
            <xm:f>'DATOS INICIALES'!$A$13:$A$43</xm:f>
          </x14:formula1>
          <xm:sqref>D31:I31</xm:sqref>
        </x14:dataValidation>
      </x14:dataValidations>
    </ext>
  </extLs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N65"/>
  <sheetViews>
    <sheetView view="pageBreakPreview" topLeftCell="D1" zoomScale="55" zoomScaleNormal="55" zoomScaleSheetLayoutView="55" workbookViewId="0">
      <pane ySplit="11" topLeftCell="A62" activePane="bottomLeft" state="frozenSplit"/>
      <selection activeCell="D65" sqref="D65"/>
      <selection pane="bottomLeft" activeCell="K64" sqref="K64:L64"/>
    </sheetView>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42.2851562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612" t="s">
        <v>0</v>
      </c>
      <c r="C2" s="613"/>
      <c r="D2" s="613"/>
      <c r="E2" s="613"/>
      <c r="F2" s="613"/>
      <c r="G2" s="613"/>
      <c r="H2" s="613"/>
      <c r="I2" s="613"/>
      <c r="J2" s="613"/>
      <c r="K2" s="613"/>
      <c r="L2" s="614"/>
    </row>
    <row r="3" spans="1:12" ht="4.5" customHeight="1" x14ac:dyDescent="0.25">
      <c r="B3" s="615"/>
      <c r="C3" s="616"/>
      <c r="D3" s="616"/>
      <c r="E3" s="616"/>
      <c r="F3" s="616"/>
      <c r="G3" s="616"/>
      <c r="H3" s="616"/>
      <c r="I3" s="616"/>
      <c r="J3" s="616"/>
      <c r="K3" s="616"/>
      <c r="L3" s="617"/>
    </row>
    <row r="4" spans="1:12" ht="18.75" x14ac:dyDescent="0.3">
      <c r="B4" s="618" t="str">
        <f>'DATOS INICIALES'!G4</f>
        <v>FDLK-LP-013-20234</v>
      </c>
      <c r="C4" s="619"/>
      <c r="D4" s="619"/>
      <c r="E4" s="619"/>
      <c r="F4" s="619"/>
      <c r="G4" s="619"/>
      <c r="H4" s="619"/>
      <c r="I4" s="619"/>
      <c r="J4" s="619"/>
      <c r="K4" s="619"/>
      <c r="L4" s="620"/>
    </row>
    <row r="5" spans="1:12" ht="3.75" customHeight="1" x14ac:dyDescent="0.25">
      <c r="B5" s="615"/>
      <c r="C5" s="616"/>
      <c r="D5" s="616"/>
      <c r="E5" s="616"/>
      <c r="F5" s="616"/>
      <c r="G5" s="616"/>
      <c r="H5" s="616"/>
      <c r="I5" s="616"/>
      <c r="J5" s="616"/>
      <c r="K5" s="616"/>
      <c r="L5" s="617"/>
    </row>
    <row r="6" spans="1:12" x14ac:dyDescent="0.25">
      <c r="B6" s="10" t="s">
        <v>32</v>
      </c>
      <c r="C6" s="73" t="s">
        <v>54</v>
      </c>
      <c r="D6" s="72" t="s">
        <v>70</v>
      </c>
      <c r="E6" s="89"/>
      <c r="F6" s="65"/>
      <c r="G6" s="72" t="s">
        <v>97</v>
      </c>
      <c r="H6" s="99">
        <v>45632</v>
      </c>
      <c r="I6" s="41"/>
      <c r="J6" s="41"/>
      <c r="K6" s="41"/>
      <c r="L6" s="42"/>
    </row>
    <row r="7" spans="1:12" x14ac:dyDescent="0.25">
      <c r="B7" s="621" t="s">
        <v>89</v>
      </c>
      <c r="C7" s="622"/>
      <c r="D7" s="622"/>
      <c r="E7" s="622"/>
      <c r="F7" s="622"/>
      <c r="G7" s="622"/>
      <c r="H7" s="622"/>
      <c r="I7" s="622"/>
      <c r="J7" s="623" t="s">
        <v>71</v>
      </c>
      <c r="K7" s="622"/>
      <c r="L7" s="624"/>
    </row>
    <row r="8" spans="1:12" ht="36.75" customHeight="1" x14ac:dyDescent="0.25">
      <c r="B8" s="2" t="s">
        <v>23</v>
      </c>
      <c r="C8" s="632" t="str">
        <f>'DATOS INICIALES'!D2</f>
        <v xml:space="preserve">“CONTRATAR POR EL SISTEMA DE PRECIOS UNITARIOS A MONTO AGOTABLE EL DIAGNÓSTICO, MANTENIMIENTO CORRECTIVO Y PREVENTIVO, SUMINISTRO E INSTALACION DE MOBILIARIO DE LOS PARQUES DE PROXIMIDAD (VECINALES Y DE BOLSILLO) PRIORIZADOS EN LA LOCALIDAD DE KENNEDY”.  </v>
      </c>
      <c r="D8" s="633"/>
      <c r="E8" s="633"/>
      <c r="F8" s="633"/>
      <c r="G8" s="633"/>
      <c r="H8" s="633"/>
      <c r="I8" s="633"/>
      <c r="J8" s="154" t="s">
        <v>66</v>
      </c>
      <c r="K8" s="155">
        <v>0.75</v>
      </c>
      <c r="L8" s="156">
        <f>K8*$C$10</f>
        <v>1645.1285451923077</v>
      </c>
    </row>
    <row r="9" spans="1:12" ht="28.5" customHeight="1" x14ac:dyDescent="0.25">
      <c r="B9" s="2" t="s">
        <v>68</v>
      </c>
      <c r="C9" s="634">
        <f>+'DATOS INICIALES'!C5</f>
        <v>2851556145</v>
      </c>
      <c r="D9" s="635"/>
      <c r="E9" s="635"/>
      <c r="F9" s="635"/>
      <c r="G9" s="635"/>
      <c r="H9" s="635"/>
      <c r="I9" s="635"/>
      <c r="J9" s="154" t="s">
        <v>67</v>
      </c>
      <c r="K9" s="155">
        <v>1.2</v>
      </c>
      <c r="L9" s="156">
        <f t="shared" ref="L9:L10" si="0">K9*$C$10</f>
        <v>2632.2056723076921</v>
      </c>
    </row>
    <row r="10" spans="1:12" ht="25.5" customHeight="1" x14ac:dyDescent="0.25">
      <c r="B10" s="2" t="s">
        <v>69</v>
      </c>
      <c r="C10" s="636">
        <f>C9/'DATOS INICIALES'!B43</f>
        <v>2193.5047269230768</v>
      </c>
      <c r="D10" s="637"/>
      <c r="E10" s="637"/>
      <c r="F10" s="637"/>
      <c r="G10" s="637"/>
      <c r="H10" s="637"/>
      <c r="I10" s="637"/>
      <c r="J10" s="154" t="s">
        <v>171</v>
      </c>
      <c r="K10" s="155">
        <v>1.5</v>
      </c>
      <c r="L10" s="156">
        <f t="shared" si="0"/>
        <v>3290.2570903846154</v>
      </c>
    </row>
    <row r="11" spans="1:12" ht="59.25" customHeight="1" x14ac:dyDescent="0.25">
      <c r="A11" s="11">
        <v>7</v>
      </c>
      <c r="B11" s="2" t="s">
        <v>24</v>
      </c>
      <c r="C11" s="638" t="str">
        <f>VLOOKUP(A11,PROPONENTES!$A$10:$B$42,2,FALSE)</f>
        <v>RETIN INGENIERIA S.A.S.</v>
      </c>
      <c r="D11" s="638"/>
      <c r="E11" s="638"/>
      <c r="F11" s="638"/>
      <c r="G11" s="638"/>
      <c r="H11" s="146" t="s">
        <v>172</v>
      </c>
      <c r="I11" s="631" t="str">
        <f>IF(AND(F20="CUMPLE",G20="CUMPLE",H20="CUMPLE",L15="CUMPLE",K19="CUMPLE"),"CUMPLE","NO CUMPLE")</f>
        <v>CUMPLE</v>
      </c>
      <c r="J11" s="631"/>
      <c r="K11" s="631"/>
      <c r="L11" s="631"/>
    </row>
    <row r="12" spans="1:12" ht="9.75" customHeight="1" x14ac:dyDescent="0.25">
      <c r="B12" s="625"/>
      <c r="C12" s="626"/>
      <c r="D12" s="626"/>
      <c r="E12" s="626"/>
      <c r="F12" s="626"/>
      <c r="G12" s="626"/>
      <c r="H12" s="626"/>
      <c r="I12" s="626"/>
      <c r="J12" s="626"/>
      <c r="K12" s="626"/>
      <c r="L12" s="627"/>
    </row>
    <row r="13" spans="1:12" s="141" customFormat="1" ht="24" customHeight="1" x14ac:dyDescent="0.25">
      <c r="B13" s="628" t="s">
        <v>78</v>
      </c>
      <c r="C13" s="629"/>
      <c r="D13" s="629"/>
      <c r="E13" s="629"/>
      <c r="F13" s="629"/>
      <c r="G13" s="629"/>
      <c r="H13" s="629"/>
      <c r="I13" s="629"/>
      <c r="J13" s="629"/>
      <c r="K13" s="629"/>
      <c r="L13" s="630"/>
    </row>
    <row r="14" spans="1:12" ht="69" customHeight="1" x14ac:dyDescent="0.25">
      <c r="B14" s="595" t="s">
        <v>33</v>
      </c>
      <c r="C14" s="74" t="s">
        <v>61</v>
      </c>
      <c r="D14" s="74" t="s">
        <v>62</v>
      </c>
      <c r="E14" s="35" t="s">
        <v>65</v>
      </c>
      <c r="F14" s="35" t="s">
        <v>75</v>
      </c>
      <c r="G14" s="35" t="s">
        <v>64</v>
      </c>
      <c r="H14" s="35" t="s">
        <v>167</v>
      </c>
      <c r="I14" s="35" t="s">
        <v>72</v>
      </c>
      <c r="J14" s="35" t="s">
        <v>147</v>
      </c>
      <c r="K14" s="35" t="s">
        <v>148</v>
      </c>
      <c r="L14" s="74" t="s">
        <v>73</v>
      </c>
    </row>
    <row r="15" spans="1:12" ht="33.75" customHeight="1" x14ac:dyDescent="0.25">
      <c r="B15" s="595"/>
      <c r="C15" s="100" t="str">
        <f>IF(VLOOKUP(C11,PROPONENTES!B10:N111,2,FALSE)=0,"",VLOOKUP(C11,PROPONENTES!B10:N111,2,FALSE))</f>
        <v>RETIN INGENIERIA S.A.S.</v>
      </c>
      <c r="D15" s="101">
        <f>IF(VLOOKUP(C11,PROPONENTES!B10:N111,3,FALSE)=0,"",VLOOKUP(C11,PROPONENTES!B10:N111,3,FALSE))</f>
        <v>1</v>
      </c>
      <c r="E15" s="102">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6579.9800000000005</v>
      </c>
      <c r="F15" s="103" t="str">
        <f t="shared" ref="F15:F18" si="1">IF(C15="","",IF(E15&gt;=$J$15*0.5,"SI","NO"))</f>
        <v>SI</v>
      </c>
      <c r="G15" s="104" t="str">
        <f t="shared" ref="G15:G17" si="2">IF(C15="","",IF(E15&gt;=$J$15*0.05,"SI",IF(E15=0,"NO APORTA EXPERIENCIA",)))</f>
        <v>SI</v>
      </c>
      <c r="H15" s="103" t="str">
        <f>IF(C15="","",IF(AND(G15="NO APORTA EXPERIENCIA",D15&lt;=10%),"SI",IF(G15="SI","NO APLICA","NO - PORCENTAJE MAYOR AL 10%")))</f>
        <v>NO APLICA</v>
      </c>
      <c r="I15" s="641">
        <f>COUNTIF(D64:I64,"CUMPLE")</f>
        <v>2</v>
      </c>
      <c r="J15" s="586">
        <f>IF(AND(I15&gt;=1,I15&lt;=2),L8,IF(AND(I15&gt;=3,I15&lt;=4),L9,IF(AND(I15&gt;=5,I15&lt;=7),L10)))</f>
        <v>1645.1285451923077</v>
      </c>
      <c r="K15" s="586">
        <f>+E20</f>
        <v>6579.9800000000005</v>
      </c>
      <c r="L15" s="587" t="str">
        <f>IF(K15&gt;=J15,"CUMPLE","NO CUMPLE")</f>
        <v>CUMPLE</v>
      </c>
    </row>
    <row r="16" spans="1:12" ht="33.75" customHeight="1" x14ac:dyDescent="0.25">
      <c r="B16" s="595"/>
      <c r="C16" s="100" t="str">
        <f>IF(VLOOKUP(C11,PROPONENTES!B10:N111,4,FALSE)=0,"",VLOOKUP(C11,PROPONENTES!B10:N111,4,FALSE))</f>
        <v/>
      </c>
      <c r="D16" s="101" t="str">
        <f>IF(VLOOKUP(C11,PROPONENTES!B10:N111,5,FALSE)=0,"",VLOOKUP(C11,PROPONENTES!B10:N111,5,FALSE))</f>
        <v/>
      </c>
      <c r="E16" s="102" t="str">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
      </c>
      <c r="F16" s="103" t="str">
        <f t="shared" si="1"/>
        <v/>
      </c>
      <c r="G16" s="104" t="str">
        <f t="shared" si="2"/>
        <v/>
      </c>
      <c r="H16" s="104" t="str">
        <f>IF(C16="","",IF(AND(G16="NO APORTA EXPERIENCIA",D16&lt;=10%),"SI",IF(G16="SI","NO APLICA","NO - PORCENTAJE MAYOR AL 10%")))</f>
        <v/>
      </c>
      <c r="I16" s="641"/>
      <c r="J16" s="586"/>
      <c r="K16" s="586"/>
      <c r="L16" s="587"/>
    </row>
    <row r="17" spans="2:14" ht="33.75" customHeight="1" x14ac:dyDescent="0.25">
      <c r="B17" s="595"/>
      <c r="C17" s="100" t="str">
        <f>IF(VLOOKUP(C11,PROPONENTES!B10:N111,6,FALSE)=0,"",VLOOKUP(C11,PROPONENTES!B10:N111,6,FALSE))</f>
        <v/>
      </c>
      <c r="D17" s="101" t="str">
        <f>IF(VLOOKUP(C11,PROPONENTES!B10:N111,7,FALSE)=0,"",VLOOKUP(C11,PROPONENTES!B10:N111,7,FALSE))</f>
        <v/>
      </c>
      <c r="E17" s="102" t="str">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
      </c>
      <c r="F17" s="103" t="str">
        <f t="shared" si="1"/>
        <v/>
      </c>
      <c r="G17" s="104" t="str">
        <f t="shared" si="2"/>
        <v/>
      </c>
      <c r="H17" s="103" t="str">
        <f>IF(C17="","",IF(AND(G17="NO APORTA EXPERIENCIA",D17&lt;=10%),"SI",IF(G17="SI","NO APLICA","NO - PORCENTAJE MAYOR AL 10%")))</f>
        <v/>
      </c>
      <c r="I17" s="641"/>
      <c r="J17" s="586"/>
      <c r="K17" s="586"/>
      <c r="L17" s="587"/>
    </row>
    <row r="18" spans="2:14" ht="50.25" customHeight="1" x14ac:dyDescent="0.25">
      <c r="B18" s="595"/>
      <c r="C18" s="100" t="str">
        <f>IF(VLOOKUP(C11,PROPONENTES!B10:N111,8,FALSE)=0,"",VLOOKUP(C11,PROPONENTES!B10:N111,8,FALSE))</f>
        <v/>
      </c>
      <c r="D18" s="101" t="str">
        <f>IF(VLOOKUP(C11,PROPONENTES!B10:N111,9,FALSE)=0,"",VLOOKUP(C11,PROPONENTES!B10:N111,9,FALSE))</f>
        <v/>
      </c>
      <c r="E18" s="102" t="str">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
      </c>
      <c r="F18" s="103" t="str">
        <f t="shared" si="1"/>
        <v/>
      </c>
      <c r="G18" s="104" t="str">
        <f>IF(C18="","",IF(E18&gt;=$J$15*0.05,"SI",IF(E18=0,"NO APORTA EXPERIENCIA",)))</f>
        <v/>
      </c>
      <c r="H18" s="103" t="str">
        <f>IF(C18="","",IF(AND(G18="NO APORTA EXPERIENCIA",D18&lt;=10%),"SI",IF(G18="SI","NO APLICA","NO - PORCENTAJE MAYOR AL 10%")))</f>
        <v/>
      </c>
      <c r="I18" s="35" t="s">
        <v>176</v>
      </c>
      <c r="J18" s="35" t="s">
        <v>175</v>
      </c>
      <c r="K18" s="528" t="s">
        <v>73</v>
      </c>
      <c r="L18" s="528"/>
    </row>
    <row r="19" spans="2:14" ht="33.75" customHeight="1" x14ac:dyDescent="0.25">
      <c r="B19" s="595"/>
      <c r="C19" s="100" t="str">
        <f>IF(VLOOKUP(C11,PROPONENTES!B10:N111,10,FALSE)=0,"",VLOOKUP(C11,PROPONENTES!B10:N111,10,FALSE))</f>
        <v/>
      </c>
      <c r="D19" s="101" t="str">
        <f>IF(VLOOKUP(C11,PROPONENTES!B10:N111,11,FALSE)=0,"",VLOOKUP(C11,PROPONENTES!B10:N111,11,FALSE))</f>
        <v/>
      </c>
      <c r="E19" s="102" t="str">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
      </c>
      <c r="F19" s="103" t="str">
        <f>IF(C19="","",IF(E19&gt;=$J$15*0.5,"SI","NO"))</f>
        <v/>
      </c>
      <c r="G19" s="104" t="str">
        <f>IF(C19="","",IF(E19&gt;=$J$15*0.05,"SI",IF(E19=0,"NO APORTA EXPERIENCIA",)))</f>
        <v/>
      </c>
      <c r="H19" s="103" t="str">
        <f>IF(C19="","",IF(AND(G19="NO APORTA EXPERIENCIA",D19&lt;=10%),"SI",IF(G19="SI","NO APLICA","NO - PORCENTAJE MAYOR AL 10%")))</f>
        <v/>
      </c>
      <c r="I19" s="157">
        <f>SUMIF(D65:J65,"CUMPLE",D39:J39)+SUMIF(D65:J65,"CUMPLE",D42:J42)+SUMIF(D65:J65,"CUMPLE",D45:J45)</f>
        <v>6579.9800000000005</v>
      </c>
      <c r="J19" s="152">
        <f>70%*C10</f>
        <v>1535.4533088461537</v>
      </c>
      <c r="K19" s="587" t="str">
        <f>IF(I19&gt;=J19,"CUMPLE","NO CUMPLE")</f>
        <v>CUMPLE</v>
      </c>
      <c r="L19" s="587"/>
    </row>
    <row r="20" spans="2:14" ht="84.75" customHeight="1" x14ac:dyDescent="0.25">
      <c r="B20" s="30" t="s">
        <v>63</v>
      </c>
      <c r="C20" s="24">
        <f>+VLOOKUP(C11,PROPONENTES!B10:N111,12,FALSE)</f>
        <v>1</v>
      </c>
      <c r="D20" s="101">
        <f>+VLOOKUP(C11,PROPONENTES!B10:N111,13,FALSE)</f>
        <v>1</v>
      </c>
      <c r="E20" s="36">
        <f>SUM(E15:E19)</f>
        <v>6579.9800000000005</v>
      </c>
      <c r="F20" s="15" t="str">
        <f>IF(F15="SI","CUMPLE",IF(F16="SI","CUMPLE",IF(F17="SI","CUMPLE",IF(F18="SI","CUMPLE",IF(F19="SI","CUMPLE","NO CUMPLE")))))</f>
        <v>CUMPLE</v>
      </c>
      <c r="G20" s="15"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5" t="str">
        <f>IF(COUNTIF(E15:E19,0)&gt;1,"NO CUMPLE, HAY MAS DE UN (1) INTEGRANTE QUE NO APORTA EXPERIENCIA",IF(AND(OR(H15="NO APLICA",H15="SI",H15=""),OR(H16="NO APLICA",H16="SI",H16=""),OR(H17="NO APLICA",H17="SI",H17=""),OR(H18="NO APLICA",H18="SI",H18=""),OR(H19="NO APLICA",H19="SI",H19="")),"CUMPLE","NO CUMPLE"))</f>
        <v>CUMPLE</v>
      </c>
      <c r="I20" s="35" t="s">
        <v>174</v>
      </c>
      <c r="J20" s="143" t="str">
        <f>IF(VLOOKUP(C11,PUNTAJE!B15:AF179,27,FALSE)=0.25,"SI","NO")</f>
        <v>SI</v>
      </c>
      <c r="K20" s="35" t="s">
        <v>173</v>
      </c>
      <c r="L20" s="143" t="str">
        <f>IF(VLOOKUP(C11,PUNTAJE!B15:AF179,31,FALSE)=0.25,"SI","NO")</f>
        <v>SI</v>
      </c>
      <c r="N20" s="35"/>
    </row>
    <row r="21" spans="2:14" ht="10.5" customHeight="1" thickBot="1" x14ac:dyDescent="0.3">
      <c r="B21" s="588"/>
      <c r="C21" s="589"/>
      <c r="D21" s="589"/>
      <c r="E21" s="589"/>
      <c r="F21" s="589"/>
      <c r="G21" s="589"/>
      <c r="H21" s="589"/>
      <c r="I21" s="589"/>
      <c r="J21" s="589"/>
      <c r="K21" s="589"/>
      <c r="L21" s="590"/>
    </row>
    <row r="22" spans="2:14" ht="54" customHeight="1" thickBot="1" x14ac:dyDescent="0.3">
      <c r="B22" s="591" t="str">
        <f>CONCATENATE("ACREDITACION EXPERIENCIA ",'DATOS INICIALES'!G4)</f>
        <v>ACREDITACION EXPERIENCIA FDLK-LP-013-20234</v>
      </c>
      <c r="C22" s="592"/>
      <c r="D22" s="592"/>
      <c r="E22" s="592"/>
      <c r="F22" s="592"/>
      <c r="G22" s="592"/>
      <c r="H22" s="592"/>
      <c r="I22" s="592"/>
      <c r="J22" s="593"/>
      <c r="K22" s="593"/>
      <c r="L22" s="594"/>
    </row>
    <row r="23" spans="2:14" ht="40.5" customHeight="1" x14ac:dyDescent="0.25">
      <c r="B23" s="31" t="s">
        <v>34</v>
      </c>
      <c r="C23" s="25" t="s">
        <v>166</v>
      </c>
      <c r="D23" s="26" t="s">
        <v>16</v>
      </c>
      <c r="E23" s="26" t="s">
        <v>17</v>
      </c>
      <c r="F23" s="26" t="s">
        <v>18</v>
      </c>
      <c r="G23" s="26" t="s">
        <v>19</v>
      </c>
      <c r="H23" s="26" t="s">
        <v>20</v>
      </c>
      <c r="I23" s="26" t="s">
        <v>21</v>
      </c>
      <c r="J23" s="26" t="s">
        <v>165</v>
      </c>
      <c r="K23" s="598" t="s">
        <v>74</v>
      </c>
      <c r="L23" s="599"/>
    </row>
    <row r="24" spans="2:14" ht="39.75" customHeight="1" x14ac:dyDescent="0.25">
      <c r="B24" s="582" t="s">
        <v>134</v>
      </c>
      <c r="C24" s="583"/>
      <c r="D24" s="90" t="s">
        <v>201</v>
      </c>
      <c r="E24" s="90" t="s">
        <v>201</v>
      </c>
      <c r="F24" s="90"/>
      <c r="G24" s="90"/>
      <c r="H24" s="90"/>
      <c r="I24" s="90"/>
      <c r="J24" s="90"/>
      <c r="K24" s="596"/>
      <c r="L24" s="597"/>
    </row>
    <row r="25" spans="2:14" ht="39.75" customHeight="1" x14ac:dyDescent="0.25">
      <c r="B25" s="582" t="s">
        <v>135</v>
      </c>
      <c r="C25" s="583"/>
      <c r="D25" s="90"/>
      <c r="E25" s="90"/>
      <c r="F25" s="90"/>
      <c r="G25" s="90"/>
      <c r="H25" s="90"/>
      <c r="I25" s="90"/>
      <c r="J25" s="90"/>
      <c r="K25" s="596"/>
      <c r="L25" s="597"/>
    </row>
    <row r="26" spans="2:14" ht="39.75" customHeight="1" x14ac:dyDescent="0.25">
      <c r="B26" s="582" t="s">
        <v>136</v>
      </c>
      <c r="C26" s="583"/>
      <c r="D26" s="90"/>
      <c r="E26" s="90"/>
      <c r="F26" s="90"/>
      <c r="G26" s="90"/>
      <c r="H26" s="90"/>
      <c r="I26" s="90"/>
      <c r="J26" s="90"/>
      <c r="K26" s="596"/>
      <c r="L26" s="597"/>
    </row>
    <row r="27" spans="2:14" ht="45.75" customHeight="1" x14ac:dyDescent="0.25">
      <c r="B27" s="600" t="s">
        <v>60</v>
      </c>
      <c r="C27" s="25" t="s">
        <v>37</v>
      </c>
      <c r="D27" s="91" t="s">
        <v>353</v>
      </c>
      <c r="E27" s="91" t="s">
        <v>354</v>
      </c>
      <c r="F27" s="91"/>
      <c r="G27" s="91"/>
      <c r="H27" s="91"/>
      <c r="I27" s="91"/>
      <c r="J27" s="91"/>
      <c r="K27" s="596"/>
      <c r="L27" s="597"/>
    </row>
    <row r="28" spans="2:14" ht="156.75" customHeight="1" x14ac:dyDescent="0.25">
      <c r="B28" s="601"/>
      <c r="C28" s="25" t="s">
        <v>38</v>
      </c>
      <c r="D28" s="91" t="s">
        <v>355</v>
      </c>
      <c r="E28" s="91" t="s">
        <v>356</v>
      </c>
      <c r="F28" s="91"/>
      <c r="G28" s="91"/>
      <c r="H28" s="91"/>
      <c r="I28" s="91"/>
      <c r="J28" s="91"/>
      <c r="K28" s="596"/>
      <c r="L28" s="597"/>
    </row>
    <row r="29" spans="2:14" ht="52.5" customHeight="1" x14ac:dyDescent="0.25">
      <c r="B29" s="601"/>
      <c r="C29" s="25" t="s">
        <v>169</v>
      </c>
      <c r="D29" s="95">
        <v>41990</v>
      </c>
      <c r="E29" s="95">
        <v>42240</v>
      </c>
      <c r="F29" s="95"/>
      <c r="G29" s="95"/>
      <c r="H29" s="95"/>
      <c r="I29" s="95"/>
      <c r="J29" s="95"/>
      <c r="K29" s="596"/>
      <c r="L29" s="597"/>
    </row>
    <row r="30" spans="2:14" ht="54.75" customHeight="1" x14ac:dyDescent="0.25">
      <c r="B30" s="601"/>
      <c r="C30" s="25" t="s">
        <v>42</v>
      </c>
      <c r="D30" s="95">
        <v>42354</v>
      </c>
      <c r="E30" s="95">
        <v>42429</v>
      </c>
      <c r="F30" s="95"/>
      <c r="G30" s="95"/>
      <c r="H30" s="95"/>
      <c r="I30" s="95"/>
      <c r="J30" s="95"/>
      <c r="K30" s="596"/>
      <c r="L30" s="597"/>
    </row>
    <row r="31" spans="2:14" ht="41.25" customHeight="1" x14ac:dyDescent="0.25">
      <c r="B31" s="601"/>
      <c r="C31" s="25" t="s">
        <v>39</v>
      </c>
      <c r="D31" s="92">
        <v>2015</v>
      </c>
      <c r="E31" s="92">
        <v>2016</v>
      </c>
      <c r="F31" s="92"/>
      <c r="G31" s="92"/>
      <c r="H31" s="92"/>
      <c r="I31" s="92"/>
      <c r="J31" s="92"/>
      <c r="K31" s="596"/>
      <c r="L31" s="597"/>
    </row>
    <row r="32" spans="2:14" ht="63" customHeight="1" x14ac:dyDescent="0.25">
      <c r="B32" s="601"/>
      <c r="C32" s="25" t="s">
        <v>40</v>
      </c>
      <c r="D32" s="91" t="s">
        <v>357</v>
      </c>
      <c r="E32" s="91" t="s">
        <v>357</v>
      </c>
      <c r="F32" s="91"/>
      <c r="G32" s="91"/>
      <c r="H32" s="91"/>
      <c r="I32" s="91"/>
      <c r="J32" s="91"/>
      <c r="K32" s="596"/>
      <c r="L32" s="597"/>
    </row>
    <row r="33" spans="2:12" ht="46.5" customHeight="1" x14ac:dyDescent="0.25">
      <c r="B33" s="601"/>
      <c r="C33" s="25" t="s">
        <v>41</v>
      </c>
      <c r="D33" s="91" t="s">
        <v>358</v>
      </c>
      <c r="E33" s="91" t="s">
        <v>359</v>
      </c>
      <c r="F33" s="91"/>
      <c r="G33" s="91"/>
      <c r="H33" s="91"/>
      <c r="I33" s="91"/>
      <c r="J33" s="91"/>
      <c r="K33" s="596"/>
      <c r="L33" s="597"/>
    </row>
    <row r="34" spans="2:12" ht="27.75" customHeight="1" x14ac:dyDescent="0.25">
      <c r="B34" s="601"/>
      <c r="C34" s="27" t="s">
        <v>35</v>
      </c>
      <c r="D34" s="96">
        <v>12</v>
      </c>
      <c r="E34" s="96">
        <v>14</v>
      </c>
      <c r="F34" s="96"/>
      <c r="G34" s="97"/>
      <c r="H34" s="97"/>
      <c r="I34" s="97"/>
      <c r="J34" s="97"/>
      <c r="K34" s="596"/>
      <c r="L34" s="597"/>
    </row>
    <row r="35" spans="2:12" ht="102.75" customHeight="1" x14ac:dyDescent="0.25">
      <c r="B35" s="601"/>
      <c r="C35" s="25" t="s">
        <v>137</v>
      </c>
      <c r="D35" s="93">
        <v>4680.01</v>
      </c>
      <c r="E35" s="93">
        <v>8479.9500000000007</v>
      </c>
      <c r="F35" s="93"/>
      <c r="G35" s="93"/>
      <c r="H35" s="93"/>
      <c r="I35" s="93"/>
      <c r="J35" s="93"/>
      <c r="K35" s="596"/>
      <c r="L35" s="597"/>
    </row>
    <row r="36" spans="2:12" ht="48" customHeight="1" x14ac:dyDescent="0.25">
      <c r="B36" s="601"/>
      <c r="C36" s="25" t="s">
        <v>76</v>
      </c>
      <c r="D36" s="105">
        <f>IFERROR(D35*VLOOKUP(D31,'DATOS INICIALES'!$A$12:$B$43,2,0),"0")</f>
        <v>3015564443.5</v>
      </c>
      <c r="E36" s="105">
        <f>IFERROR(E35*VLOOKUP(E31,'DATOS INICIALES'!$A$12:$B$43,2,0),"0")</f>
        <v>5846543927.250001</v>
      </c>
      <c r="F36" s="105" t="str">
        <f>IFERROR(F35*VLOOKUP(F31,'DATOS INICIALES'!$A$12:$B$43,2,0),"0")</f>
        <v>0</v>
      </c>
      <c r="G36" s="105" t="str">
        <f>IFERROR(G35*VLOOKUP(G31,'DATOS INICIALES'!$A$12:$B$43,2,0),"0")</f>
        <v>0</v>
      </c>
      <c r="H36" s="105" t="str">
        <f>IFERROR(H35*VLOOKUP(H31,'DATOS INICIALES'!$A$12:$B$43,2,0),"0")</f>
        <v>0</v>
      </c>
      <c r="I36" s="105" t="str">
        <f>IFERROR(I35*VLOOKUP(I31,'DATOS INICIALES'!$A$12:$B$43,2,0),"0")</f>
        <v>0</v>
      </c>
      <c r="J36" s="105" t="str">
        <f>IFERROR(J35*VLOOKUP(J31,'DATOS INICIALES'!$A$12:$B$43,2,0),"0")</f>
        <v>0</v>
      </c>
      <c r="K36" s="596"/>
      <c r="L36" s="597"/>
    </row>
    <row r="37" spans="2:12" ht="33.75" customHeight="1" x14ac:dyDescent="0.25">
      <c r="B37" s="601"/>
      <c r="C37" s="25" t="s">
        <v>138</v>
      </c>
      <c r="D37" s="94">
        <v>0.5</v>
      </c>
      <c r="E37" s="94">
        <v>0.5</v>
      </c>
      <c r="F37" s="94"/>
      <c r="G37" s="94"/>
      <c r="H37" s="94"/>
      <c r="I37" s="94"/>
      <c r="J37" s="94"/>
      <c r="K37" s="596"/>
      <c r="L37" s="597"/>
    </row>
    <row r="38" spans="2:12" ht="48.75" customHeight="1" x14ac:dyDescent="0.25">
      <c r="B38" s="601"/>
      <c r="C38" s="25" t="s">
        <v>144</v>
      </c>
      <c r="D38" s="105">
        <f t="shared" ref="D38:J38" si="3">IF(D24="","0",D37*D36)</f>
        <v>1507782221.75</v>
      </c>
      <c r="E38" s="105">
        <f t="shared" si="3"/>
        <v>2923271963.6250005</v>
      </c>
      <c r="F38" s="105" t="str">
        <f t="shared" si="3"/>
        <v>0</v>
      </c>
      <c r="G38" s="105" t="str">
        <f t="shared" si="3"/>
        <v>0</v>
      </c>
      <c r="H38" s="105" t="str">
        <f t="shared" si="3"/>
        <v>0</v>
      </c>
      <c r="I38" s="105" t="str">
        <f t="shared" si="3"/>
        <v>0</v>
      </c>
      <c r="J38" s="105" t="str">
        <f t="shared" si="3"/>
        <v>0</v>
      </c>
      <c r="K38" s="596"/>
      <c r="L38" s="597"/>
    </row>
    <row r="39" spans="2:12" ht="65.25" customHeight="1" x14ac:dyDescent="0.25">
      <c r="B39" s="601"/>
      <c r="C39" s="25" t="s">
        <v>139</v>
      </c>
      <c r="D39" s="106">
        <f t="shared" ref="D39:J39" si="4">IFERROR(D35*D37,"0")</f>
        <v>2340.0050000000001</v>
      </c>
      <c r="E39" s="106">
        <f t="shared" si="4"/>
        <v>4239.9750000000004</v>
      </c>
      <c r="F39" s="106">
        <f t="shared" si="4"/>
        <v>0</v>
      </c>
      <c r="G39" s="106">
        <f t="shared" si="4"/>
        <v>0</v>
      </c>
      <c r="H39" s="106">
        <f t="shared" si="4"/>
        <v>0</v>
      </c>
      <c r="I39" s="106">
        <f t="shared" si="4"/>
        <v>0</v>
      </c>
      <c r="J39" s="106">
        <f t="shared" si="4"/>
        <v>0</v>
      </c>
      <c r="K39" s="596"/>
      <c r="L39" s="597"/>
    </row>
    <row r="40" spans="2:12" ht="65.25" customHeight="1" x14ac:dyDescent="0.25">
      <c r="B40" s="601"/>
      <c r="C40" s="25" t="s">
        <v>140</v>
      </c>
      <c r="D40" s="94"/>
      <c r="E40" s="94"/>
      <c r="F40" s="94"/>
      <c r="G40" s="94"/>
      <c r="H40" s="94"/>
      <c r="I40" s="94"/>
      <c r="J40" s="94"/>
      <c r="K40" s="596"/>
      <c r="L40" s="597"/>
    </row>
    <row r="41" spans="2:12" ht="65.25" customHeight="1" x14ac:dyDescent="0.25">
      <c r="B41" s="601"/>
      <c r="C41" s="25" t="s">
        <v>145</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596"/>
      <c r="L41" s="597"/>
    </row>
    <row r="42" spans="2:12" ht="65.25" customHeight="1" x14ac:dyDescent="0.25">
      <c r="B42" s="601"/>
      <c r="C42" s="25" t="s">
        <v>141</v>
      </c>
      <c r="D42" s="106">
        <f>IF(D25="",0,D35*D40)</f>
        <v>0</v>
      </c>
      <c r="E42" s="106">
        <f t="shared" ref="E42:J42" si="6">IF(E25="",0,E35*E40)</f>
        <v>0</v>
      </c>
      <c r="F42" s="106">
        <f t="shared" si="6"/>
        <v>0</v>
      </c>
      <c r="G42" s="106">
        <f t="shared" si="6"/>
        <v>0</v>
      </c>
      <c r="H42" s="106">
        <f t="shared" si="6"/>
        <v>0</v>
      </c>
      <c r="I42" s="106">
        <f t="shared" si="6"/>
        <v>0</v>
      </c>
      <c r="J42" s="106">
        <f t="shared" si="6"/>
        <v>0</v>
      </c>
      <c r="K42" s="596"/>
      <c r="L42" s="597"/>
    </row>
    <row r="43" spans="2:12" ht="65.25" customHeight="1" x14ac:dyDescent="0.25">
      <c r="B43" s="601"/>
      <c r="C43" s="25" t="s">
        <v>142</v>
      </c>
      <c r="D43" s="94"/>
      <c r="E43" s="94"/>
      <c r="F43" s="94"/>
      <c r="G43" s="94"/>
      <c r="H43" s="94"/>
      <c r="I43" s="94"/>
      <c r="J43" s="94"/>
      <c r="K43" s="596"/>
      <c r="L43" s="597"/>
    </row>
    <row r="44" spans="2:12" ht="65.25" customHeight="1" x14ac:dyDescent="0.25">
      <c r="B44" s="601"/>
      <c r="C44" s="25" t="s">
        <v>146</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596"/>
      <c r="L44" s="597"/>
    </row>
    <row r="45" spans="2:12" ht="65.25" customHeight="1" x14ac:dyDescent="0.25">
      <c r="B45" s="602"/>
      <c r="C45" s="25" t="s">
        <v>143</v>
      </c>
      <c r="D45" s="106">
        <f>IF(D26="",0,D35*D43)</f>
        <v>0</v>
      </c>
      <c r="E45" s="106">
        <f t="shared" ref="E45:J45" si="8">IF(E26="",0,E35*E43)</f>
        <v>0</v>
      </c>
      <c r="F45" s="106">
        <f t="shared" si="8"/>
        <v>0</v>
      </c>
      <c r="G45" s="106">
        <f t="shared" si="8"/>
        <v>0</v>
      </c>
      <c r="H45" s="106">
        <f t="shared" si="8"/>
        <v>0</v>
      </c>
      <c r="I45" s="106">
        <f t="shared" si="8"/>
        <v>0</v>
      </c>
      <c r="J45" s="106">
        <f t="shared" si="8"/>
        <v>0</v>
      </c>
      <c r="K45" s="596"/>
      <c r="L45" s="597"/>
    </row>
    <row r="46" spans="2:12" ht="39.75" customHeight="1" x14ac:dyDescent="0.25">
      <c r="B46" s="142" t="s">
        <v>57</v>
      </c>
      <c r="C46" s="29" t="s">
        <v>58</v>
      </c>
      <c r="D46" s="90" t="s">
        <v>14</v>
      </c>
      <c r="E46" s="90" t="s">
        <v>14</v>
      </c>
      <c r="F46" s="90"/>
      <c r="G46" s="90"/>
      <c r="H46" s="90"/>
      <c r="I46" s="90"/>
      <c r="J46" s="90"/>
      <c r="K46" s="596"/>
      <c r="L46" s="597"/>
    </row>
    <row r="47" spans="2:12" ht="24.75" customHeight="1" x14ac:dyDescent="0.25">
      <c r="B47" s="606" t="s">
        <v>36</v>
      </c>
      <c r="C47" s="28">
        <f>+'DATOS INICIALES'!D21</f>
        <v>72101500</v>
      </c>
      <c r="D47" s="96" t="s">
        <v>79</v>
      </c>
      <c r="E47" s="96" t="s">
        <v>79</v>
      </c>
      <c r="F47" s="96"/>
      <c r="G47" s="96"/>
      <c r="H47" s="96"/>
      <c r="I47" s="96"/>
      <c r="J47" s="97"/>
      <c r="K47" s="596"/>
      <c r="L47" s="597"/>
    </row>
    <row r="48" spans="2:12" ht="24.75" customHeight="1" x14ac:dyDescent="0.25">
      <c r="B48" s="607"/>
      <c r="C48" s="28">
        <f>+'DATOS INICIALES'!D22</f>
        <v>72102900</v>
      </c>
      <c r="D48" s="96" t="s">
        <v>79</v>
      </c>
      <c r="E48" s="96" t="s">
        <v>79</v>
      </c>
      <c r="F48" s="96"/>
      <c r="G48" s="96"/>
      <c r="H48" s="96"/>
      <c r="I48" s="96"/>
      <c r="J48" s="97"/>
      <c r="K48" s="596"/>
      <c r="L48" s="597"/>
    </row>
    <row r="49" spans="2:12" ht="24.75" customHeight="1" x14ac:dyDescent="0.25">
      <c r="B49" s="607"/>
      <c r="C49" s="28">
        <f>+'DATOS INICIALES'!D23</f>
        <v>72103300</v>
      </c>
      <c r="D49" s="96" t="s">
        <v>79</v>
      </c>
      <c r="E49" s="96" t="s">
        <v>79</v>
      </c>
      <c r="F49" s="96"/>
      <c r="G49" s="96"/>
      <c r="H49" s="96"/>
      <c r="I49" s="96"/>
      <c r="J49" s="97"/>
      <c r="K49" s="596"/>
      <c r="L49" s="597"/>
    </row>
    <row r="50" spans="2:12" ht="24.75" customHeight="1" x14ac:dyDescent="0.25">
      <c r="B50" s="607"/>
      <c r="C50" s="28">
        <f>+'DATOS INICIALES'!D24</f>
        <v>72141100</v>
      </c>
      <c r="D50" s="96" t="s">
        <v>79</v>
      </c>
      <c r="E50" s="96" t="s">
        <v>79</v>
      </c>
      <c r="F50" s="96"/>
      <c r="G50" s="96"/>
      <c r="H50" s="96"/>
      <c r="I50" s="96"/>
      <c r="J50" s="97"/>
      <c r="K50" s="596"/>
      <c r="L50" s="597"/>
    </row>
    <row r="51" spans="2:12" ht="24.75" customHeight="1" x14ac:dyDescent="0.25">
      <c r="B51" s="607"/>
      <c r="C51" s="28">
        <f>+'DATOS INICIALES'!D25</f>
        <v>72141500</v>
      </c>
      <c r="D51" s="96" t="s">
        <v>79</v>
      </c>
      <c r="E51" s="96" t="s">
        <v>79</v>
      </c>
      <c r="F51" s="96"/>
      <c r="G51" s="96"/>
      <c r="H51" s="96"/>
      <c r="I51" s="96"/>
      <c r="J51" s="97"/>
      <c r="K51" s="596"/>
      <c r="L51" s="597"/>
    </row>
    <row r="52" spans="2:12" ht="24.75" customHeight="1" x14ac:dyDescent="0.25">
      <c r="B52" s="607"/>
      <c r="C52" s="28">
        <f>+'DATOS INICIALES'!D26</f>
        <v>72153900</v>
      </c>
      <c r="D52" s="96" t="s">
        <v>79</v>
      </c>
      <c r="E52" s="96" t="s">
        <v>79</v>
      </c>
      <c r="F52" s="96"/>
      <c r="G52" s="96"/>
      <c r="H52" s="96"/>
      <c r="I52" s="96"/>
      <c r="J52" s="97"/>
      <c r="K52" s="596"/>
      <c r="L52" s="597"/>
    </row>
    <row r="53" spans="2:12" ht="24.75" customHeight="1" x14ac:dyDescent="0.25">
      <c r="B53" s="607"/>
      <c r="C53" s="28"/>
      <c r="D53" s="96"/>
      <c r="E53" s="96"/>
      <c r="F53" s="96"/>
      <c r="G53" s="96"/>
      <c r="H53" s="96"/>
      <c r="I53" s="96"/>
      <c r="J53" s="96"/>
      <c r="K53" s="596"/>
      <c r="L53" s="597"/>
    </row>
    <row r="54" spans="2:12" ht="60.75" customHeight="1" x14ac:dyDescent="0.25">
      <c r="B54" s="608"/>
      <c r="C54" s="15" t="s">
        <v>59</v>
      </c>
      <c r="D54" s="15" t="str">
        <f t="shared" ref="D54:J54" si="9">IF(D24="","N/A",IF(D47="SI","CUMPLE",IF(D48="SI","CUMPLE",IF(D49="SI","CUMPLE",IF(D50="SI","CUMPLE",IF(D51="SI","CUMPLE",IF(D52="SI","CUMPLE",IF(D53="SI","CUMPLE","NO CUMPLE"))))))))</f>
        <v>CUMPLE</v>
      </c>
      <c r="E54" s="15" t="str">
        <f t="shared" si="9"/>
        <v>CUMPLE</v>
      </c>
      <c r="F54" s="15" t="str">
        <f t="shared" si="9"/>
        <v>N/A</v>
      </c>
      <c r="G54" s="15" t="str">
        <f t="shared" si="9"/>
        <v>N/A</v>
      </c>
      <c r="H54" s="15" t="str">
        <f t="shared" si="9"/>
        <v>N/A</v>
      </c>
      <c r="I54" s="15" t="str">
        <f t="shared" si="9"/>
        <v>N/A</v>
      </c>
      <c r="J54" s="15" t="str">
        <f t="shared" si="9"/>
        <v>N/A</v>
      </c>
      <c r="K54" s="596"/>
      <c r="L54" s="597"/>
    </row>
    <row r="55" spans="2:12" ht="296.25" customHeight="1" x14ac:dyDescent="0.25">
      <c r="B55" s="609" t="s">
        <v>206</v>
      </c>
      <c r="C55" s="610"/>
      <c r="D55" s="90" t="s">
        <v>14</v>
      </c>
      <c r="E55" s="90" t="s">
        <v>14</v>
      </c>
      <c r="F55" s="90"/>
      <c r="G55" s="90"/>
      <c r="H55" s="90"/>
      <c r="I55" s="90"/>
      <c r="J55" s="90"/>
      <c r="K55" s="639"/>
      <c r="L55" s="640"/>
    </row>
    <row r="56" spans="2:12" ht="353.25" customHeight="1" x14ac:dyDescent="0.25">
      <c r="B56" s="609" t="s">
        <v>209</v>
      </c>
      <c r="C56" s="610"/>
      <c r="D56" s="90" t="s">
        <v>14</v>
      </c>
      <c r="E56" s="90" t="s">
        <v>14</v>
      </c>
      <c r="F56" s="90"/>
      <c r="G56" s="90"/>
      <c r="H56" s="90"/>
      <c r="I56" s="90"/>
      <c r="J56" s="90"/>
      <c r="K56" s="639"/>
      <c r="L56" s="640"/>
    </row>
    <row r="57" spans="2:12" ht="99" customHeight="1" x14ac:dyDescent="0.25">
      <c r="B57" s="603" t="s">
        <v>211</v>
      </c>
      <c r="C57" s="604"/>
      <c r="D57" s="90" t="s">
        <v>14</v>
      </c>
      <c r="E57" s="90" t="s">
        <v>14</v>
      </c>
      <c r="F57" s="90"/>
      <c r="G57" s="90"/>
      <c r="H57" s="90"/>
      <c r="I57" s="90"/>
      <c r="J57" s="90"/>
      <c r="K57" s="639"/>
      <c r="L57" s="640"/>
    </row>
    <row r="58" spans="2:12" ht="92.25" customHeight="1" x14ac:dyDescent="0.25">
      <c r="B58" s="603" t="s">
        <v>207</v>
      </c>
      <c r="C58" s="604"/>
      <c r="D58" s="90" t="s">
        <v>14</v>
      </c>
      <c r="E58" s="90" t="s">
        <v>14</v>
      </c>
      <c r="F58" s="90"/>
      <c r="G58" s="90"/>
      <c r="H58" s="90"/>
      <c r="I58" s="90"/>
      <c r="J58" s="90"/>
      <c r="K58" s="639"/>
      <c r="L58" s="640"/>
    </row>
    <row r="59" spans="2:12" ht="291.75" customHeight="1" x14ac:dyDescent="0.25">
      <c r="B59" s="603" t="s">
        <v>208</v>
      </c>
      <c r="C59" s="604"/>
      <c r="D59" s="90" t="s">
        <v>13</v>
      </c>
      <c r="E59" s="90" t="s">
        <v>13</v>
      </c>
      <c r="F59" s="90"/>
      <c r="G59" s="90"/>
      <c r="H59" s="90"/>
      <c r="I59" s="90"/>
      <c r="J59" s="90"/>
      <c r="K59" s="639"/>
      <c r="L59" s="640"/>
    </row>
    <row r="60" spans="2:12" ht="336" customHeight="1" x14ac:dyDescent="0.25">
      <c r="B60" s="531" t="s">
        <v>213</v>
      </c>
      <c r="C60" s="531"/>
      <c r="D60" s="90" t="s">
        <v>14</v>
      </c>
      <c r="E60" s="90" t="s">
        <v>14</v>
      </c>
      <c r="F60" s="90"/>
      <c r="G60" s="90"/>
      <c r="H60" s="90"/>
      <c r="I60" s="90"/>
      <c r="J60" s="90"/>
      <c r="K60" s="639"/>
      <c r="L60" s="640"/>
    </row>
    <row r="61" spans="2:12" ht="129.75" customHeight="1" x14ac:dyDescent="0.25">
      <c r="B61" s="584" t="s">
        <v>168</v>
      </c>
      <c r="C61" s="585"/>
      <c r="D61" s="90" t="s">
        <v>13</v>
      </c>
      <c r="E61" s="90" t="s">
        <v>13</v>
      </c>
      <c r="F61" s="90"/>
      <c r="G61" s="90"/>
      <c r="H61" s="90"/>
      <c r="I61" s="90"/>
      <c r="J61" s="90"/>
      <c r="K61" s="639"/>
      <c r="L61" s="640"/>
    </row>
    <row r="62" spans="2:12" ht="408.75" customHeight="1" x14ac:dyDescent="0.25">
      <c r="B62" s="605" t="s">
        <v>170</v>
      </c>
      <c r="C62" s="605"/>
      <c r="D62" s="90" t="s">
        <v>13</v>
      </c>
      <c r="E62" s="90" t="s">
        <v>13</v>
      </c>
      <c r="F62" s="90"/>
      <c r="G62" s="90"/>
      <c r="H62" s="90"/>
      <c r="I62" s="90"/>
      <c r="J62" s="90"/>
      <c r="K62" s="639"/>
      <c r="L62" s="640"/>
    </row>
    <row r="63" spans="2:12" ht="234.75" customHeight="1" x14ac:dyDescent="0.25">
      <c r="B63" s="531" t="s">
        <v>212</v>
      </c>
      <c r="C63" s="531"/>
      <c r="D63" s="90" t="s">
        <v>14</v>
      </c>
      <c r="E63" s="90" t="s">
        <v>14</v>
      </c>
      <c r="F63" s="90"/>
      <c r="G63" s="90"/>
      <c r="H63" s="90"/>
      <c r="I63" s="90"/>
      <c r="J63" s="90"/>
      <c r="K63" s="639"/>
      <c r="L63" s="640"/>
    </row>
    <row r="64" spans="2:12" ht="70.5" customHeight="1" x14ac:dyDescent="0.25">
      <c r="B64" s="611" t="s">
        <v>80</v>
      </c>
      <c r="C64" s="611"/>
      <c r="D64" s="15" t="str">
        <f>IF(D24="","N/A",IF(AND(D46="CUMPLE",D54="CUMPLE",D55="CUMPLE",D56="CUMPLE",D57="CUMPLE",D58="CUMPLE",OR(D59="CUMPLE",D59="N/A"),D60="CUMPLE",OR(D61="CUMPLE",D61="N/A"),D63="CUMPLE",OR(D62="CUMPLE",D62="N/A")),"CUMPLE","NO CUMPLE"))</f>
        <v>CUMPLE</v>
      </c>
      <c r="E64" s="15" t="str">
        <f>IF(E24="","N/A",IF(AND(E46="CUMPLE",E54="CUMPLE",E55="CUMPLE",E56="CUMPLE",E57="CUMPLE",E58="CUMPLE",OR(E59="CUMPLE",E59="N/A"),E60="CUMPLE",OR(E61="CUMPLE",E61="N/A"),E63="CUMPLE",OR(E62="CUMPLE",E62="N/A")),"CUMPLE","NO CUMPLE"))</f>
        <v>CUMPLE</v>
      </c>
      <c r="F64" s="15" t="str">
        <f t="shared" ref="F64:J64" si="10">IF(F24="","N/A",IF(AND(F46="CUMPLE",F54="CUMPLE",F55="CUMPLE",F56="CUMPLE",F57="CUMPLE",F58="CUMPLE",OR(F59="CUMPLE",F59="N/A"),F60="CUMPLE",OR(F61="CUMPLE",F61="N/A"),F63="CUMPLE",OR(F62="CUMPLE",F62="N/A")),"CUMPLE","NO CUMPLE"))</f>
        <v>N/A</v>
      </c>
      <c r="G64" s="15" t="str">
        <f t="shared" si="10"/>
        <v>N/A</v>
      </c>
      <c r="H64" s="15" t="str">
        <f t="shared" si="10"/>
        <v>N/A</v>
      </c>
      <c r="I64" s="15" t="str">
        <f t="shared" si="10"/>
        <v>N/A</v>
      </c>
      <c r="J64" s="15" t="str">
        <f t="shared" si="10"/>
        <v>N/A</v>
      </c>
      <c r="K64" s="596"/>
      <c r="L64" s="597"/>
    </row>
    <row r="65" spans="2:12" ht="81.75" customHeight="1" x14ac:dyDescent="0.25">
      <c r="B65" s="531" t="s">
        <v>177</v>
      </c>
      <c r="C65" s="531"/>
      <c r="D65" s="90" t="s">
        <v>14</v>
      </c>
      <c r="E65" s="90" t="s">
        <v>14</v>
      </c>
      <c r="F65" s="90"/>
      <c r="G65" s="90"/>
      <c r="H65" s="90"/>
      <c r="I65" s="90"/>
      <c r="J65" s="90"/>
      <c r="K65" s="639"/>
      <c r="L65" s="640"/>
    </row>
  </sheetData>
  <sheetProtection formatCells="0" formatColumns="0" formatRows="0"/>
  <mergeCells count="81">
    <mergeCell ref="B12:L12"/>
    <mergeCell ref="B2:L2"/>
    <mergeCell ref="B3:L3"/>
    <mergeCell ref="B4:L4"/>
    <mergeCell ref="B5:L5"/>
    <mergeCell ref="B7:I7"/>
    <mergeCell ref="J7:L7"/>
    <mergeCell ref="C8:I8"/>
    <mergeCell ref="C9:I9"/>
    <mergeCell ref="C10:I10"/>
    <mergeCell ref="C11:G11"/>
    <mergeCell ref="I11:L11"/>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K39:L39"/>
    <mergeCell ref="K40:L40"/>
    <mergeCell ref="K41:L41"/>
    <mergeCell ref="K42:L42"/>
    <mergeCell ref="K43:L43"/>
    <mergeCell ref="K44:L44"/>
    <mergeCell ref="K46:L46"/>
    <mergeCell ref="B47:B54"/>
    <mergeCell ref="K47:L47"/>
    <mergeCell ref="K48:L48"/>
    <mergeCell ref="K49:L49"/>
    <mergeCell ref="K50:L50"/>
    <mergeCell ref="K51:L51"/>
    <mergeCell ref="K52:L52"/>
    <mergeCell ref="K53:L53"/>
    <mergeCell ref="K54:L54"/>
    <mergeCell ref="B55:C55"/>
    <mergeCell ref="K55:L55"/>
    <mergeCell ref="B56:C56"/>
    <mergeCell ref="K56:L56"/>
    <mergeCell ref="B57:C57"/>
    <mergeCell ref="K57:L57"/>
    <mergeCell ref="B58:C58"/>
    <mergeCell ref="K58:L58"/>
    <mergeCell ref="B59:C59"/>
    <mergeCell ref="K59:L59"/>
    <mergeCell ref="B60:C60"/>
    <mergeCell ref="K60:L60"/>
    <mergeCell ref="B64:C64"/>
    <mergeCell ref="B65:C65"/>
    <mergeCell ref="K65:L65"/>
    <mergeCell ref="B61:C61"/>
    <mergeCell ref="K61:L61"/>
    <mergeCell ref="B62:C62"/>
    <mergeCell ref="K62:L62"/>
    <mergeCell ref="B63:C63"/>
    <mergeCell ref="K63:L63"/>
    <mergeCell ref="K64:L64"/>
  </mergeCells>
  <conditionalFormatting sqref="D25:J35">
    <cfRule type="containsBlanks" dxfId="1148" priority="15">
      <formula>LEN(TRIM(D25))=0</formula>
    </cfRule>
    <cfRule type="notContainsErrors" dxfId="1147" priority="16">
      <formula>NOT(ISERROR(D25))</formula>
    </cfRule>
  </conditionalFormatting>
  <conditionalFormatting sqref="D34:J34 D24:K24 D37:J37 D40:J40 D43:J43 D46:J53 D55:J63 D65:K65">
    <cfRule type="containsBlanks" dxfId="1146" priority="17">
      <formula>LEN(TRIM(D24))=0</formula>
    </cfRule>
  </conditionalFormatting>
  <conditionalFormatting sqref="D46:J53">
    <cfRule type="cellIs" dxfId="1145" priority="13" operator="equal">
      <formula>"NO CUMPLE"</formula>
    </cfRule>
    <cfRule type="cellIs" dxfId="1144" priority="14" operator="equal">
      <formula>"CUMPLE"</formula>
    </cfRule>
  </conditionalFormatting>
  <conditionalFormatting sqref="D54:J54">
    <cfRule type="cellIs" dxfId="1143" priority="29" operator="equal">
      <formula>"""CUMPLE"""</formula>
    </cfRule>
    <cfRule type="cellIs" dxfId="1142" priority="28" operator="equal">
      <formula>"NO CUMPLE"</formula>
    </cfRule>
    <cfRule type="cellIs" dxfId="1141" priority="27" operator="equal">
      <formula>"CUMPLE"</formula>
    </cfRule>
    <cfRule type="cellIs" dxfId="1140" priority="23" operator="equal">
      <formula>"N/A"</formula>
    </cfRule>
  </conditionalFormatting>
  <conditionalFormatting sqref="D55:J63">
    <cfRule type="cellIs" dxfId="1139" priority="5" operator="equal">
      <formula>"NO CUMPLE"</formula>
    </cfRule>
    <cfRule type="cellIs" dxfId="1138" priority="6" operator="equal">
      <formula>"CUMPLE"</formula>
    </cfRule>
  </conditionalFormatting>
  <conditionalFormatting sqref="D64:J64">
    <cfRule type="cellIs" dxfId="1137" priority="21" operator="equal">
      <formula>"NO CUMPLE"</formula>
    </cfRule>
    <cfRule type="cellIs" dxfId="1136" priority="22" operator="equal">
      <formula>"""CUMPLE"""</formula>
    </cfRule>
    <cfRule type="cellIs" dxfId="1135" priority="19" operator="equal">
      <formula>"N/A"</formula>
    </cfRule>
    <cfRule type="cellIs" dxfId="1134" priority="20" operator="equal">
      <formula>"CUMPLE"</formula>
    </cfRule>
  </conditionalFormatting>
  <conditionalFormatting sqref="D65:J65">
    <cfRule type="cellIs" dxfId="1133" priority="11" operator="equal">
      <formula>"NO CUMPLE"</formula>
    </cfRule>
    <cfRule type="cellIs" dxfId="1132" priority="12" operator="equal">
      <formula>"CUMPLE"</formula>
    </cfRule>
  </conditionalFormatting>
  <conditionalFormatting sqref="D24:K24 D34:J34 D37:J37 D40:J40 D43:J43 D46:J53 D55:J63 D65:K65">
    <cfRule type="notContainsErrors" dxfId="1131" priority="18">
      <formula>NOT(ISERROR(D24))</formula>
    </cfRule>
  </conditionalFormatting>
  <conditionalFormatting sqref="F20:H20">
    <cfRule type="cellIs" dxfId="1130" priority="33" operator="equal">
      <formula>"CUMPLE"</formula>
    </cfRule>
    <cfRule type="cellIs" dxfId="1129" priority="34" operator="equal">
      <formula>"NO CUMPLE"</formula>
    </cfRule>
    <cfRule type="cellIs" dxfId="1128" priority="35" operator="equal">
      <formula>"""CUMPLE"""</formula>
    </cfRule>
  </conditionalFormatting>
  <conditionalFormatting sqref="I11">
    <cfRule type="containsText" dxfId="1127" priority="39" operator="containsText" text="NO CUMPLE">
      <formula>NOT(ISERROR(SEARCH("NO CUMPLE",I11)))</formula>
    </cfRule>
    <cfRule type="containsText" dxfId="1126" priority="36" operator="containsText" text="INHABILITADO">
      <formula>NOT(ISERROR(SEARCH("INHABILITADO",I11)))</formula>
    </cfRule>
    <cfRule type="containsText" dxfId="1125" priority="37" operator="containsText" text="HABILITADO">
      <formula>NOT(ISERROR(SEARCH("HABILITADO",I11)))</formula>
    </cfRule>
    <cfRule type="containsText" dxfId="1124" priority="38" operator="containsText" text="HABILITADO">
      <formula>NOT(ISERROR(SEARCH("HABILITADO",I11)))</formula>
    </cfRule>
  </conditionalFormatting>
  <conditionalFormatting sqref="J20">
    <cfRule type="cellIs" dxfId="1123" priority="10" operator="equal">
      <formula>"SI"</formula>
    </cfRule>
    <cfRule type="cellIs" dxfId="1122" priority="9" operator="equal">
      <formula>"NO"</formula>
    </cfRule>
  </conditionalFormatting>
  <conditionalFormatting sqref="K19">
    <cfRule type="cellIs" dxfId="1121" priority="24" operator="equal">
      <formula>"CUMPLE"</formula>
    </cfRule>
    <cfRule type="cellIs" dxfId="1120" priority="25" operator="equal">
      <formula>"NO CUMPLE"</formula>
    </cfRule>
    <cfRule type="cellIs" dxfId="1119" priority="26" operator="equal">
      <formula>"""CUMPLE"""</formula>
    </cfRule>
  </conditionalFormatting>
  <conditionalFormatting sqref="K25:K64">
    <cfRule type="notContainsErrors" dxfId="1118" priority="2">
      <formula>NOT(ISERROR(K25))</formula>
    </cfRule>
    <cfRule type="containsBlanks" dxfId="1117" priority="1">
      <formula>LEN(TRIM(K25))=0</formula>
    </cfRule>
  </conditionalFormatting>
  <conditionalFormatting sqref="L15">
    <cfRule type="cellIs" dxfId="1116" priority="30" operator="equal">
      <formula>"CUMPLE"</formula>
    </cfRule>
    <cfRule type="cellIs" dxfId="1115" priority="31" operator="equal">
      <formula>"NO CUMPLE"</formula>
    </cfRule>
    <cfRule type="cellIs" dxfId="1114" priority="32" operator="equal">
      <formula>"""CUMPLE"""</formula>
    </cfRule>
  </conditionalFormatting>
  <conditionalFormatting sqref="L20">
    <cfRule type="cellIs" dxfId="1113" priority="7" operator="equal">
      <formula>"NO"</formula>
    </cfRule>
    <cfRule type="cellIs" dxfId="1112" priority="8" operator="equal">
      <formula>"SI"</formula>
    </cfRule>
  </conditionalFormatting>
  <dataValidations count="3">
    <dataValidation type="list" allowBlank="1" showInputMessage="1" showErrorMessage="1" sqref="D65:I65" xr:uid="{00000000-0002-0000-0A00-000000000000}">
      <formula1>"CUMPLE,NO CUMPLE"</formula1>
    </dataValidation>
    <dataValidation type="list" allowBlank="1" showInputMessage="1" showErrorMessage="1" sqref="D24:J26" xr:uid="{00000000-0002-0000-0A00-000001000000}">
      <formula1>$C$15:$C$19</formula1>
    </dataValidation>
    <dataValidation type="list" allowBlank="1" showInputMessage="1" showErrorMessage="1" sqref="L57:L63" xr:uid="{00000000-0002-0000-0A00-000002000000}">
      <formula1>"0,1,2,3,4,5,6"</formula1>
    </dataValidation>
  </dataValidations>
  <printOptions horizontalCentered="1"/>
  <pageMargins left="0.51181102362204722" right="0.51181102362204722" top="0.74803149606299213" bottom="0.74803149606299213" header="0.31496062992125984" footer="0.31496062992125984"/>
  <pageSetup scale="30"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0A00-000003000000}">
          <x14:formula1>
            <xm:f>'DATOS INICIALES'!$A$13:$A$43</xm:f>
          </x14:formula1>
          <xm:sqref>D31:I31</xm:sqref>
        </x14:dataValidation>
        <x14:dataValidation type="list" allowBlank="1" showInputMessage="1" showErrorMessage="1" xr:uid="{00000000-0002-0000-0A00-000004000000}">
          <x14:formula1>
            <xm:f>'DATOS INICIALES'!$D$21:$D$25</xm:f>
          </x14:formula1>
          <xm:sqref>M47:M54</xm:sqref>
        </x14:dataValidation>
        <x14:dataValidation type="list" allowBlank="1" showInputMessage="1" showErrorMessage="1" xr:uid="{00000000-0002-0000-0A00-000005000000}">
          <x14:formula1>
            <xm:f>'DATOS INICIALES'!$A$54:$A$59</xm:f>
          </x14:formula1>
          <xm:sqref>D23:I23</xm:sqref>
        </x14:dataValidation>
        <x14:dataValidation type="list" allowBlank="1" showInputMessage="1" showErrorMessage="1" xr:uid="{00000000-0002-0000-0A00-000006000000}">
          <x14:formula1>
            <xm:f>'DATOS INICIALES'!$A$50:$A$52</xm:f>
          </x14:formula1>
          <xm:sqref>D55:I57 D46:J46 J55:J56 D58:J63</xm:sqref>
        </x14:dataValidation>
        <x14:dataValidation type="list" allowBlank="1" showInputMessage="1" showErrorMessage="1" xr:uid="{00000000-0002-0000-0A00-000007000000}">
          <x14:formula1>
            <xm:f>'DATOS INICIALES'!$C$45:$C$46</xm:f>
          </x14:formula1>
          <xm:sqref>D47:I53 J47:J52</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N65"/>
  <sheetViews>
    <sheetView view="pageBreakPreview" topLeftCell="B1" zoomScale="55" zoomScaleNormal="55" zoomScaleSheetLayoutView="55" workbookViewId="0">
      <pane ySplit="11" topLeftCell="A23" activePane="bottomLeft" state="frozenSplit"/>
      <selection activeCell="D65" sqref="D65"/>
      <selection pane="bottomLeft" activeCell="F65" sqref="F65"/>
    </sheetView>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6" width="41.42578125" customWidth="1"/>
    <col min="7" max="9" width="26.140625" customWidth="1"/>
    <col min="10" max="10" width="27.85546875" customWidth="1"/>
    <col min="11" max="11" width="40.85546875" customWidth="1"/>
    <col min="12" max="12" width="48.7109375" customWidth="1"/>
  </cols>
  <sheetData>
    <row r="1" spans="1:12" ht="15.75" thickBot="1" x14ac:dyDescent="0.3"/>
    <row r="2" spans="1:12" ht="18.75" x14ac:dyDescent="0.3">
      <c r="B2" s="612" t="s">
        <v>0</v>
      </c>
      <c r="C2" s="613"/>
      <c r="D2" s="613"/>
      <c r="E2" s="613"/>
      <c r="F2" s="613"/>
      <c r="G2" s="613"/>
      <c r="H2" s="613"/>
      <c r="I2" s="613"/>
      <c r="J2" s="613"/>
      <c r="K2" s="613"/>
      <c r="L2" s="614"/>
    </row>
    <row r="3" spans="1:12" ht="4.5" customHeight="1" x14ac:dyDescent="0.25">
      <c r="B3" s="615"/>
      <c r="C3" s="616"/>
      <c r="D3" s="616"/>
      <c r="E3" s="616"/>
      <c r="F3" s="616"/>
      <c r="G3" s="616"/>
      <c r="H3" s="616"/>
      <c r="I3" s="616"/>
      <c r="J3" s="616"/>
      <c r="K3" s="616"/>
      <c r="L3" s="617"/>
    </row>
    <row r="4" spans="1:12" ht="18.75" x14ac:dyDescent="0.3">
      <c r="B4" s="618" t="str">
        <f>'DATOS INICIALES'!G4</f>
        <v>FDLK-LP-013-20234</v>
      </c>
      <c r="C4" s="619"/>
      <c r="D4" s="619"/>
      <c r="E4" s="619"/>
      <c r="F4" s="619"/>
      <c r="G4" s="619"/>
      <c r="H4" s="619"/>
      <c r="I4" s="619"/>
      <c r="J4" s="619"/>
      <c r="K4" s="619"/>
      <c r="L4" s="620"/>
    </row>
    <row r="5" spans="1:12" ht="3.75" customHeight="1" x14ac:dyDescent="0.25">
      <c r="B5" s="615"/>
      <c r="C5" s="616"/>
      <c r="D5" s="616"/>
      <c r="E5" s="616"/>
      <c r="F5" s="616"/>
      <c r="G5" s="616"/>
      <c r="H5" s="616"/>
      <c r="I5" s="616"/>
      <c r="J5" s="616"/>
      <c r="K5" s="616"/>
      <c r="L5" s="617"/>
    </row>
    <row r="6" spans="1:12" x14ac:dyDescent="0.25">
      <c r="B6" s="10" t="s">
        <v>32</v>
      </c>
      <c r="C6" s="73" t="s">
        <v>54</v>
      </c>
      <c r="D6" s="72" t="s">
        <v>70</v>
      </c>
      <c r="E6" s="89"/>
      <c r="F6" s="65"/>
      <c r="G6" s="72" t="s">
        <v>97</v>
      </c>
      <c r="H6" s="99">
        <v>45632</v>
      </c>
      <c r="I6" s="41"/>
      <c r="J6" s="41"/>
      <c r="K6" s="41"/>
      <c r="L6" s="42"/>
    </row>
    <row r="7" spans="1:12" x14ac:dyDescent="0.25">
      <c r="B7" s="621" t="s">
        <v>89</v>
      </c>
      <c r="C7" s="622"/>
      <c r="D7" s="622"/>
      <c r="E7" s="622"/>
      <c r="F7" s="622"/>
      <c r="G7" s="622"/>
      <c r="H7" s="622"/>
      <c r="I7" s="622"/>
      <c r="J7" s="623" t="s">
        <v>71</v>
      </c>
      <c r="K7" s="622"/>
      <c r="L7" s="624"/>
    </row>
    <row r="8" spans="1:12" ht="36.75" customHeight="1" x14ac:dyDescent="0.25">
      <c r="B8" s="2" t="s">
        <v>23</v>
      </c>
      <c r="C8" s="632" t="str">
        <f>'DATOS INICIALES'!D2</f>
        <v xml:space="preserve">“CONTRATAR POR EL SISTEMA DE PRECIOS UNITARIOS A MONTO AGOTABLE EL DIAGNÓSTICO, MANTENIMIENTO CORRECTIVO Y PREVENTIVO, SUMINISTRO E INSTALACION DE MOBILIARIO DE LOS PARQUES DE PROXIMIDAD (VECINALES Y DE BOLSILLO) PRIORIZADOS EN LA LOCALIDAD DE KENNEDY”.  </v>
      </c>
      <c r="D8" s="633"/>
      <c r="E8" s="633"/>
      <c r="F8" s="633"/>
      <c r="G8" s="633"/>
      <c r="H8" s="633"/>
      <c r="I8" s="633"/>
      <c r="J8" s="154" t="s">
        <v>66</v>
      </c>
      <c r="K8" s="155">
        <v>0.75</v>
      </c>
      <c r="L8" s="156">
        <f>K8*$C$10</f>
        <v>1645.1285451923077</v>
      </c>
    </row>
    <row r="9" spans="1:12" ht="28.5" customHeight="1" x14ac:dyDescent="0.25">
      <c r="B9" s="2" t="s">
        <v>68</v>
      </c>
      <c r="C9" s="634">
        <f>+'DATOS INICIALES'!C5</f>
        <v>2851556145</v>
      </c>
      <c r="D9" s="635"/>
      <c r="E9" s="635"/>
      <c r="F9" s="635"/>
      <c r="G9" s="635"/>
      <c r="H9" s="635"/>
      <c r="I9" s="635"/>
      <c r="J9" s="154" t="s">
        <v>67</v>
      </c>
      <c r="K9" s="155">
        <v>1.2</v>
      </c>
      <c r="L9" s="156">
        <f t="shared" ref="L9:L10" si="0">K9*$C$10</f>
        <v>2632.2056723076921</v>
      </c>
    </row>
    <row r="10" spans="1:12" ht="25.5" customHeight="1" x14ac:dyDescent="0.25">
      <c r="B10" s="2" t="s">
        <v>69</v>
      </c>
      <c r="C10" s="636">
        <f>C9/'DATOS INICIALES'!B43</f>
        <v>2193.5047269230768</v>
      </c>
      <c r="D10" s="637"/>
      <c r="E10" s="637"/>
      <c r="F10" s="637"/>
      <c r="G10" s="637"/>
      <c r="H10" s="637"/>
      <c r="I10" s="637"/>
      <c r="J10" s="154" t="s">
        <v>171</v>
      </c>
      <c r="K10" s="155">
        <v>1.5</v>
      </c>
      <c r="L10" s="156">
        <f t="shared" si="0"/>
        <v>3290.2570903846154</v>
      </c>
    </row>
    <row r="11" spans="1:12" ht="59.25" customHeight="1" x14ac:dyDescent="0.25">
      <c r="A11" s="11">
        <v>8</v>
      </c>
      <c r="B11" s="2" t="s">
        <v>24</v>
      </c>
      <c r="C11" s="638" t="str">
        <f>VLOOKUP(A11,PROPONENTES!$A$10:$B$42,2,FALSE)</f>
        <v>UNION TEMPORAL PARQUES DJ13</v>
      </c>
      <c r="D11" s="638"/>
      <c r="E11" s="638"/>
      <c r="F11" s="638"/>
      <c r="G11" s="638"/>
      <c r="H11" s="146" t="s">
        <v>172</v>
      </c>
      <c r="I11" s="631" t="str">
        <f>IF(AND(F20="CUMPLE",G20="CUMPLE",H20="CUMPLE",L15="CUMPLE",K19="CUMPLE"),"CUMPLE","NO CUMPLE")</f>
        <v>CUMPLE</v>
      </c>
      <c r="J11" s="631"/>
      <c r="K11" s="631"/>
      <c r="L11" s="631"/>
    </row>
    <row r="12" spans="1:12" ht="9.75" customHeight="1" x14ac:dyDescent="0.25">
      <c r="B12" s="625"/>
      <c r="C12" s="626"/>
      <c r="D12" s="626"/>
      <c r="E12" s="626"/>
      <c r="F12" s="626"/>
      <c r="G12" s="626"/>
      <c r="H12" s="626"/>
      <c r="I12" s="626"/>
      <c r="J12" s="626"/>
      <c r="K12" s="626"/>
      <c r="L12" s="627"/>
    </row>
    <row r="13" spans="1:12" s="141" customFormat="1" ht="24" customHeight="1" x14ac:dyDescent="0.25">
      <c r="B13" s="628" t="s">
        <v>78</v>
      </c>
      <c r="C13" s="629"/>
      <c r="D13" s="629"/>
      <c r="E13" s="629"/>
      <c r="F13" s="629"/>
      <c r="G13" s="629"/>
      <c r="H13" s="629"/>
      <c r="I13" s="629"/>
      <c r="J13" s="629"/>
      <c r="K13" s="629"/>
      <c r="L13" s="630"/>
    </row>
    <row r="14" spans="1:12" ht="69" customHeight="1" x14ac:dyDescent="0.25">
      <c r="B14" s="595" t="s">
        <v>33</v>
      </c>
      <c r="C14" s="74" t="s">
        <v>61</v>
      </c>
      <c r="D14" s="74" t="s">
        <v>62</v>
      </c>
      <c r="E14" s="35" t="s">
        <v>65</v>
      </c>
      <c r="F14" s="35" t="s">
        <v>75</v>
      </c>
      <c r="G14" s="35" t="s">
        <v>64</v>
      </c>
      <c r="H14" s="35" t="s">
        <v>167</v>
      </c>
      <c r="I14" s="35" t="s">
        <v>72</v>
      </c>
      <c r="J14" s="35" t="s">
        <v>147</v>
      </c>
      <c r="K14" s="35" t="s">
        <v>148</v>
      </c>
      <c r="L14" s="74" t="s">
        <v>73</v>
      </c>
    </row>
    <row r="15" spans="1:12" ht="33.75" customHeight="1" x14ac:dyDescent="0.25">
      <c r="B15" s="595"/>
      <c r="C15" s="100" t="str">
        <f>IF(VLOOKUP(C11,PROPONENTES!B10:N111,2,FALSE)=0,"",VLOOKUP(C11,PROPONENTES!B10:N111,2,FALSE))</f>
        <v>DVN CONSTRUCCIONES S.A.S.</v>
      </c>
      <c r="D15" s="101">
        <f>IF(VLOOKUP(C11,PROPONENTES!B10:N111,3,FALSE)=0,"",VLOOKUP(C11,PROPONENTES!B10:N111,3,FALSE))</f>
        <v>0.7</v>
      </c>
      <c r="E15" s="102">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4953.2150000000001</v>
      </c>
      <c r="F15" s="103" t="str">
        <f t="shared" ref="F15:F18" si="1">IF(C15="","",IF(E15&gt;=$J$15*0.5,"SI","NO"))</f>
        <v>SI</v>
      </c>
      <c r="G15" s="104" t="str">
        <f t="shared" ref="G15:G17" si="2">IF(C15="","",IF(E15&gt;=$J$15*0.05,"SI",IF(E15=0,"NO APORTA EXPERIENCIA",)))</f>
        <v>SI</v>
      </c>
      <c r="H15" s="103" t="str">
        <f>IF(C15="","",IF(AND(G15="NO APORTA EXPERIENCIA",D15&lt;=10%),"SI",IF(G15="SI","NO APLICA","NO - PORCENTAJE MAYOR AL 10%")))</f>
        <v>NO APLICA</v>
      </c>
      <c r="I15" s="641">
        <f>COUNTIF(D64:I64,"CUMPLE")</f>
        <v>3</v>
      </c>
      <c r="J15" s="586">
        <f>IF(AND(I15&gt;=1,I15&lt;=2),L8,IF(AND(I15&gt;=3,I15&lt;=4),L9,IF(AND(I15&gt;=5,I15&lt;=7),L10)))</f>
        <v>2632.2056723076921</v>
      </c>
      <c r="K15" s="586">
        <f>+E20</f>
        <v>9746.5869999999995</v>
      </c>
      <c r="L15" s="587" t="str">
        <f>IF(K15&gt;=J15,"CUMPLE","NO CUMPLE")</f>
        <v>CUMPLE</v>
      </c>
    </row>
    <row r="16" spans="1:12" ht="33.75" customHeight="1" x14ac:dyDescent="0.25">
      <c r="B16" s="595"/>
      <c r="C16" s="100" t="str">
        <f>IF(VLOOKUP(C11,PROPONENTES!B10:N111,4,FALSE)=0,"",VLOOKUP(C11,PROPONENTES!B10:N111,4,FALSE))</f>
        <v xml:space="preserve">JUAN CARLOS ROJAS ACERO </v>
      </c>
      <c r="D16" s="101">
        <f>IF(VLOOKUP(C11,PROPONENTES!B10:N111,5,FALSE)=0,"",VLOOKUP(C11,PROPONENTES!B10:N111,5,FALSE))</f>
        <v>0.3</v>
      </c>
      <c r="E16" s="102">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4793.3720000000003</v>
      </c>
      <c r="F16" s="103" t="str">
        <f t="shared" si="1"/>
        <v>SI</v>
      </c>
      <c r="G16" s="104" t="str">
        <f t="shared" si="2"/>
        <v>SI</v>
      </c>
      <c r="H16" s="104" t="str">
        <f>IF(C16="","",IF(AND(G16="NO APORTA EXPERIENCIA",D16&lt;=10%),"SI",IF(G16="SI","NO APLICA","NO - PORCENTAJE MAYOR AL 10%")))</f>
        <v>NO APLICA</v>
      </c>
      <c r="I16" s="641"/>
      <c r="J16" s="586"/>
      <c r="K16" s="586"/>
      <c r="L16" s="587"/>
    </row>
    <row r="17" spans="2:14" ht="33.75" customHeight="1" x14ac:dyDescent="0.25">
      <c r="B17" s="595"/>
      <c r="C17" s="100" t="str">
        <f>IF(VLOOKUP(C11,PROPONENTES!B10:N111,6,FALSE)=0,"",VLOOKUP(C11,PROPONENTES!B10:N111,6,FALSE))</f>
        <v/>
      </c>
      <c r="D17" s="101" t="str">
        <f>IF(VLOOKUP(C11,PROPONENTES!B10:N111,7,FALSE)=0,"",VLOOKUP(C11,PROPONENTES!B10:N111,7,FALSE))</f>
        <v/>
      </c>
      <c r="E17" s="102" t="str">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
      </c>
      <c r="F17" s="103" t="str">
        <f t="shared" si="1"/>
        <v/>
      </c>
      <c r="G17" s="104" t="str">
        <f t="shared" si="2"/>
        <v/>
      </c>
      <c r="H17" s="103" t="str">
        <f>IF(C17="","",IF(AND(G17="NO APORTA EXPERIENCIA",D17&lt;=10%),"SI",IF(G17="SI","NO APLICA","NO - PORCENTAJE MAYOR AL 10%")))</f>
        <v/>
      </c>
      <c r="I17" s="641"/>
      <c r="J17" s="586"/>
      <c r="K17" s="586"/>
      <c r="L17" s="587"/>
    </row>
    <row r="18" spans="2:14" ht="50.25" customHeight="1" x14ac:dyDescent="0.25">
      <c r="B18" s="595"/>
      <c r="C18" s="100" t="str">
        <f>IF(VLOOKUP(C11,PROPONENTES!B10:N111,8,FALSE)=0,"",VLOOKUP(C11,PROPONENTES!B10:N111,8,FALSE))</f>
        <v/>
      </c>
      <c r="D18" s="101" t="str">
        <f>IF(VLOOKUP(C11,PROPONENTES!B10:N111,9,FALSE)=0,"",VLOOKUP(C11,PROPONENTES!B10:N111,9,FALSE))</f>
        <v/>
      </c>
      <c r="E18" s="102" t="str">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
      </c>
      <c r="F18" s="103" t="str">
        <f t="shared" si="1"/>
        <v/>
      </c>
      <c r="G18" s="104" t="str">
        <f>IF(C18="","",IF(E18&gt;=$J$15*0.05,"SI",IF(E18=0,"NO APORTA EXPERIENCIA",)))</f>
        <v/>
      </c>
      <c r="H18" s="103" t="str">
        <f>IF(C18="","",IF(AND(G18="NO APORTA EXPERIENCIA",D18&lt;=10%),"SI",IF(G18="SI","NO APLICA","NO - PORCENTAJE MAYOR AL 10%")))</f>
        <v/>
      </c>
      <c r="I18" s="35" t="s">
        <v>176</v>
      </c>
      <c r="J18" s="35" t="s">
        <v>175</v>
      </c>
      <c r="K18" s="528" t="s">
        <v>73</v>
      </c>
      <c r="L18" s="528"/>
    </row>
    <row r="19" spans="2:14" ht="33.75" customHeight="1" x14ac:dyDescent="0.25">
      <c r="B19" s="595"/>
      <c r="C19" s="100" t="str">
        <f>IF(VLOOKUP(C11,PROPONENTES!B10:N111,10,FALSE)=0,"",VLOOKUP(C11,PROPONENTES!B10:N111,10,FALSE))</f>
        <v/>
      </c>
      <c r="D19" s="101" t="str">
        <f>IF(VLOOKUP(C11,PROPONENTES!B10:N111,11,FALSE)=0,"",VLOOKUP(C11,PROPONENTES!B10:N111,11,FALSE))</f>
        <v/>
      </c>
      <c r="E19" s="102" t="str">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
      </c>
      <c r="F19" s="103" t="str">
        <f>IF(C19="","",IF(E19&gt;=$J$15*0.5,"SI","NO"))</f>
        <v/>
      </c>
      <c r="G19" s="104" t="str">
        <f>IF(C19="","",IF(E19&gt;=$J$15*0.05,"SI",IF(E19=0,"NO APORTA EXPERIENCIA",)))</f>
        <v/>
      </c>
      <c r="H19" s="103" t="str">
        <f>IF(C19="","",IF(AND(G19="NO APORTA EXPERIENCIA",D19&lt;=10%),"SI",IF(G19="SI","NO APLICA","NO - PORCENTAJE MAYOR AL 10%")))</f>
        <v/>
      </c>
      <c r="I19" s="157">
        <f>SUMIF(D65:J65,"CUMPLE",D39:J39)+SUMIF(D65:J65,"CUMPLE",D42:J42)+SUMIF(D65:J65,"CUMPLE",D45:J45)</f>
        <v>5614.375</v>
      </c>
      <c r="J19" s="152">
        <f>70%*C10</f>
        <v>1535.4533088461537</v>
      </c>
      <c r="K19" s="587" t="str">
        <f>IF(I19&gt;=J19,"CUMPLE","NO CUMPLE")</f>
        <v>CUMPLE</v>
      </c>
      <c r="L19" s="587"/>
    </row>
    <row r="20" spans="2:14" ht="84.75" customHeight="1" x14ac:dyDescent="0.25">
      <c r="B20" s="30" t="s">
        <v>63</v>
      </c>
      <c r="C20" s="24">
        <f>+VLOOKUP(C11,PROPONENTES!B10:N111,12,FALSE)</f>
        <v>2</v>
      </c>
      <c r="D20" s="101">
        <f>+VLOOKUP(C11,PROPONENTES!B10:N111,13,FALSE)</f>
        <v>1</v>
      </c>
      <c r="E20" s="36">
        <f>SUM(E15:E19)</f>
        <v>9746.5869999999995</v>
      </c>
      <c r="F20" s="15" t="str">
        <f>IF(F15="SI","CUMPLE",IF(F16="SI","CUMPLE",IF(F17="SI","CUMPLE",IF(F18="SI","CUMPLE",IF(F19="SI","CUMPLE","NO CUMPLE")))))</f>
        <v>CUMPLE</v>
      </c>
      <c r="G20" s="15"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5" t="str">
        <f>IF(COUNTIF(E15:E19,0)&gt;1,"NO CUMPLE, HAY MAS DE UN (1) INTEGRANTE QUE NO APORTA EXPERIENCIA",IF(AND(OR(H15="NO APLICA",H15="SI",H15=""),OR(H16="NO APLICA",H16="SI",H16=""),OR(H17="NO APLICA",H17="SI",H17=""),OR(H18="NO APLICA",H18="SI",H18=""),OR(H19="NO APLICA",H19="SI",H19="")),"CUMPLE","NO CUMPLE"))</f>
        <v>CUMPLE</v>
      </c>
      <c r="I20" s="35" t="s">
        <v>174</v>
      </c>
      <c r="J20" s="143" t="str">
        <f>IF(VLOOKUP(C11,PUNTAJE!B15:AF179,27,FALSE)=0.25,"SI","NO")</f>
        <v>SI</v>
      </c>
      <c r="K20" s="35" t="s">
        <v>173</v>
      </c>
      <c r="L20" s="143" t="str">
        <f>IF(VLOOKUP(C11,PUNTAJE!B15:AF179,31,FALSE)=0.25,"SI","NO")</f>
        <v>SI</v>
      </c>
      <c r="N20" s="35"/>
    </row>
    <row r="21" spans="2:14" ht="10.5" customHeight="1" thickBot="1" x14ac:dyDescent="0.3">
      <c r="B21" s="588"/>
      <c r="C21" s="589"/>
      <c r="D21" s="589"/>
      <c r="E21" s="589"/>
      <c r="F21" s="589"/>
      <c r="G21" s="589"/>
      <c r="H21" s="589"/>
      <c r="I21" s="589"/>
      <c r="J21" s="589"/>
      <c r="K21" s="589"/>
      <c r="L21" s="590"/>
    </row>
    <row r="22" spans="2:14" ht="54" customHeight="1" thickBot="1" x14ac:dyDescent="0.3">
      <c r="B22" s="591" t="str">
        <f>CONCATENATE("ACREDITACION EXPERIENCIA ",'DATOS INICIALES'!G4)</f>
        <v>ACREDITACION EXPERIENCIA FDLK-LP-013-20234</v>
      </c>
      <c r="C22" s="592"/>
      <c r="D22" s="592"/>
      <c r="E22" s="592"/>
      <c r="F22" s="592"/>
      <c r="G22" s="592"/>
      <c r="H22" s="592"/>
      <c r="I22" s="592"/>
      <c r="J22" s="593"/>
      <c r="K22" s="593"/>
      <c r="L22" s="594"/>
    </row>
    <row r="23" spans="2:14" ht="40.5" customHeight="1" x14ac:dyDescent="0.25">
      <c r="B23" s="31" t="s">
        <v>34</v>
      </c>
      <c r="C23" s="25" t="s">
        <v>166</v>
      </c>
      <c r="D23" s="26" t="s">
        <v>16</v>
      </c>
      <c r="E23" s="26" t="s">
        <v>17</v>
      </c>
      <c r="F23" s="26" t="s">
        <v>18</v>
      </c>
      <c r="G23" s="26" t="s">
        <v>19</v>
      </c>
      <c r="H23" s="26" t="s">
        <v>20</v>
      </c>
      <c r="I23" s="26" t="s">
        <v>21</v>
      </c>
      <c r="J23" s="26" t="s">
        <v>165</v>
      </c>
      <c r="K23" s="598" t="s">
        <v>74</v>
      </c>
      <c r="L23" s="599"/>
    </row>
    <row r="24" spans="2:14" ht="39.75" customHeight="1" x14ac:dyDescent="0.25">
      <c r="B24" s="582" t="s">
        <v>134</v>
      </c>
      <c r="C24" s="583"/>
      <c r="D24" s="90" t="s">
        <v>231</v>
      </c>
      <c r="E24" s="90" t="s">
        <v>232</v>
      </c>
      <c r="F24" s="90" t="s">
        <v>232</v>
      </c>
      <c r="G24" s="90"/>
      <c r="H24" s="90"/>
      <c r="I24" s="90"/>
      <c r="J24" s="90"/>
      <c r="K24" s="596"/>
      <c r="L24" s="597"/>
    </row>
    <row r="25" spans="2:14" ht="39.75" customHeight="1" x14ac:dyDescent="0.25">
      <c r="B25" s="582" t="s">
        <v>135</v>
      </c>
      <c r="C25" s="583"/>
      <c r="D25" s="90"/>
      <c r="E25" s="90"/>
      <c r="F25" s="90"/>
      <c r="G25" s="90"/>
      <c r="H25" s="90"/>
      <c r="I25" s="90"/>
      <c r="J25" s="90"/>
      <c r="K25" s="596"/>
      <c r="L25" s="597"/>
    </row>
    <row r="26" spans="2:14" ht="39.75" customHeight="1" x14ac:dyDescent="0.25">
      <c r="B26" s="582" t="s">
        <v>136</v>
      </c>
      <c r="C26" s="583"/>
      <c r="D26" s="90"/>
      <c r="E26" s="90"/>
      <c r="F26" s="90"/>
      <c r="G26" s="90"/>
      <c r="H26" s="90"/>
      <c r="I26" s="90"/>
      <c r="J26" s="90"/>
      <c r="K26" s="596"/>
      <c r="L26" s="597"/>
    </row>
    <row r="27" spans="2:14" ht="45.75" customHeight="1" x14ac:dyDescent="0.25">
      <c r="B27" s="600" t="s">
        <v>60</v>
      </c>
      <c r="C27" s="25" t="s">
        <v>37</v>
      </c>
      <c r="D27" s="91" t="s">
        <v>360</v>
      </c>
      <c r="E27" s="91" t="s">
        <v>361</v>
      </c>
      <c r="F27" s="91" t="s">
        <v>362</v>
      </c>
      <c r="G27" s="91"/>
      <c r="H27" s="91"/>
      <c r="I27" s="91"/>
      <c r="J27" s="91"/>
      <c r="K27" s="596"/>
      <c r="L27" s="597"/>
    </row>
    <row r="28" spans="2:14" ht="156.75" customHeight="1" x14ac:dyDescent="0.25">
      <c r="B28" s="601"/>
      <c r="C28" s="25" t="s">
        <v>38</v>
      </c>
      <c r="D28" s="91" t="s">
        <v>363</v>
      </c>
      <c r="E28" s="91" t="s">
        <v>364</v>
      </c>
      <c r="F28" s="91" t="s">
        <v>365</v>
      </c>
      <c r="G28" s="91"/>
      <c r="H28" s="91"/>
      <c r="I28" s="91"/>
      <c r="J28" s="91"/>
      <c r="K28" s="596"/>
      <c r="L28" s="597"/>
    </row>
    <row r="29" spans="2:14" ht="52.5" customHeight="1" x14ac:dyDescent="0.25">
      <c r="B29" s="601"/>
      <c r="C29" s="25" t="s">
        <v>169</v>
      </c>
      <c r="D29" s="95">
        <v>43620</v>
      </c>
      <c r="E29" s="95">
        <v>40852</v>
      </c>
      <c r="F29" s="95">
        <v>40718</v>
      </c>
      <c r="G29" s="95"/>
      <c r="H29" s="95"/>
      <c r="I29" s="95"/>
      <c r="J29" s="95"/>
      <c r="K29" s="596"/>
      <c r="L29" s="597"/>
    </row>
    <row r="30" spans="2:14" ht="54.75" customHeight="1" x14ac:dyDescent="0.25">
      <c r="B30" s="601"/>
      <c r="C30" s="25" t="s">
        <v>42</v>
      </c>
      <c r="D30" s="95">
        <v>44040</v>
      </c>
      <c r="E30" s="95">
        <v>41094</v>
      </c>
      <c r="F30" s="95">
        <v>41195</v>
      </c>
      <c r="G30" s="95"/>
      <c r="H30" s="95"/>
      <c r="I30" s="95"/>
      <c r="J30" s="95"/>
      <c r="K30" s="596"/>
      <c r="L30" s="597"/>
    </row>
    <row r="31" spans="2:14" ht="41.25" customHeight="1" x14ac:dyDescent="0.25">
      <c r="B31" s="601"/>
      <c r="C31" s="25" t="s">
        <v>39</v>
      </c>
      <c r="D31" s="92">
        <v>2020</v>
      </c>
      <c r="E31" s="92">
        <v>2012</v>
      </c>
      <c r="F31" s="92">
        <v>2012</v>
      </c>
      <c r="G31" s="92"/>
      <c r="H31" s="92"/>
      <c r="I31" s="92"/>
      <c r="J31" s="92"/>
      <c r="K31" s="596"/>
      <c r="L31" s="597"/>
    </row>
    <row r="32" spans="2:14" ht="63" customHeight="1" x14ac:dyDescent="0.25">
      <c r="B32" s="601"/>
      <c r="C32" s="25" t="s">
        <v>40</v>
      </c>
      <c r="D32" s="91" t="s">
        <v>366</v>
      </c>
      <c r="E32" s="91" t="s">
        <v>367</v>
      </c>
      <c r="F32" s="91" t="s">
        <v>368</v>
      </c>
      <c r="G32" s="91"/>
      <c r="H32" s="91"/>
      <c r="I32" s="91"/>
      <c r="J32" s="91"/>
      <c r="K32" s="596"/>
      <c r="L32" s="597"/>
    </row>
    <row r="33" spans="2:12" ht="46.5" customHeight="1" x14ac:dyDescent="0.25">
      <c r="B33" s="601"/>
      <c r="C33" s="25" t="s">
        <v>41</v>
      </c>
      <c r="D33" s="91" t="s">
        <v>369</v>
      </c>
      <c r="E33" s="91" t="s">
        <v>370</v>
      </c>
      <c r="F33" s="91" t="s">
        <v>371</v>
      </c>
      <c r="G33" s="91"/>
      <c r="H33" s="91"/>
      <c r="I33" s="91"/>
      <c r="J33" s="91"/>
      <c r="K33" s="596"/>
      <c r="L33" s="597"/>
    </row>
    <row r="34" spans="2:12" ht="27.75" customHeight="1" x14ac:dyDescent="0.25">
      <c r="B34" s="601"/>
      <c r="C34" s="27" t="s">
        <v>35</v>
      </c>
      <c r="D34" s="96">
        <v>19</v>
      </c>
      <c r="E34" s="96">
        <v>22</v>
      </c>
      <c r="F34" s="96">
        <v>10</v>
      </c>
      <c r="G34" s="97"/>
      <c r="H34" s="97"/>
      <c r="I34" s="97"/>
      <c r="J34" s="97"/>
      <c r="K34" s="596"/>
      <c r="L34" s="597"/>
    </row>
    <row r="35" spans="2:12" ht="102.75" customHeight="1" x14ac:dyDescent="0.25">
      <c r="B35" s="601"/>
      <c r="C35" s="25" t="s">
        <v>137</v>
      </c>
      <c r="D35" s="93">
        <v>9906.43</v>
      </c>
      <c r="E35" s="93">
        <v>1322.32</v>
      </c>
      <c r="F35" s="93">
        <v>4919.3</v>
      </c>
      <c r="G35" s="93"/>
      <c r="H35" s="93"/>
      <c r="I35" s="93"/>
      <c r="J35" s="93"/>
      <c r="K35" s="596"/>
      <c r="L35" s="597"/>
    </row>
    <row r="36" spans="2:12" ht="48" customHeight="1" x14ac:dyDescent="0.25">
      <c r="B36" s="601"/>
      <c r="C36" s="25" t="s">
        <v>76</v>
      </c>
      <c r="D36" s="105">
        <f>IFERROR(D35*VLOOKUP(D31,'DATOS INICIALES'!$A$12:$B$43,2,0),"0")</f>
        <v>8695893973.2900009</v>
      </c>
      <c r="E36" s="105">
        <f>IFERROR(E35*VLOOKUP(E31,'DATOS INICIALES'!$A$12:$B$43,2,0),"0")</f>
        <v>749358744</v>
      </c>
      <c r="F36" s="105">
        <f>IFERROR(F35*VLOOKUP(F31,'DATOS INICIALES'!$A$12:$B$43,2,0),"0")</f>
        <v>2787767310</v>
      </c>
      <c r="G36" s="105" t="str">
        <f>IFERROR(G35*VLOOKUP(G31,'DATOS INICIALES'!$A$12:$B$43,2,0),"0")</f>
        <v>0</v>
      </c>
      <c r="H36" s="105" t="str">
        <f>IFERROR(H35*VLOOKUP(H31,'DATOS INICIALES'!$A$12:$B$43,2,0),"0")</f>
        <v>0</v>
      </c>
      <c r="I36" s="105" t="str">
        <f>IFERROR(I35*VLOOKUP(I31,'DATOS INICIALES'!$A$12:$B$43,2,0),"0")</f>
        <v>0</v>
      </c>
      <c r="J36" s="105" t="str">
        <f>IFERROR(J35*VLOOKUP(J31,'DATOS INICIALES'!$A$12:$B$43,2,0),"0")</f>
        <v>0</v>
      </c>
      <c r="K36" s="596"/>
      <c r="L36" s="597"/>
    </row>
    <row r="37" spans="2:12" ht="33.75" customHeight="1" x14ac:dyDescent="0.25">
      <c r="B37" s="601"/>
      <c r="C37" s="25" t="s">
        <v>138</v>
      </c>
      <c r="D37" s="94">
        <v>0.5</v>
      </c>
      <c r="E37" s="94">
        <v>0.5</v>
      </c>
      <c r="F37" s="94">
        <v>0.84</v>
      </c>
      <c r="G37" s="94"/>
      <c r="H37" s="94"/>
      <c r="I37" s="94"/>
      <c r="J37" s="94"/>
      <c r="K37" s="596"/>
      <c r="L37" s="597"/>
    </row>
    <row r="38" spans="2:12" ht="48.75" customHeight="1" x14ac:dyDescent="0.25">
      <c r="B38" s="601"/>
      <c r="C38" s="25" t="s">
        <v>144</v>
      </c>
      <c r="D38" s="105">
        <f t="shared" ref="D38:J38" si="3">IF(D24="","0",D37*D36)</f>
        <v>4347946986.6450005</v>
      </c>
      <c r="E38" s="105">
        <f t="shared" si="3"/>
        <v>374679372</v>
      </c>
      <c r="F38" s="105">
        <f t="shared" si="3"/>
        <v>2341724540.4000001</v>
      </c>
      <c r="G38" s="105" t="str">
        <f t="shared" si="3"/>
        <v>0</v>
      </c>
      <c r="H38" s="105" t="str">
        <f t="shared" si="3"/>
        <v>0</v>
      </c>
      <c r="I38" s="105" t="str">
        <f t="shared" si="3"/>
        <v>0</v>
      </c>
      <c r="J38" s="105" t="str">
        <f t="shared" si="3"/>
        <v>0</v>
      </c>
      <c r="K38" s="596"/>
      <c r="L38" s="597"/>
    </row>
    <row r="39" spans="2:12" ht="65.25" customHeight="1" x14ac:dyDescent="0.25">
      <c r="B39" s="601"/>
      <c r="C39" s="25" t="s">
        <v>139</v>
      </c>
      <c r="D39" s="106">
        <f t="shared" ref="D39:J39" si="4">IFERROR(D35*D37,"0")</f>
        <v>4953.2150000000001</v>
      </c>
      <c r="E39" s="106">
        <f t="shared" si="4"/>
        <v>661.16</v>
      </c>
      <c r="F39" s="106">
        <f t="shared" si="4"/>
        <v>4132.2120000000004</v>
      </c>
      <c r="G39" s="106">
        <f t="shared" si="4"/>
        <v>0</v>
      </c>
      <c r="H39" s="106">
        <f t="shared" si="4"/>
        <v>0</v>
      </c>
      <c r="I39" s="106">
        <f t="shared" si="4"/>
        <v>0</v>
      </c>
      <c r="J39" s="106">
        <f t="shared" si="4"/>
        <v>0</v>
      </c>
      <c r="K39" s="596"/>
      <c r="L39" s="597"/>
    </row>
    <row r="40" spans="2:12" ht="65.25" customHeight="1" x14ac:dyDescent="0.25">
      <c r="B40" s="601"/>
      <c r="C40" s="25" t="s">
        <v>140</v>
      </c>
      <c r="D40" s="94"/>
      <c r="E40" s="94"/>
      <c r="F40" s="94"/>
      <c r="G40" s="94"/>
      <c r="H40" s="94"/>
      <c r="I40" s="94"/>
      <c r="J40" s="94"/>
      <c r="K40" s="596"/>
      <c r="L40" s="597"/>
    </row>
    <row r="41" spans="2:12" ht="65.25" customHeight="1" x14ac:dyDescent="0.25">
      <c r="B41" s="601"/>
      <c r="C41" s="25" t="s">
        <v>145</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596"/>
      <c r="L41" s="597"/>
    </row>
    <row r="42" spans="2:12" ht="65.25" customHeight="1" x14ac:dyDescent="0.25">
      <c r="B42" s="601"/>
      <c r="C42" s="25" t="s">
        <v>141</v>
      </c>
      <c r="D42" s="106">
        <f>IF(D25="",0,D35*D40)</f>
        <v>0</v>
      </c>
      <c r="E42" s="106">
        <f t="shared" ref="E42:J42" si="6">IF(E25="",0,E35*E40)</f>
        <v>0</v>
      </c>
      <c r="F42" s="106">
        <f t="shared" si="6"/>
        <v>0</v>
      </c>
      <c r="G42" s="106">
        <f t="shared" si="6"/>
        <v>0</v>
      </c>
      <c r="H42" s="106">
        <f t="shared" si="6"/>
        <v>0</v>
      </c>
      <c r="I42" s="106">
        <f t="shared" si="6"/>
        <v>0</v>
      </c>
      <c r="J42" s="106">
        <f t="shared" si="6"/>
        <v>0</v>
      </c>
      <c r="K42" s="596"/>
      <c r="L42" s="597"/>
    </row>
    <row r="43" spans="2:12" ht="65.25" customHeight="1" x14ac:dyDescent="0.25">
      <c r="B43" s="601"/>
      <c r="C43" s="25" t="s">
        <v>142</v>
      </c>
      <c r="D43" s="94"/>
      <c r="E43" s="94"/>
      <c r="F43" s="94"/>
      <c r="G43" s="94"/>
      <c r="H43" s="94"/>
      <c r="I43" s="94"/>
      <c r="J43" s="94"/>
      <c r="K43" s="596"/>
      <c r="L43" s="597"/>
    </row>
    <row r="44" spans="2:12" ht="65.25" customHeight="1" x14ac:dyDescent="0.25">
      <c r="B44" s="601"/>
      <c r="C44" s="25" t="s">
        <v>146</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596"/>
      <c r="L44" s="597"/>
    </row>
    <row r="45" spans="2:12" ht="65.25" customHeight="1" x14ac:dyDescent="0.25">
      <c r="B45" s="602"/>
      <c r="C45" s="25" t="s">
        <v>143</v>
      </c>
      <c r="D45" s="106">
        <f>IF(D26="",0,D35*D43)</f>
        <v>0</v>
      </c>
      <c r="E45" s="106">
        <f t="shared" ref="E45:J45" si="8">IF(E26="",0,E35*E43)</f>
        <v>0</v>
      </c>
      <c r="F45" s="106">
        <f t="shared" si="8"/>
        <v>0</v>
      </c>
      <c r="G45" s="106">
        <f t="shared" si="8"/>
        <v>0</v>
      </c>
      <c r="H45" s="106">
        <f t="shared" si="8"/>
        <v>0</v>
      </c>
      <c r="I45" s="106">
        <f t="shared" si="8"/>
        <v>0</v>
      </c>
      <c r="J45" s="106">
        <f t="shared" si="8"/>
        <v>0</v>
      </c>
      <c r="K45" s="596"/>
      <c r="L45" s="597"/>
    </row>
    <row r="46" spans="2:12" ht="39.75" customHeight="1" x14ac:dyDescent="0.25">
      <c r="B46" s="142" t="s">
        <v>57</v>
      </c>
      <c r="C46" s="29" t="s">
        <v>58</v>
      </c>
      <c r="D46" s="90" t="s">
        <v>14</v>
      </c>
      <c r="E46" s="90" t="s">
        <v>14</v>
      </c>
      <c r="F46" s="90" t="s">
        <v>14</v>
      </c>
      <c r="G46" s="90"/>
      <c r="H46" s="90"/>
      <c r="I46" s="90"/>
      <c r="J46" s="90"/>
      <c r="K46" s="596"/>
      <c r="L46" s="597"/>
    </row>
    <row r="47" spans="2:12" ht="24.75" customHeight="1" x14ac:dyDescent="0.25">
      <c r="B47" s="606" t="s">
        <v>36</v>
      </c>
      <c r="C47" s="28">
        <f>+'DATOS INICIALES'!D21</f>
        <v>72101500</v>
      </c>
      <c r="D47" s="96" t="s">
        <v>79</v>
      </c>
      <c r="E47" s="96" t="s">
        <v>79</v>
      </c>
      <c r="F47" s="96" t="s">
        <v>79</v>
      </c>
      <c r="G47" s="96"/>
      <c r="H47" s="96"/>
      <c r="I47" s="96"/>
      <c r="J47" s="97"/>
      <c r="K47" s="596"/>
      <c r="L47" s="597"/>
    </row>
    <row r="48" spans="2:12" ht="24.75" customHeight="1" x14ac:dyDescent="0.25">
      <c r="B48" s="607"/>
      <c r="C48" s="28">
        <f>+'DATOS INICIALES'!D22</f>
        <v>72102900</v>
      </c>
      <c r="D48" s="96" t="s">
        <v>79</v>
      </c>
      <c r="E48" s="96" t="s">
        <v>79</v>
      </c>
      <c r="F48" s="96" t="s">
        <v>79</v>
      </c>
      <c r="G48" s="96"/>
      <c r="H48" s="96"/>
      <c r="I48" s="96"/>
      <c r="J48" s="97"/>
      <c r="K48" s="596"/>
      <c r="L48" s="597"/>
    </row>
    <row r="49" spans="2:12" ht="24.75" customHeight="1" x14ac:dyDescent="0.25">
      <c r="B49" s="607"/>
      <c r="C49" s="28">
        <f>+'DATOS INICIALES'!D23</f>
        <v>72103300</v>
      </c>
      <c r="D49" s="96" t="s">
        <v>79</v>
      </c>
      <c r="E49" s="96" t="s">
        <v>79</v>
      </c>
      <c r="F49" s="96" t="s">
        <v>79</v>
      </c>
      <c r="G49" s="96"/>
      <c r="H49" s="96"/>
      <c r="I49" s="96"/>
      <c r="J49" s="97"/>
      <c r="K49" s="596"/>
      <c r="L49" s="597"/>
    </row>
    <row r="50" spans="2:12" ht="24.75" customHeight="1" x14ac:dyDescent="0.25">
      <c r="B50" s="607"/>
      <c r="C50" s="28">
        <f>+'DATOS INICIALES'!D24</f>
        <v>72141100</v>
      </c>
      <c r="D50" s="96"/>
      <c r="E50" s="96"/>
      <c r="F50" s="96"/>
      <c r="G50" s="96"/>
      <c r="H50" s="96"/>
      <c r="I50" s="96"/>
      <c r="J50" s="97"/>
      <c r="K50" s="596"/>
      <c r="L50" s="597"/>
    </row>
    <row r="51" spans="2:12" ht="24.75" customHeight="1" x14ac:dyDescent="0.25">
      <c r="B51" s="607"/>
      <c r="C51" s="28">
        <f>+'DATOS INICIALES'!D25</f>
        <v>72141500</v>
      </c>
      <c r="D51" s="96"/>
      <c r="E51" s="96"/>
      <c r="F51" s="96"/>
      <c r="G51" s="96"/>
      <c r="H51" s="96"/>
      <c r="I51" s="96"/>
      <c r="J51" s="97"/>
      <c r="K51" s="596"/>
      <c r="L51" s="597"/>
    </row>
    <row r="52" spans="2:12" ht="24.75" customHeight="1" x14ac:dyDescent="0.25">
      <c r="B52" s="607"/>
      <c r="C52" s="28">
        <f>+'DATOS INICIALES'!D26</f>
        <v>72153900</v>
      </c>
      <c r="D52" s="96"/>
      <c r="E52" s="96"/>
      <c r="F52" s="96"/>
      <c r="G52" s="96"/>
      <c r="H52" s="96"/>
      <c r="I52" s="96"/>
      <c r="J52" s="97"/>
      <c r="K52" s="596"/>
      <c r="L52" s="597"/>
    </row>
    <row r="53" spans="2:12" ht="24.75" customHeight="1" x14ac:dyDescent="0.25">
      <c r="B53" s="607"/>
      <c r="C53" s="28"/>
      <c r="D53" s="96"/>
      <c r="E53" s="96"/>
      <c r="F53" s="96"/>
      <c r="G53" s="96"/>
      <c r="H53" s="96"/>
      <c r="I53" s="96"/>
      <c r="J53" s="96"/>
      <c r="K53" s="596"/>
      <c r="L53" s="597"/>
    </row>
    <row r="54" spans="2:12" ht="60.75" customHeight="1" x14ac:dyDescent="0.25">
      <c r="B54" s="608"/>
      <c r="C54" s="15" t="s">
        <v>59</v>
      </c>
      <c r="D54" s="15" t="str">
        <f t="shared" ref="D54:J54" si="9">IF(D24="","N/A",IF(D47="SI","CUMPLE",IF(D48="SI","CUMPLE",IF(D49="SI","CUMPLE",IF(D50="SI","CUMPLE",IF(D51="SI","CUMPLE",IF(D52="SI","CUMPLE",IF(D53="SI","CUMPLE","NO CUMPLE"))))))))</f>
        <v>CUMPLE</v>
      </c>
      <c r="E54" s="15" t="str">
        <f t="shared" si="9"/>
        <v>CUMPLE</v>
      </c>
      <c r="F54" s="15" t="str">
        <f t="shared" si="9"/>
        <v>CUMPLE</v>
      </c>
      <c r="G54" s="15" t="str">
        <f t="shared" si="9"/>
        <v>N/A</v>
      </c>
      <c r="H54" s="15" t="str">
        <f t="shared" si="9"/>
        <v>N/A</v>
      </c>
      <c r="I54" s="15" t="str">
        <f t="shared" si="9"/>
        <v>N/A</v>
      </c>
      <c r="J54" s="15" t="str">
        <f t="shared" si="9"/>
        <v>N/A</v>
      </c>
      <c r="K54" s="596"/>
      <c r="L54" s="597"/>
    </row>
    <row r="55" spans="2:12" ht="296.25" customHeight="1" x14ac:dyDescent="0.25">
      <c r="B55" s="609" t="s">
        <v>206</v>
      </c>
      <c r="C55" s="610"/>
      <c r="D55" s="90" t="s">
        <v>14</v>
      </c>
      <c r="E55" s="90" t="s">
        <v>14</v>
      </c>
      <c r="F55" s="90" t="s">
        <v>14</v>
      </c>
      <c r="G55" s="90"/>
      <c r="H55" s="90"/>
      <c r="I55" s="90"/>
      <c r="J55" s="90"/>
      <c r="K55" s="639"/>
      <c r="L55" s="640"/>
    </row>
    <row r="56" spans="2:12" ht="353.25" customHeight="1" x14ac:dyDescent="0.25">
      <c r="B56" s="609" t="s">
        <v>209</v>
      </c>
      <c r="C56" s="610"/>
      <c r="D56" s="90" t="s">
        <v>14</v>
      </c>
      <c r="E56" s="90" t="s">
        <v>14</v>
      </c>
      <c r="F56" s="90" t="s">
        <v>14</v>
      </c>
      <c r="G56" s="90"/>
      <c r="H56" s="90"/>
      <c r="I56" s="90"/>
      <c r="J56" s="90"/>
      <c r="K56" s="639"/>
      <c r="L56" s="640"/>
    </row>
    <row r="57" spans="2:12" ht="99" customHeight="1" x14ac:dyDescent="0.25">
      <c r="B57" s="603" t="s">
        <v>211</v>
      </c>
      <c r="C57" s="604"/>
      <c r="D57" s="90" t="s">
        <v>14</v>
      </c>
      <c r="E57" s="90" t="s">
        <v>14</v>
      </c>
      <c r="F57" s="90" t="s">
        <v>14</v>
      </c>
      <c r="G57" s="90"/>
      <c r="H57" s="90"/>
      <c r="I57" s="90"/>
      <c r="J57" s="90"/>
      <c r="K57" s="639"/>
      <c r="L57" s="640"/>
    </row>
    <row r="58" spans="2:12" ht="92.25" customHeight="1" x14ac:dyDescent="0.25">
      <c r="B58" s="603" t="s">
        <v>207</v>
      </c>
      <c r="C58" s="604"/>
      <c r="D58" s="90" t="s">
        <v>14</v>
      </c>
      <c r="E58" s="90" t="s">
        <v>14</v>
      </c>
      <c r="F58" s="90" t="s">
        <v>14</v>
      </c>
      <c r="G58" s="90"/>
      <c r="H58" s="90"/>
      <c r="I58" s="90"/>
      <c r="J58" s="90"/>
      <c r="K58" s="639"/>
      <c r="L58" s="640"/>
    </row>
    <row r="59" spans="2:12" ht="291.75" customHeight="1" x14ac:dyDescent="0.25">
      <c r="B59" s="603" t="s">
        <v>208</v>
      </c>
      <c r="C59" s="604"/>
      <c r="D59" s="90" t="s">
        <v>13</v>
      </c>
      <c r="E59" s="90" t="s">
        <v>13</v>
      </c>
      <c r="F59" s="90" t="s">
        <v>13</v>
      </c>
      <c r="G59" s="90"/>
      <c r="H59" s="90"/>
      <c r="I59" s="90"/>
      <c r="J59" s="90"/>
      <c r="K59" s="639"/>
      <c r="L59" s="640"/>
    </row>
    <row r="60" spans="2:12" ht="336" customHeight="1" x14ac:dyDescent="0.25">
      <c r="B60" s="531" t="s">
        <v>213</v>
      </c>
      <c r="C60" s="531"/>
      <c r="D60" s="90" t="s">
        <v>14</v>
      </c>
      <c r="E60" s="90" t="s">
        <v>14</v>
      </c>
      <c r="F60" s="90" t="s">
        <v>14</v>
      </c>
      <c r="G60" s="90"/>
      <c r="H60" s="90"/>
      <c r="I60" s="90"/>
      <c r="J60" s="90"/>
      <c r="K60" s="639"/>
      <c r="L60" s="640"/>
    </row>
    <row r="61" spans="2:12" ht="129.75" customHeight="1" x14ac:dyDescent="0.25">
      <c r="B61" s="584" t="s">
        <v>168</v>
      </c>
      <c r="C61" s="585"/>
      <c r="D61" s="90" t="s">
        <v>13</v>
      </c>
      <c r="E61" s="90" t="s">
        <v>13</v>
      </c>
      <c r="F61" s="90" t="s">
        <v>13</v>
      </c>
      <c r="G61" s="90"/>
      <c r="H61" s="90"/>
      <c r="I61" s="90"/>
      <c r="J61" s="90"/>
      <c r="K61" s="639"/>
      <c r="L61" s="640"/>
    </row>
    <row r="62" spans="2:12" ht="408.75" customHeight="1" x14ac:dyDescent="0.25">
      <c r="B62" s="605" t="s">
        <v>170</v>
      </c>
      <c r="C62" s="605"/>
      <c r="D62" s="90" t="s">
        <v>13</v>
      </c>
      <c r="E62" s="90" t="s">
        <v>13</v>
      </c>
      <c r="F62" s="90" t="s">
        <v>13</v>
      </c>
      <c r="G62" s="90"/>
      <c r="H62" s="90"/>
      <c r="I62" s="90"/>
      <c r="J62" s="90"/>
      <c r="K62" s="639"/>
      <c r="L62" s="640"/>
    </row>
    <row r="63" spans="2:12" ht="234.75" customHeight="1" x14ac:dyDescent="0.25">
      <c r="B63" s="531" t="s">
        <v>212</v>
      </c>
      <c r="C63" s="531"/>
      <c r="D63" s="90" t="s">
        <v>14</v>
      </c>
      <c r="E63" s="90" t="s">
        <v>14</v>
      </c>
      <c r="F63" s="90" t="s">
        <v>14</v>
      </c>
      <c r="G63" s="90"/>
      <c r="H63" s="90"/>
      <c r="I63" s="90"/>
      <c r="J63" s="90"/>
      <c r="K63" s="639"/>
      <c r="L63" s="640"/>
    </row>
    <row r="64" spans="2:12" ht="70.5" customHeight="1" x14ac:dyDescent="0.25">
      <c r="B64" s="611" t="s">
        <v>80</v>
      </c>
      <c r="C64" s="611"/>
      <c r="D64" s="15" t="str">
        <f>IF(D24="","N/A",IF(AND(D46="CUMPLE",D54="CUMPLE",D55="CUMPLE",D56="CUMPLE",D57="CUMPLE",D58="CUMPLE",OR(D59="CUMPLE",D59="N/A"),D60="CUMPLE",OR(D61="CUMPLE",D61="N/A"),D63="CUMPLE",OR(D62="CUMPLE",D62="N/A")),"CUMPLE","NO CUMPLE"))</f>
        <v>CUMPLE</v>
      </c>
      <c r="E64" s="15" t="str">
        <f>IF(E24="","N/A",IF(AND(E46="CUMPLE",E54="CUMPLE",E55="CUMPLE",E56="CUMPLE",E57="CUMPLE",E58="CUMPLE",OR(E59="CUMPLE",E59="N/A"),E60="CUMPLE",OR(E61="CUMPLE",E61="N/A"),E63="CUMPLE",OR(E62="CUMPLE",E62="N/A")),"CUMPLE","NO CUMPLE"))</f>
        <v>CUMPLE</v>
      </c>
      <c r="F64" s="15" t="str">
        <f t="shared" ref="F64:J64" si="10">IF(F24="","N/A",IF(AND(F46="CUMPLE",F54="CUMPLE",F55="CUMPLE",F56="CUMPLE",F57="CUMPLE",F58="CUMPLE",OR(F59="CUMPLE",F59="N/A"),F60="CUMPLE",OR(F61="CUMPLE",F61="N/A"),F63="CUMPLE",OR(F62="CUMPLE",F62="N/A")),"CUMPLE","NO CUMPLE"))</f>
        <v>CUMPLE</v>
      </c>
      <c r="G64" s="15" t="str">
        <f t="shared" si="10"/>
        <v>N/A</v>
      </c>
      <c r="H64" s="15" t="str">
        <f t="shared" si="10"/>
        <v>N/A</v>
      </c>
      <c r="I64" s="15" t="str">
        <f t="shared" si="10"/>
        <v>N/A</v>
      </c>
      <c r="J64" s="15" t="str">
        <f t="shared" si="10"/>
        <v>N/A</v>
      </c>
      <c r="K64" s="165"/>
      <c r="L64" s="162"/>
    </row>
    <row r="65" spans="2:12" ht="81.75" customHeight="1" x14ac:dyDescent="0.25">
      <c r="B65" s="531" t="s">
        <v>177</v>
      </c>
      <c r="C65" s="531"/>
      <c r="D65" s="90" t="s">
        <v>14</v>
      </c>
      <c r="E65" s="90" t="s">
        <v>14</v>
      </c>
      <c r="F65" s="90"/>
      <c r="G65" s="90"/>
      <c r="H65" s="90"/>
      <c r="I65" s="90"/>
      <c r="J65" s="90"/>
      <c r="K65" s="639"/>
      <c r="L65" s="640"/>
    </row>
  </sheetData>
  <sheetProtection formatCells="0" formatColumns="0" formatRows="0"/>
  <mergeCells count="80">
    <mergeCell ref="B12:L12"/>
    <mergeCell ref="B2:L2"/>
    <mergeCell ref="B3:L3"/>
    <mergeCell ref="B4:L4"/>
    <mergeCell ref="B5:L5"/>
    <mergeCell ref="B7:I7"/>
    <mergeCell ref="J7:L7"/>
    <mergeCell ref="C8:I8"/>
    <mergeCell ref="C9:I9"/>
    <mergeCell ref="C10:I10"/>
    <mergeCell ref="C11:G11"/>
    <mergeCell ref="I11:L11"/>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K39:L39"/>
    <mergeCell ref="K40:L40"/>
    <mergeCell ref="K41:L41"/>
    <mergeCell ref="K42:L42"/>
    <mergeCell ref="K43:L43"/>
    <mergeCell ref="K44:L44"/>
    <mergeCell ref="K46:L46"/>
    <mergeCell ref="B47:B54"/>
    <mergeCell ref="K47:L47"/>
    <mergeCell ref="K48:L48"/>
    <mergeCell ref="K49:L49"/>
    <mergeCell ref="K50:L50"/>
    <mergeCell ref="K51:L51"/>
    <mergeCell ref="K52:L52"/>
    <mergeCell ref="K53:L53"/>
    <mergeCell ref="K54:L54"/>
    <mergeCell ref="B55:C55"/>
    <mergeCell ref="K55:L55"/>
    <mergeCell ref="B56:C56"/>
    <mergeCell ref="K56:L56"/>
    <mergeCell ref="B57:C57"/>
    <mergeCell ref="K57:L57"/>
    <mergeCell ref="B58:C58"/>
    <mergeCell ref="K58:L58"/>
    <mergeCell ref="B59:C59"/>
    <mergeCell ref="K59:L59"/>
    <mergeCell ref="B60:C60"/>
    <mergeCell ref="K60:L60"/>
    <mergeCell ref="B64:C64"/>
    <mergeCell ref="B65:C65"/>
    <mergeCell ref="K65:L65"/>
    <mergeCell ref="B61:C61"/>
    <mergeCell ref="K61:L61"/>
    <mergeCell ref="B62:C62"/>
    <mergeCell ref="K62:L62"/>
    <mergeCell ref="B63:C63"/>
    <mergeCell ref="K63:L63"/>
  </mergeCells>
  <conditionalFormatting sqref="D25:J35">
    <cfRule type="containsBlanks" dxfId="1111" priority="13">
      <formula>LEN(TRIM(D25))=0</formula>
    </cfRule>
    <cfRule type="notContainsErrors" dxfId="1110" priority="14">
      <formula>NOT(ISERROR(D25))</formula>
    </cfRule>
  </conditionalFormatting>
  <conditionalFormatting sqref="D34:J34 D24:K24 D37:J37 D40:J40 D43:J43 D46:J53 D55:J63 K64:L64 D65:K65">
    <cfRule type="containsBlanks" dxfId="1109" priority="15">
      <formula>LEN(TRIM(D24))=0</formula>
    </cfRule>
  </conditionalFormatting>
  <conditionalFormatting sqref="D46:J53">
    <cfRule type="cellIs" dxfId="1108" priority="11" operator="equal">
      <formula>"NO CUMPLE"</formula>
    </cfRule>
    <cfRule type="cellIs" dxfId="1107" priority="12" operator="equal">
      <formula>"CUMPLE"</formula>
    </cfRule>
  </conditionalFormatting>
  <conditionalFormatting sqref="D54:J54">
    <cfRule type="cellIs" dxfId="1106" priority="27" operator="equal">
      <formula>"""CUMPLE"""</formula>
    </cfRule>
    <cfRule type="cellIs" dxfId="1105" priority="26" operator="equal">
      <formula>"NO CUMPLE"</formula>
    </cfRule>
    <cfRule type="cellIs" dxfId="1104" priority="25" operator="equal">
      <formula>"CUMPLE"</formula>
    </cfRule>
    <cfRule type="cellIs" dxfId="1103" priority="21" operator="equal">
      <formula>"N/A"</formula>
    </cfRule>
  </conditionalFormatting>
  <conditionalFormatting sqref="D55:J63">
    <cfRule type="cellIs" dxfId="1102" priority="3" operator="equal">
      <formula>"NO CUMPLE"</formula>
    </cfRule>
    <cfRule type="cellIs" dxfId="1101" priority="4" operator="equal">
      <formula>"CUMPLE"</formula>
    </cfRule>
  </conditionalFormatting>
  <conditionalFormatting sqref="D64:J64">
    <cfRule type="cellIs" dxfId="1100" priority="19" operator="equal">
      <formula>"NO CUMPLE"</formula>
    </cfRule>
    <cfRule type="cellIs" dxfId="1099" priority="20" operator="equal">
      <formula>"""CUMPLE"""</formula>
    </cfRule>
    <cfRule type="cellIs" dxfId="1098" priority="17" operator="equal">
      <formula>"N/A"</formula>
    </cfRule>
    <cfRule type="cellIs" dxfId="1097" priority="18" operator="equal">
      <formula>"CUMPLE"</formula>
    </cfRule>
  </conditionalFormatting>
  <conditionalFormatting sqref="D65:J65">
    <cfRule type="cellIs" dxfId="1096" priority="9" operator="equal">
      <formula>"NO CUMPLE"</formula>
    </cfRule>
    <cfRule type="cellIs" dxfId="1095" priority="10" operator="equal">
      <formula>"CUMPLE"</formula>
    </cfRule>
  </conditionalFormatting>
  <conditionalFormatting sqref="D24:K24 D34:J34 D37:J37 D40:J40 D43:J43 D46:J53 D55:J63 K64:L64 D65:K65">
    <cfRule type="notContainsErrors" dxfId="1094" priority="16">
      <formula>NOT(ISERROR(D24))</formula>
    </cfRule>
  </conditionalFormatting>
  <conditionalFormatting sqref="F20:H20">
    <cfRule type="cellIs" dxfId="1093" priority="31" operator="equal">
      <formula>"CUMPLE"</formula>
    </cfRule>
    <cfRule type="cellIs" dxfId="1092" priority="32" operator="equal">
      <formula>"NO CUMPLE"</formula>
    </cfRule>
    <cfRule type="cellIs" dxfId="1091" priority="33" operator="equal">
      <formula>"""CUMPLE"""</formula>
    </cfRule>
  </conditionalFormatting>
  <conditionalFormatting sqref="I11">
    <cfRule type="containsText" dxfId="1090" priority="37" operator="containsText" text="NO CUMPLE">
      <formula>NOT(ISERROR(SEARCH("NO CUMPLE",I11)))</formula>
    </cfRule>
    <cfRule type="containsText" dxfId="1089" priority="34" operator="containsText" text="INHABILITADO">
      <formula>NOT(ISERROR(SEARCH("INHABILITADO",I11)))</formula>
    </cfRule>
    <cfRule type="containsText" dxfId="1088" priority="35" operator="containsText" text="HABILITADO">
      <formula>NOT(ISERROR(SEARCH("HABILITADO",I11)))</formula>
    </cfRule>
    <cfRule type="containsText" dxfId="1087" priority="36" operator="containsText" text="HABILITADO">
      <formula>NOT(ISERROR(SEARCH("HABILITADO",I11)))</formula>
    </cfRule>
  </conditionalFormatting>
  <conditionalFormatting sqref="J20">
    <cfRule type="cellIs" dxfId="1086" priority="8" operator="equal">
      <formula>"SI"</formula>
    </cfRule>
    <cfRule type="cellIs" dxfId="1085" priority="7" operator="equal">
      <formula>"NO"</formula>
    </cfRule>
  </conditionalFormatting>
  <conditionalFormatting sqref="K19">
    <cfRule type="cellIs" dxfId="1084" priority="22" operator="equal">
      <formula>"CUMPLE"</formula>
    </cfRule>
    <cfRule type="cellIs" dxfId="1083" priority="23" operator="equal">
      <formula>"NO CUMPLE"</formula>
    </cfRule>
    <cfRule type="cellIs" dxfId="1082" priority="24" operator="equal">
      <formula>"""CUMPLE"""</formula>
    </cfRule>
  </conditionalFormatting>
  <conditionalFormatting sqref="K25:K63">
    <cfRule type="notContainsErrors" dxfId="1081" priority="2">
      <formula>NOT(ISERROR(K25))</formula>
    </cfRule>
    <cfRule type="containsBlanks" dxfId="1080" priority="1">
      <formula>LEN(TRIM(K25))=0</formula>
    </cfRule>
  </conditionalFormatting>
  <conditionalFormatting sqref="L15">
    <cfRule type="cellIs" dxfId="1079" priority="28" operator="equal">
      <formula>"CUMPLE"</formula>
    </cfRule>
    <cfRule type="cellIs" dxfId="1078" priority="29" operator="equal">
      <formula>"NO CUMPLE"</formula>
    </cfRule>
    <cfRule type="cellIs" dxfId="1077" priority="30" operator="equal">
      <formula>"""CUMPLE"""</formula>
    </cfRule>
  </conditionalFormatting>
  <conditionalFormatting sqref="L20">
    <cfRule type="cellIs" dxfId="1076" priority="5" operator="equal">
      <formula>"NO"</formula>
    </cfRule>
    <cfRule type="cellIs" dxfId="1075" priority="6" operator="equal">
      <formula>"SI"</formula>
    </cfRule>
  </conditionalFormatting>
  <dataValidations count="3">
    <dataValidation type="list" allowBlank="1" showInputMessage="1" showErrorMessage="1" sqref="L57:L64" xr:uid="{00000000-0002-0000-0B00-000000000000}">
      <formula1>"0,1,2,3,4,5,6"</formula1>
    </dataValidation>
    <dataValidation type="list" allowBlank="1" showInputMessage="1" showErrorMessage="1" sqref="D24:J26" xr:uid="{00000000-0002-0000-0B00-000001000000}">
      <formula1>$C$15:$C$19</formula1>
    </dataValidation>
    <dataValidation type="list" allowBlank="1" showInputMessage="1" showErrorMessage="1" sqref="D65:I65" xr:uid="{00000000-0002-0000-0B00-000002000000}">
      <formula1>"CUMPLE,NO CUMPLE"</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0B00-000003000000}">
          <x14:formula1>
            <xm:f>'DATOS INICIALES'!$C$45:$C$46</xm:f>
          </x14:formula1>
          <xm:sqref>D47:I53 J47:J52</xm:sqref>
        </x14:dataValidation>
        <x14:dataValidation type="list" allowBlank="1" showInputMessage="1" showErrorMessage="1" xr:uid="{00000000-0002-0000-0B00-000004000000}">
          <x14:formula1>
            <xm:f>'DATOS INICIALES'!$A$50:$A$52</xm:f>
          </x14:formula1>
          <xm:sqref>D46:J46 J55:J56 G58:J63 G55:I57 D55:F63</xm:sqref>
        </x14:dataValidation>
        <x14:dataValidation type="list" allowBlank="1" showInputMessage="1" showErrorMessage="1" xr:uid="{00000000-0002-0000-0B00-000005000000}">
          <x14:formula1>
            <xm:f>'DATOS INICIALES'!$A$54:$A$59</xm:f>
          </x14:formula1>
          <xm:sqref>D23:I23</xm:sqref>
        </x14:dataValidation>
        <x14:dataValidation type="list" allowBlank="1" showInputMessage="1" showErrorMessage="1" xr:uid="{00000000-0002-0000-0B00-000006000000}">
          <x14:formula1>
            <xm:f>'DATOS INICIALES'!$D$21:$D$25</xm:f>
          </x14:formula1>
          <xm:sqref>M47:M54</xm:sqref>
        </x14:dataValidation>
        <x14:dataValidation type="list" allowBlank="1" showInputMessage="1" showErrorMessage="1" xr:uid="{00000000-0002-0000-0B00-000007000000}">
          <x14:formula1>
            <xm:f>'DATOS INICIALES'!$A$13:$A$43</xm:f>
          </x14:formula1>
          <xm:sqref>D31:I31</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N65"/>
  <sheetViews>
    <sheetView view="pageBreakPreview" zoomScale="55" zoomScaleNormal="55" zoomScaleSheetLayoutView="55" workbookViewId="0">
      <pane ySplit="11" topLeftCell="A15" activePane="bottomLeft" state="frozenSplit"/>
      <selection activeCell="D65" sqref="D65"/>
      <selection pane="bottomLeft" activeCell="D65" sqref="D65"/>
    </sheetView>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612" t="s">
        <v>0</v>
      </c>
      <c r="C2" s="613"/>
      <c r="D2" s="613"/>
      <c r="E2" s="613"/>
      <c r="F2" s="613"/>
      <c r="G2" s="613"/>
      <c r="H2" s="613"/>
      <c r="I2" s="613"/>
      <c r="J2" s="613"/>
      <c r="K2" s="613"/>
      <c r="L2" s="614"/>
    </row>
    <row r="3" spans="1:12" ht="4.5" customHeight="1" x14ac:dyDescent="0.25">
      <c r="B3" s="615"/>
      <c r="C3" s="616"/>
      <c r="D3" s="616"/>
      <c r="E3" s="616"/>
      <c r="F3" s="616"/>
      <c r="G3" s="616"/>
      <c r="H3" s="616"/>
      <c r="I3" s="616"/>
      <c r="J3" s="616"/>
      <c r="K3" s="616"/>
      <c r="L3" s="617"/>
    </row>
    <row r="4" spans="1:12" ht="18.75" x14ac:dyDescent="0.3">
      <c r="B4" s="618" t="str">
        <f>'DATOS INICIALES'!G4</f>
        <v>FDLK-LP-013-20234</v>
      </c>
      <c r="C4" s="619"/>
      <c r="D4" s="619"/>
      <c r="E4" s="619"/>
      <c r="F4" s="619"/>
      <c r="G4" s="619"/>
      <c r="H4" s="619"/>
      <c r="I4" s="619"/>
      <c r="J4" s="619"/>
      <c r="K4" s="619"/>
      <c r="L4" s="620"/>
    </row>
    <row r="5" spans="1:12" ht="3.75" customHeight="1" x14ac:dyDescent="0.25">
      <c r="B5" s="615"/>
      <c r="C5" s="616"/>
      <c r="D5" s="616"/>
      <c r="E5" s="616"/>
      <c r="F5" s="616"/>
      <c r="G5" s="616"/>
      <c r="H5" s="616"/>
      <c r="I5" s="616"/>
      <c r="J5" s="616"/>
      <c r="K5" s="616"/>
      <c r="L5" s="617"/>
    </row>
    <row r="6" spans="1:12" x14ac:dyDescent="0.25">
      <c r="B6" s="10" t="s">
        <v>32</v>
      </c>
      <c r="C6" s="73" t="s">
        <v>54</v>
      </c>
      <c r="D6" s="72" t="s">
        <v>70</v>
      </c>
      <c r="E6" s="89"/>
      <c r="F6" s="65"/>
      <c r="G6" s="72" t="s">
        <v>97</v>
      </c>
      <c r="H6" s="99">
        <v>45632</v>
      </c>
      <c r="I6" s="41"/>
      <c r="J6" s="41"/>
      <c r="K6" s="41"/>
      <c r="L6" s="42"/>
    </row>
    <row r="7" spans="1:12" x14ac:dyDescent="0.25">
      <c r="B7" s="621" t="s">
        <v>89</v>
      </c>
      <c r="C7" s="622"/>
      <c r="D7" s="622"/>
      <c r="E7" s="622"/>
      <c r="F7" s="622"/>
      <c r="G7" s="622"/>
      <c r="H7" s="622"/>
      <c r="I7" s="622"/>
      <c r="J7" s="623" t="s">
        <v>71</v>
      </c>
      <c r="K7" s="622"/>
      <c r="L7" s="624"/>
    </row>
    <row r="8" spans="1:12" ht="36.75" customHeight="1" x14ac:dyDescent="0.25">
      <c r="B8" s="2" t="s">
        <v>23</v>
      </c>
      <c r="C8" s="632" t="str">
        <f>'DATOS INICIALES'!D2</f>
        <v xml:space="preserve">“CONTRATAR POR EL SISTEMA DE PRECIOS UNITARIOS A MONTO AGOTABLE EL DIAGNÓSTICO, MANTENIMIENTO CORRECTIVO Y PREVENTIVO, SUMINISTRO E INSTALACION DE MOBILIARIO DE LOS PARQUES DE PROXIMIDAD (VECINALES Y DE BOLSILLO) PRIORIZADOS EN LA LOCALIDAD DE KENNEDY”.  </v>
      </c>
      <c r="D8" s="633"/>
      <c r="E8" s="633"/>
      <c r="F8" s="633"/>
      <c r="G8" s="633"/>
      <c r="H8" s="633"/>
      <c r="I8" s="633"/>
      <c r="J8" s="154" t="s">
        <v>66</v>
      </c>
      <c r="K8" s="155">
        <v>0.75</v>
      </c>
      <c r="L8" s="156">
        <f>K8*$C$10</f>
        <v>1645.1285451923077</v>
      </c>
    </row>
    <row r="9" spans="1:12" ht="28.5" customHeight="1" x14ac:dyDescent="0.25">
      <c r="B9" s="2" t="s">
        <v>68</v>
      </c>
      <c r="C9" s="634">
        <f>+'DATOS INICIALES'!C5</f>
        <v>2851556145</v>
      </c>
      <c r="D9" s="635"/>
      <c r="E9" s="635"/>
      <c r="F9" s="635"/>
      <c r="G9" s="635"/>
      <c r="H9" s="635"/>
      <c r="I9" s="635"/>
      <c r="J9" s="154" t="s">
        <v>67</v>
      </c>
      <c r="K9" s="155">
        <v>1.2</v>
      </c>
      <c r="L9" s="156">
        <f t="shared" ref="L9:L10" si="0">K9*$C$10</f>
        <v>2632.2056723076921</v>
      </c>
    </row>
    <row r="10" spans="1:12" ht="25.5" customHeight="1" x14ac:dyDescent="0.25">
      <c r="B10" s="2" t="s">
        <v>69</v>
      </c>
      <c r="C10" s="636">
        <f>C9/'DATOS INICIALES'!B43</f>
        <v>2193.5047269230768</v>
      </c>
      <c r="D10" s="637"/>
      <c r="E10" s="637"/>
      <c r="F10" s="637"/>
      <c r="G10" s="637"/>
      <c r="H10" s="637"/>
      <c r="I10" s="637"/>
      <c r="J10" s="154" t="s">
        <v>171</v>
      </c>
      <c r="K10" s="155">
        <v>1.5</v>
      </c>
      <c r="L10" s="156">
        <f t="shared" si="0"/>
        <v>3290.2570903846154</v>
      </c>
    </row>
    <row r="11" spans="1:12" ht="59.25" customHeight="1" x14ac:dyDescent="0.25">
      <c r="A11" s="11">
        <v>9</v>
      </c>
      <c r="B11" s="2" t="s">
        <v>24</v>
      </c>
      <c r="C11" s="638" t="str">
        <f>VLOOKUP(A11,PROPONENTES!$A$10:$B$42,2,FALSE)</f>
        <v xml:space="preserve">CONSORCIO PARQUES CHM 2024	</v>
      </c>
      <c r="D11" s="638"/>
      <c r="E11" s="638"/>
      <c r="F11" s="638"/>
      <c r="G11" s="638"/>
      <c r="H11" s="146" t="s">
        <v>172</v>
      </c>
      <c r="I11" s="631" t="str">
        <f>IF(AND(F20="CUMPLE",G20="CUMPLE",H20="CUMPLE",L15="CUMPLE",K19="CUMPLE"),"CUMPLE","NO CUMPLE")</f>
        <v>CUMPLE</v>
      </c>
      <c r="J11" s="631"/>
      <c r="K11" s="631"/>
      <c r="L11" s="631"/>
    </row>
    <row r="12" spans="1:12" ht="9.75" customHeight="1" x14ac:dyDescent="0.25">
      <c r="B12" s="625"/>
      <c r="C12" s="626"/>
      <c r="D12" s="626"/>
      <c r="E12" s="626"/>
      <c r="F12" s="626"/>
      <c r="G12" s="626"/>
      <c r="H12" s="626"/>
      <c r="I12" s="626"/>
      <c r="J12" s="626"/>
      <c r="K12" s="626"/>
      <c r="L12" s="627"/>
    </row>
    <row r="13" spans="1:12" s="141" customFormat="1" ht="24" customHeight="1" x14ac:dyDescent="0.25">
      <c r="B13" s="628" t="s">
        <v>78</v>
      </c>
      <c r="C13" s="629"/>
      <c r="D13" s="629"/>
      <c r="E13" s="629"/>
      <c r="F13" s="629"/>
      <c r="G13" s="629"/>
      <c r="H13" s="629"/>
      <c r="I13" s="629"/>
      <c r="J13" s="629"/>
      <c r="K13" s="629"/>
      <c r="L13" s="630"/>
    </row>
    <row r="14" spans="1:12" ht="69" customHeight="1" x14ac:dyDescent="0.25">
      <c r="B14" s="595" t="s">
        <v>33</v>
      </c>
      <c r="C14" s="74" t="s">
        <v>61</v>
      </c>
      <c r="D14" s="74" t="s">
        <v>62</v>
      </c>
      <c r="E14" s="35" t="s">
        <v>65</v>
      </c>
      <c r="F14" s="35" t="s">
        <v>75</v>
      </c>
      <c r="G14" s="35" t="s">
        <v>64</v>
      </c>
      <c r="H14" s="35" t="s">
        <v>167</v>
      </c>
      <c r="I14" s="35" t="s">
        <v>72</v>
      </c>
      <c r="J14" s="35" t="s">
        <v>147</v>
      </c>
      <c r="K14" s="35" t="s">
        <v>148</v>
      </c>
      <c r="L14" s="74" t="s">
        <v>73</v>
      </c>
    </row>
    <row r="15" spans="1:12" ht="33.75" customHeight="1" x14ac:dyDescent="0.25">
      <c r="B15" s="595"/>
      <c r="C15" s="100" t="str">
        <f>IF(VLOOKUP(C11,PROPONENTES!B10:N111,2,FALSE)=0,"",VLOOKUP(C11,PROPONENTES!B10:N111,2,FALSE))</f>
        <v>ORGANIZACION LUIS FERNANDO ROMERO SANDOVAL INGENIEROS SAS</v>
      </c>
      <c r="D15" s="101">
        <f>IF(VLOOKUP(C11,PROPONENTES!B10:N111,3,FALSE)=0,"",VLOOKUP(C11,PROPONENTES!B10:N111,3,FALSE))</f>
        <v>0.9</v>
      </c>
      <c r="E15" s="102">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34698.79</v>
      </c>
      <c r="F15" s="103" t="str">
        <f t="shared" ref="F15:F18" si="1">IF(C15="","",IF(E15&gt;=$J$15*0.5,"SI","NO"))</f>
        <v>SI</v>
      </c>
      <c r="G15" s="104" t="str">
        <f t="shared" ref="G15:G17" si="2">IF(C15="","",IF(E15&gt;=$J$15*0.05,"SI",IF(E15=0,"NO APORTA EXPERIENCIA",)))</f>
        <v>SI</v>
      </c>
      <c r="H15" s="103" t="str">
        <f>IF(C15="","",IF(AND(G15="NO APORTA EXPERIENCIA",D15&lt;=10%),"SI",IF(G15="SI","NO APLICA","NO - PORCENTAJE MAYOR AL 10%")))</f>
        <v>NO APLICA</v>
      </c>
      <c r="I15" s="641">
        <f>COUNTIF(D64:I64,"CUMPLE")</f>
        <v>1</v>
      </c>
      <c r="J15" s="586">
        <f>IF(AND(I15&gt;=1,I15&lt;=2),L8,IF(AND(I15&gt;=3,I15&lt;=4),L9,IF(AND(I15&gt;=5,I15&lt;=7),L10)))</f>
        <v>1645.1285451923077</v>
      </c>
      <c r="K15" s="586">
        <f>+E20</f>
        <v>34698.79</v>
      </c>
      <c r="L15" s="587" t="str">
        <f>IF(K15&gt;=J15,"CUMPLE","NO CUMPLE")</f>
        <v>CUMPLE</v>
      </c>
    </row>
    <row r="16" spans="1:12" ht="33.75" customHeight="1" x14ac:dyDescent="0.25">
      <c r="B16" s="595"/>
      <c r="C16" s="100" t="str">
        <f>IF(VLOOKUP(C11,PROPONENTES!B10:N111,4,FALSE)=0,"",VLOOKUP(C11,PROPONENTES!B10:N111,4,FALSE))</f>
        <v>CHM INGENIERÍA SAS</v>
      </c>
      <c r="D16" s="101">
        <f>IF(VLOOKUP(C11,PROPONENTES!B10:N111,5,FALSE)=0,"",VLOOKUP(C11,PROPONENTES!B10:N111,5,FALSE))</f>
        <v>0.1</v>
      </c>
      <c r="E16" s="102">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0</v>
      </c>
      <c r="F16" s="103" t="str">
        <f t="shared" si="1"/>
        <v>NO</v>
      </c>
      <c r="G16" s="104" t="str">
        <f t="shared" si="2"/>
        <v>NO APORTA EXPERIENCIA</v>
      </c>
      <c r="H16" s="104" t="str">
        <f>IF(C16="","",IF(AND(G16="NO APORTA EXPERIENCIA",D16&lt;=10%),"SI",IF(G16="SI","NO APLICA","NO - PORCENTAJE MAYOR AL 10%")))</f>
        <v>SI</v>
      </c>
      <c r="I16" s="641"/>
      <c r="J16" s="586"/>
      <c r="K16" s="586"/>
      <c r="L16" s="587"/>
    </row>
    <row r="17" spans="2:14" ht="33.75" customHeight="1" x14ac:dyDescent="0.25">
      <c r="B17" s="595"/>
      <c r="C17" s="100" t="str">
        <f>IF(VLOOKUP(C11,PROPONENTES!B10:N111,6,FALSE)=0,"",VLOOKUP(C11,PROPONENTES!B10:N111,6,FALSE))</f>
        <v/>
      </c>
      <c r="D17" s="101" t="str">
        <f>IF(VLOOKUP(C11,PROPONENTES!B10:N111,7,FALSE)=0,"",VLOOKUP(C11,PROPONENTES!B10:N111,7,FALSE))</f>
        <v/>
      </c>
      <c r="E17" s="102" t="str">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
      </c>
      <c r="F17" s="103" t="str">
        <f t="shared" si="1"/>
        <v/>
      </c>
      <c r="G17" s="104" t="str">
        <f t="shared" si="2"/>
        <v/>
      </c>
      <c r="H17" s="103" t="str">
        <f>IF(C17="","",IF(AND(G17="NO APORTA EXPERIENCIA",D17&lt;=10%),"SI",IF(G17="SI","NO APLICA","NO - PORCENTAJE MAYOR AL 10%")))</f>
        <v/>
      </c>
      <c r="I17" s="641"/>
      <c r="J17" s="586"/>
      <c r="K17" s="586"/>
      <c r="L17" s="587"/>
    </row>
    <row r="18" spans="2:14" ht="50.25" customHeight="1" x14ac:dyDescent="0.25">
      <c r="B18" s="595"/>
      <c r="C18" s="100" t="str">
        <f>IF(VLOOKUP(C11,PROPONENTES!B10:N111,8,FALSE)=0,"",VLOOKUP(C11,PROPONENTES!B10:N111,8,FALSE))</f>
        <v/>
      </c>
      <c r="D18" s="101" t="str">
        <f>IF(VLOOKUP(C11,PROPONENTES!B10:N111,9,FALSE)=0,"",VLOOKUP(C11,PROPONENTES!B10:N111,9,FALSE))</f>
        <v/>
      </c>
      <c r="E18" s="102" t="str">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
      </c>
      <c r="F18" s="103" t="str">
        <f t="shared" si="1"/>
        <v/>
      </c>
      <c r="G18" s="104" t="str">
        <f>IF(C18="","",IF(E18&gt;=$J$15*0.05,"SI",IF(E18=0,"NO APORTA EXPERIENCIA",)))</f>
        <v/>
      </c>
      <c r="H18" s="103" t="str">
        <f>IF(C18="","",IF(AND(G18="NO APORTA EXPERIENCIA",D18&lt;=10%),"SI",IF(G18="SI","NO APLICA","NO - PORCENTAJE MAYOR AL 10%")))</f>
        <v/>
      </c>
      <c r="I18" s="35" t="s">
        <v>176</v>
      </c>
      <c r="J18" s="35" t="s">
        <v>175</v>
      </c>
      <c r="K18" s="528" t="s">
        <v>73</v>
      </c>
      <c r="L18" s="528"/>
    </row>
    <row r="19" spans="2:14" ht="33.75" customHeight="1" x14ac:dyDescent="0.25">
      <c r="B19" s="595"/>
      <c r="C19" s="100" t="str">
        <f>IF(VLOOKUP(C11,PROPONENTES!B10:N111,10,FALSE)=0,"",VLOOKUP(C11,PROPONENTES!B10:N111,10,FALSE))</f>
        <v/>
      </c>
      <c r="D19" s="101" t="str">
        <f>IF(VLOOKUP(C11,PROPONENTES!B10:N111,11,FALSE)=0,"",VLOOKUP(C11,PROPONENTES!B10:N111,11,FALSE))</f>
        <v/>
      </c>
      <c r="E19" s="102" t="str">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
      </c>
      <c r="F19" s="103" t="str">
        <f>IF(C19="","",IF(E19&gt;=$J$15*0.5,"SI","NO"))</f>
        <v/>
      </c>
      <c r="G19" s="104" t="str">
        <f>IF(C19="","",IF(E19&gt;=$J$15*0.05,"SI",IF(E19=0,"NO APORTA EXPERIENCIA",)))</f>
        <v/>
      </c>
      <c r="H19" s="103" t="str">
        <f>IF(C19="","",IF(AND(G19="NO APORTA EXPERIENCIA",D19&lt;=10%),"SI",IF(G19="SI","NO APLICA","NO - PORCENTAJE MAYOR AL 10%")))</f>
        <v/>
      </c>
      <c r="I19" s="157">
        <f>SUMIF(D65:J65,"CUMPLE",D39:J39)+SUMIF(D65:J65,"CUMPLE",D42:J42)+SUMIF(D65:J65,"CUMPLE",D45:J45)</f>
        <v>34698.79</v>
      </c>
      <c r="J19" s="152">
        <f>70%*C10</f>
        <v>1535.4533088461537</v>
      </c>
      <c r="K19" s="587" t="str">
        <f>IF(I19&gt;=J19,"CUMPLE","NO CUMPLE")</f>
        <v>CUMPLE</v>
      </c>
      <c r="L19" s="587"/>
    </row>
    <row r="20" spans="2:14" ht="84.75" customHeight="1" x14ac:dyDescent="0.25">
      <c r="B20" s="30" t="s">
        <v>63</v>
      </c>
      <c r="C20" s="24">
        <f>+VLOOKUP(C11,PROPONENTES!B10:N111,12,FALSE)</f>
        <v>2</v>
      </c>
      <c r="D20" s="101">
        <f>+VLOOKUP(C11,PROPONENTES!B10:N111,13,FALSE)</f>
        <v>1</v>
      </c>
      <c r="E20" s="36">
        <f>SUM(E15:E19)</f>
        <v>34698.79</v>
      </c>
      <c r="F20" s="15" t="str">
        <f>IF(F15="SI","CUMPLE",IF(F16="SI","CUMPLE",IF(F17="SI","CUMPLE",IF(F18="SI","CUMPLE",IF(F19="SI","CUMPLE","NO CUMPLE")))))</f>
        <v>CUMPLE</v>
      </c>
      <c r="G20" s="15"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5" t="str">
        <f>IF(COUNTIF(E15:E19,0)&gt;1,"NO CUMPLE, HAY MAS DE UN (1) INTEGRANTE QUE NO APORTA EXPERIENCIA",IF(AND(OR(H15="NO APLICA",H15="SI",H15=""),OR(H16="NO APLICA",H16="SI",H16=""),OR(H17="NO APLICA",H17="SI",H17=""),OR(H18="NO APLICA",H18="SI",H18=""),OR(H19="NO APLICA",H19="SI",H19="")),"CUMPLE","NO CUMPLE"))</f>
        <v>CUMPLE</v>
      </c>
      <c r="I20" s="35" t="s">
        <v>174</v>
      </c>
      <c r="J20" s="143" t="str">
        <f>IF(VLOOKUP(C11,PUNTAJE!B15:AF179,27,FALSE)=0.25,"SI","NO")</f>
        <v>SI</v>
      </c>
      <c r="K20" s="35" t="s">
        <v>173</v>
      </c>
      <c r="L20" s="143" t="str">
        <f>IF(VLOOKUP(C11,PUNTAJE!B15:AF179,31,FALSE)=0.25,"SI","NO")</f>
        <v>SI</v>
      </c>
      <c r="N20" s="35"/>
    </row>
    <row r="21" spans="2:14" ht="10.5" customHeight="1" thickBot="1" x14ac:dyDescent="0.3">
      <c r="B21" s="588"/>
      <c r="C21" s="589"/>
      <c r="D21" s="589"/>
      <c r="E21" s="589"/>
      <c r="F21" s="589"/>
      <c r="G21" s="589"/>
      <c r="H21" s="589"/>
      <c r="I21" s="589"/>
      <c r="J21" s="589"/>
      <c r="K21" s="589"/>
      <c r="L21" s="590"/>
    </row>
    <row r="22" spans="2:14" ht="54" customHeight="1" thickBot="1" x14ac:dyDescent="0.3">
      <c r="B22" s="591" t="str">
        <f>CONCATENATE("ACREDITACION EXPERIENCIA ",'DATOS INICIALES'!G4)</f>
        <v>ACREDITACION EXPERIENCIA FDLK-LP-013-20234</v>
      </c>
      <c r="C22" s="592"/>
      <c r="D22" s="592"/>
      <c r="E22" s="592"/>
      <c r="F22" s="592"/>
      <c r="G22" s="592"/>
      <c r="H22" s="592"/>
      <c r="I22" s="592"/>
      <c r="J22" s="593"/>
      <c r="K22" s="593"/>
      <c r="L22" s="594"/>
    </row>
    <row r="23" spans="2:14" ht="40.5" customHeight="1" x14ac:dyDescent="0.25">
      <c r="B23" s="31" t="s">
        <v>34</v>
      </c>
      <c r="C23" s="25" t="s">
        <v>166</v>
      </c>
      <c r="D23" s="26" t="s">
        <v>16</v>
      </c>
      <c r="E23" s="26" t="s">
        <v>17</v>
      </c>
      <c r="F23" s="26" t="s">
        <v>18</v>
      </c>
      <c r="G23" s="26" t="s">
        <v>19</v>
      </c>
      <c r="H23" s="26" t="s">
        <v>20</v>
      </c>
      <c r="I23" s="26" t="s">
        <v>21</v>
      </c>
      <c r="J23" s="26" t="s">
        <v>165</v>
      </c>
      <c r="K23" s="598" t="s">
        <v>74</v>
      </c>
      <c r="L23" s="599"/>
    </row>
    <row r="24" spans="2:14" ht="39.75" customHeight="1" x14ac:dyDescent="0.25">
      <c r="B24" s="582" t="s">
        <v>134</v>
      </c>
      <c r="C24" s="583"/>
      <c r="D24" s="90" t="s">
        <v>234</v>
      </c>
      <c r="E24" s="90"/>
      <c r="F24" s="90"/>
      <c r="G24" s="90"/>
      <c r="H24" s="90"/>
      <c r="I24" s="90"/>
      <c r="J24" s="90"/>
      <c r="K24" s="596"/>
      <c r="L24" s="597"/>
    </row>
    <row r="25" spans="2:14" ht="39.75" customHeight="1" x14ac:dyDescent="0.25">
      <c r="B25" s="582" t="s">
        <v>135</v>
      </c>
      <c r="C25" s="583"/>
      <c r="D25" s="90"/>
      <c r="E25" s="90"/>
      <c r="F25" s="90"/>
      <c r="G25" s="90"/>
      <c r="H25" s="90"/>
      <c r="I25" s="90"/>
      <c r="J25" s="90"/>
      <c r="K25" s="596"/>
      <c r="L25" s="597"/>
    </row>
    <row r="26" spans="2:14" ht="39.75" customHeight="1" x14ac:dyDescent="0.25">
      <c r="B26" s="582" t="s">
        <v>136</v>
      </c>
      <c r="C26" s="583"/>
      <c r="D26" s="90"/>
      <c r="E26" s="90"/>
      <c r="F26" s="90"/>
      <c r="G26" s="90"/>
      <c r="H26" s="90"/>
      <c r="I26" s="90"/>
      <c r="J26" s="90"/>
      <c r="K26" s="596"/>
      <c r="L26" s="597"/>
    </row>
    <row r="27" spans="2:14" ht="45.75" customHeight="1" x14ac:dyDescent="0.25">
      <c r="B27" s="600" t="s">
        <v>60</v>
      </c>
      <c r="C27" s="25" t="s">
        <v>37</v>
      </c>
      <c r="D27" s="91" t="s">
        <v>372</v>
      </c>
      <c r="E27" s="91"/>
      <c r="F27" s="91"/>
      <c r="G27" s="91"/>
      <c r="H27" s="91"/>
      <c r="I27" s="91"/>
      <c r="J27" s="91"/>
      <c r="K27" s="596"/>
      <c r="L27" s="597"/>
    </row>
    <row r="28" spans="2:14" ht="156.75" customHeight="1" x14ac:dyDescent="0.25">
      <c r="B28" s="601"/>
      <c r="C28" s="25" t="s">
        <v>38</v>
      </c>
      <c r="D28" s="91" t="s">
        <v>373</v>
      </c>
      <c r="E28" s="91"/>
      <c r="F28" s="91"/>
      <c r="G28" s="91"/>
      <c r="H28" s="91"/>
      <c r="I28" s="91"/>
      <c r="J28" s="91"/>
      <c r="K28" s="596"/>
      <c r="L28" s="597"/>
    </row>
    <row r="29" spans="2:14" ht="52.5" customHeight="1" x14ac:dyDescent="0.25">
      <c r="B29" s="601"/>
      <c r="C29" s="25" t="s">
        <v>169</v>
      </c>
      <c r="D29" s="95">
        <v>37300</v>
      </c>
      <c r="E29" s="95"/>
      <c r="F29" s="95"/>
      <c r="G29" s="95"/>
      <c r="H29" s="95"/>
      <c r="I29" s="95"/>
      <c r="J29" s="95"/>
      <c r="K29" s="596"/>
      <c r="L29" s="597"/>
    </row>
    <row r="30" spans="2:14" ht="54.75" customHeight="1" x14ac:dyDescent="0.25">
      <c r="B30" s="601"/>
      <c r="C30" s="25" t="s">
        <v>42</v>
      </c>
      <c r="D30" s="95">
        <v>37658</v>
      </c>
      <c r="E30" s="95"/>
      <c r="F30" s="95"/>
      <c r="G30" s="95"/>
      <c r="H30" s="95"/>
      <c r="I30" s="95"/>
      <c r="J30" s="95"/>
      <c r="K30" s="596"/>
      <c r="L30" s="597"/>
    </row>
    <row r="31" spans="2:14" ht="41.25" customHeight="1" x14ac:dyDescent="0.25">
      <c r="B31" s="601"/>
      <c r="C31" s="25" t="s">
        <v>39</v>
      </c>
      <c r="D31" s="92">
        <v>2003</v>
      </c>
      <c r="E31" s="92"/>
      <c r="F31" s="92"/>
      <c r="G31" s="92"/>
      <c r="H31" s="92"/>
      <c r="I31" s="92"/>
      <c r="J31" s="92"/>
      <c r="K31" s="596"/>
      <c r="L31" s="597"/>
    </row>
    <row r="32" spans="2:14" ht="63" customHeight="1" x14ac:dyDescent="0.25">
      <c r="B32" s="601"/>
      <c r="C32" s="25" t="s">
        <v>40</v>
      </c>
      <c r="D32" s="91" t="s">
        <v>374</v>
      </c>
      <c r="E32" s="91"/>
      <c r="F32" s="91"/>
      <c r="G32" s="91"/>
      <c r="H32" s="91"/>
      <c r="I32" s="91"/>
      <c r="J32" s="91"/>
      <c r="K32" s="596"/>
      <c r="L32" s="597"/>
    </row>
    <row r="33" spans="2:12" ht="46.5" customHeight="1" x14ac:dyDescent="0.25">
      <c r="B33" s="601"/>
      <c r="C33" s="25" t="s">
        <v>41</v>
      </c>
      <c r="D33" s="91" t="s">
        <v>375</v>
      </c>
      <c r="E33" s="91"/>
      <c r="F33" s="91"/>
      <c r="G33" s="91"/>
      <c r="H33" s="91"/>
      <c r="I33" s="91"/>
      <c r="J33" s="91"/>
      <c r="K33" s="596"/>
      <c r="L33" s="597"/>
    </row>
    <row r="34" spans="2:12" ht="27.75" customHeight="1" x14ac:dyDescent="0.25">
      <c r="B34" s="601"/>
      <c r="C34" s="27" t="s">
        <v>35</v>
      </c>
      <c r="D34" s="96">
        <v>426</v>
      </c>
      <c r="E34" s="96"/>
      <c r="F34" s="96"/>
      <c r="G34" s="97"/>
      <c r="H34" s="97"/>
      <c r="I34" s="97"/>
      <c r="J34" s="97"/>
      <c r="K34" s="596"/>
      <c r="L34" s="597"/>
    </row>
    <row r="35" spans="2:12" ht="102.75" customHeight="1" x14ac:dyDescent="0.25">
      <c r="B35" s="601"/>
      <c r="C35" s="25" t="s">
        <v>137</v>
      </c>
      <c r="D35" s="93">
        <v>34698.79</v>
      </c>
      <c r="E35" s="93"/>
      <c r="F35" s="93"/>
      <c r="G35" s="93"/>
      <c r="H35" s="93"/>
      <c r="I35" s="93"/>
      <c r="J35" s="93"/>
      <c r="K35" s="596"/>
      <c r="L35" s="597"/>
    </row>
    <row r="36" spans="2:12" ht="48" customHeight="1" x14ac:dyDescent="0.25">
      <c r="B36" s="601"/>
      <c r="C36" s="25" t="s">
        <v>76</v>
      </c>
      <c r="D36" s="105">
        <f>IFERROR(D35*VLOOKUP(D31,'DATOS INICIALES'!$A$12:$B$43,2,0),"0")</f>
        <v>11519998280</v>
      </c>
      <c r="E36" s="105" t="str">
        <f>IFERROR(E35*VLOOKUP(E31,'DATOS INICIALES'!$A$12:$B$43,2,0),"0")</f>
        <v>0</v>
      </c>
      <c r="F36" s="105" t="str">
        <f>IFERROR(F35*VLOOKUP(F31,'DATOS INICIALES'!$A$12:$B$43,2,0),"0")</f>
        <v>0</v>
      </c>
      <c r="G36" s="105" t="str">
        <f>IFERROR(G35*VLOOKUP(G31,'DATOS INICIALES'!$A$12:$B$43,2,0),"0")</f>
        <v>0</v>
      </c>
      <c r="H36" s="105" t="str">
        <f>IFERROR(H35*VLOOKUP(H31,'DATOS INICIALES'!$A$12:$B$43,2,0),"0")</f>
        <v>0</v>
      </c>
      <c r="I36" s="105" t="str">
        <f>IFERROR(I35*VLOOKUP(I31,'DATOS INICIALES'!$A$12:$B$43,2,0),"0")</f>
        <v>0</v>
      </c>
      <c r="J36" s="105" t="str">
        <f>IFERROR(J35*VLOOKUP(J31,'DATOS INICIALES'!$A$12:$B$43,2,0),"0")</f>
        <v>0</v>
      </c>
      <c r="K36" s="596"/>
      <c r="L36" s="597"/>
    </row>
    <row r="37" spans="2:12" ht="33.75" customHeight="1" x14ac:dyDescent="0.25">
      <c r="B37" s="601"/>
      <c r="C37" s="25" t="s">
        <v>138</v>
      </c>
      <c r="D37" s="94">
        <v>1</v>
      </c>
      <c r="E37" s="94"/>
      <c r="F37" s="94"/>
      <c r="G37" s="94"/>
      <c r="H37" s="94"/>
      <c r="I37" s="94"/>
      <c r="J37" s="94"/>
      <c r="K37" s="596"/>
      <c r="L37" s="597"/>
    </row>
    <row r="38" spans="2:12" ht="48.75" customHeight="1" x14ac:dyDescent="0.25">
      <c r="B38" s="601"/>
      <c r="C38" s="25" t="s">
        <v>144</v>
      </c>
      <c r="D38" s="105">
        <f t="shared" ref="D38:J38" si="3">IF(D24="","0",D37*D36)</f>
        <v>11519998280</v>
      </c>
      <c r="E38" s="105" t="str">
        <f t="shared" si="3"/>
        <v>0</v>
      </c>
      <c r="F38" s="105" t="str">
        <f t="shared" si="3"/>
        <v>0</v>
      </c>
      <c r="G38" s="105" t="str">
        <f t="shared" si="3"/>
        <v>0</v>
      </c>
      <c r="H38" s="105" t="str">
        <f t="shared" si="3"/>
        <v>0</v>
      </c>
      <c r="I38" s="105" t="str">
        <f t="shared" si="3"/>
        <v>0</v>
      </c>
      <c r="J38" s="105" t="str">
        <f t="shared" si="3"/>
        <v>0</v>
      </c>
      <c r="K38" s="596"/>
      <c r="L38" s="597"/>
    </row>
    <row r="39" spans="2:12" ht="65.25" customHeight="1" x14ac:dyDescent="0.25">
      <c r="B39" s="601"/>
      <c r="C39" s="25" t="s">
        <v>139</v>
      </c>
      <c r="D39" s="106">
        <f t="shared" ref="D39:J39" si="4">IFERROR(D35*D37,"0")</f>
        <v>34698.79</v>
      </c>
      <c r="E39" s="106">
        <f t="shared" si="4"/>
        <v>0</v>
      </c>
      <c r="F39" s="106">
        <f t="shared" si="4"/>
        <v>0</v>
      </c>
      <c r="G39" s="106">
        <f t="shared" si="4"/>
        <v>0</v>
      </c>
      <c r="H39" s="106">
        <f t="shared" si="4"/>
        <v>0</v>
      </c>
      <c r="I39" s="106">
        <f t="shared" si="4"/>
        <v>0</v>
      </c>
      <c r="J39" s="106">
        <f t="shared" si="4"/>
        <v>0</v>
      </c>
      <c r="K39" s="596"/>
      <c r="L39" s="597"/>
    </row>
    <row r="40" spans="2:12" ht="65.25" customHeight="1" x14ac:dyDescent="0.25">
      <c r="B40" s="601"/>
      <c r="C40" s="25" t="s">
        <v>140</v>
      </c>
      <c r="D40" s="94"/>
      <c r="E40" s="94"/>
      <c r="F40" s="94"/>
      <c r="G40" s="94"/>
      <c r="H40" s="94"/>
      <c r="I40" s="94"/>
      <c r="J40" s="94"/>
      <c r="K40" s="596"/>
      <c r="L40" s="597"/>
    </row>
    <row r="41" spans="2:12" ht="65.25" customHeight="1" x14ac:dyDescent="0.25">
      <c r="B41" s="601"/>
      <c r="C41" s="25" t="s">
        <v>145</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596"/>
      <c r="L41" s="597"/>
    </row>
    <row r="42" spans="2:12" ht="65.25" customHeight="1" x14ac:dyDescent="0.25">
      <c r="B42" s="601"/>
      <c r="C42" s="25" t="s">
        <v>141</v>
      </c>
      <c r="D42" s="106">
        <f>IF(D25="",0,D35*D40)</f>
        <v>0</v>
      </c>
      <c r="E42" s="106">
        <f t="shared" ref="E42:J42" si="6">IF(E25="",0,E35*E40)</f>
        <v>0</v>
      </c>
      <c r="F42" s="106">
        <f t="shared" si="6"/>
        <v>0</v>
      </c>
      <c r="G42" s="106">
        <f t="shared" si="6"/>
        <v>0</v>
      </c>
      <c r="H42" s="106">
        <f t="shared" si="6"/>
        <v>0</v>
      </c>
      <c r="I42" s="106">
        <f t="shared" si="6"/>
        <v>0</v>
      </c>
      <c r="J42" s="106">
        <f t="shared" si="6"/>
        <v>0</v>
      </c>
      <c r="K42" s="596"/>
      <c r="L42" s="597"/>
    </row>
    <row r="43" spans="2:12" ht="65.25" customHeight="1" x14ac:dyDescent="0.25">
      <c r="B43" s="601"/>
      <c r="C43" s="25" t="s">
        <v>142</v>
      </c>
      <c r="D43" s="94"/>
      <c r="E43" s="94"/>
      <c r="F43" s="94"/>
      <c r="G43" s="94"/>
      <c r="H43" s="94"/>
      <c r="I43" s="94"/>
      <c r="J43" s="94"/>
      <c r="K43" s="596"/>
      <c r="L43" s="597"/>
    </row>
    <row r="44" spans="2:12" ht="65.25" customHeight="1" x14ac:dyDescent="0.25">
      <c r="B44" s="601"/>
      <c r="C44" s="25" t="s">
        <v>146</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596"/>
      <c r="L44" s="597"/>
    </row>
    <row r="45" spans="2:12" ht="65.25" customHeight="1" x14ac:dyDescent="0.25">
      <c r="B45" s="602"/>
      <c r="C45" s="25" t="s">
        <v>143</v>
      </c>
      <c r="D45" s="106">
        <f>IF(D26="",0,D35*D43)</f>
        <v>0</v>
      </c>
      <c r="E45" s="106">
        <f t="shared" ref="E45:J45" si="8">IF(E26="",0,E35*E43)</f>
        <v>0</v>
      </c>
      <c r="F45" s="106">
        <f t="shared" si="8"/>
        <v>0</v>
      </c>
      <c r="G45" s="106">
        <f t="shared" si="8"/>
        <v>0</v>
      </c>
      <c r="H45" s="106">
        <f t="shared" si="8"/>
        <v>0</v>
      </c>
      <c r="I45" s="106">
        <f t="shared" si="8"/>
        <v>0</v>
      </c>
      <c r="J45" s="106">
        <f t="shared" si="8"/>
        <v>0</v>
      </c>
      <c r="K45" s="596"/>
      <c r="L45" s="597"/>
    </row>
    <row r="46" spans="2:12" ht="39.75" customHeight="1" x14ac:dyDescent="0.25">
      <c r="B46" s="142" t="s">
        <v>57</v>
      </c>
      <c r="C46" s="29" t="s">
        <v>58</v>
      </c>
      <c r="D46" s="90" t="s">
        <v>14</v>
      </c>
      <c r="E46" s="90"/>
      <c r="F46" s="90"/>
      <c r="G46" s="90"/>
      <c r="H46" s="90"/>
      <c r="I46" s="90"/>
      <c r="J46" s="90"/>
      <c r="K46" s="596"/>
      <c r="L46" s="597"/>
    </row>
    <row r="47" spans="2:12" ht="24.75" customHeight="1" x14ac:dyDescent="0.25">
      <c r="B47" s="606" t="s">
        <v>36</v>
      </c>
      <c r="C47" s="28">
        <f>+'DATOS INICIALES'!D21</f>
        <v>72101500</v>
      </c>
      <c r="D47" s="96" t="s">
        <v>79</v>
      </c>
      <c r="E47" s="96"/>
      <c r="F47" s="96"/>
      <c r="G47" s="96"/>
      <c r="H47" s="96"/>
      <c r="I47" s="96"/>
      <c r="J47" s="97"/>
      <c r="K47" s="596"/>
      <c r="L47" s="597"/>
    </row>
    <row r="48" spans="2:12" ht="24.75" customHeight="1" x14ac:dyDescent="0.25">
      <c r="B48" s="607"/>
      <c r="C48" s="28">
        <f>+'DATOS INICIALES'!D22</f>
        <v>72102900</v>
      </c>
      <c r="D48" s="96"/>
      <c r="E48" s="96"/>
      <c r="F48" s="96"/>
      <c r="G48" s="96"/>
      <c r="H48" s="96"/>
      <c r="I48" s="96"/>
      <c r="J48" s="97"/>
      <c r="K48" s="596"/>
      <c r="L48" s="597"/>
    </row>
    <row r="49" spans="2:12" ht="24.75" customHeight="1" x14ac:dyDescent="0.25">
      <c r="B49" s="607"/>
      <c r="C49" s="28">
        <f>+'DATOS INICIALES'!D23</f>
        <v>72103300</v>
      </c>
      <c r="D49" s="96"/>
      <c r="E49" s="96"/>
      <c r="F49" s="96"/>
      <c r="G49" s="96"/>
      <c r="H49" s="96"/>
      <c r="I49" s="96"/>
      <c r="J49" s="97"/>
      <c r="K49" s="596"/>
      <c r="L49" s="597"/>
    </row>
    <row r="50" spans="2:12" ht="24.75" customHeight="1" x14ac:dyDescent="0.25">
      <c r="B50" s="607"/>
      <c r="C50" s="28">
        <f>+'DATOS INICIALES'!D24</f>
        <v>72141100</v>
      </c>
      <c r="D50" s="96"/>
      <c r="E50" s="96"/>
      <c r="F50" s="96"/>
      <c r="G50" s="96"/>
      <c r="H50" s="96"/>
      <c r="I50" s="96"/>
      <c r="J50" s="97"/>
      <c r="K50" s="596"/>
      <c r="L50" s="597"/>
    </row>
    <row r="51" spans="2:12" ht="24.75" customHeight="1" x14ac:dyDescent="0.25">
      <c r="B51" s="607"/>
      <c r="C51" s="28">
        <f>+'DATOS INICIALES'!D25</f>
        <v>72141500</v>
      </c>
      <c r="D51" s="96"/>
      <c r="E51" s="96"/>
      <c r="F51" s="96"/>
      <c r="G51" s="96"/>
      <c r="H51" s="96"/>
      <c r="I51" s="96"/>
      <c r="J51" s="97"/>
      <c r="K51" s="596"/>
      <c r="L51" s="597"/>
    </row>
    <row r="52" spans="2:12" ht="24.75" customHeight="1" x14ac:dyDescent="0.25">
      <c r="B52" s="607"/>
      <c r="C52" s="28">
        <f>+'DATOS INICIALES'!D26</f>
        <v>72153900</v>
      </c>
      <c r="D52" s="96"/>
      <c r="E52" s="96"/>
      <c r="F52" s="96"/>
      <c r="G52" s="96"/>
      <c r="H52" s="96"/>
      <c r="I52" s="96"/>
      <c r="J52" s="97"/>
      <c r="K52" s="596"/>
      <c r="L52" s="597"/>
    </row>
    <row r="53" spans="2:12" ht="24.75" customHeight="1" x14ac:dyDescent="0.25">
      <c r="B53" s="607"/>
      <c r="C53" s="28"/>
      <c r="D53" s="96"/>
      <c r="E53" s="96"/>
      <c r="F53" s="96"/>
      <c r="G53" s="96"/>
      <c r="H53" s="96"/>
      <c r="I53" s="96"/>
      <c r="J53" s="96"/>
      <c r="K53" s="596"/>
      <c r="L53" s="597"/>
    </row>
    <row r="54" spans="2:12" ht="60.75" customHeight="1" x14ac:dyDescent="0.25">
      <c r="B54" s="608"/>
      <c r="C54" s="15" t="s">
        <v>59</v>
      </c>
      <c r="D54" s="15" t="str">
        <f t="shared" ref="D54:J54" si="9">IF(D24="","N/A",IF(D47="SI","CUMPLE",IF(D48="SI","CUMPLE",IF(D49="SI","CUMPLE",IF(D50="SI","CUMPLE",IF(D51="SI","CUMPLE",IF(D52="SI","CUMPLE",IF(D53="SI","CUMPLE","NO CUMPLE"))))))))</f>
        <v>CUMPLE</v>
      </c>
      <c r="E54" s="15" t="str">
        <f t="shared" si="9"/>
        <v>N/A</v>
      </c>
      <c r="F54" s="15" t="str">
        <f t="shared" si="9"/>
        <v>N/A</v>
      </c>
      <c r="G54" s="15" t="str">
        <f t="shared" si="9"/>
        <v>N/A</v>
      </c>
      <c r="H54" s="15" t="str">
        <f t="shared" si="9"/>
        <v>N/A</v>
      </c>
      <c r="I54" s="15" t="str">
        <f t="shared" si="9"/>
        <v>N/A</v>
      </c>
      <c r="J54" s="15" t="str">
        <f t="shared" si="9"/>
        <v>N/A</v>
      </c>
      <c r="K54" s="596"/>
      <c r="L54" s="597"/>
    </row>
    <row r="55" spans="2:12" ht="296.25" customHeight="1" x14ac:dyDescent="0.25">
      <c r="B55" s="609" t="s">
        <v>206</v>
      </c>
      <c r="C55" s="610"/>
      <c r="D55" s="90" t="s">
        <v>14</v>
      </c>
      <c r="E55" s="90"/>
      <c r="F55" s="90"/>
      <c r="G55" s="90"/>
      <c r="H55" s="90"/>
      <c r="I55" s="90"/>
      <c r="J55" s="90"/>
      <c r="K55" s="639"/>
      <c r="L55" s="640"/>
    </row>
    <row r="56" spans="2:12" ht="353.25" customHeight="1" x14ac:dyDescent="0.25">
      <c r="B56" s="609" t="s">
        <v>209</v>
      </c>
      <c r="C56" s="610"/>
      <c r="D56" s="90" t="s">
        <v>14</v>
      </c>
      <c r="E56" s="90"/>
      <c r="F56" s="90"/>
      <c r="G56" s="90"/>
      <c r="H56" s="90"/>
      <c r="I56" s="90"/>
      <c r="J56" s="90"/>
      <c r="K56" s="639"/>
      <c r="L56" s="640"/>
    </row>
    <row r="57" spans="2:12" ht="99" customHeight="1" x14ac:dyDescent="0.25">
      <c r="B57" s="603" t="s">
        <v>211</v>
      </c>
      <c r="C57" s="604"/>
      <c r="D57" s="90" t="s">
        <v>14</v>
      </c>
      <c r="E57" s="90"/>
      <c r="F57" s="90"/>
      <c r="G57" s="90"/>
      <c r="H57" s="90"/>
      <c r="I57" s="90"/>
      <c r="J57" s="90"/>
      <c r="K57" s="639"/>
      <c r="L57" s="640"/>
    </row>
    <row r="58" spans="2:12" ht="92.25" customHeight="1" x14ac:dyDescent="0.25">
      <c r="B58" s="603" t="s">
        <v>207</v>
      </c>
      <c r="C58" s="604"/>
      <c r="D58" s="90" t="s">
        <v>14</v>
      </c>
      <c r="E58" s="90"/>
      <c r="F58" s="90"/>
      <c r="G58" s="90"/>
      <c r="H58" s="90"/>
      <c r="I58" s="90"/>
      <c r="J58" s="90"/>
      <c r="K58" s="639"/>
      <c r="L58" s="640"/>
    </row>
    <row r="59" spans="2:12" ht="291.75" customHeight="1" x14ac:dyDescent="0.25">
      <c r="B59" s="603" t="s">
        <v>208</v>
      </c>
      <c r="C59" s="604"/>
      <c r="D59" s="90" t="s">
        <v>13</v>
      </c>
      <c r="E59" s="90"/>
      <c r="F59" s="90"/>
      <c r="G59" s="90"/>
      <c r="H59" s="90"/>
      <c r="I59" s="90"/>
      <c r="J59" s="90"/>
      <c r="K59" s="639"/>
      <c r="L59" s="640"/>
    </row>
    <row r="60" spans="2:12" ht="336" customHeight="1" x14ac:dyDescent="0.25">
      <c r="B60" s="531" t="s">
        <v>213</v>
      </c>
      <c r="C60" s="531"/>
      <c r="D60" s="90" t="s">
        <v>14</v>
      </c>
      <c r="E60" s="90"/>
      <c r="F60" s="90"/>
      <c r="G60" s="90"/>
      <c r="H60" s="90"/>
      <c r="I60" s="90"/>
      <c r="J60" s="90"/>
      <c r="K60" s="639"/>
      <c r="L60" s="640"/>
    </row>
    <row r="61" spans="2:12" ht="129.75" customHeight="1" x14ac:dyDescent="0.25">
      <c r="B61" s="584" t="s">
        <v>168</v>
      </c>
      <c r="C61" s="585"/>
      <c r="D61" s="90" t="s">
        <v>13</v>
      </c>
      <c r="E61" s="90"/>
      <c r="F61" s="90"/>
      <c r="G61" s="90"/>
      <c r="H61" s="90"/>
      <c r="I61" s="90"/>
      <c r="J61" s="90"/>
      <c r="K61" s="639"/>
      <c r="L61" s="640"/>
    </row>
    <row r="62" spans="2:12" ht="408.75" customHeight="1" x14ac:dyDescent="0.25">
      <c r="B62" s="605" t="s">
        <v>170</v>
      </c>
      <c r="C62" s="605"/>
      <c r="D62" s="90" t="s">
        <v>13</v>
      </c>
      <c r="E62" s="90"/>
      <c r="F62" s="90"/>
      <c r="G62" s="90"/>
      <c r="H62" s="90"/>
      <c r="I62" s="90"/>
      <c r="J62" s="90"/>
      <c r="K62" s="639"/>
      <c r="L62" s="640"/>
    </row>
    <row r="63" spans="2:12" ht="234.75" customHeight="1" x14ac:dyDescent="0.25">
      <c r="B63" s="531" t="s">
        <v>212</v>
      </c>
      <c r="C63" s="531"/>
      <c r="D63" s="90" t="s">
        <v>14</v>
      </c>
      <c r="E63" s="90"/>
      <c r="F63" s="90"/>
      <c r="G63" s="90"/>
      <c r="H63" s="90"/>
      <c r="I63" s="90"/>
      <c r="J63" s="90"/>
      <c r="K63" s="639"/>
      <c r="L63" s="640"/>
    </row>
    <row r="64" spans="2:12" ht="70.5" customHeight="1" x14ac:dyDescent="0.25">
      <c r="B64" s="611" t="s">
        <v>80</v>
      </c>
      <c r="C64" s="611"/>
      <c r="D64" s="15" t="str">
        <f>IF(D24="","N/A",IF(AND(D46="CUMPLE",D54="CUMPLE",D55="CUMPLE",D56="CUMPLE",D57="CUMPLE",D58="CUMPLE",OR(D59="CUMPLE",D59="N/A"),D60="CUMPLE",OR(D61="CUMPLE",D61="N/A"),D63="CUMPLE",OR(D62="CUMPLE",D62="N/A")),"CUMPLE","NO CUMPLE"))</f>
        <v>CUMPLE</v>
      </c>
      <c r="E64" s="15" t="str">
        <f>IF(E24="","N/A",IF(AND(E46="CUMPLE",E54="CUMPLE",E55="CUMPLE",E56="CUMPLE",E57="CUMPLE",E58="CUMPLE",OR(E59="CUMPLE",E59="N/A"),E60="CUMPLE",OR(E61="CUMPLE",E61="N/A"),E63="CUMPLE",OR(E62="CUMPLE",E62="N/A")),"CUMPLE","NO CUMPLE"))</f>
        <v>N/A</v>
      </c>
      <c r="F64" s="15" t="str">
        <f t="shared" ref="F64:J64" si="10">IF(F24="","N/A",IF(AND(F46="CUMPLE",F54="CUMPLE",F55="CUMPLE",F56="CUMPLE",F57="CUMPLE",F58="CUMPLE",OR(F59="CUMPLE",F59="N/A"),F60="CUMPLE",OR(F61="CUMPLE",F61="N/A"),F63="CUMPLE",OR(F62="CUMPLE",F62="N/A")),"CUMPLE","NO CUMPLE"))</f>
        <v>N/A</v>
      </c>
      <c r="G64" s="15" t="str">
        <f t="shared" si="10"/>
        <v>N/A</v>
      </c>
      <c r="H64" s="15" t="str">
        <f t="shared" si="10"/>
        <v>N/A</v>
      </c>
      <c r="I64" s="15" t="str">
        <f t="shared" si="10"/>
        <v>N/A</v>
      </c>
      <c r="J64" s="15" t="str">
        <f t="shared" si="10"/>
        <v>N/A</v>
      </c>
      <c r="K64" s="165"/>
      <c r="L64" s="162"/>
    </row>
    <row r="65" spans="2:12" ht="81.75" customHeight="1" x14ac:dyDescent="0.25">
      <c r="B65" s="531" t="s">
        <v>177</v>
      </c>
      <c r="C65" s="531"/>
      <c r="D65" s="90" t="s">
        <v>14</v>
      </c>
      <c r="E65" s="90"/>
      <c r="F65" s="90"/>
      <c r="G65" s="90"/>
      <c r="H65" s="90"/>
      <c r="I65" s="90"/>
      <c r="J65" s="90"/>
      <c r="K65" s="639"/>
      <c r="L65" s="640"/>
    </row>
  </sheetData>
  <sheetProtection formatCells="0" formatColumns="0" formatRows="0"/>
  <mergeCells count="80">
    <mergeCell ref="B12:L12"/>
    <mergeCell ref="B2:L2"/>
    <mergeCell ref="B3:L3"/>
    <mergeCell ref="B4:L4"/>
    <mergeCell ref="B5:L5"/>
    <mergeCell ref="B7:I7"/>
    <mergeCell ref="J7:L7"/>
    <mergeCell ref="C8:I8"/>
    <mergeCell ref="C9:I9"/>
    <mergeCell ref="C10:I10"/>
    <mergeCell ref="C11:G11"/>
    <mergeCell ref="I11:L11"/>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K39:L39"/>
    <mergeCell ref="K40:L40"/>
    <mergeCell ref="K41:L41"/>
    <mergeCell ref="K42:L42"/>
    <mergeCell ref="K43:L43"/>
    <mergeCell ref="K44:L44"/>
    <mergeCell ref="K46:L46"/>
    <mergeCell ref="B47:B54"/>
    <mergeCell ref="K47:L47"/>
    <mergeCell ref="K48:L48"/>
    <mergeCell ref="K49:L49"/>
    <mergeCell ref="K50:L50"/>
    <mergeCell ref="K51:L51"/>
    <mergeCell ref="K52:L52"/>
    <mergeCell ref="K53:L53"/>
    <mergeCell ref="K54:L54"/>
    <mergeCell ref="B55:C55"/>
    <mergeCell ref="K55:L55"/>
    <mergeCell ref="B56:C56"/>
    <mergeCell ref="K56:L56"/>
    <mergeCell ref="B57:C57"/>
    <mergeCell ref="K57:L57"/>
    <mergeCell ref="B58:C58"/>
    <mergeCell ref="K58:L58"/>
    <mergeCell ref="B59:C59"/>
    <mergeCell ref="K59:L59"/>
    <mergeCell ref="B60:C60"/>
    <mergeCell ref="K60:L60"/>
    <mergeCell ref="B64:C64"/>
    <mergeCell ref="B65:C65"/>
    <mergeCell ref="K65:L65"/>
    <mergeCell ref="B61:C61"/>
    <mergeCell ref="K61:L61"/>
    <mergeCell ref="B62:C62"/>
    <mergeCell ref="K62:L62"/>
    <mergeCell ref="B63:C63"/>
    <mergeCell ref="K63:L63"/>
  </mergeCells>
  <conditionalFormatting sqref="D25:J35">
    <cfRule type="containsBlanks" dxfId="1074" priority="13">
      <formula>LEN(TRIM(D25))=0</formula>
    </cfRule>
    <cfRule type="notContainsErrors" dxfId="1073" priority="14">
      <formula>NOT(ISERROR(D25))</formula>
    </cfRule>
  </conditionalFormatting>
  <conditionalFormatting sqref="D34:J34 D24:K24 D37:J37 D40:J40 D43:J43 D46:J53 D55:J63 K64:L64 D65:K65">
    <cfRule type="containsBlanks" dxfId="1072" priority="15">
      <formula>LEN(TRIM(D24))=0</formula>
    </cfRule>
  </conditionalFormatting>
  <conditionalFormatting sqref="D46:J53">
    <cfRule type="cellIs" dxfId="1071" priority="11" operator="equal">
      <formula>"NO CUMPLE"</formula>
    </cfRule>
    <cfRule type="cellIs" dxfId="1070" priority="12" operator="equal">
      <formula>"CUMPLE"</formula>
    </cfRule>
  </conditionalFormatting>
  <conditionalFormatting sqref="D54:J54">
    <cfRule type="cellIs" dxfId="1069" priority="27" operator="equal">
      <formula>"""CUMPLE"""</formula>
    </cfRule>
    <cfRule type="cellIs" dxfId="1068" priority="26" operator="equal">
      <formula>"NO CUMPLE"</formula>
    </cfRule>
    <cfRule type="cellIs" dxfId="1067" priority="25" operator="equal">
      <formula>"CUMPLE"</formula>
    </cfRule>
    <cfRule type="cellIs" dxfId="1066" priority="21" operator="equal">
      <formula>"N/A"</formula>
    </cfRule>
  </conditionalFormatting>
  <conditionalFormatting sqref="D55:J63">
    <cfRule type="cellIs" dxfId="1065" priority="3" operator="equal">
      <formula>"NO CUMPLE"</formula>
    </cfRule>
    <cfRule type="cellIs" dxfId="1064" priority="4" operator="equal">
      <formula>"CUMPLE"</formula>
    </cfRule>
  </conditionalFormatting>
  <conditionalFormatting sqref="D64:J64">
    <cfRule type="cellIs" dxfId="1063" priority="19" operator="equal">
      <formula>"NO CUMPLE"</formula>
    </cfRule>
    <cfRule type="cellIs" dxfId="1062" priority="20" operator="equal">
      <formula>"""CUMPLE"""</formula>
    </cfRule>
    <cfRule type="cellIs" dxfId="1061" priority="17" operator="equal">
      <formula>"N/A"</formula>
    </cfRule>
    <cfRule type="cellIs" dxfId="1060" priority="18" operator="equal">
      <formula>"CUMPLE"</formula>
    </cfRule>
  </conditionalFormatting>
  <conditionalFormatting sqref="D65:J65">
    <cfRule type="cellIs" dxfId="1059" priority="9" operator="equal">
      <formula>"NO CUMPLE"</formula>
    </cfRule>
    <cfRule type="cellIs" dxfId="1058" priority="10" operator="equal">
      <formula>"CUMPLE"</formula>
    </cfRule>
  </conditionalFormatting>
  <conditionalFormatting sqref="D24:K24 D34:J34 D37:J37 D40:J40 D43:J43 D46:J53 D55:J63 K64:L64 D65:K65">
    <cfRule type="notContainsErrors" dxfId="1057" priority="16">
      <formula>NOT(ISERROR(D24))</formula>
    </cfRule>
  </conditionalFormatting>
  <conditionalFormatting sqref="F20:H20">
    <cfRule type="cellIs" dxfId="1056" priority="31" operator="equal">
      <formula>"CUMPLE"</formula>
    </cfRule>
    <cfRule type="cellIs" dxfId="1055" priority="32" operator="equal">
      <formula>"NO CUMPLE"</formula>
    </cfRule>
    <cfRule type="cellIs" dxfId="1054" priority="33" operator="equal">
      <formula>"""CUMPLE"""</formula>
    </cfRule>
  </conditionalFormatting>
  <conditionalFormatting sqref="I11">
    <cfRule type="containsText" dxfId="1053" priority="37" operator="containsText" text="NO CUMPLE">
      <formula>NOT(ISERROR(SEARCH("NO CUMPLE",I11)))</formula>
    </cfRule>
    <cfRule type="containsText" dxfId="1052" priority="34" operator="containsText" text="INHABILITADO">
      <formula>NOT(ISERROR(SEARCH("INHABILITADO",I11)))</formula>
    </cfRule>
    <cfRule type="containsText" dxfId="1051" priority="35" operator="containsText" text="HABILITADO">
      <formula>NOT(ISERROR(SEARCH("HABILITADO",I11)))</formula>
    </cfRule>
    <cfRule type="containsText" dxfId="1050" priority="36" operator="containsText" text="HABILITADO">
      <formula>NOT(ISERROR(SEARCH("HABILITADO",I11)))</formula>
    </cfRule>
  </conditionalFormatting>
  <conditionalFormatting sqref="J20">
    <cfRule type="cellIs" dxfId="1049" priority="8" operator="equal">
      <formula>"SI"</formula>
    </cfRule>
    <cfRule type="cellIs" dxfId="1048" priority="7" operator="equal">
      <formula>"NO"</formula>
    </cfRule>
  </conditionalFormatting>
  <conditionalFormatting sqref="K19">
    <cfRule type="cellIs" dxfId="1047" priority="22" operator="equal">
      <formula>"CUMPLE"</formula>
    </cfRule>
    <cfRule type="cellIs" dxfId="1046" priority="23" operator="equal">
      <formula>"NO CUMPLE"</formula>
    </cfRule>
    <cfRule type="cellIs" dxfId="1045" priority="24" operator="equal">
      <formula>"""CUMPLE"""</formula>
    </cfRule>
  </conditionalFormatting>
  <conditionalFormatting sqref="K25:K63">
    <cfRule type="notContainsErrors" dxfId="1044" priority="2">
      <formula>NOT(ISERROR(K25))</formula>
    </cfRule>
    <cfRule type="containsBlanks" dxfId="1043" priority="1">
      <formula>LEN(TRIM(K25))=0</formula>
    </cfRule>
  </conditionalFormatting>
  <conditionalFormatting sqref="L15">
    <cfRule type="cellIs" dxfId="1042" priority="28" operator="equal">
      <formula>"CUMPLE"</formula>
    </cfRule>
    <cfRule type="cellIs" dxfId="1041" priority="29" operator="equal">
      <formula>"NO CUMPLE"</formula>
    </cfRule>
    <cfRule type="cellIs" dxfId="1040" priority="30" operator="equal">
      <formula>"""CUMPLE"""</formula>
    </cfRule>
  </conditionalFormatting>
  <conditionalFormatting sqref="L20">
    <cfRule type="cellIs" dxfId="1039" priority="5" operator="equal">
      <formula>"NO"</formula>
    </cfRule>
    <cfRule type="cellIs" dxfId="1038" priority="6" operator="equal">
      <formula>"SI"</formula>
    </cfRule>
  </conditionalFormatting>
  <dataValidations count="3">
    <dataValidation type="list" allowBlank="1" showInputMessage="1" showErrorMessage="1" sqref="D65:I65" xr:uid="{00000000-0002-0000-0C00-000000000000}">
      <formula1>"CUMPLE,NO CUMPLE"</formula1>
    </dataValidation>
    <dataValidation type="list" allowBlank="1" showInputMessage="1" showErrorMessage="1" sqref="D24:J26" xr:uid="{00000000-0002-0000-0C00-000001000000}">
      <formula1>$C$15:$C$19</formula1>
    </dataValidation>
    <dataValidation type="list" allowBlank="1" showInputMessage="1" showErrorMessage="1" sqref="L57:L64" xr:uid="{00000000-0002-0000-0C00-000002000000}">
      <formula1>"0,1,2,3,4,5,6"</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0C00-000003000000}">
          <x14:formula1>
            <xm:f>'DATOS INICIALES'!$A$13:$A$43</xm:f>
          </x14:formula1>
          <xm:sqref>D31:I31</xm:sqref>
        </x14:dataValidation>
        <x14:dataValidation type="list" allowBlank="1" showInputMessage="1" showErrorMessage="1" xr:uid="{00000000-0002-0000-0C00-000004000000}">
          <x14:formula1>
            <xm:f>'DATOS INICIALES'!$D$21:$D$25</xm:f>
          </x14:formula1>
          <xm:sqref>M47:M54</xm:sqref>
        </x14:dataValidation>
        <x14:dataValidation type="list" allowBlank="1" showInputMessage="1" showErrorMessage="1" xr:uid="{00000000-0002-0000-0C00-000005000000}">
          <x14:formula1>
            <xm:f>'DATOS INICIALES'!$A$54:$A$59</xm:f>
          </x14:formula1>
          <xm:sqref>D23:I23</xm:sqref>
        </x14:dataValidation>
        <x14:dataValidation type="list" allowBlank="1" showInputMessage="1" showErrorMessage="1" xr:uid="{00000000-0002-0000-0C00-000006000000}">
          <x14:formula1>
            <xm:f>'DATOS INICIALES'!$A$50:$A$52</xm:f>
          </x14:formula1>
          <xm:sqref>D55:I57 D46:J46 J55:J56 D58:J63</xm:sqref>
        </x14:dataValidation>
        <x14:dataValidation type="list" allowBlank="1" showInputMessage="1" showErrorMessage="1" xr:uid="{00000000-0002-0000-0C00-000007000000}">
          <x14:formula1>
            <xm:f>'DATOS INICIALES'!$C$45:$C$46</xm:f>
          </x14:formula1>
          <xm:sqref>D47:I53 J47:J52</xm:sqref>
        </x14:dataValidation>
      </x14:dataValidations>
    </ext>
  </extLs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N65"/>
  <sheetViews>
    <sheetView view="pageBreakPreview" zoomScale="55" zoomScaleNormal="55" zoomScaleSheetLayoutView="55" workbookViewId="0">
      <pane ySplit="11" topLeftCell="A12" activePane="bottomLeft" state="frozenSplit"/>
      <selection activeCell="D65" sqref="D65"/>
      <selection pane="bottomLeft" activeCell="B22" sqref="B22:L22"/>
    </sheetView>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612" t="s">
        <v>0</v>
      </c>
      <c r="C2" s="613"/>
      <c r="D2" s="613"/>
      <c r="E2" s="613"/>
      <c r="F2" s="613"/>
      <c r="G2" s="613"/>
      <c r="H2" s="613"/>
      <c r="I2" s="613"/>
      <c r="J2" s="613"/>
      <c r="K2" s="613"/>
      <c r="L2" s="614"/>
    </row>
    <row r="3" spans="1:12" ht="4.5" customHeight="1" x14ac:dyDescent="0.25">
      <c r="B3" s="615"/>
      <c r="C3" s="616"/>
      <c r="D3" s="616"/>
      <c r="E3" s="616"/>
      <c r="F3" s="616"/>
      <c r="G3" s="616"/>
      <c r="H3" s="616"/>
      <c r="I3" s="616"/>
      <c r="J3" s="616"/>
      <c r="K3" s="616"/>
      <c r="L3" s="617"/>
    </row>
    <row r="4" spans="1:12" ht="18.75" x14ac:dyDescent="0.3">
      <c r="B4" s="618" t="str">
        <f>'DATOS INICIALES'!G4</f>
        <v>FDLK-LP-013-20234</v>
      </c>
      <c r="C4" s="619"/>
      <c r="D4" s="619"/>
      <c r="E4" s="619"/>
      <c r="F4" s="619"/>
      <c r="G4" s="619"/>
      <c r="H4" s="619"/>
      <c r="I4" s="619"/>
      <c r="J4" s="619"/>
      <c r="K4" s="619"/>
      <c r="L4" s="620"/>
    </row>
    <row r="5" spans="1:12" ht="3.75" customHeight="1" x14ac:dyDescent="0.25">
      <c r="B5" s="615"/>
      <c r="C5" s="616"/>
      <c r="D5" s="616"/>
      <c r="E5" s="616"/>
      <c r="F5" s="616"/>
      <c r="G5" s="616"/>
      <c r="H5" s="616"/>
      <c r="I5" s="616"/>
      <c r="J5" s="616"/>
      <c r="K5" s="616"/>
      <c r="L5" s="617"/>
    </row>
    <row r="6" spans="1:12" x14ac:dyDescent="0.25">
      <c r="B6" s="10" t="s">
        <v>32</v>
      </c>
      <c r="C6" s="73" t="s">
        <v>54</v>
      </c>
      <c r="D6" s="72" t="s">
        <v>70</v>
      </c>
      <c r="E6" s="89"/>
      <c r="F6" s="65"/>
      <c r="G6" s="72" t="s">
        <v>97</v>
      </c>
      <c r="H6" s="99">
        <v>45632</v>
      </c>
      <c r="I6" s="41"/>
      <c r="J6" s="41"/>
      <c r="K6" s="41"/>
      <c r="L6" s="42"/>
    </row>
    <row r="7" spans="1:12" x14ac:dyDescent="0.25">
      <c r="B7" s="621" t="s">
        <v>89</v>
      </c>
      <c r="C7" s="622"/>
      <c r="D7" s="622"/>
      <c r="E7" s="622"/>
      <c r="F7" s="622"/>
      <c r="G7" s="622"/>
      <c r="H7" s="622"/>
      <c r="I7" s="622"/>
      <c r="J7" s="623" t="s">
        <v>71</v>
      </c>
      <c r="K7" s="622"/>
      <c r="L7" s="624"/>
    </row>
    <row r="8" spans="1:12" ht="36.75" customHeight="1" x14ac:dyDescent="0.25">
      <c r="B8" s="2" t="s">
        <v>23</v>
      </c>
      <c r="C8" s="632" t="str">
        <f>'DATOS INICIALES'!D2</f>
        <v xml:space="preserve">“CONTRATAR POR EL SISTEMA DE PRECIOS UNITARIOS A MONTO AGOTABLE EL DIAGNÓSTICO, MANTENIMIENTO CORRECTIVO Y PREVENTIVO, SUMINISTRO E INSTALACION DE MOBILIARIO DE LOS PARQUES DE PROXIMIDAD (VECINALES Y DE BOLSILLO) PRIORIZADOS EN LA LOCALIDAD DE KENNEDY”.  </v>
      </c>
      <c r="D8" s="633"/>
      <c r="E8" s="633"/>
      <c r="F8" s="633"/>
      <c r="G8" s="633"/>
      <c r="H8" s="633"/>
      <c r="I8" s="633"/>
      <c r="J8" s="154" t="s">
        <v>66</v>
      </c>
      <c r="K8" s="155">
        <v>0.75</v>
      </c>
      <c r="L8" s="156">
        <f>K8*$C$10</f>
        <v>1645.1285451923077</v>
      </c>
    </row>
    <row r="9" spans="1:12" ht="28.5" customHeight="1" x14ac:dyDescent="0.25">
      <c r="B9" s="2" t="s">
        <v>68</v>
      </c>
      <c r="C9" s="634">
        <f>+'DATOS INICIALES'!C5</f>
        <v>2851556145</v>
      </c>
      <c r="D9" s="635"/>
      <c r="E9" s="635"/>
      <c r="F9" s="635"/>
      <c r="G9" s="635"/>
      <c r="H9" s="635"/>
      <c r="I9" s="635"/>
      <c r="J9" s="154" t="s">
        <v>67</v>
      </c>
      <c r="K9" s="155">
        <v>1.2</v>
      </c>
      <c r="L9" s="156">
        <f t="shared" ref="L9:L10" si="0">K9*$C$10</f>
        <v>2632.2056723076921</v>
      </c>
    </row>
    <row r="10" spans="1:12" ht="25.5" customHeight="1" x14ac:dyDescent="0.25">
      <c r="B10" s="2" t="s">
        <v>69</v>
      </c>
      <c r="C10" s="636">
        <f>C9/'DATOS INICIALES'!B43</f>
        <v>2193.5047269230768</v>
      </c>
      <c r="D10" s="637"/>
      <c r="E10" s="637"/>
      <c r="F10" s="637"/>
      <c r="G10" s="637"/>
      <c r="H10" s="637"/>
      <c r="I10" s="637"/>
      <c r="J10" s="154" t="s">
        <v>171</v>
      </c>
      <c r="K10" s="155">
        <v>1.5</v>
      </c>
      <c r="L10" s="156">
        <f t="shared" si="0"/>
        <v>3290.2570903846154</v>
      </c>
    </row>
    <row r="11" spans="1:12" ht="59.25" customHeight="1" x14ac:dyDescent="0.25">
      <c r="A11" s="11">
        <v>10</v>
      </c>
      <c r="B11" s="2" t="s">
        <v>24</v>
      </c>
      <c r="C11" s="638" t="str">
        <f>VLOOKUP(A11,PROPONENTES!$A$10:$B$42,2,FALSE)</f>
        <v xml:space="preserve">CONSORCIO KENNEDY 013 2024	</v>
      </c>
      <c r="D11" s="638"/>
      <c r="E11" s="638"/>
      <c r="F11" s="638"/>
      <c r="G11" s="638"/>
      <c r="H11" s="146" t="s">
        <v>172</v>
      </c>
      <c r="I11" s="631" t="str">
        <f>IF(AND(F20="CUMPLE",G20="CUMPLE",H20="CUMPLE",L15="CUMPLE",K19="CUMPLE"),"CUMPLE","NO CUMPLE")</f>
        <v>CUMPLE</v>
      </c>
      <c r="J11" s="631"/>
      <c r="K11" s="631"/>
      <c r="L11" s="631"/>
    </row>
    <row r="12" spans="1:12" ht="9.75" customHeight="1" x14ac:dyDescent="0.25">
      <c r="B12" s="625"/>
      <c r="C12" s="626"/>
      <c r="D12" s="626"/>
      <c r="E12" s="626"/>
      <c r="F12" s="626"/>
      <c r="G12" s="626"/>
      <c r="H12" s="626"/>
      <c r="I12" s="626"/>
      <c r="J12" s="626"/>
      <c r="K12" s="626"/>
      <c r="L12" s="627"/>
    </row>
    <row r="13" spans="1:12" s="141" customFormat="1" ht="24" customHeight="1" x14ac:dyDescent="0.25">
      <c r="B13" s="628" t="s">
        <v>78</v>
      </c>
      <c r="C13" s="629"/>
      <c r="D13" s="629"/>
      <c r="E13" s="629"/>
      <c r="F13" s="629"/>
      <c r="G13" s="629"/>
      <c r="H13" s="629"/>
      <c r="I13" s="629"/>
      <c r="J13" s="629"/>
      <c r="K13" s="629"/>
      <c r="L13" s="630"/>
    </row>
    <row r="14" spans="1:12" ht="69" customHeight="1" x14ac:dyDescent="0.25">
      <c r="B14" s="595" t="s">
        <v>33</v>
      </c>
      <c r="C14" s="74" t="s">
        <v>61</v>
      </c>
      <c r="D14" s="74" t="s">
        <v>62</v>
      </c>
      <c r="E14" s="35" t="s">
        <v>65</v>
      </c>
      <c r="F14" s="35" t="s">
        <v>75</v>
      </c>
      <c r="G14" s="35" t="s">
        <v>64</v>
      </c>
      <c r="H14" s="35" t="s">
        <v>167</v>
      </c>
      <c r="I14" s="35" t="s">
        <v>72</v>
      </c>
      <c r="J14" s="35" t="s">
        <v>147</v>
      </c>
      <c r="K14" s="35" t="s">
        <v>148</v>
      </c>
      <c r="L14" s="74" t="s">
        <v>73</v>
      </c>
    </row>
    <row r="15" spans="1:12" ht="33.75" customHeight="1" x14ac:dyDescent="0.25">
      <c r="B15" s="595"/>
      <c r="C15" s="100" t="str">
        <f>IF(VLOOKUP(C11,PROPONENTES!B10:N111,2,FALSE)=0,"",VLOOKUP(C11,PROPONENTES!B10:N111,2,FALSE))</f>
        <v>CONSTRUCTORA VALHER</v>
      </c>
      <c r="D15" s="101">
        <f>IF(VLOOKUP(C11,PROPONENTES!B10:N111,3,FALSE)=0,"",VLOOKUP(C11,PROPONENTES!B10:N111,3,FALSE))</f>
        <v>0.9</v>
      </c>
      <c r="E15" s="102">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12136.4755</v>
      </c>
      <c r="F15" s="103" t="str">
        <f t="shared" ref="F15:F18" si="1">IF(C15="","",IF(E15&gt;=$J$15*0.5,"SI","NO"))</f>
        <v>SI</v>
      </c>
      <c r="G15" s="104" t="str">
        <f t="shared" ref="G15:G17" si="2">IF(C15="","",IF(E15&gt;=$J$15*0.05,"SI",IF(E15=0,"NO APORTA EXPERIENCIA",)))</f>
        <v>SI</v>
      </c>
      <c r="H15" s="103" t="str">
        <f>IF(C15="","",IF(AND(G15="NO APORTA EXPERIENCIA",D15&lt;=10%),"SI",IF(G15="SI","NO APLICA","NO - PORCENTAJE MAYOR AL 10%")))</f>
        <v>NO APLICA</v>
      </c>
      <c r="I15" s="641">
        <f>COUNTIF(D64:I64,"CUMPLE")</f>
        <v>2</v>
      </c>
      <c r="J15" s="586">
        <f>IF(AND(I15&gt;=1,I15&lt;=2),L8,IF(AND(I15&gt;=3,I15&lt;=4),L9,IF(AND(I15&gt;=5,I15&lt;=7),L10)))</f>
        <v>1645.1285451923077</v>
      </c>
      <c r="K15" s="586">
        <f>+E20</f>
        <v>12857.922</v>
      </c>
      <c r="L15" s="587" t="str">
        <f>IF(K15&gt;=J15,"CUMPLE","NO CUMPLE")</f>
        <v>CUMPLE</v>
      </c>
    </row>
    <row r="16" spans="1:12" ht="33.75" customHeight="1" x14ac:dyDescent="0.25">
      <c r="B16" s="595"/>
      <c r="C16" s="100" t="str">
        <f>IF(VLOOKUP(C11,PROPONENTES!B10:N111,4,FALSE)=0,"",VLOOKUP(C11,PROPONENTES!B10:N111,4,FALSE))</f>
        <v xml:space="preserve">MAGDA HEYNNER UMAÑA TORRES </v>
      </c>
      <c r="D16" s="101">
        <f>IF(VLOOKUP(C11,PROPONENTES!B10:N111,5,FALSE)=0,"",VLOOKUP(C11,PROPONENTES!B10:N111,5,FALSE))</f>
        <v>0.1</v>
      </c>
      <c r="E16" s="102">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721.44650000000001</v>
      </c>
      <c r="F16" s="103" t="str">
        <f t="shared" si="1"/>
        <v>NO</v>
      </c>
      <c r="G16" s="104" t="str">
        <f t="shared" si="2"/>
        <v>SI</v>
      </c>
      <c r="H16" s="104" t="str">
        <f>IF(C16="","",IF(AND(G16="NO APORTA EXPERIENCIA",D16&lt;=10%),"SI",IF(G16="SI","NO APLICA","NO - PORCENTAJE MAYOR AL 10%")))</f>
        <v>NO APLICA</v>
      </c>
      <c r="I16" s="641"/>
      <c r="J16" s="586"/>
      <c r="K16" s="586"/>
      <c r="L16" s="587"/>
    </row>
    <row r="17" spans="2:14" ht="33.75" customHeight="1" x14ac:dyDescent="0.25">
      <c r="B17" s="595"/>
      <c r="C17" s="100" t="str">
        <f>IF(VLOOKUP(C11,PROPONENTES!B10:N111,6,FALSE)=0,"",VLOOKUP(C11,PROPONENTES!B10:N111,6,FALSE))</f>
        <v/>
      </c>
      <c r="D17" s="101" t="str">
        <f>IF(VLOOKUP(C11,PROPONENTES!B10:N111,7,FALSE)=0,"",VLOOKUP(C11,PROPONENTES!B10:N111,7,FALSE))</f>
        <v/>
      </c>
      <c r="E17" s="102" t="str">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
      </c>
      <c r="F17" s="103" t="str">
        <f t="shared" si="1"/>
        <v/>
      </c>
      <c r="G17" s="104" t="str">
        <f t="shared" si="2"/>
        <v/>
      </c>
      <c r="H17" s="103" t="str">
        <f>IF(C17="","",IF(AND(G17="NO APORTA EXPERIENCIA",D17&lt;=10%),"SI",IF(G17="SI","NO APLICA","NO - PORCENTAJE MAYOR AL 10%")))</f>
        <v/>
      </c>
      <c r="I17" s="641"/>
      <c r="J17" s="586"/>
      <c r="K17" s="586"/>
      <c r="L17" s="587"/>
    </row>
    <row r="18" spans="2:14" ht="50.25" customHeight="1" x14ac:dyDescent="0.25">
      <c r="B18" s="595"/>
      <c r="C18" s="100" t="str">
        <f>IF(VLOOKUP(C11,PROPONENTES!B10:N111,8,FALSE)=0,"",VLOOKUP(C11,PROPONENTES!B10:N111,8,FALSE))</f>
        <v/>
      </c>
      <c r="D18" s="101" t="str">
        <f>IF(VLOOKUP(C11,PROPONENTES!B10:N111,9,FALSE)=0,"",VLOOKUP(C11,PROPONENTES!B10:N111,9,FALSE))</f>
        <v/>
      </c>
      <c r="E18" s="102" t="str">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
      </c>
      <c r="F18" s="103" t="str">
        <f t="shared" si="1"/>
        <v/>
      </c>
      <c r="G18" s="104" t="str">
        <f>IF(C18="","",IF(E18&gt;=$J$15*0.05,"SI",IF(E18=0,"NO APORTA EXPERIENCIA",)))</f>
        <v/>
      </c>
      <c r="H18" s="103" t="str">
        <f>IF(C18="","",IF(AND(G18="NO APORTA EXPERIENCIA",D18&lt;=10%),"SI",IF(G18="SI","NO APLICA","NO - PORCENTAJE MAYOR AL 10%")))</f>
        <v/>
      </c>
      <c r="I18" s="35" t="s">
        <v>176</v>
      </c>
      <c r="J18" s="35" t="s">
        <v>175</v>
      </c>
      <c r="K18" s="528" t="s">
        <v>73</v>
      </c>
      <c r="L18" s="528"/>
    </row>
    <row r="19" spans="2:14" ht="33.75" customHeight="1" x14ac:dyDescent="0.25">
      <c r="B19" s="595"/>
      <c r="C19" s="100" t="str">
        <f>IF(VLOOKUP(C11,PROPONENTES!B10:N111,10,FALSE)=0,"",VLOOKUP(C11,PROPONENTES!B10:N111,10,FALSE))</f>
        <v/>
      </c>
      <c r="D19" s="101" t="str">
        <f>IF(VLOOKUP(C11,PROPONENTES!B10:N111,11,FALSE)=0,"",VLOOKUP(C11,PROPONENTES!B10:N111,11,FALSE))</f>
        <v/>
      </c>
      <c r="E19" s="102" t="str">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
      </c>
      <c r="F19" s="103" t="str">
        <f>IF(C19="","",IF(E19&gt;=$J$15*0.5,"SI","NO"))</f>
        <v/>
      </c>
      <c r="G19" s="104" t="str">
        <f>IF(C19="","",IF(E19&gt;=$J$15*0.05,"SI",IF(E19=0,"NO APORTA EXPERIENCIA",)))</f>
        <v/>
      </c>
      <c r="H19" s="103" t="str">
        <f>IF(C19="","",IF(AND(G19="NO APORTA EXPERIENCIA",D19&lt;=10%),"SI",IF(G19="SI","NO APLICA","NO - PORCENTAJE MAYOR AL 10%")))</f>
        <v/>
      </c>
      <c r="I19" s="157">
        <f>SUMIF(D65:J65,"CUMPLE",D39:J39)+SUMIF(D65:J65,"CUMPLE",D42:J42)+SUMIF(D65:J65,"CUMPLE",D45:J45)</f>
        <v>12857.922</v>
      </c>
      <c r="J19" s="152">
        <f>70%*C10</f>
        <v>1535.4533088461537</v>
      </c>
      <c r="K19" s="587" t="str">
        <f>IF(I19&gt;=J19,"CUMPLE","NO CUMPLE")</f>
        <v>CUMPLE</v>
      </c>
      <c r="L19" s="587"/>
    </row>
    <row r="20" spans="2:14" ht="84.75" customHeight="1" x14ac:dyDescent="0.25">
      <c r="B20" s="30" t="s">
        <v>63</v>
      </c>
      <c r="C20" s="24">
        <f>+VLOOKUP(C11,PROPONENTES!B10:N111,12,FALSE)</f>
        <v>2</v>
      </c>
      <c r="D20" s="101">
        <f>+VLOOKUP(C11,PROPONENTES!B10:N111,13,FALSE)</f>
        <v>1</v>
      </c>
      <c r="E20" s="36">
        <f>SUM(E15:E19)</f>
        <v>12857.922</v>
      </c>
      <c r="F20" s="15" t="str">
        <f>IF(F15="SI","CUMPLE",IF(F16="SI","CUMPLE",IF(F17="SI","CUMPLE",IF(F18="SI","CUMPLE",IF(F19="SI","CUMPLE","NO CUMPLE")))))</f>
        <v>CUMPLE</v>
      </c>
      <c r="G20" s="15"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5" t="str">
        <f>IF(COUNTIF(E15:E19,0)&gt;1,"NO CUMPLE, HAY MAS DE UN (1) INTEGRANTE QUE NO APORTA EXPERIENCIA",IF(AND(OR(H15="NO APLICA",H15="SI",H15=""),OR(H16="NO APLICA",H16="SI",H16=""),OR(H17="NO APLICA",H17="SI",H17=""),OR(H18="NO APLICA",H18="SI",H18=""),OR(H19="NO APLICA",H19="SI",H19="")),"CUMPLE","NO CUMPLE"))</f>
        <v>CUMPLE</v>
      </c>
      <c r="I20" s="35" t="s">
        <v>174</v>
      </c>
      <c r="J20" s="143" t="str">
        <f>IF(VLOOKUP(C11,PUNTAJE!B15:AF179,27,FALSE)=0.25,"SI","NO")</f>
        <v>SI</v>
      </c>
      <c r="K20" s="35" t="s">
        <v>173</v>
      </c>
      <c r="L20" s="143" t="str">
        <f>IF(VLOOKUP(C11,PUNTAJE!B15:AF179,31,FALSE)=0.25,"SI","NO")</f>
        <v>SI</v>
      </c>
      <c r="N20" s="35"/>
    </row>
    <row r="21" spans="2:14" ht="10.5" customHeight="1" thickBot="1" x14ac:dyDescent="0.3">
      <c r="B21" s="588"/>
      <c r="C21" s="589"/>
      <c r="D21" s="589"/>
      <c r="E21" s="589"/>
      <c r="F21" s="589"/>
      <c r="G21" s="589"/>
      <c r="H21" s="589"/>
      <c r="I21" s="589"/>
      <c r="J21" s="589"/>
      <c r="K21" s="589"/>
      <c r="L21" s="590"/>
    </row>
    <row r="22" spans="2:14" ht="54" customHeight="1" thickBot="1" x14ac:dyDescent="0.3">
      <c r="B22" s="591" t="str">
        <f>CONCATENATE("ACREDITACION EXPERIENCIA ",'DATOS INICIALES'!G4)</f>
        <v>ACREDITACION EXPERIENCIA FDLK-LP-013-20234</v>
      </c>
      <c r="C22" s="592"/>
      <c r="D22" s="592"/>
      <c r="E22" s="592"/>
      <c r="F22" s="592"/>
      <c r="G22" s="592"/>
      <c r="H22" s="592"/>
      <c r="I22" s="592"/>
      <c r="J22" s="593"/>
      <c r="K22" s="593"/>
      <c r="L22" s="594"/>
    </row>
    <row r="23" spans="2:14" ht="40.5" customHeight="1" x14ac:dyDescent="0.25">
      <c r="B23" s="31" t="s">
        <v>34</v>
      </c>
      <c r="C23" s="25" t="s">
        <v>166</v>
      </c>
      <c r="D23" s="26" t="s">
        <v>16</v>
      </c>
      <c r="E23" s="26" t="s">
        <v>17</v>
      </c>
      <c r="F23" s="26" t="s">
        <v>18</v>
      </c>
      <c r="G23" s="26" t="s">
        <v>19</v>
      </c>
      <c r="H23" s="26" t="s">
        <v>20</v>
      </c>
      <c r="I23" s="26" t="s">
        <v>21</v>
      </c>
      <c r="J23" s="26" t="s">
        <v>165</v>
      </c>
      <c r="K23" s="598" t="s">
        <v>74</v>
      </c>
      <c r="L23" s="599"/>
    </row>
    <row r="24" spans="2:14" ht="39.75" customHeight="1" x14ac:dyDescent="0.25">
      <c r="B24" s="582" t="s">
        <v>134</v>
      </c>
      <c r="C24" s="583"/>
      <c r="D24" s="90" t="s">
        <v>202</v>
      </c>
      <c r="E24" s="90" t="s">
        <v>202</v>
      </c>
      <c r="F24" s="90"/>
      <c r="G24" s="90"/>
      <c r="H24" s="90"/>
      <c r="I24" s="90"/>
      <c r="J24" s="90"/>
      <c r="K24" s="596"/>
      <c r="L24" s="597"/>
    </row>
    <row r="25" spans="2:14" ht="39.75" customHeight="1" x14ac:dyDescent="0.25">
      <c r="B25" s="582" t="s">
        <v>135</v>
      </c>
      <c r="C25" s="583"/>
      <c r="D25" s="90" t="s">
        <v>236</v>
      </c>
      <c r="E25" s="90" t="s">
        <v>236</v>
      </c>
      <c r="F25" s="90"/>
      <c r="G25" s="90"/>
      <c r="H25" s="90"/>
      <c r="I25" s="90"/>
      <c r="J25" s="90"/>
      <c r="K25" s="596"/>
      <c r="L25" s="597"/>
    </row>
    <row r="26" spans="2:14" ht="39.75" customHeight="1" x14ac:dyDescent="0.25">
      <c r="B26" s="582" t="s">
        <v>136</v>
      </c>
      <c r="C26" s="583"/>
      <c r="D26" s="90"/>
      <c r="E26" s="90"/>
      <c r="F26" s="90"/>
      <c r="G26" s="90"/>
      <c r="H26" s="90"/>
      <c r="I26" s="90"/>
      <c r="J26" s="90"/>
      <c r="K26" s="596"/>
      <c r="L26" s="597"/>
    </row>
    <row r="27" spans="2:14" ht="45.75" customHeight="1" x14ac:dyDescent="0.25">
      <c r="B27" s="600" t="s">
        <v>60</v>
      </c>
      <c r="C27" s="25" t="s">
        <v>37</v>
      </c>
      <c r="D27" s="91" t="s">
        <v>427</v>
      </c>
      <c r="E27" s="91" t="s">
        <v>428</v>
      </c>
      <c r="F27" s="91"/>
      <c r="G27" s="91"/>
      <c r="H27" s="91"/>
      <c r="I27" s="91"/>
      <c r="J27" s="91"/>
      <c r="K27" s="596"/>
      <c r="L27" s="597"/>
    </row>
    <row r="28" spans="2:14" ht="156.75" customHeight="1" x14ac:dyDescent="0.25">
      <c r="B28" s="601"/>
      <c r="C28" s="25" t="s">
        <v>38</v>
      </c>
      <c r="D28" s="91" t="s">
        <v>429</v>
      </c>
      <c r="E28" s="91" t="s">
        <v>430</v>
      </c>
      <c r="F28" s="91"/>
      <c r="G28" s="91"/>
      <c r="H28" s="91"/>
      <c r="I28" s="91"/>
      <c r="J28" s="91"/>
      <c r="K28" s="596"/>
      <c r="L28" s="597"/>
    </row>
    <row r="29" spans="2:14" ht="52.5" customHeight="1" x14ac:dyDescent="0.25">
      <c r="B29" s="601"/>
      <c r="C29" s="25" t="s">
        <v>169</v>
      </c>
      <c r="D29" s="95">
        <v>44874</v>
      </c>
      <c r="E29" s="95">
        <v>43195</v>
      </c>
      <c r="F29" s="95"/>
      <c r="G29" s="95"/>
      <c r="H29" s="95"/>
      <c r="I29" s="95"/>
      <c r="J29" s="95"/>
      <c r="K29" s="596"/>
      <c r="L29" s="597"/>
    </row>
    <row r="30" spans="2:14" ht="54.75" customHeight="1" x14ac:dyDescent="0.25">
      <c r="B30" s="601"/>
      <c r="C30" s="25" t="s">
        <v>42</v>
      </c>
      <c r="D30" s="95">
        <v>45177</v>
      </c>
      <c r="E30" s="95">
        <v>43363</v>
      </c>
      <c r="F30" s="95"/>
      <c r="G30" s="95"/>
      <c r="H30" s="95"/>
      <c r="I30" s="95"/>
      <c r="J30" s="95"/>
      <c r="K30" s="596"/>
      <c r="L30" s="597"/>
    </row>
    <row r="31" spans="2:14" ht="41.25" customHeight="1" x14ac:dyDescent="0.25">
      <c r="B31" s="601"/>
      <c r="C31" s="25" t="s">
        <v>39</v>
      </c>
      <c r="D31" s="92">
        <v>2023</v>
      </c>
      <c r="E31" s="92">
        <v>2018</v>
      </c>
      <c r="F31" s="92"/>
      <c r="G31" s="92"/>
      <c r="H31" s="92"/>
      <c r="I31" s="92"/>
      <c r="J31" s="92"/>
      <c r="K31" s="596"/>
      <c r="L31" s="597"/>
    </row>
    <row r="32" spans="2:14" ht="63" customHeight="1" x14ac:dyDescent="0.25">
      <c r="B32" s="601"/>
      <c r="C32" s="25" t="s">
        <v>40</v>
      </c>
      <c r="D32" s="91" t="s">
        <v>431</v>
      </c>
      <c r="E32" s="91" t="s">
        <v>432</v>
      </c>
      <c r="F32" s="91"/>
      <c r="G32" s="91"/>
      <c r="H32" s="91"/>
      <c r="I32" s="91"/>
      <c r="J32" s="91"/>
      <c r="K32" s="596"/>
      <c r="L32" s="597"/>
    </row>
    <row r="33" spans="2:12" ht="46.5" customHeight="1" x14ac:dyDescent="0.25">
      <c r="B33" s="601"/>
      <c r="C33" s="25" t="s">
        <v>41</v>
      </c>
      <c r="D33" s="91" t="s">
        <v>433</v>
      </c>
      <c r="E33" s="91" t="s">
        <v>434</v>
      </c>
      <c r="F33" s="91"/>
      <c r="G33" s="91"/>
      <c r="H33" s="91"/>
      <c r="I33" s="91"/>
      <c r="J33" s="91"/>
      <c r="K33" s="596"/>
      <c r="L33" s="597"/>
    </row>
    <row r="34" spans="2:12" ht="27.75" customHeight="1" x14ac:dyDescent="0.25">
      <c r="B34" s="601"/>
      <c r="C34" s="27" t="s">
        <v>35</v>
      </c>
      <c r="D34" s="96" t="s">
        <v>435</v>
      </c>
      <c r="E34" s="96" t="s">
        <v>436</v>
      </c>
      <c r="F34" s="96"/>
      <c r="G34" s="97"/>
      <c r="H34" s="97"/>
      <c r="I34" s="97"/>
      <c r="J34" s="97"/>
      <c r="K34" s="596"/>
      <c r="L34" s="597"/>
    </row>
    <row r="35" spans="2:12" ht="102.75" customHeight="1" x14ac:dyDescent="0.25">
      <c r="B35" s="601"/>
      <c r="C35" s="25" t="s">
        <v>137</v>
      </c>
      <c r="D35" s="93">
        <v>6573.89</v>
      </c>
      <c r="E35" s="93">
        <v>7855.04</v>
      </c>
      <c r="F35" s="93"/>
      <c r="G35" s="93"/>
      <c r="H35" s="93"/>
      <c r="I35" s="93"/>
      <c r="J35" s="93"/>
      <c r="K35" s="596"/>
      <c r="L35" s="597"/>
    </row>
    <row r="36" spans="2:12" ht="48" customHeight="1" x14ac:dyDescent="0.25">
      <c r="B36" s="601"/>
      <c r="C36" s="25" t="s">
        <v>76</v>
      </c>
      <c r="D36" s="105">
        <f>IFERROR(D35*VLOOKUP(D31,'DATOS INICIALES'!$A$12:$B$43,2,0),"0")</f>
        <v>7625712400</v>
      </c>
      <c r="E36" s="105">
        <f>IFERROR(E35*VLOOKUP(E31,'DATOS INICIALES'!$A$12:$B$43,2,0),"0")</f>
        <v>6136687159.6800003</v>
      </c>
      <c r="F36" s="105" t="str">
        <f>IFERROR(F35*VLOOKUP(F31,'DATOS INICIALES'!$A$12:$B$43,2,0),"0")</f>
        <v>0</v>
      </c>
      <c r="G36" s="105" t="str">
        <f>IFERROR(G35*VLOOKUP(G31,'DATOS INICIALES'!$A$12:$B$43,2,0),"0")</f>
        <v>0</v>
      </c>
      <c r="H36" s="105" t="str">
        <f>IFERROR(H35*VLOOKUP(H31,'DATOS INICIALES'!$A$12:$B$43,2,0),"0")</f>
        <v>0</v>
      </c>
      <c r="I36" s="105" t="str">
        <f>IFERROR(I35*VLOOKUP(I31,'DATOS INICIALES'!$A$12:$B$43,2,0),"0")</f>
        <v>0</v>
      </c>
      <c r="J36" s="105" t="str">
        <f>IFERROR(J35*VLOOKUP(J31,'DATOS INICIALES'!$A$12:$B$43,2,0),"0")</f>
        <v>0</v>
      </c>
      <c r="K36" s="596"/>
      <c r="L36" s="597"/>
    </row>
    <row r="37" spans="2:12" ht="33.75" customHeight="1" x14ac:dyDescent="0.25">
      <c r="B37" s="601"/>
      <c r="C37" s="25" t="s">
        <v>138</v>
      </c>
      <c r="D37" s="94">
        <v>0.95</v>
      </c>
      <c r="E37" s="94">
        <v>0.75</v>
      </c>
      <c r="F37" s="94"/>
      <c r="G37" s="94"/>
      <c r="H37" s="94"/>
      <c r="I37" s="94"/>
      <c r="J37" s="94"/>
      <c r="K37" s="596"/>
      <c r="L37" s="597"/>
    </row>
    <row r="38" spans="2:12" ht="48.75" customHeight="1" x14ac:dyDescent="0.25">
      <c r="B38" s="601"/>
      <c r="C38" s="25" t="s">
        <v>144</v>
      </c>
      <c r="D38" s="105">
        <f t="shared" ref="D38:J38" si="3">IF(D24="","0",D37*D36)</f>
        <v>7244426780</v>
      </c>
      <c r="E38" s="105">
        <f t="shared" si="3"/>
        <v>4602515369.7600002</v>
      </c>
      <c r="F38" s="105" t="str">
        <f t="shared" si="3"/>
        <v>0</v>
      </c>
      <c r="G38" s="105" t="str">
        <f t="shared" si="3"/>
        <v>0</v>
      </c>
      <c r="H38" s="105" t="str">
        <f t="shared" si="3"/>
        <v>0</v>
      </c>
      <c r="I38" s="105" t="str">
        <f t="shared" si="3"/>
        <v>0</v>
      </c>
      <c r="J38" s="105" t="str">
        <f t="shared" si="3"/>
        <v>0</v>
      </c>
      <c r="K38" s="596"/>
      <c r="L38" s="597"/>
    </row>
    <row r="39" spans="2:12" ht="65.25" customHeight="1" x14ac:dyDescent="0.25">
      <c r="B39" s="601"/>
      <c r="C39" s="25" t="s">
        <v>139</v>
      </c>
      <c r="D39" s="106">
        <f t="shared" ref="D39:J39" si="4">IFERROR(D35*D37,"0")</f>
        <v>6245.1954999999998</v>
      </c>
      <c r="E39" s="106">
        <f t="shared" si="4"/>
        <v>5891.28</v>
      </c>
      <c r="F39" s="106">
        <f t="shared" si="4"/>
        <v>0</v>
      </c>
      <c r="G39" s="106">
        <f t="shared" si="4"/>
        <v>0</v>
      </c>
      <c r="H39" s="106">
        <f t="shared" si="4"/>
        <v>0</v>
      </c>
      <c r="I39" s="106">
        <f t="shared" si="4"/>
        <v>0</v>
      </c>
      <c r="J39" s="106">
        <f t="shared" si="4"/>
        <v>0</v>
      </c>
      <c r="K39" s="596"/>
      <c r="L39" s="597"/>
    </row>
    <row r="40" spans="2:12" ht="65.25" customHeight="1" x14ac:dyDescent="0.25">
      <c r="B40" s="601"/>
      <c r="C40" s="25" t="s">
        <v>140</v>
      </c>
      <c r="D40" s="94">
        <v>0.05</v>
      </c>
      <c r="E40" s="94">
        <v>0.05</v>
      </c>
      <c r="F40" s="94"/>
      <c r="G40" s="94"/>
      <c r="H40" s="94"/>
      <c r="I40" s="94"/>
      <c r="J40" s="94"/>
      <c r="K40" s="596"/>
      <c r="L40" s="597"/>
    </row>
    <row r="41" spans="2:12" ht="65.25" customHeight="1" x14ac:dyDescent="0.25">
      <c r="B41" s="601"/>
      <c r="C41" s="25" t="s">
        <v>145</v>
      </c>
      <c r="D41" s="107">
        <f t="shared" ref="D41:J41" si="5">IF(D25="","0",D40*D36)</f>
        <v>381285620</v>
      </c>
      <c r="E41" s="107">
        <f t="shared" si="5"/>
        <v>306834357.98400003</v>
      </c>
      <c r="F41" s="107" t="str">
        <f t="shared" si="5"/>
        <v>0</v>
      </c>
      <c r="G41" s="107" t="str">
        <f t="shared" si="5"/>
        <v>0</v>
      </c>
      <c r="H41" s="107" t="str">
        <f t="shared" si="5"/>
        <v>0</v>
      </c>
      <c r="I41" s="107" t="str">
        <f t="shared" si="5"/>
        <v>0</v>
      </c>
      <c r="J41" s="107" t="str">
        <f t="shared" si="5"/>
        <v>0</v>
      </c>
      <c r="K41" s="596"/>
      <c r="L41" s="597"/>
    </row>
    <row r="42" spans="2:12" ht="65.25" customHeight="1" x14ac:dyDescent="0.25">
      <c r="B42" s="601"/>
      <c r="C42" s="25" t="s">
        <v>141</v>
      </c>
      <c r="D42" s="106">
        <f>IF(D25="",0,D35*D40)</f>
        <v>328.69450000000006</v>
      </c>
      <c r="E42" s="106">
        <f t="shared" ref="E42:J42" si="6">IF(E25="",0,E35*E40)</f>
        <v>392.75200000000001</v>
      </c>
      <c r="F42" s="106">
        <f t="shared" si="6"/>
        <v>0</v>
      </c>
      <c r="G42" s="106">
        <f t="shared" si="6"/>
        <v>0</v>
      </c>
      <c r="H42" s="106">
        <f t="shared" si="6"/>
        <v>0</v>
      </c>
      <c r="I42" s="106">
        <f t="shared" si="6"/>
        <v>0</v>
      </c>
      <c r="J42" s="106">
        <f t="shared" si="6"/>
        <v>0</v>
      </c>
      <c r="K42" s="596"/>
      <c r="L42" s="597"/>
    </row>
    <row r="43" spans="2:12" ht="65.25" customHeight="1" x14ac:dyDescent="0.25">
      <c r="B43" s="601"/>
      <c r="C43" s="25" t="s">
        <v>142</v>
      </c>
      <c r="D43" s="94"/>
      <c r="E43" s="94"/>
      <c r="F43" s="94"/>
      <c r="G43" s="94"/>
      <c r="H43" s="94"/>
      <c r="I43" s="94"/>
      <c r="J43" s="94"/>
      <c r="K43" s="596"/>
      <c r="L43" s="597"/>
    </row>
    <row r="44" spans="2:12" ht="65.25" customHeight="1" x14ac:dyDescent="0.25">
      <c r="B44" s="601"/>
      <c r="C44" s="25" t="s">
        <v>146</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596"/>
      <c r="L44" s="597"/>
    </row>
    <row r="45" spans="2:12" ht="65.25" customHeight="1" x14ac:dyDescent="0.25">
      <c r="B45" s="602"/>
      <c r="C45" s="25" t="s">
        <v>143</v>
      </c>
      <c r="D45" s="106">
        <f>IF(D26="",0,D35*D43)</f>
        <v>0</v>
      </c>
      <c r="E45" s="106">
        <f t="shared" ref="E45:J45" si="8">IF(E26="",0,E35*E43)</f>
        <v>0</v>
      </c>
      <c r="F45" s="106">
        <f t="shared" si="8"/>
        <v>0</v>
      </c>
      <c r="G45" s="106">
        <f t="shared" si="8"/>
        <v>0</v>
      </c>
      <c r="H45" s="106">
        <f t="shared" si="8"/>
        <v>0</v>
      </c>
      <c r="I45" s="106">
        <f t="shared" si="8"/>
        <v>0</v>
      </c>
      <c r="J45" s="106">
        <f t="shared" si="8"/>
        <v>0</v>
      </c>
      <c r="K45" s="596"/>
      <c r="L45" s="597"/>
    </row>
    <row r="46" spans="2:12" ht="39.75" customHeight="1" x14ac:dyDescent="0.25">
      <c r="B46" s="142" t="s">
        <v>57</v>
      </c>
      <c r="C46" s="29" t="s">
        <v>58</v>
      </c>
      <c r="D46" s="90" t="s">
        <v>14</v>
      </c>
      <c r="E46" s="90" t="s">
        <v>14</v>
      </c>
      <c r="F46" s="90"/>
      <c r="G46" s="90"/>
      <c r="H46" s="90"/>
      <c r="I46" s="90"/>
      <c r="J46" s="90"/>
      <c r="K46" s="596"/>
      <c r="L46" s="597"/>
    </row>
    <row r="47" spans="2:12" ht="24.75" customHeight="1" x14ac:dyDescent="0.25">
      <c r="B47" s="606" t="s">
        <v>36</v>
      </c>
      <c r="C47" s="28">
        <f>+'DATOS INICIALES'!D21</f>
        <v>72101500</v>
      </c>
      <c r="D47" s="96" t="s">
        <v>79</v>
      </c>
      <c r="E47" s="96" t="s">
        <v>79</v>
      </c>
      <c r="F47" s="96"/>
      <c r="G47" s="96"/>
      <c r="H47" s="96"/>
      <c r="I47" s="96"/>
      <c r="J47" s="97"/>
      <c r="K47" s="596"/>
      <c r="L47" s="597"/>
    </row>
    <row r="48" spans="2:12" ht="24.75" customHeight="1" x14ac:dyDescent="0.25">
      <c r="B48" s="607"/>
      <c r="C48" s="28">
        <f>+'DATOS INICIALES'!D22</f>
        <v>72102900</v>
      </c>
      <c r="D48" s="96" t="s">
        <v>79</v>
      </c>
      <c r="E48" s="96" t="s">
        <v>79</v>
      </c>
      <c r="F48" s="96"/>
      <c r="G48" s="96"/>
      <c r="H48" s="96"/>
      <c r="I48" s="96"/>
      <c r="J48" s="97"/>
      <c r="K48" s="596"/>
      <c r="L48" s="597"/>
    </row>
    <row r="49" spans="2:12" ht="24.75" customHeight="1" x14ac:dyDescent="0.25">
      <c r="B49" s="607"/>
      <c r="C49" s="28">
        <f>+'DATOS INICIALES'!D23</f>
        <v>72103300</v>
      </c>
      <c r="D49" s="96" t="s">
        <v>79</v>
      </c>
      <c r="E49" s="96" t="s">
        <v>79</v>
      </c>
      <c r="F49" s="96"/>
      <c r="G49" s="96"/>
      <c r="H49" s="96"/>
      <c r="I49" s="96"/>
      <c r="J49" s="97"/>
      <c r="K49" s="596"/>
      <c r="L49" s="597"/>
    </row>
    <row r="50" spans="2:12" ht="24.75" customHeight="1" x14ac:dyDescent="0.25">
      <c r="B50" s="607"/>
      <c r="C50" s="28">
        <f>+'DATOS INICIALES'!D24</f>
        <v>72141100</v>
      </c>
      <c r="D50" s="96" t="s">
        <v>79</v>
      </c>
      <c r="E50" s="96" t="s">
        <v>79</v>
      </c>
      <c r="F50" s="96"/>
      <c r="G50" s="96"/>
      <c r="H50" s="96"/>
      <c r="I50" s="96"/>
      <c r="J50" s="97"/>
      <c r="K50" s="596"/>
      <c r="L50" s="597"/>
    </row>
    <row r="51" spans="2:12" ht="24.75" customHeight="1" x14ac:dyDescent="0.25">
      <c r="B51" s="607"/>
      <c r="C51" s="28">
        <f>+'DATOS INICIALES'!D25</f>
        <v>72141500</v>
      </c>
      <c r="D51" s="96" t="s">
        <v>79</v>
      </c>
      <c r="E51" s="96" t="s">
        <v>79</v>
      </c>
      <c r="F51" s="96"/>
      <c r="G51" s="96"/>
      <c r="H51" s="96"/>
      <c r="I51" s="96"/>
      <c r="J51" s="97"/>
      <c r="K51" s="596"/>
      <c r="L51" s="597"/>
    </row>
    <row r="52" spans="2:12" ht="24.75" customHeight="1" x14ac:dyDescent="0.25">
      <c r="B52" s="607"/>
      <c r="C52" s="28">
        <f>+'DATOS INICIALES'!D26</f>
        <v>72153900</v>
      </c>
      <c r="D52" s="96" t="s">
        <v>79</v>
      </c>
      <c r="E52" s="96" t="s">
        <v>79</v>
      </c>
      <c r="F52" s="96"/>
      <c r="G52" s="96"/>
      <c r="H52" s="96"/>
      <c r="I52" s="96"/>
      <c r="J52" s="97"/>
      <c r="K52" s="596"/>
      <c r="L52" s="597"/>
    </row>
    <row r="53" spans="2:12" ht="24.75" customHeight="1" x14ac:dyDescent="0.25">
      <c r="B53" s="607"/>
      <c r="C53" s="28"/>
      <c r="D53" s="96"/>
      <c r="E53" s="96"/>
      <c r="F53" s="96"/>
      <c r="G53" s="96"/>
      <c r="H53" s="96"/>
      <c r="I53" s="96"/>
      <c r="J53" s="96"/>
      <c r="K53" s="596"/>
      <c r="L53" s="597"/>
    </row>
    <row r="54" spans="2:12" ht="60.75" customHeight="1" x14ac:dyDescent="0.25">
      <c r="B54" s="608"/>
      <c r="C54" s="15" t="s">
        <v>59</v>
      </c>
      <c r="D54" s="15" t="str">
        <f t="shared" ref="D54:J54" si="9">IF(D24="","N/A",IF(D47="SI","CUMPLE",IF(D48="SI","CUMPLE",IF(D49="SI","CUMPLE",IF(D50="SI","CUMPLE",IF(D51="SI","CUMPLE",IF(D52="SI","CUMPLE",IF(D53="SI","CUMPLE","NO CUMPLE"))))))))</f>
        <v>CUMPLE</v>
      </c>
      <c r="E54" s="15" t="str">
        <f t="shared" si="9"/>
        <v>CUMPLE</v>
      </c>
      <c r="F54" s="15" t="str">
        <f t="shared" si="9"/>
        <v>N/A</v>
      </c>
      <c r="G54" s="15" t="str">
        <f t="shared" si="9"/>
        <v>N/A</v>
      </c>
      <c r="H54" s="15" t="str">
        <f t="shared" si="9"/>
        <v>N/A</v>
      </c>
      <c r="I54" s="15" t="str">
        <f t="shared" si="9"/>
        <v>N/A</v>
      </c>
      <c r="J54" s="15" t="str">
        <f t="shared" si="9"/>
        <v>N/A</v>
      </c>
      <c r="K54" s="596"/>
      <c r="L54" s="597"/>
    </row>
    <row r="55" spans="2:12" ht="296.25" customHeight="1" x14ac:dyDescent="0.25">
      <c r="B55" s="609" t="s">
        <v>206</v>
      </c>
      <c r="C55" s="610"/>
      <c r="D55" s="90" t="s">
        <v>14</v>
      </c>
      <c r="E55" s="90" t="s">
        <v>14</v>
      </c>
      <c r="F55" s="90"/>
      <c r="G55" s="90"/>
      <c r="H55" s="90"/>
      <c r="I55" s="90"/>
      <c r="J55" s="90"/>
      <c r="K55" s="639"/>
      <c r="L55" s="640"/>
    </row>
    <row r="56" spans="2:12" ht="353.25" customHeight="1" x14ac:dyDescent="0.25">
      <c r="B56" s="609" t="s">
        <v>209</v>
      </c>
      <c r="C56" s="610"/>
      <c r="D56" s="90" t="s">
        <v>14</v>
      </c>
      <c r="E56" s="90" t="s">
        <v>14</v>
      </c>
      <c r="F56" s="90"/>
      <c r="G56" s="90"/>
      <c r="H56" s="90"/>
      <c r="I56" s="90"/>
      <c r="J56" s="90"/>
      <c r="K56" s="639"/>
      <c r="L56" s="640"/>
    </row>
    <row r="57" spans="2:12" ht="99" customHeight="1" x14ac:dyDescent="0.25">
      <c r="B57" s="603" t="s">
        <v>211</v>
      </c>
      <c r="C57" s="604"/>
      <c r="D57" s="90" t="s">
        <v>14</v>
      </c>
      <c r="E57" s="90" t="s">
        <v>14</v>
      </c>
      <c r="F57" s="90"/>
      <c r="G57" s="90"/>
      <c r="H57" s="90"/>
      <c r="I57" s="90"/>
      <c r="J57" s="90"/>
      <c r="K57" s="639"/>
      <c r="L57" s="640"/>
    </row>
    <row r="58" spans="2:12" ht="92.25" customHeight="1" x14ac:dyDescent="0.25">
      <c r="B58" s="603" t="s">
        <v>207</v>
      </c>
      <c r="C58" s="604"/>
      <c r="D58" s="90" t="s">
        <v>14</v>
      </c>
      <c r="E58" s="90" t="s">
        <v>14</v>
      </c>
      <c r="F58" s="90"/>
      <c r="G58" s="90"/>
      <c r="H58" s="90"/>
      <c r="I58" s="90"/>
      <c r="J58" s="90"/>
      <c r="K58" s="639"/>
      <c r="L58" s="640"/>
    </row>
    <row r="59" spans="2:12" ht="291.75" customHeight="1" x14ac:dyDescent="0.25">
      <c r="B59" s="603" t="s">
        <v>208</v>
      </c>
      <c r="C59" s="604"/>
      <c r="D59" s="90" t="s">
        <v>13</v>
      </c>
      <c r="E59" s="90" t="s">
        <v>13</v>
      </c>
      <c r="F59" s="90"/>
      <c r="G59" s="90"/>
      <c r="H59" s="90"/>
      <c r="I59" s="90"/>
      <c r="J59" s="90"/>
      <c r="K59" s="639"/>
      <c r="L59" s="640"/>
    </row>
    <row r="60" spans="2:12" ht="336" customHeight="1" x14ac:dyDescent="0.25">
      <c r="B60" s="531" t="s">
        <v>213</v>
      </c>
      <c r="C60" s="531"/>
      <c r="D60" s="90" t="s">
        <v>14</v>
      </c>
      <c r="E60" s="90" t="s">
        <v>14</v>
      </c>
      <c r="F60" s="90"/>
      <c r="G60" s="90"/>
      <c r="H60" s="90"/>
      <c r="I60" s="90"/>
      <c r="J60" s="90"/>
      <c r="K60" s="639"/>
      <c r="L60" s="640"/>
    </row>
    <row r="61" spans="2:12" ht="129.75" customHeight="1" x14ac:dyDescent="0.25">
      <c r="B61" s="584" t="s">
        <v>168</v>
      </c>
      <c r="C61" s="585"/>
      <c r="D61" s="90" t="s">
        <v>13</v>
      </c>
      <c r="E61" s="90" t="s">
        <v>13</v>
      </c>
      <c r="F61" s="90"/>
      <c r="G61" s="90"/>
      <c r="H61" s="90"/>
      <c r="I61" s="90"/>
      <c r="J61" s="90"/>
      <c r="K61" s="639"/>
      <c r="L61" s="640"/>
    </row>
    <row r="62" spans="2:12" ht="408.75" customHeight="1" x14ac:dyDescent="0.25">
      <c r="B62" s="605" t="s">
        <v>170</v>
      </c>
      <c r="C62" s="605"/>
      <c r="D62" s="90" t="s">
        <v>13</v>
      </c>
      <c r="E62" s="90" t="s">
        <v>13</v>
      </c>
      <c r="F62" s="90"/>
      <c r="G62" s="90"/>
      <c r="H62" s="90"/>
      <c r="I62" s="90"/>
      <c r="J62" s="90"/>
      <c r="K62" s="639"/>
      <c r="L62" s="640"/>
    </row>
    <row r="63" spans="2:12" ht="234.75" customHeight="1" x14ac:dyDescent="0.25">
      <c r="B63" s="531" t="s">
        <v>212</v>
      </c>
      <c r="C63" s="531"/>
      <c r="D63" s="90" t="s">
        <v>14</v>
      </c>
      <c r="E63" s="90" t="s">
        <v>14</v>
      </c>
      <c r="F63" s="90"/>
      <c r="G63" s="90"/>
      <c r="H63" s="90"/>
      <c r="I63" s="90"/>
      <c r="J63" s="90"/>
      <c r="K63" s="639"/>
      <c r="L63" s="640"/>
    </row>
    <row r="64" spans="2:12" ht="70.5" customHeight="1" x14ac:dyDescent="0.25">
      <c r="B64" s="611" t="s">
        <v>80</v>
      </c>
      <c r="C64" s="611"/>
      <c r="D64" s="15" t="str">
        <f>IF(D24="","N/A",IF(AND(D46="CUMPLE",D54="CUMPLE",D55="CUMPLE",D56="CUMPLE",D57="CUMPLE",D58="CUMPLE",OR(D59="CUMPLE",D59="N/A"),D60="CUMPLE",OR(D61="CUMPLE",D61="N/A"),D63="CUMPLE",OR(D62="CUMPLE",D62="N/A")),"CUMPLE","NO CUMPLE"))</f>
        <v>CUMPLE</v>
      </c>
      <c r="E64" s="15" t="str">
        <f>IF(E24="","N/A",IF(AND(E46="CUMPLE",E54="CUMPLE",E55="CUMPLE",E56="CUMPLE",E57="CUMPLE",E58="CUMPLE",OR(E59="CUMPLE",E59="N/A"),E60="CUMPLE",OR(E61="CUMPLE",E61="N/A"),E63="CUMPLE",OR(E62="CUMPLE",E62="N/A")),"CUMPLE","NO CUMPLE"))</f>
        <v>CUMPLE</v>
      </c>
      <c r="F64" s="15" t="str">
        <f t="shared" ref="F64:J64" si="10">IF(F24="","N/A",IF(AND(F46="CUMPLE",F54="CUMPLE",F55="CUMPLE",F56="CUMPLE",F57="CUMPLE",F58="CUMPLE",OR(F59="CUMPLE",F59="N/A"),F60="CUMPLE",OR(F61="CUMPLE",F61="N/A"),F63="CUMPLE",OR(F62="CUMPLE",F62="N/A")),"CUMPLE","NO CUMPLE"))</f>
        <v>N/A</v>
      </c>
      <c r="G64" s="15" t="str">
        <f t="shared" si="10"/>
        <v>N/A</v>
      </c>
      <c r="H64" s="15" t="str">
        <f t="shared" si="10"/>
        <v>N/A</v>
      </c>
      <c r="I64" s="15" t="str">
        <f t="shared" si="10"/>
        <v>N/A</v>
      </c>
      <c r="J64" s="15" t="str">
        <f t="shared" si="10"/>
        <v>N/A</v>
      </c>
      <c r="K64" s="165"/>
      <c r="L64" s="162"/>
    </row>
    <row r="65" spans="2:12" ht="81.75" customHeight="1" x14ac:dyDescent="0.25">
      <c r="B65" s="531" t="s">
        <v>177</v>
      </c>
      <c r="C65" s="531"/>
      <c r="D65" s="90" t="s">
        <v>14</v>
      </c>
      <c r="E65" s="90" t="s">
        <v>14</v>
      </c>
      <c r="F65" s="90"/>
      <c r="G65" s="90"/>
      <c r="H65" s="90"/>
      <c r="I65" s="90"/>
      <c r="J65" s="90"/>
      <c r="K65" s="639"/>
      <c r="L65" s="640"/>
    </row>
  </sheetData>
  <sheetProtection formatCells="0" formatColumns="0" formatRows="0"/>
  <mergeCells count="80">
    <mergeCell ref="B12:L12"/>
    <mergeCell ref="B2:L2"/>
    <mergeCell ref="B3:L3"/>
    <mergeCell ref="B4:L4"/>
    <mergeCell ref="B5:L5"/>
    <mergeCell ref="B7:I7"/>
    <mergeCell ref="J7:L7"/>
    <mergeCell ref="C8:I8"/>
    <mergeCell ref="C9:I9"/>
    <mergeCell ref="C10:I10"/>
    <mergeCell ref="C11:G11"/>
    <mergeCell ref="I11:L11"/>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K39:L39"/>
    <mergeCell ref="K40:L40"/>
    <mergeCell ref="K41:L41"/>
    <mergeCell ref="K42:L42"/>
    <mergeCell ref="K43:L43"/>
    <mergeCell ref="K44:L44"/>
    <mergeCell ref="K46:L46"/>
    <mergeCell ref="B47:B54"/>
    <mergeCell ref="K47:L47"/>
    <mergeCell ref="K48:L48"/>
    <mergeCell ref="K49:L49"/>
    <mergeCell ref="K50:L50"/>
    <mergeCell ref="K51:L51"/>
    <mergeCell ref="K52:L52"/>
    <mergeCell ref="K53:L53"/>
    <mergeCell ref="K54:L54"/>
    <mergeCell ref="B55:C55"/>
    <mergeCell ref="K55:L55"/>
    <mergeCell ref="B56:C56"/>
    <mergeCell ref="K56:L56"/>
    <mergeCell ref="B57:C57"/>
    <mergeCell ref="K57:L57"/>
    <mergeCell ref="B58:C58"/>
    <mergeCell ref="K58:L58"/>
    <mergeCell ref="B59:C59"/>
    <mergeCell ref="K59:L59"/>
    <mergeCell ref="B60:C60"/>
    <mergeCell ref="K60:L60"/>
    <mergeCell ref="B64:C64"/>
    <mergeCell ref="B65:C65"/>
    <mergeCell ref="K65:L65"/>
    <mergeCell ref="B61:C61"/>
    <mergeCell ref="K61:L61"/>
    <mergeCell ref="B62:C62"/>
    <mergeCell ref="K62:L62"/>
    <mergeCell ref="B63:C63"/>
    <mergeCell ref="K63:L63"/>
  </mergeCells>
  <conditionalFormatting sqref="D25:J35">
    <cfRule type="containsBlanks" dxfId="1037" priority="13">
      <formula>LEN(TRIM(D25))=0</formula>
    </cfRule>
    <cfRule type="notContainsErrors" dxfId="1036" priority="14">
      <formula>NOT(ISERROR(D25))</formula>
    </cfRule>
  </conditionalFormatting>
  <conditionalFormatting sqref="D34:J34 D24:K24 D37:J37 D40:J40 D43:J43 D46:J53 D55:J63 K64:L64 D65:K65">
    <cfRule type="containsBlanks" dxfId="1035" priority="15">
      <formula>LEN(TRIM(D24))=0</formula>
    </cfRule>
  </conditionalFormatting>
  <conditionalFormatting sqref="D46:J53">
    <cfRule type="cellIs" dxfId="1034" priority="11" operator="equal">
      <formula>"NO CUMPLE"</formula>
    </cfRule>
    <cfRule type="cellIs" dxfId="1033" priority="12" operator="equal">
      <formula>"CUMPLE"</formula>
    </cfRule>
  </conditionalFormatting>
  <conditionalFormatting sqref="D54:J54">
    <cfRule type="cellIs" dxfId="1032" priority="27" operator="equal">
      <formula>"""CUMPLE"""</formula>
    </cfRule>
    <cfRule type="cellIs" dxfId="1031" priority="26" operator="equal">
      <formula>"NO CUMPLE"</formula>
    </cfRule>
    <cfRule type="cellIs" dxfId="1030" priority="25" operator="equal">
      <formula>"CUMPLE"</formula>
    </cfRule>
    <cfRule type="cellIs" dxfId="1029" priority="21" operator="equal">
      <formula>"N/A"</formula>
    </cfRule>
  </conditionalFormatting>
  <conditionalFormatting sqref="D55:J63">
    <cfRule type="cellIs" dxfId="1028" priority="3" operator="equal">
      <formula>"NO CUMPLE"</formula>
    </cfRule>
    <cfRule type="cellIs" dxfId="1027" priority="4" operator="equal">
      <formula>"CUMPLE"</formula>
    </cfRule>
  </conditionalFormatting>
  <conditionalFormatting sqref="D64:J64">
    <cfRule type="cellIs" dxfId="1026" priority="19" operator="equal">
      <formula>"NO CUMPLE"</formula>
    </cfRule>
    <cfRule type="cellIs" dxfId="1025" priority="20" operator="equal">
      <formula>"""CUMPLE"""</formula>
    </cfRule>
    <cfRule type="cellIs" dxfId="1024" priority="17" operator="equal">
      <formula>"N/A"</formula>
    </cfRule>
    <cfRule type="cellIs" dxfId="1023" priority="18" operator="equal">
      <formula>"CUMPLE"</formula>
    </cfRule>
  </conditionalFormatting>
  <conditionalFormatting sqref="D65:J65">
    <cfRule type="cellIs" dxfId="1022" priority="9" operator="equal">
      <formula>"NO CUMPLE"</formula>
    </cfRule>
    <cfRule type="cellIs" dxfId="1021" priority="10" operator="equal">
      <formula>"CUMPLE"</formula>
    </cfRule>
  </conditionalFormatting>
  <conditionalFormatting sqref="D24:K24 D34:J34 D37:J37 D40:J40 D43:J43 D46:J53 D55:J63 K64:L64 D65:K65">
    <cfRule type="notContainsErrors" dxfId="1020" priority="16">
      <formula>NOT(ISERROR(D24))</formula>
    </cfRule>
  </conditionalFormatting>
  <conditionalFormatting sqref="F20:H20">
    <cfRule type="cellIs" dxfId="1019" priority="31" operator="equal">
      <formula>"CUMPLE"</formula>
    </cfRule>
    <cfRule type="cellIs" dxfId="1018" priority="32" operator="equal">
      <formula>"NO CUMPLE"</formula>
    </cfRule>
    <cfRule type="cellIs" dxfId="1017" priority="33" operator="equal">
      <formula>"""CUMPLE"""</formula>
    </cfRule>
  </conditionalFormatting>
  <conditionalFormatting sqref="I11">
    <cfRule type="containsText" dxfId="1016" priority="37" operator="containsText" text="NO CUMPLE">
      <formula>NOT(ISERROR(SEARCH("NO CUMPLE",I11)))</formula>
    </cfRule>
    <cfRule type="containsText" dxfId="1015" priority="34" operator="containsText" text="INHABILITADO">
      <formula>NOT(ISERROR(SEARCH("INHABILITADO",I11)))</formula>
    </cfRule>
    <cfRule type="containsText" dxfId="1014" priority="35" operator="containsText" text="HABILITADO">
      <formula>NOT(ISERROR(SEARCH("HABILITADO",I11)))</formula>
    </cfRule>
    <cfRule type="containsText" dxfId="1013" priority="36" operator="containsText" text="HABILITADO">
      <formula>NOT(ISERROR(SEARCH("HABILITADO",I11)))</formula>
    </cfRule>
  </conditionalFormatting>
  <conditionalFormatting sqref="J20">
    <cfRule type="cellIs" dxfId="1012" priority="8" operator="equal">
      <formula>"SI"</formula>
    </cfRule>
    <cfRule type="cellIs" dxfId="1011" priority="7" operator="equal">
      <formula>"NO"</formula>
    </cfRule>
  </conditionalFormatting>
  <conditionalFormatting sqref="K19">
    <cfRule type="cellIs" dxfId="1010" priority="22" operator="equal">
      <formula>"CUMPLE"</formula>
    </cfRule>
    <cfRule type="cellIs" dxfId="1009" priority="23" operator="equal">
      <formula>"NO CUMPLE"</formula>
    </cfRule>
    <cfRule type="cellIs" dxfId="1008" priority="24" operator="equal">
      <formula>"""CUMPLE"""</formula>
    </cfRule>
  </conditionalFormatting>
  <conditionalFormatting sqref="K25:K63">
    <cfRule type="notContainsErrors" dxfId="1007" priority="2">
      <formula>NOT(ISERROR(K25))</formula>
    </cfRule>
    <cfRule type="containsBlanks" dxfId="1006" priority="1">
      <formula>LEN(TRIM(K25))=0</formula>
    </cfRule>
  </conditionalFormatting>
  <conditionalFormatting sqref="L15">
    <cfRule type="cellIs" dxfId="1005" priority="28" operator="equal">
      <formula>"CUMPLE"</formula>
    </cfRule>
    <cfRule type="cellIs" dxfId="1004" priority="29" operator="equal">
      <formula>"NO CUMPLE"</formula>
    </cfRule>
    <cfRule type="cellIs" dxfId="1003" priority="30" operator="equal">
      <formula>"""CUMPLE"""</formula>
    </cfRule>
  </conditionalFormatting>
  <conditionalFormatting sqref="L20">
    <cfRule type="cellIs" dxfId="1002" priority="5" operator="equal">
      <formula>"NO"</formula>
    </cfRule>
    <cfRule type="cellIs" dxfId="1001" priority="6" operator="equal">
      <formula>"SI"</formula>
    </cfRule>
  </conditionalFormatting>
  <dataValidations count="3">
    <dataValidation type="list" allowBlank="1" showInputMessage="1" showErrorMessage="1" sqref="L57:L64" xr:uid="{00000000-0002-0000-0D00-000000000000}">
      <formula1>"0,1,2,3,4,5,6"</formula1>
    </dataValidation>
    <dataValidation type="list" allowBlank="1" showInputMessage="1" showErrorMessage="1" sqref="D24:J26" xr:uid="{00000000-0002-0000-0D00-000001000000}">
      <formula1>$C$15:$C$19</formula1>
    </dataValidation>
    <dataValidation type="list" allowBlank="1" showInputMessage="1" showErrorMessage="1" sqref="D65:I65" xr:uid="{00000000-0002-0000-0D00-000002000000}">
      <formula1>"CUMPLE,NO CUMPLE"</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0D00-000003000000}">
          <x14:formula1>
            <xm:f>'DATOS INICIALES'!$C$45:$C$46</xm:f>
          </x14:formula1>
          <xm:sqref>D47:I53 J47:J52</xm:sqref>
        </x14:dataValidation>
        <x14:dataValidation type="list" allowBlank="1" showInputMessage="1" showErrorMessage="1" xr:uid="{00000000-0002-0000-0D00-000004000000}">
          <x14:formula1>
            <xm:f>'DATOS INICIALES'!$A$50:$A$52</xm:f>
          </x14:formula1>
          <xm:sqref>D55:I57 D46:J46 J55:J56 D58:J63</xm:sqref>
        </x14:dataValidation>
        <x14:dataValidation type="list" allowBlank="1" showInputMessage="1" showErrorMessage="1" xr:uid="{00000000-0002-0000-0D00-000005000000}">
          <x14:formula1>
            <xm:f>'DATOS INICIALES'!$A$54:$A$59</xm:f>
          </x14:formula1>
          <xm:sqref>D23:I23</xm:sqref>
        </x14:dataValidation>
        <x14:dataValidation type="list" allowBlank="1" showInputMessage="1" showErrorMessage="1" xr:uid="{00000000-0002-0000-0D00-000006000000}">
          <x14:formula1>
            <xm:f>'DATOS INICIALES'!$D$21:$D$25</xm:f>
          </x14:formula1>
          <xm:sqref>M47:M54</xm:sqref>
        </x14:dataValidation>
        <x14:dataValidation type="list" allowBlank="1" showInputMessage="1" showErrorMessage="1" xr:uid="{00000000-0002-0000-0D00-000007000000}">
          <x14:formula1>
            <xm:f>'DATOS INICIALES'!$A$13:$A$43</xm:f>
          </x14:formula1>
          <xm:sqref>D31:I31</xm:sqref>
        </x14:dataValidation>
      </x14:dataValidations>
    </ext>
  </extLs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N65"/>
  <sheetViews>
    <sheetView view="pageBreakPreview" zoomScale="55" zoomScaleNormal="55" zoomScaleSheetLayoutView="55" workbookViewId="0">
      <pane ySplit="11" topLeftCell="A26" activePane="bottomLeft" state="frozenSplit"/>
      <selection activeCell="D65" sqref="D65"/>
      <selection pane="bottomLeft" activeCell="E28" sqref="E28"/>
    </sheetView>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612" t="s">
        <v>0</v>
      </c>
      <c r="C2" s="613"/>
      <c r="D2" s="613"/>
      <c r="E2" s="613"/>
      <c r="F2" s="613"/>
      <c r="G2" s="613"/>
      <c r="H2" s="613"/>
      <c r="I2" s="613"/>
      <c r="J2" s="613"/>
      <c r="K2" s="613"/>
      <c r="L2" s="614"/>
    </row>
    <row r="3" spans="1:12" ht="4.5" customHeight="1" x14ac:dyDescent="0.25">
      <c r="B3" s="615"/>
      <c r="C3" s="616"/>
      <c r="D3" s="616"/>
      <c r="E3" s="616"/>
      <c r="F3" s="616"/>
      <c r="G3" s="616"/>
      <c r="H3" s="616"/>
      <c r="I3" s="616"/>
      <c r="J3" s="616"/>
      <c r="K3" s="616"/>
      <c r="L3" s="617"/>
    </row>
    <row r="4" spans="1:12" ht="18.75" x14ac:dyDescent="0.3">
      <c r="B4" s="618" t="str">
        <f>'DATOS INICIALES'!G4</f>
        <v>FDLK-LP-013-20234</v>
      </c>
      <c r="C4" s="619"/>
      <c r="D4" s="619"/>
      <c r="E4" s="619"/>
      <c r="F4" s="619"/>
      <c r="G4" s="619"/>
      <c r="H4" s="619"/>
      <c r="I4" s="619"/>
      <c r="J4" s="619"/>
      <c r="K4" s="619"/>
      <c r="L4" s="620"/>
    </row>
    <row r="5" spans="1:12" ht="3.75" customHeight="1" x14ac:dyDescent="0.25">
      <c r="B5" s="615"/>
      <c r="C5" s="616"/>
      <c r="D5" s="616"/>
      <c r="E5" s="616"/>
      <c r="F5" s="616"/>
      <c r="G5" s="616"/>
      <c r="H5" s="616"/>
      <c r="I5" s="616"/>
      <c r="J5" s="616"/>
      <c r="K5" s="616"/>
      <c r="L5" s="617"/>
    </row>
    <row r="6" spans="1:12" x14ac:dyDescent="0.25">
      <c r="B6" s="10" t="s">
        <v>32</v>
      </c>
      <c r="C6" s="73" t="s">
        <v>54</v>
      </c>
      <c r="D6" s="72" t="s">
        <v>70</v>
      </c>
      <c r="E6" s="89"/>
      <c r="F6" s="65"/>
      <c r="G6" s="72" t="s">
        <v>97</v>
      </c>
      <c r="H6" s="99">
        <v>45632</v>
      </c>
      <c r="I6" s="41"/>
      <c r="J6" s="41"/>
      <c r="K6" s="41"/>
      <c r="L6" s="42"/>
    </row>
    <row r="7" spans="1:12" x14ac:dyDescent="0.25">
      <c r="B7" s="621" t="s">
        <v>89</v>
      </c>
      <c r="C7" s="622"/>
      <c r="D7" s="622"/>
      <c r="E7" s="622"/>
      <c r="F7" s="622"/>
      <c r="G7" s="622"/>
      <c r="H7" s="622"/>
      <c r="I7" s="622"/>
      <c r="J7" s="623" t="s">
        <v>71</v>
      </c>
      <c r="K7" s="622"/>
      <c r="L7" s="624"/>
    </row>
    <row r="8" spans="1:12" ht="36.75" customHeight="1" x14ac:dyDescent="0.25">
      <c r="B8" s="2" t="s">
        <v>23</v>
      </c>
      <c r="C8" s="632" t="str">
        <f>'DATOS INICIALES'!D2</f>
        <v xml:space="preserve">“CONTRATAR POR EL SISTEMA DE PRECIOS UNITARIOS A MONTO AGOTABLE EL DIAGNÓSTICO, MANTENIMIENTO CORRECTIVO Y PREVENTIVO, SUMINISTRO E INSTALACION DE MOBILIARIO DE LOS PARQUES DE PROXIMIDAD (VECINALES Y DE BOLSILLO) PRIORIZADOS EN LA LOCALIDAD DE KENNEDY”.  </v>
      </c>
      <c r="D8" s="633"/>
      <c r="E8" s="633"/>
      <c r="F8" s="633"/>
      <c r="G8" s="633"/>
      <c r="H8" s="633"/>
      <c r="I8" s="633"/>
      <c r="J8" s="154" t="s">
        <v>66</v>
      </c>
      <c r="K8" s="155">
        <v>0.75</v>
      </c>
      <c r="L8" s="156">
        <f>K8*$C$10</f>
        <v>1645.1285451923077</v>
      </c>
    </row>
    <row r="9" spans="1:12" ht="28.5" customHeight="1" x14ac:dyDescent="0.25">
      <c r="B9" s="2" t="s">
        <v>68</v>
      </c>
      <c r="C9" s="634">
        <f>+'DATOS INICIALES'!C5</f>
        <v>2851556145</v>
      </c>
      <c r="D9" s="635"/>
      <c r="E9" s="635"/>
      <c r="F9" s="635"/>
      <c r="G9" s="635"/>
      <c r="H9" s="635"/>
      <c r="I9" s="635"/>
      <c r="J9" s="154" t="s">
        <v>67</v>
      </c>
      <c r="K9" s="155">
        <v>1.2</v>
      </c>
      <c r="L9" s="156">
        <f t="shared" ref="L9:L10" si="0">K9*$C$10</f>
        <v>2632.2056723076921</v>
      </c>
    </row>
    <row r="10" spans="1:12" ht="25.5" customHeight="1" x14ac:dyDescent="0.25">
      <c r="B10" s="2" t="s">
        <v>69</v>
      </c>
      <c r="C10" s="636">
        <f>C9/'DATOS INICIALES'!B43</f>
        <v>2193.5047269230768</v>
      </c>
      <c r="D10" s="637"/>
      <c r="E10" s="637"/>
      <c r="F10" s="637"/>
      <c r="G10" s="637"/>
      <c r="H10" s="637"/>
      <c r="I10" s="637"/>
      <c r="J10" s="154" t="s">
        <v>171</v>
      </c>
      <c r="K10" s="155">
        <v>1.5</v>
      </c>
      <c r="L10" s="156">
        <f t="shared" si="0"/>
        <v>3290.2570903846154</v>
      </c>
    </row>
    <row r="11" spans="1:12" ht="59.25" customHeight="1" x14ac:dyDescent="0.25">
      <c r="A11" s="11">
        <v>11</v>
      </c>
      <c r="B11" s="2" t="s">
        <v>24</v>
      </c>
      <c r="C11" s="638" t="str">
        <f>VLOOKUP(A11,PROPONENTES!$A$10:$B$42,2,FALSE)</f>
        <v>CONSORCIO PARQUES KD E&amp;E 2024</v>
      </c>
      <c r="D11" s="638"/>
      <c r="E11" s="638"/>
      <c r="F11" s="638"/>
      <c r="G11" s="638"/>
      <c r="H11" s="146" t="s">
        <v>172</v>
      </c>
      <c r="I11" s="631" t="str">
        <f>IF(AND(F20="CUMPLE",G20="CUMPLE",H20="CUMPLE",L15="CUMPLE",K19="CUMPLE"),"CUMPLE","NO CUMPLE")</f>
        <v>CUMPLE</v>
      </c>
      <c r="J11" s="631"/>
      <c r="K11" s="631"/>
      <c r="L11" s="631"/>
    </row>
    <row r="12" spans="1:12" ht="9.75" customHeight="1" x14ac:dyDescent="0.25">
      <c r="B12" s="625"/>
      <c r="C12" s="626"/>
      <c r="D12" s="626"/>
      <c r="E12" s="626"/>
      <c r="F12" s="626"/>
      <c r="G12" s="626"/>
      <c r="H12" s="626"/>
      <c r="I12" s="626"/>
      <c r="J12" s="626"/>
      <c r="K12" s="626"/>
      <c r="L12" s="627"/>
    </row>
    <row r="13" spans="1:12" s="141" customFormat="1" ht="24" customHeight="1" x14ac:dyDescent="0.25">
      <c r="B13" s="628" t="s">
        <v>78</v>
      </c>
      <c r="C13" s="629"/>
      <c r="D13" s="629"/>
      <c r="E13" s="629"/>
      <c r="F13" s="629"/>
      <c r="G13" s="629"/>
      <c r="H13" s="629"/>
      <c r="I13" s="629"/>
      <c r="J13" s="629"/>
      <c r="K13" s="629"/>
      <c r="L13" s="630"/>
    </row>
    <row r="14" spans="1:12" ht="69" customHeight="1" x14ac:dyDescent="0.25">
      <c r="B14" s="595" t="s">
        <v>33</v>
      </c>
      <c r="C14" s="74" t="s">
        <v>61</v>
      </c>
      <c r="D14" s="74" t="s">
        <v>62</v>
      </c>
      <c r="E14" s="35" t="s">
        <v>65</v>
      </c>
      <c r="F14" s="35" t="s">
        <v>75</v>
      </c>
      <c r="G14" s="35" t="s">
        <v>64</v>
      </c>
      <c r="H14" s="35" t="s">
        <v>167</v>
      </c>
      <c r="I14" s="35" t="s">
        <v>72</v>
      </c>
      <c r="J14" s="35" t="s">
        <v>147</v>
      </c>
      <c r="K14" s="35" t="s">
        <v>148</v>
      </c>
      <c r="L14" s="74" t="s">
        <v>73</v>
      </c>
    </row>
    <row r="15" spans="1:12" ht="33.75" customHeight="1" x14ac:dyDescent="0.25">
      <c r="B15" s="595"/>
      <c r="C15" s="100" t="str">
        <f>IF(VLOOKUP(C11,PROPONENTES!B10:N111,2,FALSE)=0,"",VLOOKUP(C11,PROPONENTES!B10:N111,2,FALSE))</f>
        <v>EDC INGENIERIA SAS</v>
      </c>
      <c r="D15" s="101">
        <f>IF(VLOOKUP(C11,PROPONENTES!B10:N111,3,FALSE)=0,"",VLOOKUP(C11,PROPONENTES!B10:N111,3,FALSE))</f>
        <v>0.5</v>
      </c>
      <c r="E15" s="102">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4790.6625000000004</v>
      </c>
      <c r="F15" s="103" t="str">
        <f t="shared" ref="F15:F18" si="1">IF(C15="","",IF(E15&gt;=$J$15*0.5,"SI","NO"))</f>
        <v>SI</v>
      </c>
      <c r="G15" s="104" t="str">
        <f t="shared" ref="G15:G17" si="2">IF(C15="","",IF(E15&gt;=$J$15*0.05,"SI",IF(E15=0,"NO APORTA EXPERIENCIA",)))</f>
        <v>SI</v>
      </c>
      <c r="H15" s="103" t="str">
        <f>IF(C15="","",IF(AND(G15="NO APORTA EXPERIENCIA",D15&lt;=10%),"SI",IF(G15="SI","NO APLICA","NO - PORCENTAJE MAYOR AL 10%")))</f>
        <v>NO APLICA</v>
      </c>
      <c r="I15" s="641">
        <f>COUNTIF(D64:I64,"CUMPLE")</f>
        <v>2</v>
      </c>
      <c r="J15" s="586">
        <f>IF(AND(I15&gt;=1,I15&lt;=2),L8,IF(AND(I15&gt;=3,I15&lt;=4),L9,IF(AND(I15&gt;=5,I15&lt;=7),L10)))</f>
        <v>1645.1285451923077</v>
      </c>
      <c r="K15" s="586">
        <f>+E20</f>
        <v>13858.486000000001</v>
      </c>
      <c r="L15" s="587" t="str">
        <f>IF(K15&gt;=J15,"CUMPLE","NO CUMPLE")</f>
        <v>CUMPLE</v>
      </c>
    </row>
    <row r="16" spans="1:12" ht="33.75" customHeight="1" x14ac:dyDescent="0.25">
      <c r="B16" s="595"/>
      <c r="C16" s="100" t="str">
        <f>IF(VLOOKUP(C11,PROPONENTES!B10:N111,4,FALSE)=0,"",VLOOKUP(C11,PROPONENTES!B10:N111,4,FALSE))</f>
        <v>ESTUDIOS E INGENIERIA SAS</v>
      </c>
      <c r="D16" s="101">
        <f>IF(VLOOKUP(C11,PROPONENTES!B10:N111,5,FALSE)=0,"",VLOOKUP(C11,PROPONENTES!B10:N111,5,FALSE))</f>
        <v>0.5</v>
      </c>
      <c r="E16" s="102">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9067.8235000000004</v>
      </c>
      <c r="F16" s="103" t="str">
        <f t="shared" si="1"/>
        <v>SI</v>
      </c>
      <c r="G16" s="104" t="str">
        <f t="shared" si="2"/>
        <v>SI</v>
      </c>
      <c r="H16" s="104" t="str">
        <f>IF(C16="","",IF(AND(G16="NO APORTA EXPERIENCIA",D16&lt;=10%),"SI",IF(G16="SI","NO APLICA","NO - PORCENTAJE MAYOR AL 10%")))</f>
        <v>NO APLICA</v>
      </c>
      <c r="I16" s="641"/>
      <c r="J16" s="586"/>
      <c r="K16" s="586"/>
      <c r="L16" s="587"/>
    </row>
    <row r="17" spans="2:14" ht="33.75" customHeight="1" x14ac:dyDescent="0.25">
      <c r="B17" s="595"/>
      <c r="C17" s="100" t="str">
        <f>IF(VLOOKUP(C11,PROPONENTES!B10:N111,6,FALSE)=0,"",VLOOKUP(C11,PROPONENTES!B10:N111,6,FALSE))</f>
        <v/>
      </c>
      <c r="D17" s="101" t="str">
        <f>IF(VLOOKUP(C11,PROPONENTES!B10:N111,7,FALSE)=0,"",VLOOKUP(C11,PROPONENTES!B10:N111,7,FALSE))</f>
        <v/>
      </c>
      <c r="E17" s="102" t="str">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
      </c>
      <c r="F17" s="103" t="str">
        <f t="shared" si="1"/>
        <v/>
      </c>
      <c r="G17" s="104" t="str">
        <f t="shared" si="2"/>
        <v/>
      </c>
      <c r="H17" s="103" t="str">
        <f>IF(C17="","",IF(AND(G17="NO APORTA EXPERIENCIA",D17&lt;=10%),"SI",IF(G17="SI","NO APLICA","NO - PORCENTAJE MAYOR AL 10%")))</f>
        <v/>
      </c>
      <c r="I17" s="641"/>
      <c r="J17" s="586"/>
      <c r="K17" s="586"/>
      <c r="L17" s="587"/>
    </row>
    <row r="18" spans="2:14" ht="50.25" customHeight="1" x14ac:dyDescent="0.25">
      <c r="B18" s="595"/>
      <c r="C18" s="100" t="str">
        <f>IF(VLOOKUP(C11,PROPONENTES!B10:N111,8,FALSE)=0,"",VLOOKUP(C11,PROPONENTES!B10:N111,8,FALSE))</f>
        <v/>
      </c>
      <c r="D18" s="101" t="str">
        <f>IF(VLOOKUP(C11,PROPONENTES!B10:N111,9,FALSE)=0,"",VLOOKUP(C11,PROPONENTES!B10:N111,9,FALSE))</f>
        <v/>
      </c>
      <c r="E18" s="102" t="str">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
      </c>
      <c r="F18" s="103" t="str">
        <f t="shared" si="1"/>
        <v/>
      </c>
      <c r="G18" s="104" t="str">
        <f>IF(C18="","",IF(E18&gt;=$J$15*0.05,"SI",IF(E18=0,"NO APORTA EXPERIENCIA",)))</f>
        <v/>
      </c>
      <c r="H18" s="103" t="str">
        <f>IF(C18="","",IF(AND(G18="NO APORTA EXPERIENCIA",D18&lt;=10%),"SI",IF(G18="SI","NO APLICA","NO - PORCENTAJE MAYOR AL 10%")))</f>
        <v/>
      </c>
      <c r="I18" s="35" t="s">
        <v>176</v>
      </c>
      <c r="J18" s="35" t="s">
        <v>175</v>
      </c>
      <c r="K18" s="528" t="s">
        <v>73</v>
      </c>
      <c r="L18" s="528"/>
    </row>
    <row r="19" spans="2:14" ht="33.75" customHeight="1" x14ac:dyDescent="0.25">
      <c r="B19" s="595"/>
      <c r="C19" s="100" t="str">
        <f>IF(VLOOKUP(C11,PROPONENTES!B10:N111,10,FALSE)=0,"",VLOOKUP(C11,PROPONENTES!B10:N111,10,FALSE))</f>
        <v/>
      </c>
      <c r="D19" s="101" t="str">
        <f>IF(VLOOKUP(C11,PROPONENTES!B10:N111,11,FALSE)=0,"",VLOOKUP(C11,PROPONENTES!B10:N111,11,FALSE))</f>
        <v/>
      </c>
      <c r="E19" s="102" t="str">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
      </c>
      <c r="F19" s="103" t="str">
        <f>IF(C19="","",IF(E19&gt;=$J$15*0.5,"SI","NO"))</f>
        <v/>
      </c>
      <c r="G19" s="104" t="str">
        <f>IF(C19="","",IF(E19&gt;=$J$15*0.05,"SI",IF(E19=0,"NO APORTA EXPERIENCIA",)))</f>
        <v/>
      </c>
      <c r="H19" s="103" t="str">
        <f>IF(C19="","",IF(AND(G19="NO APORTA EXPERIENCIA",D19&lt;=10%),"SI",IF(G19="SI","NO APLICA","NO - PORCENTAJE MAYOR AL 10%")))</f>
        <v/>
      </c>
      <c r="I19" s="157">
        <f>SUMIF(D65:J65,"CUMPLE",D39:J39)+SUMIF(D65:J65,"CUMPLE",D42:J42)+SUMIF(D65:J65,"CUMPLE",D45:J45)</f>
        <v>13858.486000000001</v>
      </c>
      <c r="J19" s="152">
        <f>70%*C10</f>
        <v>1535.4533088461537</v>
      </c>
      <c r="K19" s="587" t="str">
        <f>IF(I19&gt;=J19,"CUMPLE","NO CUMPLE")</f>
        <v>CUMPLE</v>
      </c>
      <c r="L19" s="587"/>
    </row>
    <row r="20" spans="2:14" ht="84.75" customHeight="1" x14ac:dyDescent="0.25">
      <c r="B20" s="30" t="s">
        <v>63</v>
      </c>
      <c r="C20" s="24">
        <f>+VLOOKUP(C11,PROPONENTES!B10:N111,12,FALSE)</f>
        <v>2</v>
      </c>
      <c r="D20" s="101">
        <f>+VLOOKUP(C11,PROPONENTES!B10:N111,13,FALSE)</f>
        <v>1</v>
      </c>
      <c r="E20" s="36">
        <f>SUM(E15:E19)</f>
        <v>13858.486000000001</v>
      </c>
      <c r="F20" s="15" t="str">
        <f>IF(F15="SI","CUMPLE",IF(F16="SI","CUMPLE",IF(F17="SI","CUMPLE",IF(F18="SI","CUMPLE",IF(F19="SI","CUMPLE","NO CUMPLE")))))</f>
        <v>CUMPLE</v>
      </c>
      <c r="G20" s="15"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5" t="str">
        <f>IF(COUNTIF(E15:E19,0)&gt;1,"NO CUMPLE, HAY MAS DE UN (1) INTEGRANTE QUE NO APORTA EXPERIENCIA",IF(AND(OR(H15="NO APLICA",H15="SI",H15=""),OR(H16="NO APLICA",H16="SI",H16=""),OR(H17="NO APLICA",H17="SI",H17=""),OR(H18="NO APLICA",H18="SI",H18=""),OR(H19="NO APLICA",H19="SI",H19="")),"CUMPLE","NO CUMPLE"))</f>
        <v>CUMPLE</v>
      </c>
      <c r="I20" s="35" t="s">
        <v>174</v>
      </c>
      <c r="J20" s="143" t="str">
        <f>IF(VLOOKUP(C11,PUNTAJE!B15:AF179,27,FALSE)=0.25,"SI","NO")</f>
        <v>SI</v>
      </c>
      <c r="K20" s="35" t="s">
        <v>173</v>
      </c>
      <c r="L20" s="143" t="str">
        <f>IF(VLOOKUP(C11,PUNTAJE!B15:AF179,31,FALSE)=0.25,"SI","NO")</f>
        <v>SI</v>
      </c>
      <c r="N20" s="35"/>
    </row>
    <row r="21" spans="2:14" ht="10.5" customHeight="1" thickBot="1" x14ac:dyDescent="0.3">
      <c r="B21" s="588"/>
      <c r="C21" s="589"/>
      <c r="D21" s="589"/>
      <c r="E21" s="589"/>
      <c r="F21" s="589"/>
      <c r="G21" s="589"/>
      <c r="H21" s="589"/>
      <c r="I21" s="589"/>
      <c r="J21" s="589"/>
      <c r="K21" s="589"/>
      <c r="L21" s="590"/>
    </row>
    <row r="22" spans="2:14" ht="54" customHeight="1" thickBot="1" x14ac:dyDescent="0.3">
      <c r="B22" s="591" t="str">
        <f>CONCATENATE("ACREDITACION EXPERIENCIA ",'DATOS INICIALES'!G4)</f>
        <v>ACREDITACION EXPERIENCIA FDLK-LP-013-20234</v>
      </c>
      <c r="C22" s="592"/>
      <c r="D22" s="592"/>
      <c r="E22" s="592"/>
      <c r="F22" s="592"/>
      <c r="G22" s="592"/>
      <c r="H22" s="592"/>
      <c r="I22" s="592"/>
      <c r="J22" s="593"/>
      <c r="K22" s="593"/>
      <c r="L22" s="594"/>
    </row>
    <row r="23" spans="2:14" ht="40.5" customHeight="1" x14ac:dyDescent="0.25">
      <c r="B23" s="31" t="s">
        <v>34</v>
      </c>
      <c r="C23" s="25" t="s">
        <v>166</v>
      </c>
      <c r="D23" s="26" t="s">
        <v>16</v>
      </c>
      <c r="E23" s="26" t="s">
        <v>17</v>
      </c>
      <c r="F23" s="26" t="s">
        <v>18</v>
      </c>
      <c r="G23" s="26" t="s">
        <v>19</v>
      </c>
      <c r="H23" s="26" t="s">
        <v>20</v>
      </c>
      <c r="I23" s="26" t="s">
        <v>21</v>
      </c>
      <c r="J23" s="26" t="s">
        <v>165</v>
      </c>
      <c r="K23" s="598" t="s">
        <v>74</v>
      </c>
      <c r="L23" s="599"/>
    </row>
    <row r="24" spans="2:14" ht="39.75" customHeight="1" x14ac:dyDescent="0.25">
      <c r="B24" s="582" t="s">
        <v>134</v>
      </c>
      <c r="C24" s="583"/>
      <c r="D24" s="90" t="s">
        <v>238</v>
      </c>
      <c r="E24" s="90" t="s">
        <v>237</v>
      </c>
      <c r="F24" s="90"/>
      <c r="G24" s="90"/>
      <c r="H24" s="90"/>
      <c r="I24" s="90"/>
      <c r="J24" s="90"/>
      <c r="K24" s="596"/>
      <c r="L24" s="597"/>
    </row>
    <row r="25" spans="2:14" ht="39.75" customHeight="1" x14ac:dyDescent="0.25">
      <c r="B25" s="582" t="s">
        <v>135</v>
      </c>
      <c r="C25" s="583"/>
      <c r="D25" s="90"/>
      <c r="E25" s="90" t="s">
        <v>238</v>
      </c>
      <c r="F25" s="90"/>
      <c r="G25" s="90"/>
      <c r="H25" s="90"/>
      <c r="I25" s="90"/>
      <c r="J25" s="90"/>
      <c r="K25" s="596"/>
      <c r="L25" s="597"/>
    </row>
    <row r="26" spans="2:14" ht="39.75" customHeight="1" x14ac:dyDescent="0.25">
      <c r="B26" s="582" t="s">
        <v>136</v>
      </c>
      <c r="C26" s="583"/>
      <c r="D26" s="90"/>
      <c r="E26" s="90"/>
      <c r="F26" s="90"/>
      <c r="G26" s="90"/>
      <c r="H26" s="90"/>
      <c r="I26" s="90"/>
      <c r="J26" s="90"/>
      <c r="K26" s="596"/>
      <c r="L26" s="597"/>
    </row>
    <row r="27" spans="2:14" ht="45.75" customHeight="1" x14ac:dyDescent="0.25">
      <c r="B27" s="600" t="s">
        <v>60</v>
      </c>
      <c r="C27" s="25" t="s">
        <v>37</v>
      </c>
      <c r="D27" s="91" t="s">
        <v>437</v>
      </c>
      <c r="E27" s="91" t="s">
        <v>438</v>
      </c>
      <c r="F27" s="91"/>
      <c r="G27" s="91"/>
      <c r="H27" s="91"/>
      <c r="I27" s="91"/>
      <c r="J27" s="91"/>
      <c r="K27" s="596"/>
      <c r="L27" s="597"/>
    </row>
    <row r="28" spans="2:14" ht="156.75" customHeight="1" x14ac:dyDescent="0.25">
      <c r="B28" s="601"/>
      <c r="C28" s="25" t="s">
        <v>38</v>
      </c>
      <c r="D28" s="91" t="s">
        <v>439</v>
      </c>
      <c r="E28" s="91" t="s">
        <v>440</v>
      </c>
      <c r="F28" s="91"/>
      <c r="G28" s="91"/>
      <c r="H28" s="91"/>
      <c r="I28" s="91"/>
      <c r="J28" s="91"/>
      <c r="K28" s="596"/>
      <c r="L28" s="597"/>
    </row>
    <row r="29" spans="2:14" ht="52.5" customHeight="1" x14ac:dyDescent="0.25">
      <c r="B29" s="601"/>
      <c r="C29" s="25" t="s">
        <v>169</v>
      </c>
      <c r="D29" s="95">
        <v>43509</v>
      </c>
      <c r="E29" s="95">
        <v>43885</v>
      </c>
      <c r="F29" s="95"/>
      <c r="G29" s="95"/>
      <c r="H29" s="95"/>
      <c r="I29" s="95"/>
      <c r="J29" s="95"/>
      <c r="K29" s="596"/>
      <c r="L29" s="597"/>
    </row>
    <row r="30" spans="2:14" ht="54.75" customHeight="1" x14ac:dyDescent="0.25">
      <c r="B30" s="601"/>
      <c r="C30" s="25" t="s">
        <v>42</v>
      </c>
      <c r="D30" s="95">
        <v>43880</v>
      </c>
      <c r="E30" s="95">
        <v>44229</v>
      </c>
      <c r="F30" s="95"/>
      <c r="G30" s="95"/>
      <c r="H30" s="95"/>
      <c r="I30" s="95"/>
      <c r="J30" s="95"/>
      <c r="K30" s="596"/>
      <c r="L30" s="597"/>
    </row>
    <row r="31" spans="2:14" ht="41.25" customHeight="1" x14ac:dyDescent="0.25">
      <c r="B31" s="601"/>
      <c r="C31" s="25" t="s">
        <v>39</v>
      </c>
      <c r="D31" s="92">
        <v>2020</v>
      </c>
      <c r="E31" s="92">
        <v>2021</v>
      </c>
      <c r="F31" s="92"/>
      <c r="G31" s="92"/>
      <c r="H31" s="92"/>
      <c r="I31" s="92"/>
      <c r="J31" s="92"/>
      <c r="K31" s="596"/>
      <c r="L31" s="597"/>
    </row>
    <row r="32" spans="2:14" ht="63" customHeight="1" x14ac:dyDescent="0.25">
      <c r="B32" s="601"/>
      <c r="C32" s="25" t="s">
        <v>40</v>
      </c>
      <c r="D32" s="91" t="s">
        <v>441</v>
      </c>
      <c r="E32" s="91" t="s">
        <v>442</v>
      </c>
      <c r="F32" s="91"/>
      <c r="G32" s="91"/>
      <c r="H32" s="91"/>
      <c r="I32" s="91"/>
      <c r="J32" s="91"/>
      <c r="K32" s="596"/>
      <c r="L32" s="597"/>
    </row>
    <row r="33" spans="2:12" ht="46.5" customHeight="1" x14ac:dyDescent="0.25">
      <c r="B33" s="601"/>
      <c r="C33" s="25" t="s">
        <v>41</v>
      </c>
      <c r="D33" s="91" t="s">
        <v>443</v>
      </c>
      <c r="E33" s="91" t="s">
        <v>444</v>
      </c>
      <c r="F33" s="91"/>
      <c r="G33" s="91"/>
      <c r="H33" s="91"/>
      <c r="I33" s="91"/>
      <c r="J33" s="91"/>
      <c r="K33" s="596"/>
      <c r="L33" s="597"/>
    </row>
    <row r="34" spans="2:12" ht="27.75" customHeight="1" x14ac:dyDescent="0.25">
      <c r="B34" s="601"/>
      <c r="C34" s="27" t="s">
        <v>35</v>
      </c>
      <c r="D34" s="96">
        <v>71</v>
      </c>
      <c r="E34" s="96" t="s">
        <v>445</v>
      </c>
      <c r="F34" s="96"/>
      <c r="G34" s="97"/>
      <c r="H34" s="97"/>
      <c r="I34" s="97"/>
      <c r="J34" s="97"/>
      <c r="K34" s="596"/>
      <c r="L34" s="597"/>
    </row>
    <row r="35" spans="2:12" ht="102.75" customHeight="1" x14ac:dyDescent="0.25">
      <c r="B35" s="601"/>
      <c r="C35" s="25" t="s">
        <v>137</v>
      </c>
      <c r="D35" s="93">
        <v>8301.0400000000009</v>
      </c>
      <c r="E35" s="93">
        <v>6387.55</v>
      </c>
      <c r="F35" s="93"/>
      <c r="G35" s="93"/>
      <c r="H35" s="93"/>
      <c r="I35" s="93"/>
      <c r="J35" s="93"/>
      <c r="K35" s="596"/>
      <c r="L35" s="597"/>
    </row>
    <row r="36" spans="2:12" ht="48" customHeight="1" x14ac:dyDescent="0.25">
      <c r="B36" s="601"/>
      <c r="C36" s="25" t="s">
        <v>76</v>
      </c>
      <c r="D36" s="105">
        <f>IFERROR(D35*VLOOKUP(D31,'DATOS INICIALES'!$A$12:$B$43,2,0),"0")</f>
        <v>7286677815.1200008</v>
      </c>
      <c r="E36" s="105">
        <f>IFERROR(E35*VLOOKUP(E31,'DATOS INICIALES'!$A$12:$B$43,2,0),"0")</f>
        <v>5803255251.3000002</v>
      </c>
      <c r="F36" s="105" t="str">
        <f>IFERROR(F35*VLOOKUP(F31,'DATOS INICIALES'!$A$12:$B$43,2,0),"0")</f>
        <v>0</v>
      </c>
      <c r="G36" s="105" t="str">
        <f>IFERROR(G35*VLOOKUP(G31,'DATOS INICIALES'!$A$12:$B$43,2,0),"0")</f>
        <v>0</v>
      </c>
      <c r="H36" s="105" t="str">
        <f>IFERROR(H35*VLOOKUP(H31,'DATOS INICIALES'!$A$12:$B$43,2,0),"0")</f>
        <v>0</v>
      </c>
      <c r="I36" s="105" t="str">
        <f>IFERROR(I35*VLOOKUP(I31,'DATOS INICIALES'!$A$12:$B$43,2,0),"0")</f>
        <v>0</v>
      </c>
      <c r="J36" s="105" t="str">
        <f>IFERROR(J35*VLOOKUP(J31,'DATOS INICIALES'!$A$12:$B$43,2,0),"0")</f>
        <v>0</v>
      </c>
      <c r="K36" s="596"/>
      <c r="L36" s="597"/>
    </row>
    <row r="37" spans="2:12" ht="33.75" customHeight="1" x14ac:dyDescent="0.25">
      <c r="B37" s="601"/>
      <c r="C37" s="25" t="s">
        <v>138</v>
      </c>
      <c r="D37" s="94">
        <v>0.9</v>
      </c>
      <c r="E37" s="94">
        <v>0.75</v>
      </c>
      <c r="F37" s="94"/>
      <c r="G37" s="94"/>
      <c r="H37" s="94"/>
      <c r="I37" s="94"/>
      <c r="J37" s="94"/>
      <c r="K37" s="596"/>
      <c r="L37" s="597"/>
    </row>
    <row r="38" spans="2:12" ht="48.75" customHeight="1" x14ac:dyDescent="0.25">
      <c r="B38" s="601"/>
      <c r="C38" s="25" t="s">
        <v>144</v>
      </c>
      <c r="D38" s="105">
        <f t="shared" ref="D38:J38" si="3">IF(D24="","0",D37*D36)</f>
        <v>6558010033.6080008</v>
      </c>
      <c r="E38" s="105">
        <f t="shared" si="3"/>
        <v>4352441438.4750004</v>
      </c>
      <c r="F38" s="105" t="str">
        <f t="shared" si="3"/>
        <v>0</v>
      </c>
      <c r="G38" s="105" t="str">
        <f t="shared" si="3"/>
        <v>0</v>
      </c>
      <c r="H38" s="105" t="str">
        <f t="shared" si="3"/>
        <v>0</v>
      </c>
      <c r="I38" s="105" t="str">
        <f t="shared" si="3"/>
        <v>0</v>
      </c>
      <c r="J38" s="105" t="str">
        <f t="shared" si="3"/>
        <v>0</v>
      </c>
      <c r="K38" s="596"/>
      <c r="L38" s="597"/>
    </row>
    <row r="39" spans="2:12" ht="65.25" customHeight="1" x14ac:dyDescent="0.25">
      <c r="B39" s="601"/>
      <c r="C39" s="25" t="s">
        <v>139</v>
      </c>
      <c r="D39" s="106">
        <f t="shared" ref="D39:J39" si="4">IFERROR(D35*D37,"0")</f>
        <v>7470.9360000000006</v>
      </c>
      <c r="E39" s="106">
        <f t="shared" si="4"/>
        <v>4790.6625000000004</v>
      </c>
      <c r="F39" s="106">
        <f t="shared" si="4"/>
        <v>0</v>
      </c>
      <c r="G39" s="106">
        <f t="shared" si="4"/>
        <v>0</v>
      </c>
      <c r="H39" s="106">
        <f t="shared" si="4"/>
        <v>0</v>
      </c>
      <c r="I39" s="106">
        <f t="shared" si="4"/>
        <v>0</v>
      </c>
      <c r="J39" s="106">
        <f t="shared" si="4"/>
        <v>0</v>
      </c>
      <c r="K39" s="596"/>
      <c r="L39" s="597"/>
    </row>
    <row r="40" spans="2:12" ht="65.25" customHeight="1" x14ac:dyDescent="0.25">
      <c r="B40" s="601"/>
      <c r="C40" s="25" t="s">
        <v>140</v>
      </c>
      <c r="D40" s="94"/>
      <c r="E40" s="94">
        <v>0.25</v>
      </c>
      <c r="F40" s="94"/>
      <c r="G40" s="94"/>
      <c r="H40" s="94"/>
      <c r="I40" s="94"/>
      <c r="J40" s="94"/>
      <c r="K40" s="596"/>
      <c r="L40" s="597"/>
    </row>
    <row r="41" spans="2:12" ht="65.25" customHeight="1" x14ac:dyDescent="0.25">
      <c r="B41" s="601"/>
      <c r="C41" s="25" t="s">
        <v>145</v>
      </c>
      <c r="D41" s="107" t="str">
        <f t="shared" ref="D41:J41" si="5">IF(D25="","0",D40*D36)</f>
        <v>0</v>
      </c>
      <c r="E41" s="107">
        <f t="shared" si="5"/>
        <v>1450813812.825</v>
      </c>
      <c r="F41" s="107" t="str">
        <f t="shared" si="5"/>
        <v>0</v>
      </c>
      <c r="G41" s="107" t="str">
        <f t="shared" si="5"/>
        <v>0</v>
      </c>
      <c r="H41" s="107" t="str">
        <f t="shared" si="5"/>
        <v>0</v>
      </c>
      <c r="I41" s="107" t="str">
        <f t="shared" si="5"/>
        <v>0</v>
      </c>
      <c r="J41" s="107" t="str">
        <f t="shared" si="5"/>
        <v>0</v>
      </c>
      <c r="K41" s="596"/>
      <c r="L41" s="597"/>
    </row>
    <row r="42" spans="2:12" ht="65.25" customHeight="1" x14ac:dyDescent="0.25">
      <c r="B42" s="601"/>
      <c r="C42" s="25" t="s">
        <v>141</v>
      </c>
      <c r="D42" s="106">
        <f>IF(D25="",0,D35*D40)</f>
        <v>0</v>
      </c>
      <c r="E42" s="106">
        <f t="shared" ref="E42:J42" si="6">IF(E25="",0,E35*E40)</f>
        <v>1596.8875</v>
      </c>
      <c r="F42" s="106">
        <f t="shared" si="6"/>
        <v>0</v>
      </c>
      <c r="G42" s="106">
        <f t="shared" si="6"/>
        <v>0</v>
      </c>
      <c r="H42" s="106">
        <f t="shared" si="6"/>
        <v>0</v>
      </c>
      <c r="I42" s="106">
        <f t="shared" si="6"/>
        <v>0</v>
      </c>
      <c r="J42" s="106">
        <f t="shared" si="6"/>
        <v>0</v>
      </c>
      <c r="K42" s="596"/>
      <c r="L42" s="597"/>
    </row>
    <row r="43" spans="2:12" ht="65.25" customHeight="1" x14ac:dyDescent="0.25">
      <c r="B43" s="601"/>
      <c r="C43" s="25" t="s">
        <v>142</v>
      </c>
      <c r="D43" s="94"/>
      <c r="E43" s="94"/>
      <c r="F43" s="94"/>
      <c r="G43" s="94"/>
      <c r="H43" s="94"/>
      <c r="I43" s="94"/>
      <c r="J43" s="94"/>
      <c r="K43" s="596"/>
      <c r="L43" s="597"/>
    </row>
    <row r="44" spans="2:12" ht="65.25" customHeight="1" x14ac:dyDescent="0.25">
      <c r="B44" s="601"/>
      <c r="C44" s="25" t="s">
        <v>146</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596"/>
      <c r="L44" s="597"/>
    </row>
    <row r="45" spans="2:12" ht="65.25" customHeight="1" x14ac:dyDescent="0.25">
      <c r="B45" s="602"/>
      <c r="C45" s="25" t="s">
        <v>143</v>
      </c>
      <c r="D45" s="106">
        <f>IF(D26="",0,D35*D43)</f>
        <v>0</v>
      </c>
      <c r="E45" s="106">
        <f t="shared" ref="E45:J45" si="8">IF(E26="",0,E35*E43)</f>
        <v>0</v>
      </c>
      <c r="F45" s="106">
        <f t="shared" si="8"/>
        <v>0</v>
      </c>
      <c r="G45" s="106">
        <f t="shared" si="8"/>
        <v>0</v>
      </c>
      <c r="H45" s="106">
        <f t="shared" si="8"/>
        <v>0</v>
      </c>
      <c r="I45" s="106">
        <f t="shared" si="8"/>
        <v>0</v>
      </c>
      <c r="J45" s="106">
        <f t="shared" si="8"/>
        <v>0</v>
      </c>
      <c r="K45" s="596"/>
      <c r="L45" s="597"/>
    </row>
    <row r="46" spans="2:12" ht="39.75" customHeight="1" x14ac:dyDescent="0.25">
      <c r="B46" s="142" t="s">
        <v>57</v>
      </c>
      <c r="C46" s="29" t="s">
        <v>58</v>
      </c>
      <c r="D46" s="90" t="s">
        <v>14</v>
      </c>
      <c r="E46" s="90" t="s">
        <v>14</v>
      </c>
      <c r="F46" s="90"/>
      <c r="G46" s="90"/>
      <c r="H46" s="90"/>
      <c r="I46" s="90"/>
      <c r="J46" s="90"/>
      <c r="K46" s="596"/>
      <c r="L46" s="597"/>
    </row>
    <row r="47" spans="2:12" ht="24.75" customHeight="1" x14ac:dyDescent="0.25">
      <c r="B47" s="606" t="s">
        <v>36</v>
      </c>
      <c r="C47" s="28">
        <f>+'DATOS INICIALES'!D21</f>
        <v>72101500</v>
      </c>
      <c r="D47" s="96" t="s">
        <v>79</v>
      </c>
      <c r="E47" s="96" t="s">
        <v>79</v>
      </c>
      <c r="F47" s="96"/>
      <c r="G47" s="96"/>
      <c r="H47" s="96"/>
      <c r="I47" s="96"/>
      <c r="J47" s="97"/>
      <c r="K47" s="596"/>
      <c r="L47" s="597"/>
    </row>
    <row r="48" spans="2:12" ht="24.75" customHeight="1" x14ac:dyDescent="0.25">
      <c r="B48" s="607"/>
      <c r="C48" s="28">
        <f>+'DATOS INICIALES'!D22</f>
        <v>72102900</v>
      </c>
      <c r="D48" s="96" t="s">
        <v>79</v>
      </c>
      <c r="E48" s="96" t="s">
        <v>79</v>
      </c>
      <c r="F48" s="96"/>
      <c r="G48" s="96"/>
      <c r="H48" s="96"/>
      <c r="I48" s="96"/>
      <c r="J48" s="97"/>
      <c r="K48" s="596"/>
      <c r="L48" s="597"/>
    </row>
    <row r="49" spans="2:12" ht="24.75" customHeight="1" x14ac:dyDescent="0.25">
      <c r="B49" s="607"/>
      <c r="C49" s="28">
        <f>+'DATOS INICIALES'!D23</f>
        <v>72103300</v>
      </c>
      <c r="D49" s="96" t="s">
        <v>79</v>
      </c>
      <c r="E49" s="96" t="s">
        <v>79</v>
      </c>
      <c r="F49" s="96"/>
      <c r="G49" s="96"/>
      <c r="H49" s="96"/>
      <c r="I49" s="96"/>
      <c r="J49" s="97"/>
      <c r="K49" s="596"/>
      <c r="L49" s="597"/>
    </row>
    <row r="50" spans="2:12" ht="24.75" customHeight="1" x14ac:dyDescent="0.25">
      <c r="B50" s="607"/>
      <c r="C50" s="28">
        <f>+'DATOS INICIALES'!D24</f>
        <v>72141100</v>
      </c>
      <c r="D50" s="96" t="s">
        <v>79</v>
      </c>
      <c r="E50" s="96" t="s">
        <v>79</v>
      </c>
      <c r="F50" s="96"/>
      <c r="G50" s="96"/>
      <c r="H50" s="96"/>
      <c r="I50" s="96"/>
      <c r="J50" s="97"/>
      <c r="K50" s="596"/>
      <c r="L50" s="597"/>
    </row>
    <row r="51" spans="2:12" ht="24.75" customHeight="1" x14ac:dyDescent="0.25">
      <c r="B51" s="607"/>
      <c r="C51" s="28">
        <f>+'DATOS INICIALES'!D25</f>
        <v>72141500</v>
      </c>
      <c r="D51" s="96" t="s">
        <v>79</v>
      </c>
      <c r="E51" s="96" t="s">
        <v>79</v>
      </c>
      <c r="F51" s="96"/>
      <c r="G51" s="96"/>
      <c r="H51" s="96"/>
      <c r="I51" s="96"/>
      <c r="J51" s="97"/>
      <c r="K51" s="596"/>
      <c r="L51" s="597"/>
    </row>
    <row r="52" spans="2:12" ht="24.75" customHeight="1" x14ac:dyDescent="0.25">
      <c r="B52" s="607"/>
      <c r="C52" s="28">
        <f>+'DATOS INICIALES'!D26</f>
        <v>72153900</v>
      </c>
      <c r="D52" s="96" t="s">
        <v>79</v>
      </c>
      <c r="E52" s="96" t="s">
        <v>79</v>
      </c>
      <c r="F52" s="96"/>
      <c r="G52" s="96"/>
      <c r="H52" s="96"/>
      <c r="I52" s="96"/>
      <c r="J52" s="97"/>
      <c r="K52" s="596"/>
      <c r="L52" s="597"/>
    </row>
    <row r="53" spans="2:12" ht="24.75" customHeight="1" x14ac:dyDescent="0.25">
      <c r="B53" s="607"/>
      <c r="C53" s="28"/>
      <c r="D53" s="96"/>
      <c r="E53" s="96"/>
      <c r="F53" s="96"/>
      <c r="G53" s="96"/>
      <c r="H53" s="96"/>
      <c r="I53" s="96"/>
      <c r="J53" s="96"/>
      <c r="K53" s="596"/>
      <c r="L53" s="597"/>
    </row>
    <row r="54" spans="2:12" ht="60.75" customHeight="1" x14ac:dyDescent="0.25">
      <c r="B54" s="608"/>
      <c r="C54" s="15" t="s">
        <v>59</v>
      </c>
      <c r="D54" s="15" t="str">
        <f t="shared" ref="D54:J54" si="9">IF(D24="","N/A",IF(D47="SI","CUMPLE",IF(D48="SI","CUMPLE",IF(D49="SI","CUMPLE",IF(D50="SI","CUMPLE",IF(D51="SI","CUMPLE",IF(D52="SI","CUMPLE",IF(D53="SI","CUMPLE","NO CUMPLE"))))))))</f>
        <v>CUMPLE</v>
      </c>
      <c r="E54" s="15" t="str">
        <f t="shared" si="9"/>
        <v>CUMPLE</v>
      </c>
      <c r="F54" s="15" t="str">
        <f t="shared" si="9"/>
        <v>N/A</v>
      </c>
      <c r="G54" s="15" t="str">
        <f t="shared" si="9"/>
        <v>N/A</v>
      </c>
      <c r="H54" s="15" t="str">
        <f t="shared" si="9"/>
        <v>N/A</v>
      </c>
      <c r="I54" s="15" t="str">
        <f t="shared" si="9"/>
        <v>N/A</v>
      </c>
      <c r="J54" s="15" t="str">
        <f t="shared" si="9"/>
        <v>N/A</v>
      </c>
      <c r="K54" s="596"/>
      <c r="L54" s="597"/>
    </row>
    <row r="55" spans="2:12" ht="296.25" customHeight="1" x14ac:dyDescent="0.25">
      <c r="B55" s="609" t="s">
        <v>206</v>
      </c>
      <c r="C55" s="610"/>
      <c r="D55" s="90" t="s">
        <v>14</v>
      </c>
      <c r="E55" s="90" t="s">
        <v>14</v>
      </c>
      <c r="F55" s="90"/>
      <c r="G55" s="90"/>
      <c r="H55" s="90"/>
      <c r="I55" s="90"/>
      <c r="J55" s="90"/>
      <c r="K55" s="639"/>
      <c r="L55" s="640"/>
    </row>
    <row r="56" spans="2:12" ht="353.25" customHeight="1" x14ac:dyDescent="0.25">
      <c r="B56" s="609" t="s">
        <v>209</v>
      </c>
      <c r="C56" s="610"/>
      <c r="D56" s="90" t="s">
        <v>14</v>
      </c>
      <c r="E56" s="90" t="s">
        <v>14</v>
      </c>
      <c r="F56" s="90"/>
      <c r="G56" s="90"/>
      <c r="H56" s="90"/>
      <c r="I56" s="90"/>
      <c r="J56" s="90"/>
      <c r="K56" s="639"/>
      <c r="L56" s="640"/>
    </row>
    <row r="57" spans="2:12" ht="99" customHeight="1" x14ac:dyDescent="0.25">
      <c r="B57" s="603" t="s">
        <v>211</v>
      </c>
      <c r="C57" s="604"/>
      <c r="D57" s="90" t="s">
        <v>14</v>
      </c>
      <c r="E57" s="90" t="s">
        <v>14</v>
      </c>
      <c r="F57" s="90"/>
      <c r="G57" s="90"/>
      <c r="H57" s="90"/>
      <c r="I57" s="90"/>
      <c r="J57" s="90"/>
      <c r="K57" s="639"/>
      <c r="L57" s="640"/>
    </row>
    <row r="58" spans="2:12" ht="92.25" customHeight="1" x14ac:dyDescent="0.25">
      <c r="B58" s="603" t="s">
        <v>207</v>
      </c>
      <c r="C58" s="604"/>
      <c r="D58" s="90" t="s">
        <v>14</v>
      </c>
      <c r="E58" s="90" t="s">
        <v>14</v>
      </c>
      <c r="F58" s="90"/>
      <c r="G58" s="90"/>
      <c r="H58" s="90"/>
      <c r="I58" s="90"/>
      <c r="J58" s="90"/>
      <c r="K58" s="639"/>
      <c r="L58" s="640"/>
    </row>
    <row r="59" spans="2:12" ht="291.75" customHeight="1" x14ac:dyDescent="0.25">
      <c r="B59" s="603" t="s">
        <v>208</v>
      </c>
      <c r="C59" s="604"/>
      <c r="D59" s="90" t="s">
        <v>13</v>
      </c>
      <c r="E59" s="90" t="s">
        <v>13</v>
      </c>
      <c r="F59" s="90"/>
      <c r="G59" s="90"/>
      <c r="H59" s="90"/>
      <c r="I59" s="90"/>
      <c r="J59" s="90"/>
      <c r="K59" s="639"/>
      <c r="L59" s="640"/>
    </row>
    <row r="60" spans="2:12" ht="336" customHeight="1" x14ac:dyDescent="0.25">
      <c r="B60" s="531" t="s">
        <v>213</v>
      </c>
      <c r="C60" s="531"/>
      <c r="D60" s="90" t="s">
        <v>14</v>
      </c>
      <c r="E60" s="90" t="s">
        <v>14</v>
      </c>
      <c r="F60" s="90"/>
      <c r="G60" s="90"/>
      <c r="H60" s="90"/>
      <c r="I60" s="90"/>
      <c r="J60" s="90"/>
      <c r="K60" s="639"/>
      <c r="L60" s="640"/>
    </row>
    <row r="61" spans="2:12" ht="129.75" customHeight="1" x14ac:dyDescent="0.25">
      <c r="B61" s="584" t="s">
        <v>168</v>
      </c>
      <c r="C61" s="585"/>
      <c r="D61" s="90" t="s">
        <v>13</v>
      </c>
      <c r="E61" s="90" t="s">
        <v>13</v>
      </c>
      <c r="F61" s="90"/>
      <c r="G61" s="90"/>
      <c r="H61" s="90"/>
      <c r="I61" s="90"/>
      <c r="J61" s="90"/>
      <c r="K61" s="639"/>
      <c r="L61" s="640"/>
    </row>
    <row r="62" spans="2:12" ht="408.75" customHeight="1" x14ac:dyDescent="0.25">
      <c r="B62" s="605" t="s">
        <v>170</v>
      </c>
      <c r="C62" s="605"/>
      <c r="D62" s="90" t="s">
        <v>13</v>
      </c>
      <c r="E62" s="90" t="s">
        <v>13</v>
      </c>
      <c r="F62" s="90"/>
      <c r="G62" s="90"/>
      <c r="H62" s="90"/>
      <c r="I62" s="90"/>
      <c r="J62" s="90"/>
      <c r="K62" s="639"/>
      <c r="L62" s="640"/>
    </row>
    <row r="63" spans="2:12" ht="234.75" customHeight="1" x14ac:dyDescent="0.25">
      <c r="B63" s="531" t="s">
        <v>212</v>
      </c>
      <c r="C63" s="531"/>
      <c r="D63" s="90" t="s">
        <v>14</v>
      </c>
      <c r="E63" s="90" t="s">
        <v>14</v>
      </c>
      <c r="F63" s="90"/>
      <c r="G63" s="90"/>
      <c r="H63" s="90"/>
      <c r="I63" s="90"/>
      <c r="J63" s="90"/>
      <c r="K63" s="639"/>
      <c r="L63" s="640"/>
    </row>
    <row r="64" spans="2:12" ht="70.5" customHeight="1" x14ac:dyDescent="0.25">
      <c r="B64" s="611" t="s">
        <v>80</v>
      </c>
      <c r="C64" s="611"/>
      <c r="D64" s="15" t="str">
        <f>IF(D24="","N/A",IF(AND(D46="CUMPLE",D54="CUMPLE",D55="CUMPLE",D56="CUMPLE",D57="CUMPLE",D58="CUMPLE",OR(D59="CUMPLE",D59="N/A"),D60="CUMPLE",OR(D61="CUMPLE",D61="N/A"),D63="CUMPLE",OR(D62="CUMPLE",D62="N/A")),"CUMPLE","NO CUMPLE"))</f>
        <v>CUMPLE</v>
      </c>
      <c r="E64" s="15" t="str">
        <f>IF(E24="","N/A",IF(AND(E46="CUMPLE",E54="CUMPLE",E55="CUMPLE",E56="CUMPLE",E57="CUMPLE",E58="CUMPLE",OR(E59="CUMPLE",E59="N/A"),E60="CUMPLE",OR(E61="CUMPLE",E61="N/A"),E63="CUMPLE",OR(E62="CUMPLE",E62="N/A")),"CUMPLE","NO CUMPLE"))</f>
        <v>CUMPLE</v>
      </c>
      <c r="F64" s="15" t="str">
        <f t="shared" ref="F64:J64" si="10">IF(F24="","N/A",IF(AND(F46="CUMPLE",F54="CUMPLE",F55="CUMPLE",F56="CUMPLE",F57="CUMPLE",F58="CUMPLE",OR(F59="CUMPLE",F59="N/A"),F60="CUMPLE",OR(F61="CUMPLE",F61="N/A"),F63="CUMPLE",OR(F62="CUMPLE",F62="N/A")),"CUMPLE","NO CUMPLE"))</f>
        <v>N/A</v>
      </c>
      <c r="G64" s="15" t="str">
        <f t="shared" si="10"/>
        <v>N/A</v>
      </c>
      <c r="H64" s="15" t="str">
        <f t="shared" si="10"/>
        <v>N/A</v>
      </c>
      <c r="I64" s="15" t="str">
        <f t="shared" si="10"/>
        <v>N/A</v>
      </c>
      <c r="J64" s="15" t="str">
        <f t="shared" si="10"/>
        <v>N/A</v>
      </c>
      <c r="K64" s="165"/>
      <c r="L64" s="162"/>
    </row>
    <row r="65" spans="2:12" ht="81.75" customHeight="1" x14ac:dyDescent="0.25">
      <c r="B65" s="531" t="s">
        <v>177</v>
      </c>
      <c r="C65" s="531"/>
      <c r="D65" s="90" t="s">
        <v>14</v>
      </c>
      <c r="E65" s="90" t="s">
        <v>14</v>
      </c>
      <c r="F65" s="90"/>
      <c r="G65" s="90"/>
      <c r="H65" s="90"/>
      <c r="I65" s="90"/>
      <c r="J65" s="90"/>
      <c r="K65" s="639"/>
      <c r="L65" s="640"/>
    </row>
  </sheetData>
  <sheetProtection formatCells="0" formatColumns="0" formatRows="0"/>
  <mergeCells count="80">
    <mergeCell ref="B12:L12"/>
    <mergeCell ref="B2:L2"/>
    <mergeCell ref="B3:L3"/>
    <mergeCell ref="B4:L4"/>
    <mergeCell ref="B5:L5"/>
    <mergeCell ref="B7:I7"/>
    <mergeCell ref="J7:L7"/>
    <mergeCell ref="C8:I8"/>
    <mergeCell ref="C9:I9"/>
    <mergeCell ref="C10:I10"/>
    <mergeCell ref="C11:G11"/>
    <mergeCell ref="I11:L11"/>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K39:L39"/>
    <mergeCell ref="K40:L40"/>
    <mergeCell ref="K41:L41"/>
    <mergeCell ref="K42:L42"/>
    <mergeCell ref="K43:L43"/>
    <mergeCell ref="K44:L44"/>
    <mergeCell ref="K46:L46"/>
    <mergeCell ref="B47:B54"/>
    <mergeCell ref="K47:L47"/>
    <mergeCell ref="K48:L48"/>
    <mergeCell ref="K49:L49"/>
    <mergeCell ref="K50:L50"/>
    <mergeCell ref="K51:L51"/>
    <mergeCell ref="K52:L52"/>
    <mergeCell ref="K53:L53"/>
    <mergeCell ref="K54:L54"/>
    <mergeCell ref="B55:C55"/>
    <mergeCell ref="K55:L55"/>
    <mergeCell ref="B56:C56"/>
    <mergeCell ref="K56:L56"/>
    <mergeCell ref="B57:C57"/>
    <mergeCell ref="K57:L57"/>
    <mergeCell ref="B58:C58"/>
    <mergeCell ref="K58:L58"/>
    <mergeCell ref="B59:C59"/>
    <mergeCell ref="K59:L59"/>
    <mergeCell ref="B60:C60"/>
    <mergeCell ref="K60:L60"/>
    <mergeCell ref="B64:C64"/>
    <mergeCell ref="B65:C65"/>
    <mergeCell ref="K65:L65"/>
    <mergeCell ref="B61:C61"/>
    <mergeCell ref="K61:L61"/>
    <mergeCell ref="B62:C62"/>
    <mergeCell ref="K62:L62"/>
    <mergeCell ref="B63:C63"/>
    <mergeCell ref="K63:L63"/>
  </mergeCells>
  <conditionalFormatting sqref="D25:J35">
    <cfRule type="containsBlanks" dxfId="1000" priority="13">
      <formula>LEN(TRIM(D25))=0</formula>
    </cfRule>
    <cfRule type="notContainsErrors" dxfId="999" priority="14">
      <formula>NOT(ISERROR(D25))</formula>
    </cfRule>
  </conditionalFormatting>
  <conditionalFormatting sqref="D34:J34 D24:K24 D37:J37 D40:J40 D43:J43 D46:J53 D55:J63 K64:L64 D65:K65">
    <cfRule type="containsBlanks" dxfId="998" priority="15">
      <formula>LEN(TRIM(D24))=0</formula>
    </cfRule>
  </conditionalFormatting>
  <conditionalFormatting sqref="D46:J53">
    <cfRule type="cellIs" dxfId="997" priority="11" operator="equal">
      <formula>"NO CUMPLE"</formula>
    </cfRule>
    <cfRule type="cellIs" dxfId="996" priority="12" operator="equal">
      <formula>"CUMPLE"</formula>
    </cfRule>
  </conditionalFormatting>
  <conditionalFormatting sqref="D54:J54">
    <cfRule type="cellIs" dxfId="995" priority="27" operator="equal">
      <formula>"""CUMPLE"""</formula>
    </cfRule>
    <cfRule type="cellIs" dxfId="994" priority="26" operator="equal">
      <formula>"NO CUMPLE"</formula>
    </cfRule>
    <cfRule type="cellIs" dxfId="993" priority="25" operator="equal">
      <formula>"CUMPLE"</formula>
    </cfRule>
    <cfRule type="cellIs" dxfId="992" priority="21" operator="equal">
      <formula>"N/A"</formula>
    </cfRule>
  </conditionalFormatting>
  <conditionalFormatting sqref="D55:J63">
    <cfRule type="cellIs" dxfId="991" priority="3" operator="equal">
      <formula>"NO CUMPLE"</formula>
    </cfRule>
    <cfRule type="cellIs" dxfId="990" priority="4" operator="equal">
      <formula>"CUMPLE"</formula>
    </cfRule>
  </conditionalFormatting>
  <conditionalFormatting sqref="D64:J64">
    <cfRule type="cellIs" dxfId="989" priority="19" operator="equal">
      <formula>"NO CUMPLE"</formula>
    </cfRule>
    <cfRule type="cellIs" dxfId="988" priority="20" operator="equal">
      <formula>"""CUMPLE"""</formula>
    </cfRule>
    <cfRule type="cellIs" dxfId="987" priority="17" operator="equal">
      <formula>"N/A"</formula>
    </cfRule>
    <cfRule type="cellIs" dxfId="986" priority="18" operator="equal">
      <formula>"CUMPLE"</formula>
    </cfRule>
  </conditionalFormatting>
  <conditionalFormatting sqref="D65:J65">
    <cfRule type="cellIs" dxfId="985" priority="9" operator="equal">
      <formula>"NO CUMPLE"</formula>
    </cfRule>
    <cfRule type="cellIs" dxfId="984" priority="10" operator="equal">
      <formula>"CUMPLE"</formula>
    </cfRule>
  </conditionalFormatting>
  <conditionalFormatting sqref="D24:K24 D34:J34 D37:J37 D40:J40 D43:J43 D46:J53 D55:J63 K64:L64 D65:K65">
    <cfRule type="notContainsErrors" dxfId="983" priority="16">
      <formula>NOT(ISERROR(D24))</formula>
    </cfRule>
  </conditionalFormatting>
  <conditionalFormatting sqref="F20:H20">
    <cfRule type="cellIs" dxfId="982" priority="31" operator="equal">
      <formula>"CUMPLE"</formula>
    </cfRule>
    <cfRule type="cellIs" dxfId="981" priority="32" operator="equal">
      <formula>"NO CUMPLE"</formula>
    </cfRule>
    <cfRule type="cellIs" dxfId="980" priority="33" operator="equal">
      <formula>"""CUMPLE"""</formula>
    </cfRule>
  </conditionalFormatting>
  <conditionalFormatting sqref="I11">
    <cfRule type="containsText" dxfId="979" priority="37" operator="containsText" text="NO CUMPLE">
      <formula>NOT(ISERROR(SEARCH("NO CUMPLE",I11)))</formula>
    </cfRule>
    <cfRule type="containsText" dxfId="978" priority="34" operator="containsText" text="INHABILITADO">
      <formula>NOT(ISERROR(SEARCH("INHABILITADO",I11)))</formula>
    </cfRule>
    <cfRule type="containsText" dxfId="977" priority="35" operator="containsText" text="HABILITADO">
      <formula>NOT(ISERROR(SEARCH("HABILITADO",I11)))</formula>
    </cfRule>
    <cfRule type="containsText" dxfId="976" priority="36" operator="containsText" text="HABILITADO">
      <formula>NOT(ISERROR(SEARCH("HABILITADO",I11)))</formula>
    </cfRule>
  </conditionalFormatting>
  <conditionalFormatting sqref="J20">
    <cfRule type="cellIs" dxfId="975" priority="8" operator="equal">
      <formula>"SI"</formula>
    </cfRule>
    <cfRule type="cellIs" dxfId="974" priority="7" operator="equal">
      <formula>"NO"</formula>
    </cfRule>
  </conditionalFormatting>
  <conditionalFormatting sqref="K19">
    <cfRule type="cellIs" dxfId="973" priority="22" operator="equal">
      <formula>"CUMPLE"</formula>
    </cfRule>
    <cfRule type="cellIs" dxfId="972" priority="23" operator="equal">
      <formula>"NO CUMPLE"</formula>
    </cfRule>
    <cfRule type="cellIs" dxfId="971" priority="24" operator="equal">
      <formula>"""CUMPLE"""</formula>
    </cfRule>
  </conditionalFormatting>
  <conditionalFormatting sqref="K25:K63">
    <cfRule type="notContainsErrors" dxfId="970" priority="2">
      <formula>NOT(ISERROR(K25))</formula>
    </cfRule>
    <cfRule type="containsBlanks" dxfId="969" priority="1">
      <formula>LEN(TRIM(K25))=0</formula>
    </cfRule>
  </conditionalFormatting>
  <conditionalFormatting sqref="L15">
    <cfRule type="cellIs" dxfId="968" priority="28" operator="equal">
      <formula>"CUMPLE"</formula>
    </cfRule>
    <cfRule type="cellIs" dxfId="967" priority="29" operator="equal">
      <formula>"NO CUMPLE"</formula>
    </cfRule>
    <cfRule type="cellIs" dxfId="966" priority="30" operator="equal">
      <formula>"""CUMPLE"""</formula>
    </cfRule>
  </conditionalFormatting>
  <conditionalFormatting sqref="L20">
    <cfRule type="cellIs" dxfId="965" priority="5" operator="equal">
      <formula>"NO"</formula>
    </cfRule>
    <cfRule type="cellIs" dxfId="964" priority="6" operator="equal">
      <formula>"SI"</formula>
    </cfRule>
  </conditionalFormatting>
  <dataValidations count="3">
    <dataValidation type="list" allowBlank="1" showInputMessage="1" showErrorMessage="1" sqref="D65:I65" xr:uid="{00000000-0002-0000-0E00-000000000000}">
      <formula1>"CUMPLE,NO CUMPLE"</formula1>
    </dataValidation>
    <dataValidation type="list" allowBlank="1" showInputMessage="1" showErrorMessage="1" sqref="D24:J26" xr:uid="{00000000-0002-0000-0E00-000001000000}">
      <formula1>$C$15:$C$19</formula1>
    </dataValidation>
    <dataValidation type="list" allowBlank="1" showInputMessage="1" showErrorMessage="1" sqref="L57:L64" xr:uid="{00000000-0002-0000-0E00-000002000000}">
      <formula1>"0,1,2,3,4,5,6"</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0E00-000003000000}">
          <x14:formula1>
            <xm:f>'DATOS INICIALES'!$A$13:$A$43</xm:f>
          </x14:formula1>
          <xm:sqref>D31:I31</xm:sqref>
        </x14:dataValidation>
        <x14:dataValidation type="list" allowBlank="1" showInputMessage="1" showErrorMessage="1" xr:uid="{00000000-0002-0000-0E00-000004000000}">
          <x14:formula1>
            <xm:f>'DATOS INICIALES'!$D$21:$D$25</xm:f>
          </x14:formula1>
          <xm:sqref>M47:M54</xm:sqref>
        </x14:dataValidation>
        <x14:dataValidation type="list" allowBlank="1" showInputMessage="1" showErrorMessage="1" xr:uid="{00000000-0002-0000-0E00-000005000000}">
          <x14:formula1>
            <xm:f>'DATOS INICIALES'!$A$54:$A$59</xm:f>
          </x14:formula1>
          <xm:sqref>D23:I23</xm:sqref>
        </x14:dataValidation>
        <x14:dataValidation type="list" allowBlank="1" showInputMessage="1" showErrorMessage="1" xr:uid="{00000000-0002-0000-0E00-000006000000}">
          <x14:formula1>
            <xm:f>'DATOS INICIALES'!$A$50:$A$52</xm:f>
          </x14:formula1>
          <xm:sqref>D55:I57 D46:J46 J55:J56 D58:J63</xm:sqref>
        </x14:dataValidation>
        <x14:dataValidation type="list" allowBlank="1" showInputMessage="1" showErrorMessage="1" xr:uid="{00000000-0002-0000-0E00-000007000000}">
          <x14:formula1>
            <xm:f>'DATOS INICIALES'!$C$45:$C$46</xm:f>
          </x14:formula1>
          <xm:sqref>D47:I53 J47:J52</xm:sqref>
        </x14:dataValidation>
      </x14:dataValidations>
    </ext>
  </extLs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N65"/>
  <sheetViews>
    <sheetView view="pageBreakPreview" zoomScale="55" zoomScaleNormal="55" zoomScaleSheetLayoutView="55" workbookViewId="0">
      <pane ySplit="11" topLeftCell="A59" activePane="bottomLeft" state="frozenSplit"/>
      <selection activeCell="D65" sqref="D65"/>
      <selection pane="bottomLeft" activeCell="E59" sqref="E59"/>
    </sheetView>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612" t="s">
        <v>0</v>
      </c>
      <c r="C2" s="613"/>
      <c r="D2" s="613"/>
      <c r="E2" s="613"/>
      <c r="F2" s="613"/>
      <c r="G2" s="613"/>
      <c r="H2" s="613"/>
      <c r="I2" s="613"/>
      <c r="J2" s="613"/>
      <c r="K2" s="613"/>
      <c r="L2" s="614"/>
    </row>
    <row r="3" spans="1:12" ht="4.5" customHeight="1" x14ac:dyDescent="0.25">
      <c r="B3" s="615"/>
      <c r="C3" s="616"/>
      <c r="D3" s="616"/>
      <c r="E3" s="616"/>
      <c r="F3" s="616"/>
      <c r="G3" s="616"/>
      <c r="H3" s="616"/>
      <c r="I3" s="616"/>
      <c r="J3" s="616"/>
      <c r="K3" s="616"/>
      <c r="L3" s="617"/>
    </row>
    <row r="4" spans="1:12" ht="18.75" x14ac:dyDescent="0.3">
      <c r="B4" s="618" t="str">
        <f>'DATOS INICIALES'!G4</f>
        <v>FDLK-LP-013-20234</v>
      </c>
      <c r="C4" s="619"/>
      <c r="D4" s="619"/>
      <c r="E4" s="619"/>
      <c r="F4" s="619"/>
      <c r="G4" s="619"/>
      <c r="H4" s="619"/>
      <c r="I4" s="619"/>
      <c r="J4" s="619"/>
      <c r="K4" s="619"/>
      <c r="L4" s="620"/>
    </row>
    <row r="5" spans="1:12" ht="3.75" customHeight="1" x14ac:dyDescent="0.25">
      <c r="B5" s="615"/>
      <c r="C5" s="616"/>
      <c r="D5" s="616"/>
      <c r="E5" s="616"/>
      <c r="F5" s="616"/>
      <c r="G5" s="616"/>
      <c r="H5" s="616"/>
      <c r="I5" s="616"/>
      <c r="J5" s="616"/>
      <c r="K5" s="616"/>
      <c r="L5" s="617"/>
    </row>
    <row r="6" spans="1:12" x14ac:dyDescent="0.25">
      <c r="B6" s="10" t="s">
        <v>32</v>
      </c>
      <c r="C6" s="73" t="s">
        <v>54</v>
      </c>
      <c r="D6" s="72" t="s">
        <v>70</v>
      </c>
      <c r="E6" s="89"/>
      <c r="F6" s="65"/>
      <c r="G6" s="72" t="s">
        <v>97</v>
      </c>
      <c r="H6" s="99">
        <v>45632</v>
      </c>
      <c r="I6" s="41"/>
      <c r="J6" s="41"/>
      <c r="K6" s="41"/>
      <c r="L6" s="42"/>
    </row>
    <row r="7" spans="1:12" x14ac:dyDescent="0.25">
      <c r="B7" s="621" t="s">
        <v>89</v>
      </c>
      <c r="C7" s="622"/>
      <c r="D7" s="622"/>
      <c r="E7" s="622"/>
      <c r="F7" s="622"/>
      <c r="G7" s="622"/>
      <c r="H7" s="622"/>
      <c r="I7" s="622"/>
      <c r="J7" s="623" t="s">
        <v>71</v>
      </c>
      <c r="K7" s="622"/>
      <c r="L7" s="624"/>
    </row>
    <row r="8" spans="1:12" ht="36.75" customHeight="1" x14ac:dyDescent="0.25">
      <c r="B8" s="2" t="s">
        <v>23</v>
      </c>
      <c r="C8" s="632" t="str">
        <f>'DATOS INICIALES'!D2</f>
        <v xml:space="preserve">“CONTRATAR POR EL SISTEMA DE PRECIOS UNITARIOS A MONTO AGOTABLE EL DIAGNÓSTICO, MANTENIMIENTO CORRECTIVO Y PREVENTIVO, SUMINISTRO E INSTALACION DE MOBILIARIO DE LOS PARQUES DE PROXIMIDAD (VECINALES Y DE BOLSILLO) PRIORIZADOS EN LA LOCALIDAD DE KENNEDY”.  </v>
      </c>
      <c r="D8" s="633"/>
      <c r="E8" s="633"/>
      <c r="F8" s="633"/>
      <c r="G8" s="633"/>
      <c r="H8" s="633"/>
      <c r="I8" s="633"/>
      <c r="J8" s="154" t="s">
        <v>66</v>
      </c>
      <c r="K8" s="155">
        <v>0.75</v>
      </c>
      <c r="L8" s="156">
        <f>K8*$C$10</f>
        <v>1645.1285451923077</v>
      </c>
    </row>
    <row r="9" spans="1:12" ht="28.5" customHeight="1" x14ac:dyDescent="0.25">
      <c r="B9" s="2" t="s">
        <v>68</v>
      </c>
      <c r="C9" s="634">
        <f>+'DATOS INICIALES'!C5</f>
        <v>2851556145</v>
      </c>
      <c r="D9" s="635"/>
      <c r="E9" s="635"/>
      <c r="F9" s="635"/>
      <c r="G9" s="635"/>
      <c r="H9" s="635"/>
      <c r="I9" s="635"/>
      <c r="J9" s="154" t="s">
        <v>67</v>
      </c>
      <c r="K9" s="155">
        <v>1.2</v>
      </c>
      <c r="L9" s="156">
        <f t="shared" ref="L9:L10" si="0">K9*$C$10</f>
        <v>2632.2056723076921</v>
      </c>
    </row>
    <row r="10" spans="1:12" ht="25.5" customHeight="1" x14ac:dyDescent="0.25">
      <c r="B10" s="2" t="s">
        <v>69</v>
      </c>
      <c r="C10" s="636">
        <f>C9/'DATOS INICIALES'!B43</f>
        <v>2193.5047269230768</v>
      </c>
      <c r="D10" s="637"/>
      <c r="E10" s="637"/>
      <c r="F10" s="637"/>
      <c r="G10" s="637"/>
      <c r="H10" s="637"/>
      <c r="I10" s="637"/>
      <c r="J10" s="154" t="s">
        <v>171</v>
      </c>
      <c r="K10" s="155">
        <v>1.5</v>
      </c>
      <c r="L10" s="156">
        <f t="shared" si="0"/>
        <v>3290.2570903846154</v>
      </c>
    </row>
    <row r="11" spans="1:12" ht="59.25" customHeight="1" x14ac:dyDescent="0.25">
      <c r="A11" s="11">
        <v>12</v>
      </c>
      <c r="B11" s="2" t="s">
        <v>24</v>
      </c>
      <c r="C11" s="638" t="str">
        <f>VLOOKUP(A11,PROPONENTES!$A$10:$B$42,2,FALSE)</f>
        <v>CONSORCIO RC-B - FDLK-LP-013-2024</v>
      </c>
      <c r="D11" s="638"/>
      <c r="E11" s="638"/>
      <c r="F11" s="638"/>
      <c r="G11" s="638"/>
      <c r="H11" s="146" t="s">
        <v>172</v>
      </c>
      <c r="I11" s="631" t="str">
        <f>IF(AND(F20="CUMPLE",G20="CUMPLE",H20="CUMPLE",L15="CUMPLE",K19="CUMPLE"),"CUMPLE","NO CUMPLE")</f>
        <v>CUMPLE</v>
      </c>
      <c r="J11" s="631"/>
      <c r="K11" s="631"/>
      <c r="L11" s="631"/>
    </row>
    <row r="12" spans="1:12" ht="9.75" customHeight="1" x14ac:dyDescent="0.25">
      <c r="B12" s="625"/>
      <c r="C12" s="626"/>
      <c r="D12" s="626"/>
      <c r="E12" s="626"/>
      <c r="F12" s="626"/>
      <c r="G12" s="626"/>
      <c r="H12" s="626"/>
      <c r="I12" s="626"/>
      <c r="J12" s="626"/>
      <c r="K12" s="626"/>
      <c r="L12" s="627"/>
    </row>
    <row r="13" spans="1:12" s="141" customFormat="1" ht="24" customHeight="1" x14ac:dyDescent="0.25">
      <c r="B13" s="628" t="s">
        <v>78</v>
      </c>
      <c r="C13" s="629"/>
      <c r="D13" s="629"/>
      <c r="E13" s="629"/>
      <c r="F13" s="629"/>
      <c r="G13" s="629"/>
      <c r="H13" s="629"/>
      <c r="I13" s="629"/>
      <c r="J13" s="629"/>
      <c r="K13" s="629"/>
      <c r="L13" s="630"/>
    </row>
    <row r="14" spans="1:12" ht="69" customHeight="1" x14ac:dyDescent="0.25">
      <c r="B14" s="595" t="s">
        <v>33</v>
      </c>
      <c r="C14" s="74" t="s">
        <v>61</v>
      </c>
      <c r="D14" s="74" t="s">
        <v>62</v>
      </c>
      <c r="E14" s="35" t="s">
        <v>65</v>
      </c>
      <c r="F14" s="35" t="s">
        <v>75</v>
      </c>
      <c r="G14" s="35" t="s">
        <v>64</v>
      </c>
      <c r="H14" s="35" t="s">
        <v>167</v>
      </c>
      <c r="I14" s="35" t="s">
        <v>72</v>
      </c>
      <c r="J14" s="35" t="s">
        <v>147</v>
      </c>
      <c r="K14" s="35" t="s">
        <v>148</v>
      </c>
      <c r="L14" s="74" t="s">
        <v>73</v>
      </c>
    </row>
    <row r="15" spans="1:12" ht="33.75" customHeight="1" x14ac:dyDescent="0.25">
      <c r="B15" s="595"/>
      <c r="C15" s="100" t="str">
        <f>IF(VLOOKUP(C11,PROPONENTES!B10:N111,2,FALSE)=0,"",VLOOKUP(C11,PROPONENTES!B10:N111,2,FALSE))</f>
        <v>RC ARQUITECTOS SAS</v>
      </c>
      <c r="D15" s="101">
        <f>IF(VLOOKUP(C11,PROPONENTES!B10:N111,3,FALSE)=0,"",VLOOKUP(C11,PROPONENTES!B10:N111,3,FALSE))</f>
        <v>0.9</v>
      </c>
      <c r="E15" s="102">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2314.1064999999999</v>
      </c>
      <c r="F15" s="103" t="str">
        <f t="shared" ref="F15:F18" si="1">IF(C15="","",IF(E15&gt;=$J$15*0.5,"SI","NO"))</f>
        <v>SI</v>
      </c>
      <c r="G15" s="104" t="str">
        <f t="shared" ref="G15:G17" si="2">IF(C15="","",IF(E15&gt;=$J$15*0.05,"SI",IF(E15=0,"NO APORTA EXPERIENCIA",)))</f>
        <v>SI</v>
      </c>
      <c r="H15" s="103" t="str">
        <f>IF(C15="","",IF(AND(G15="NO APORTA EXPERIENCIA",D15&lt;=10%),"SI",IF(G15="SI","NO APLICA","NO - PORCENTAJE MAYOR AL 10%")))</f>
        <v>NO APLICA</v>
      </c>
      <c r="I15" s="641">
        <f>COUNTIF(D64:I64,"CUMPLE")</f>
        <v>2</v>
      </c>
      <c r="J15" s="586">
        <f>IF(AND(I15&gt;=1,I15&lt;=2),L8,IF(AND(I15&gt;=3,I15&lt;=4),L9,IF(AND(I15&gt;=5,I15&lt;=7),L10)))</f>
        <v>1645.1285451923077</v>
      </c>
      <c r="K15" s="586">
        <f>+E20</f>
        <v>2314.1064999999999</v>
      </c>
      <c r="L15" s="587" t="str">
        <f>IF(K15&gt;=J15,"CUMPLE","NO CUMPLE")</f>
        <v>CUMPLE</v>
      </c>
    </row>
    <row r="16" spans="1:12" ht="33.75" customHeight="1" x14ac:dyDescent="0.25">
      <c r="B16" s="595"/>
      <c r="C16" s="100" t="str">
        <f>IF(VLOOKUP(C11,PROPONENTES!B10:N111,4,FALSE)=0,"",VLOOKUP(C11,PROPONENTES!B10:N111,4,FALSE))</f>
        <v xml:space="preserve">BUSINES GROUP CG SAS </v>
      </c>
      <c r="D16" s="101">
        <f>IF(VLOOKUP(C11,PROPONENTES!B10:N111,5,FALSE)=0,"",VLOOKUP(C11,PROPONENTES!B10:N111,5,FALSE))</f>
        <v>0.1</v>
      </c>
      <c r="E16" s="102">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0</v>
      </c>
      <c r="F16" s="103" t="str">
        <f t="shared" si="1"/>
        <v>NO</v>
      </c>
      <c r="G16" s="104" t="str">
        <f t="shared" si="2"/>
        <v>NO APORTA EXPERIENCIA</v>
      </c>
      <c r="H16" s="104" t="str">
        <f>IF(C16="","",IF(AND(G16="NO APORTA EXPERIENCIA",D16&lt;=10%),"SI",IF(G16="SI","NO APLICA","NO - PORCENTAJE MAYOR AL 10%")))</f>
        <v>SI</v>
      </c>
      <c r="I16" s="641"/>
      <c r="J16" s="586"/>
      <c r="K16" s="586"/>
      <c r="L16" s="587"/>
    </row>
    <row r="17" spans="2:14" ht="33.75" customHeight="1" x14ac:dyDescent="0.25">
      <c r="B17" s="595"/>
      <c r="C17" s="100" t="str">
        <f>IF(VLOOKUP(C11,PROPONENTES!B10:N111,6,FALSE)=0,"",VLOOKUP(C11,PROPONENTES!B10:N111,6,FALSE))</f>
        <v/>
      </c>
      <c r="D17" s="101" t="str">
        <f>IF(VLOOKUP(C11,PROPONENTES!B10:N111,7,FALSE)=0,"",VLOOKUP(C11,PROPONENTES!B10:N111,7,FALSE))</f>
        <v/>
      </c>
      <c r="E17" s="102" t="str">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
      </c>
      <c r="F17" s="103" t="str">
        <f t="shared" si="1"/>
        <v/>
      </c>
      <c r="G17" s="104" t="str">
        <f t="shared" si="2"/>
        <v/>
      </c>
      <c r="H17" s="103" t="str">
        <f>IF(C17="","",IF(AND(G17="NO APORTA EXPERIENCIA",D17&lt;=10%),"SI",IF(G17="SI","NO APLICA","NO - PORCENTAJE MAYOR AL 10%")))</f>
        <v/>
      </c>
      <c r="I17" s="641"/>
      <c r="J17" s="586"/>
      <c r="K17" s="586"/>
      <c r="L17" s="587"/>
    </row>
    <row r="18" spans="2:14" ht="50.25" customHeight="1" x14ac:dyDescent="0.25">
      <c r="B18" s="595"/>
      <c r="C18" s="100" t="str">
        <f>IF(VLOOKUP(C11,PROPONENTES!B10:N111,8,FALSE)=0,"",VLOOKUP(C11,PROPONENTES!B10:N111,8,FALSE))</f>
        <v/>
      </c>
      <c r="D18" s="101" t="str">
        <f>IF(VLOOKUP(C11,PROPONENTES!B10:N111,9,FALSE)=0,"",VLOOKUP(C11,PROPONENTES!B10:N111,9,FALSE))</f>
        <v/>
      </c>
      <c r="E18" s="102" t="str">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
      </c>
      <c r="F18" s="103" t="str">
        <f t="shared" si="1"/>
        <v/>
      </c>
      <c r="G18" s="104" t="str">
        <f>IF(C18="","",IF(E18&gt;=$J$15*0.05,"SI",IF(E18=0,"NO APORTA EXPERIENCIA",)))</f>
        <v/>
      </c>
      <c r="H18" s="103" t="str">
        <f>IF(C18="","",IF(AND(G18="NO APORTA EXPERIENCIA",D18&lt;=10%),"SI",IF(G18="SI","NO APLICA","NO - PORCENTAJE MAYOR AL 10%")))</f>
        <v/>
      </c>
      <c r="I18" s="35" t="s">
        <v>176</v>
      </c>
      <c r="J18" s="35" t="s">
        <v>175</v>
      </c>
      <c r="K18" s="528" t="s">
        <v>73</v>
      </c>
      <c r="L18" s="528"/>
    </row>
    <row r="19" spans="2:14" ht="33.75" customHeight="1" x14ac:dyDescent="0.25">
      <c r="B19" s="595"/>
      <c r="C19" s="100" t="str">
        <f>IF(VLOOKUP(C11,PROPONENTES!B10:N111,10,FALSE)=0,"",VLOOKUP(C11,PROPONENTES!B10:N111,10,FALSE))</f>
        <v/>
      </c>
      <c r="D19" s="101" t="str">
        <f>IF(VLOOKUP(C11,PROPONENTES!B10:N111,11,FALSE)=0,"",VLOOKUP(C11,PROPONENTES!B10:N111,11,FALSE))</f>
        <v/>
      </c>
      <c r="E19" s="102" t="str">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
      </c>
      <c r="F19" s="103" t="str">
        <f>IF(C19="","",IF(E19&gt;=$J$15*0.5,"SI","NO"))</f>
        <v/>
      </c>
      <c r="G19" s="104" t="str">
        <f>IF(C19="","",IF(E19&gt;=$J$15*0.05,"SI",IF(E19=0,"NO APORTA EXPERIENCIA",)))</f>
        <v/>
      </c>
      <c r="H19" s="103" t="str">
        <f>IF(C19="","",IF(AND(G19="NO APORTA EXPERIENCIA",D19&lt;=10%),"SI",IF(G19="SI","NO APLICA","NO - PORCENTAJE MAYOR AL 10%")))</f>
        <v/>
      </c>
      <c r="I19" s="157">
        <f>SUMIF(D65:J65,"CUMPLE",D39:J39)+SUMIF(D65:J65,"CUMPLE",D42:J42)+SUMIF(D65:J65,"CUMPLE",D45:J45)</f>
        <v>2314.1064999999999</v>
      </c>
      <c r="J19" s="152">
        <f>70%*C10</f>
        <v>1535.4533088461537</v>
      </c>
      <c r="K19" s="587" t="str">
        <f>IF(I19&gt;=J19,"CUMPLE","NO CUMPLE")</f>
        <v>CUMPLE</v>
      </c>
      <c r="L19" s="587"/>
    </row>
    <row r="20" spans="2:14" ht="84.75" customHeight="1" x14ac:dyDescent="0.25">
      <c r="B20" s="30" t="s">
        <v>63</v>
      </c>
      <c r="C20" s="24">
        <f>+VLOOKUP(C11,PROPONENTES!B10:N111,12,FALSE)</f>
        <v>2</v>
      </c>
      <c r="D20" s="101">
        <f>+VLOOKUP(C11,PROPONENTES!B10:N111,13,FALSE)</f>
        <v>1</v>
      </c>
      <c r="E20" s="36">
        <f>SUM(E15:E19)</f>
        <v>2314.1064999999999</v>
      </c>
      <c r="F20" s="15" t="str">
        <f>IF(F15="SI","CUMPLE",IF(F16="SI","CUMPLE",IF(F17="SI","CUMPLE",IF(F18="SI","CUMPLE",IF(F19="SI","CUMPLE","NO CUMPLE")))))</f>
        <v>CUMPLE</v>
      </c>
      <c r="G20" s="15"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5" t="str">
        <f>IF(COUNTIF(E15:E19,0)&gt;1,"NO CUMPLE, HAY MAS DE UN (1) INTEGRANTE QUE NO APORTA EXPERIENCIA",IF(AND(OR(H15="NO APLICA",H15="SI",H15=""),OR(H16="NO APLICA",H16="SI",H16=""),OR(H17="NO APLICA",H17="SI",H17=""),OR(H18="NO APLICA",H18="SI",H18=""),OR(H19="NO APLICA",H19="SI",H19="")),"CUMPLE","NO CUMPLE"))</f>
        <v>CUMPLE</v>
      </c>
      <c r="I20" s="35" t="s">
        <v>174</v>
      </c>
      <c r="J20" s="143" t="str">
        <f>IF(VLOOKUP(C11,PUNTAJE!B15:AF179,27,FALSE)=0.25,"SI","NO")</f>
        <v>SI</v>
      </c>
      <c r="K20" s="35" t="s">
        <v>173</v>
      </c>
      <c r="L20" s="143" t="str">
        <f>IF(VLOOKUP(C11,PUNTAJE!B15:AF179,31,FALSE)=0.25,"SI","NO")</f>
        <v>SI</v>
      </c>
      <c r="N20" s="35"/>
    </row>
    <row r="21" spans="2:14" ht="10.5" customHeight="1" thickBot="1" x14ac:dyDescent="0.3">
      <c r="B21" s="588"/>
      <c r="C21" s="589"/>
      <c r="D21" s="589"/>
      <c r="E21" s="589"/>
      <c r="F21" s="589"/>
      <c r="G21" s="589"/>
      <c r="H21" s="589"/>
      <c r="I21" s="589"/>
      <c r="J21" s="589"/>
      <c r="K21" s="589"/>
      <c r="L21" s="590"/>
    </row>
    <row r="22" spans="2:14" ht="54" customHeight="1" thickBot="1" x14ac:dyDescent="0.3">
      <c r="B22" s="591" t="str">
        <f>CONCATENATE("ACREDITACION EXPERIENCIA ",'DATOS INICIALES'!G4)</f>
        <v>ACREDITACION EXPERIENCIA FDLK-LP-013-20234</v>
      </c>
      <c r="C22" s="592"/>
      <c r="D22" s="592"/>
      <c r="E22" s="592"/>
      <c r="F22" s="592"/>
      <c r="G22" s="592"/>
      <c r="H22" s="592"/>
      <c r="I22" s="592"/>
      <c r="J22" s="593"/>
      <c r="K22" s="593"/>
      <c r="L22" s="594"/>
    </row>
    <row r="23" spans="2:14" ht="40.5" customHeight="1" x14ac:dyDescent="0.25">
      <c r="B23" s="31" t="s">
        <v>34</v>
      </c>
      <c r="C23" s="25" t="s">
        <v>166</v>
      </c>
      <c r="D23" s="26" t="s">
        <v>16</v>
      </c>
      <c r="E23" s="26" t="s">
        <v>17</v>
      </c>
      <c r="F23" s="26" t="s">
        <v>18</v>
      </c>
      <c r="G23" s="26" t="s">
        <v>19</v>
      </c>
      <c r="H23" s="26" t="s">
        <v>20</v>
      </c>
      <c r="I23" s="26" t="s">
        <v>21</v>
      </c>
      <c r="J23" s="26" t="s">
        <v>165</v>
      </c>
      <c r="K23" s="598" t="s">
        <v>74</v>
      </c>
      <c r="L23" s="599"/>
    </row>
    <row r="24" spans="2:14" ht="39.75" customHeight="1" x14ac:dyDescent="0.25">
      <c r="B24" s="582" t="s">
        <v>134</v>
      </c>
      <c r="C24" s="583"/>
      <c r="D24" s="90" t="s">
        <v>241</v>
      </c>
      <c r="E24" s="90" t="s">
        <v>241</v>
      </c>
      <c r="F24" s="90"/>
      <c r="G24" s="90"/>
      <c r="H24" s="90"/>
      <c r="I24" s="90"/>
      <c r="J24" s="90"/>
      <c r="K24" s="596"/>
      <c r="L24" s="597"/>
    </row>
    <row r="25" spans="2:14" ht="39.75" customHeight="1" x14ac:dyDescent="0.25">
      <c r="B25" s="582" t="s">
        <v>135</v>
      </c>
      <c r="C25" s="583"/>
      <c r="D25" s="90"/>
      <c r="E25" s="90"/>
      <c r="F25" s="90"/>
      <c r="G25" s="90"/>
      <c r="H25" s="90"/>
      <c r="I25" s="90"/>
      <c r="J25" s="90"/>
      <c r="K25" s="596"/>
      <c r="L25" s="597"/>
    </row>
    <row r="26" spans="2:14" ht="39.75" customHeight="1" x14ac:dyDescent="0.25">
      <c r="B26" s="582" t="s">
        <v>136</v>
      </c>
      <c r="C26" s="583"/>
      <c r="D26" s="90"/>
      <c r="E26" s="90"/>
      <c r="F26" s="90"/>
      <c r="G26" s="90"/>
      <c r="H26" s="90"/>
      <c r="I26" s="90"/>
      <c r="J26" s="90"/>
      <c r="K26" s="596"/>
      <c r="L26" s="597"/>
    </row>
    <row r="27" spans="2:14" ht="45.75" customHeight="1" x14ac:dyDescent="0.25">
      <c r="B27" s="600" t="s">
        <v>60</v>
      </c>
      <c r="C27" s="25" t="s">
        <v>37</v>
      </c>
      <c r="D27" s="91" t="s">
        <v>446</v>
      </c>
      <c r="E27" s="91" t="s">
        <v>447</v>
      </c>
      <c r="F27" s="91"/>
      <c r="G27" s="91"/>
      <c r="H27" s="91"/>
      <c r="I27" s="91"/>
      <c r="J27" s="91"/>
      <c r="K27" s="596"/>
      <c r="L27" s="597"/>
    </row>
    <row r="28" spans="2:14" ht="156.75" customHeight="1" x14ac:dyDescent="0.25">
      <c r="B28" s="601"/>
      <c r="C28" s="25" t="s">
        <v>38</v>
      </c>
      <c r="D28" s="91" t="s">
        <v>448</v>
      </c>
      <c r="E28" s="91" t="s">
        <v>546</v>
      </c>
      <c r="F28" s="91"/>
      <c r="G28" s="91"/>
      <c r="H28" s="91"/>
      <c r="I28" s="91"/>
      <c r="J28" s="91"/>
      <c r="K28" s="596"/>
      <c r="L28" s="597"/>
    </row>
    <row r="29" spans="2:14" ht="52.5" customHeight="1" x14ac:dyDescent="0.25">
      <c r="B29" s="601"/>
      <c r="C29" s="25" t="s">
        <v>169</v>
      </c>
      <c r="D29" s="95">
        <v>43620</v>
      </c>
      <c r="E29" s="95">
        <v>43719</v>
      </c>
      <c r="F29" s="95"/>
      <c r="G29" s="95"/>
      <c r="H29" s="95"/>
      <c r="I29" s="95"/>
      <c r="J29" s="95"/>
      <c r="K29" s="596"/>
      <c r="L29" s="597"/>
    </row>
    <row r="30" spans="2:14" ht="54.75" customHeight="1" x14ac:dyDescent="0.25">
      <c r="B30" s="601"/>
      <c r="C30" s="25" t="s">
        <v>42</v>
      </c>
      <c r="D30" s="95">
        <v>43802</v>
      </c>
      <c r="E30" s="95">
        <v>44162</v>
      </c>
      <c r="F30" s="95"/>
      <c r="G30" s="95"/>
      <c r="H30" s="95"/>
      <c r="I30" s="95"/>
      <c r="J30" s="95"/>
      <c r="K30" s="596"/>
      <c r="L30" s="597"/>
    </row>
    <row r="31" spans="2:14" ht="41.25" customHeight="1" x14ac:dyDescent="0.25">
      <c r="B31" s="601"/>
      <c r="C31" s="25" t="s">
        <v>39</v>
      </c>
      <c r="D31" s="92">
        <v>2019</v>
      </c>
      <c r="E31" s="92">
        <v>2020</v>
      </c>
      <c r="F31" s="92"/>
      <c r="G31" s="92"/>
      <c r="H31" s="92"/>
      <c r="I31" s="92"/>
      <c r="J31" s="92"/>
      <c r="K31" s="596"/>
      <c r="L31" s="597"/>
    </row>
    <row r="32" spans="2:14" ht="63" customHeight="1" x14ac:dyDescent="0.25">
      <c r="B32" s="601"/>
      <c r="C32" s="25" t="s">
        <v>40</v>
      </c>
      <c r="D32" s="91" t="s">
        <v>449</v>
      </c>
      <c r="E32" s="91" t="s">
        <v>450</v>
      </c>
      <c r="F32" s="91"/>
      <c r="G32" s="91"/>
      <c r="H32" s="91"/>
      <c r="I32" s="91"/>
      <c r="J32" s="91"/>
      <c r="K32" s="596"/>
      <c r="L32" s="597"/>
    </row>
    <row r="33" spans="2:12" ht="46.5" customHeight="1" x14ac:dyDescent="0.25">
      <c r="B33" s="601"/>
      <c r="C33" s="25" t="s">
        <v>41</v>
      </c>
      <c r="D33" s="91" t="s">
        <v>451</v>
      </c>
      <c r="E33" s="91" t="s">
        <v>452</v>
      </c>
      <c r="F33" s="91"/>
      <c r="G33" s="91"/>
      <c r="H33" s="91"/>
      <c r="I33" s="91"/>
      <c r="J33" s="91"/>
      <c r="K33" s="596"/>
      <c r="L33" s="597"/>
    </row>
    <row r="34" spans="2:12" ht="27.75" customHeight="1" x14ac:dyDescent="0.25">
      <c r="B34" s="601"/>
      <c r="C34" s="27" t="s">
        <v>35</v>
      </c>
      <c r="D34" s="96">
        <v>48</v>
      </c>
      <c r="E34" s="96">
        <v>54</v>
      </c>
      <c r="F34" s="96"/>
      <c r="G34" s="97"/>
      <c r="H34" s="97"/>
      <c r="I34" s="97"/>
      <c r="J34" s="97"/>
      <c r="K34" s="596"/>
      <c r="L34" s="597"/>
    </row>
    <row r="35" spans="2:12" ht="102.75" customHeight="1" x14ac:dyDescent="0.25">
      <c r="B35" s="601"/>
      <c r="C35" s="25" t="s">
        <v>137</v>
      </c>
      <c r="D35" s="93">
        <v>926.9</v>
      </c>
      <c r="E35" s="93">
        <v>3185.67</v>
      </c>
      <c r="F35" s="93"/>
      <c r="G35" s="93"/>
      <c r="H35" s="93"/>
      <c r="I35" s="93"/>
      <c r="J35" s="93"/>
      <c r="K35" s="596"/>
      <c r="L35" s="597"/>
    </row>
    <row r="36" spans="2:12" ht="48" customHeight="1" x14ac:dyDescent="0.25">
      <c r="B36" s="601"/>
      <c r="C36" s="25" t="s">
        <v>76</v>
      </c>
      <c r="D36" s="105">
        <f>IFERROR(D35*VLOOKUP(D31,'DATOS INICIALES'!$A$12:$B$43,2,0),"0")</f>
        <v>767580720.39999998</v>
      </c>
      <c r="E36" s="105">
        <f>IFERROR(E35*VLOOKUP(E31,'DATOS INICIALES'!$A$12:$B$43,2,0),"0")</f>
        <v>2796390683.0100002</v>
      </c>
      <c r="F36" s="105" t="str">
        <f>IFERROR(F35*VLOOKUP(F31,'DATOS INICIALES'!$A$12:$B$43,2,0),"0")</f>
        <v>0</v>
      </c>
      <c r="G36" s="105" t="str">
        <f>IFERROR(G35*VLOOKUP(G31,'DATOS INICIALES'!$A$12:$B$43,2,0),"0")</f>
        <v>0</v>
      </c>
      <c r="H36" s="105" t="str">
        <f>IFERROR(H35*VLOOKUP(H31,'DATOS INICIALES'!$A$12:$B$43,2,0),"0")</f>
        <v>0</v>
      </c>
      <c r="I36" s="105" t="str">
        <f>IFERROR(I35*VLOOKUP(I31,'DATOS INICIALES'!$A$12:$B$43,2,0),"0")</f>
        <v>0</v>
      </c>
      <c r="J36" s="105" t="str">
        <f>IFERROR(J35*VLOOKUP(J31,'DATOS INICIALES'!$A$12:$B$43,2,0),"0")</f>
        <v>0</v>
      </c>
      <c r="K36" s="596"/>
      <c r="L36" s="597"/>
    </row>
    <row r="37" spans="2:12" ht="33.75" customHeight="1" x14ac:dyDescent="0.25">
      <c r="B37" s="601"/>
      <c r="C37" s="25" t="s">
        <v>138</v>
      </c>
      <c r="D37" s="94">
        <v>0.95</v>
      </c>
      <c r="E37" s="94">
        <v>0.45</v>
      </c>
      <c r="F37" s="94"/>
      <c r="G37" s="94"/>
      <c r="H37" s="94"/>
      <c r="I37" s="94"/>
      <c r="J37" s="94"/>
      <c r="K37" s="596"/>
      <c r="L37" s="597"/>
    </row>
    <row r="38" spans="2:12" ht="48.75" customHeight="1" x14ac:dyDescent="0.25">
      <c r="B38" s="601"/>
      <c r="C38" s="25" t="s">
        <v>144</v>
      </c>
      <c r="D38" s="105">
        <f t="shared" ref="D38:J38" si="3">IF(D24="","0",D37*D36)</f>
        <v>729201684.38</v>
      </c>
      <c r="E38" s="105">
        <f t="shared" si="3"/>
        <v>1258375807.3545001</v>
      </c>
      <c r="F38" s="105" t="str">
        <f t="shared" si="3"/>
        <v>0</v>
      </c>
      <c r="G38" s="105" t="str">
        <f t="shared" si="3"/>
        <v>0</v>
      </c>
      <c r="H38" s="105" t="str">
        <f t="shared" si="3"/>
        <v>0</v>
      </c>
      <c r="I38" s="105" t="str">
        <f t="shared" si="3"/>
        <v>0</v>
      </c>
      <c r="J38" s="105" t="str">
        <f t="shared" si="3"/>
        <v>0</v>
      </c>
      <c r="K38" s="596"/>
      <c r="L38" s="597"/>
    </row>
    <row r="39" spans="2:12" ht="65.25" customHeight="1" x14ac:dyDescent="0.25">
      <c r="B39" s="601"/>
      <c r="C39" s="25" t="s">
        <v>139</v>
      </c>
      <c r="D39" s="106">
        <f t="shared" ref="D39:J39" si="4">IFERROR(D35*D37,"0")</f>
        <v>880.55499999999995</v>
      </c>
      <c r="E39" s="106">
        <f t="shared" si="4"/>
        <v>1433.5515</v>
      </c>
      <c r="F39" s="106">
        <f t="shared" si="4"/>
        <v>0</v>
      </c>
      <c r="G39" s="106">
        <f t="shared" si="4"/>
        <v>0</v>
      </c>
      <c r="H39" s="106">
        <f t="shared" si="4"/>
        <v>0</v>
      </c>
      <c r="I39" s="106">
        <f t="shared" si="4"/>
        <v>0</v>
      </c>
      <c r="J39" s="106">
        <f t="shared" si="4"/>
        <v>0</v>
      </c>
      <c r="K39" s="596"/>
      <c r="L39" s="597"/>
    </row>
    <row r="40" spans="2:12" ht="65.25" customHeight="1" x14ac:dyDescent="0.25">
      <c r="B40" s="601"/>
      <c r="C40" s="25" t="s">
        <v>140</v>
      </c>
      <c r="D40" s="94"/>
      <c r="E40" s="94"/>
      <c r="F40" s="94"/>
      <c r="G40" s="94"/>
      <c r="H40" s="94"/>
      <c r="I40" s="94"/>
      <c r="J40" s="94"/>
      <c r="K40" s="596"/>
      <c r="L40" s="597"/>
    </row>
    <row r="41" spans="2:12" ht="65.25" customHeight="1" x14ac:dyDescent="0.25">
      <c r="B41" s="601"/>
      <c r="C41" s="25" t="s">
        <v>145</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596"/>
      <c r="L41" s="597"/>
    </row>
    <row r="42" spans="2:12" ht="65.25" customHeight="1" x14ac:dyDescent="0.25">
      <c r="B42" s="601"/>
      <c r="C42" s="25" t="s">
        <v>141</v>
      </c>
      <c r="D42" s="106">
        <f>IF(D25="",0,D35*D40)</f>
        <v>0</v>
      </c>
      <c r="E42" s="106">
        <f t="shared" ref="E42:J42" si="6">IF(E25="",0,E35*E40)</f>
        <v>0</v>
      </c>
      <c r="F42" s="106">
        <f t="shared" si="6"/>
        <v>0</v>
      </c>
      <c r="G42" s="106">
        <f t="shared" si="6"/>
        <v>0</v>
      </c>
      <c r="H42" s="106">
        <f t="shared" si="6"/>
        <v>0</v>
      </c>
      <c r="I42" s="106">
        <f t="shared" si="6"/>
        <v>0</v>
      </c>
      <c r="J42" s="106">
        <f t="shared" si="6"/>
        <v>0</v>
      </c>
      <c r="K42" s="596"/>
      <c r="L42" s="597"/>
    </row>
    <row r="43" spans="2:12" ht="65.25" customHeight="1" x14ac:dyDescent="0.25">
      <c r="B43" s="601"/>
      <c r="C43" s="25" t="s">
        <v>142</v>
      </c>
      <c r="D43" s="94"/>
      <c r="E43" s="94"/>
      <c r="F43" s="94"/>
      <c r="G43" s="94"/>
      <c r="H43" s="94"/>
      <c r="I43" s="94"/>
      <c r="J43" s="94"/>
      <c r="K43" s="596"/>
      <c r="L43" s="597"/>
    </row>
    <row r="44" spans="2:12" ht="65.25" customHeight="1" x14ac:dyDescent="0.25">
      <c r="B44" s="601"/>
      <c r="C44" s="25" t="s">
        <v>146</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596"/>
      <c r="L44" s="597"/>
    </row>
    <row r="45" spans="2:12" ht="65.25" customHeight="1" x14ac:dyDescent="0.25">
      <c r="B45" s="602"/>
      <c r="C45" s="25" t="s">
        <v>143</v>
      </c>
      <c r="D45" s="106">
        <f>IF(D26="",0,D35*D43)</f>
        <v>0</v>
      </c>
      <c r="E45" s="106">
        <f t="shared" ref="E45:J45" si="8">IF(E26="",0,E35*E43)</f>
        <v>0</v>
      </c>
      <c r="F45" s="106">
        <f t="shared" si="8"/>
        <v>0</v>
      </c>
      <c r="G45" s="106">
        <f t="shared" si="8"/>
        <v>0</v>
      </c>
      <c r="H45" s="106">
        <f t="shared" si="8"/>
        <v>0</v>
      </c>
      <c r="I45" s="106">
        <f t="shared" si="8"/>
        <v>0</v>
      </c>
      <c r="J45" s="106">
        <f t="shared" si="8"/>
        <v>0</v>
      </c>
      <c r="K45" s="596"/>
      <c r="L45" s="597"/>
    </row>
    <row r="46" spans="2:12" ht="39.75" customHeight="1" x14ac:dyDescent="0.25">
      <c r="B46" s="142" t="s">
        <v>57</v>
      </c>
      <c r="C46" s="29" t="s">
        <v>58</v>
      </c>
      <c r="D46" s="90" t="s">
        <v>14</v>
      </c>
      <c r="E46" s="90" t="s">
        <v>14</v>
      </c>
      <c r="F46" s="90"/>
      <c r="G46" s="90"/>
      <c r="H46" s="90"/>
      <c r="I46" s="90"/>
      <c r="J46" s="90"/>
      <c r="K46" s="596"/>
      <c r="L46" s="597"/>
    </row>
    <row r="47" spans="2:12" ht="24.75" customHeight="1" x14ac:dyDescent="0.25">
      <c r="B47" s="606" t="s">
        <v>36</v>
      </c>
      <c r="C47" s="28">
        <f>+'DATOS INICIALES'!D21</f>
        <v>72101500</v>
      </c>
      <c r="D47" s="96" t="s">
        <v>79</v>
      </c>
      <c r="E47" s="96" t="s">
        <v>79</v>
      </c>
      <c r="F47" s="96"/>
      <c r="G47" s="96"/>
      <c r="H47" s="96"/>
      <c r="I47" s="96"/>
      <c r="J47" s="97"/>
      <c r="K47" s="596"/>
      <c r="L47" s="597"/>
    </row>
    <row r="48" spans="2:12" ht="24.75" customHeight="1" x14ac:dyDescent="0.25">
      <c r="B48" s="607"/>
      <c r="C48" s="28">
        <f>+'DATOS INICIALES'!D22</f>
        <v>72102900</v>
      </c>
      <c r="D48" s="96" t="s">
        <v>79</v>
      </c>
      <c r="E48" s="96" t="s">
        <v>79</v>
      </c>
      <c r="F48" s="96"/>
      <c r="G48" s="96"/>
      <c r="H48" s="96"/>
      <c r="I48" s="96"/>
      <c r="J48" s="97"/>
      <c r="K48" s="596"/>
      <c r="L48" s="597"/>
    </row>
    <row r="49" spans="2:12" ht="24.75" customHeight="1" x14ac:dyDescent="0.25">
      <c r="B49" s="607"/>
      <c r="C49" s="28">
        <f>+'DATOS INICIALES'!D23</f>
        <v>72103300</v>
      </c>
      <c r="D49" s="96" t="s">
        <v>79</v>
      </c>
      <c r="E49" s="96" t="s">
        <v>79</v>
      </c>
      <c r="F49" s="96"/>
      <c r="G49" s="96"/>
      <c r="H49" s="96"/>
      <c r="I49" s="96"/>
      <c r="J49" s="97"/>
      <c r="K49" s="596"/>
      <c r="L49" s="597"/>
    </row>
    <row r="50" spans="2:12" ht="24.75" customHeight="1" x14ac:dyDescent="0.25">
      <c r="B50" s="607"/>
      <c r="C50" s="28">
        <f>+'DATOS INICIALES'!D24</f>
        <v>72141100</v>
      </c>
      <c r="D50" s="96" t="s">
        <v>77</v>
      </c>
      <c r="E50" s="96" t="s">
        <v>79</v>
      </c>
      <c r="F50" s="96"/>
      <c r="G50" s="96"/>
      <c r="H50" s="96"/>
      <c r="I50" s="96"/>
      <c r="J50" s="97"/>
      <c r="K50" s="596"/>
      <c r="L50" s="597"/>
    </row>
    <row r="51" spans="2:12" ht="24.75" customHeight="1" x14ac:dyDescent="0.25">
      <c r="B51" s="607"/>
      <c r="C51" s="28">
        <f>+'DATOS INICIALES'!D25</f>
        <v>72141500</v>
      </c>
      <c r="D51" s="96" t="s">
        <v>79</v>
      </c>
      <c r="E51" s="96" t="s">
        <v>79</v>
      </c>
      <c r="F51" s="96"/>
      <c r="G51" s="96"/>
      <c r="H51" s="96"/>
      <c r="I51" s="96"/>
      <c r="J51" s="97"/>
      <c r="K51" s="596"/>
      <c r="L51" s="597"/>
    </row>
    <row r="52" spans="2:12" ht="24.75" customHeight="1" x14ac:dyDescent="0.25">
      <c r="B52" s="607"/>
      <c r="C52" s="28">
        <f>+'DATOS INICIALES'!D26</f>
        <v>72153900</v>
      </c>
      <c r="D52" s="96" t="s">
        <v>79</v>
      </c>
      <c r="E52" s="96" t="s">
        <v>79</v>
      </c>
      <c r="F52" s="96"/>
      <c r="G52" s="96"/>
      <c r="H52" s="96"/>
      <c r="I52" s="96"/>
      <c r="J52" s="97"/>
      <c r="K52" s="596"/>
      <c r="L52" s="597"/>
    </row>
    <row r="53" spans="2:12" ht="24.75" customHeight="1" x14ac:dyDescent="0.25">
      <c r="B53" s="607"/>
      <c r="C53" s="28"/>
      <c r="D53" s="96"/>
      <c r="E53" s="96"/>
      <c r="F53" s="96"/>
      <c r="G53" s="96"/>
      <c r="H53" s="96"/>
      <c r="I53" s="96"/>
      <c r="J53" s="96"/>
      <c r="K53" s="596"/>
      <c r="L53" s="597"/>
    </row>
    <row r="54" spans="2:12" ht="60.75" customHeight="1" x14ac:dyDescent="0.25">
      <c r="B54" s="608"/>
      <c r="C54" s="15" t="s">
        <v>59</v>
      </c>
      <c r="D54" s="15" t="str">
        <f t="shared" ref="D54:J54" si="9">IF(D24="","N/A",IF(D47="SI","CUMPLE",IF(D48="SI","CUMPLE",IF(D49="SI","CUMPLE",IF(D50="SI","CUMPLE",IF(D51="SI","CUMPLE",IF(D52="SI","CUMPLE",IF(D53="SI","CUMPLE","NO CUMPLE"))))))))</f>
        <v>CUMPLE</v>
      </c>
      <c r="E54" s="15" t="str">
        <f t="shared" si="9"/>
        <v>CUMPLE</v>
      </c>
      <c r="F54" s="15" t="str">
        <f t="shared" si="9"/>
        <v>N/A</v>
      </c>
      <c r="G54" s="15" t="str">
        <f t="shared" si="9"/>
        <v>N/A</v>
      </c>
      <c r="H54" s="15" t="str">
        <f t="shared" si="9"/>
        <v>N/A</v>
      </c>
      <c r="I54" s="15" t="str">
        <f t="shared" si="9"/>
        <v>N/A</v>
      </c>
      <c r="J54" s="15" t="str">
        <f t="shared" si="9"/>
        <v>N/A</v>
      </c>
      <c r="K54" s="596"/>
      <c r="L54" s="597"/>
    </row>
    <row r="55" spans="2:12" ht="296.25" customHeight="1" x14ac:dyDescent="0.25">
      <c r="B55" s="609" t="s">
        <v>206</v>
      </c>
      <c r="C55" s="610"/>
      <c r="D55" s="90" t="s">
        <v>14</v>
      </c>
      <c r="E55" s="90" t="s">
        <v>14</v>
      </c>
      <c r="F55" s="90"/>
      <c r="G55" s="90"/>
      <c r="H55" s="90"/>
      <c r="I55" s="90"/>
      <c r="J55" s="90"/>
      <c r="K55" s="639"/>
      <c r="L55" s="640"/>
    </row>
    <row r="56" spans="2:12" ht="353.25" customHeight="1" x14ac:dyDescent="0.25">
      <c r="B56" s="609" t="s">
        <v>209</v>
      </c>
      <c r="C56" s="610"/>
      <c r="D56" s="90" t="s">
        <v>14</v>
      </c>
      <c r="E56" s="90" t="s">
        <v>14</v>
      </c>
      <c r="F56" s="90"/>
      <c r="G56" s="90"/>
      <c r="H56" s="90"/>
      <c r="I56" s="90"/>
      <c r="J56" s="90"/>
      <c r="K56" s="639"/>
      <c r="L56" s="640"/>
    </row>
    <row r="57" spans="2:12" ht="99" customHeight="1" x14ac:dyDescent="0.25">
      <c r="B57" s="603" t="s">
        <v>211</v>
      </c>
      <c r="C57" s="604"/>
      <c r="D57" s="90" t="s">
        <v>14</v>
      </c>
      <c r="E57" s="90" t="s">
        <v>14</v>
      </c>
      <c r="F57" s="90"/>
      <c r="G57" s="90"/>
      <c r="H57" s="90"/>
      <c r="I57" s="90"/>
      <c r="J57" s="90"/>
      <c r="K57" s="639"/>
      <c r="L57" s="640"/>
    </row>
    <row r="58" spans="2:12" ht="92.25" customHeight="1" x14ac:dyDescent="0.25">
      <c r="B58" s="603" t="s">
        <v>207</v>
      </c>
      <c r="C58" s="604"/>
      <c r="D58" s="90" t="s">
        <v>14</v>
      </c>
      <c r="E58" s="90" t="s">
        <v>14</v>
      </c>
      <c r="F58" s="90"/>
      <c r="G58" s="90"/>
      <c r="H58" s="90"/>
      <c r="I58" s="90"/>
      <c r="J58" s="90"/>
      <c r="K58" s="639"/>
      <c r="L58" s="640"/>
    </row>
    <row r="59" spans="2:12" ht="291.75" customHeight="1" x14ac:dyDescent="0.25">
      <c r="B59" s="603" t="s">
        <v>208</v>
      </c>
      <c r="C59" s="604"/>
      <c r="D59" s="90" t="s">
        <v>13</v>
      </c>
      <c r="E59" s="90" t="s">
        <v>13</v>
      </c>
      <c r="F59" s="90"/>
      <c r="G59" s="90"/>
      <c r="H59" s="90"/>
      <c r="I59" s="90"/>
      <c r="J59" s="90"/>
      <c r="K59" s="639"/>
      <c r="L59" s="640"/>
    </row>
    <row r="60" spans="2:12" ht="336" customHeight="1" x14ac:dyDescent="0.25">
      <c r="B60" s="531" t="s">
        <v>213</v>
      </c>
      <c r="C60" s="531"/>
      <c r="D60" s="90" t="s">
        <v>14</v>
      </c>
      <c r="E60" s="90" t="s">
        <v>14</v>
      </c>
      <c r="F60" s="90"/>
      <c r="G60" s="90"/>
      <c r="H60" s="90"/>
      <c r="I60" s="90"/>
      <c r="J60" s="90"/>
      <c r="K60" s="639"/>
      <c r="L60" s="640"/>
    </row>
    <row r="61" spans="2:12" ht="129.75" customHeight="1" x14ac:dyDescent="0.25">
      <c r="B61" s="584" t="s">
        <v>168</v>
      </c>
      <c r="C61" s="585"/>
      <c r="D61" s="90" t="s">
        <v>13</v>
      </c>
      <c r="E61" s="90" t="s">
        <v>13</v>
      </c>
      <c r="F61" s="90"/>
      <c r="G61" s="90"/>
      <c r="H61" s="90"/>
      <c r="I61" s="90"/>
      <c r="J61" s="90"/>
      <c r="K61" s="639"/>
      <c r="L61" s="640"/>
    </row>
    <row r="62" spans="2:12" ht="408.75" customHeight="1" x14ac:dyDescent="0.25">
      <c r="B62" s="605" t="s">
        <v>170</v>
      </c>
      <c r="C62" s="605"/>
      <c r="D62" s="90" t="s">
        <v>13</v>
      </c>
      <c r="E62" s="90" t="s">
        <v>13</v>
      </c>
      <c r="F62" s="90"/>
      <c r="G62" s="90"/>
      <c r="H62" s="90"/>
      <c r="I62" s="90"/>
      <c r="J62" s="90"/>
      <c r="K62" s="639"/>
      <c r="L62" s="640"/>
    </row>
    <row r="63" spans="2:12" ht="234.75" customHeight="1" x14ac:dyDescent="0.25">
      <c r="B63" s="531" t="s">
        <v>212</v>
      </c>
      <c r="C63" s="531"/>
      <c r="D63" s="90" t="s">
        <v>14</v>
      </c>
      <c r="E63" s="90" t="s">
        <v>14</v>
      </c>
      <c r="F63" s="90"/>
      <c r="G63" s="90"/>
      <c r="H63" s="90"/>
      <c r="I63" s="90"/>
      <c r="J63" s="90"/>
      <c r="K63" s="639"/>
      <c r="L63" s="640"/>
    </row>
    <row r="64" spans="2:12" ht="70.5" customHeight="1" x14ac:dyDescent="0.25">
      <c r="B64" s="611" t="s">
        <v>80</v>
      </c>
      <c r="C64" s="611"/>
      <c r="D64" s="15" t="str">
        <f>IF(D24="","N/A",IF(AND(D46="CUMPLE",D54="CUMPLE",D55="CUMPLE",D56="CUMPLE",D57="CUMPLE",D58="CUMPLE",OR(D59="CUMPLE",D59="N/A"),D60="CUMPLE",OR(D61="CUMPLE",D61="N/A"),D63="CUMPLE",OR(D62="CUMPLE",D62="N/A")),"CUMPLE","NO CUMPLE"))</f>
        <v>CUMPLE</v>
      </c>
      <c r="E64" s="15" t="str">
        <f>IF(E24="","N/A",IF(AND(E46="CUMPLE",E54="CUMPLE",E55="CUMPLE",E56="CUMPLE",E57="CUMPLE",E58="CUMPLE",OR(E59="CUMPLE",E59="N/A"),E60="CUMPLE",OR(E61="CUMPLE",E61="N/A"),E63="CUMPLE",OR(E62="CUMPLE",E62="N/A")),"CUMPLE","NO CUMPLE"))</f>
        <v>CUMPLE</v>
      </c>
      <c r="F64" s="15" t="str">
        <f t="shared" ref="F64:J64" si="10">IF(F24="","N/A",IF(AND(F46="CUMPLE",F54="CUMPLE",F55="CUMPLE",F56="CUMPLE",F57="CUMPLE",F58="CUMPLE",OR(F59="CUMPLE",F59="N/A"),F60="CUMPLE",OR(F61="CUMPLE",F61="N/A"),F63="CUMPLE",OR(F62="CUMPLE",F62="N/A")),"CUMPLE","NO CUMPLE"))</f>
        <v>N/A</v>
      </c>
      <c r="G64" s="15" t="str">
        <f t="shared" si="10"/>
        <v>N/A</v>
      </c>
      <c r="H64" s="15" t="str">
        <f t="shared" si="10"/>
        <v>N/A</v>
      </c>
      <c r="I64" s="15" t="str">
        <f t="shared" si="10"/>
        <v>N/A</v>
      </c>
      <c r="J64" s="15" t="str">
        <f t="shared" si="10"/>
        <v>N/A</v>
      </c>
      <c r="K64" s="165"/>
      <c r="L64" s="162"/>
    </row>
    <row r="65" spans="2:12" ht="81.75" customHeight="1" x14ac:dyDescent="0.25">
      <c r="B65" s="531" t="s">
        <v>177</v>
      </c>
      <c r="C65" s="531"/>
      <c r="D65" s="90" t="s">
        <v>14</v>
      </c>
      <c r="E65" s="90" t="s">
        <v>14</v>
      </c>
      <c r="F65" s="90"/>
      <c r="G65" s="90"/>
      <c r="H65" s="90"/>
      <c r="I65" s="90"/>
      <c r="J65" s="90"/>
      <c r="K65" s="639"/>
      <c r="L65" s="640"/>
    </row>
  </sheetData>
  <sheetProtection formatCells="0" formatColumns="0" formatRows="0"/>
  <mergeCells count="80">
    <mergeCell ref="B12:L12"/>
    <mergeCell ref="B2:L2"/>
    <mergeCell ref="B3:L3"/>
    <mergeCell ref="B4:L4"/>
    <mergeCell ref="B5:L5"/>
    <mergeCell ref="B7:I7"/>
    <mergeCell ref="J7:L7"/>
    <mergeCell ref="C8:I8"/>
    <mergeCell ref="C9:I9"/>
    <mergeCell ref="C10:I10"/>
    <mergeCell ref="C11:G11"/>
    <mergeCell ref="I11:L11"/>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K39:L39"/>
    <mergeCell ref="K40:L40"/>
    <mergeCell ref="K41:L41"/>
    <mergeCell ref="K42:L42"/>
    <mergeCell ref="K43:L43"/>
    <mergeCell ref="K44:L44"/>
    <mergeCell ref="K46:L46"/>
    <mergeCell ref="B47:B54"/>
    <mergeCell ref="K47:L47"/>
    <mergeCell ref="K48:L48"/>
    <mergeCell ref="K49:L49"/>
    <mergeCell ref="K50:L50"/>
    <mergeCell ref="K51:L51"/>
    <mergeCell ref="K52:L52"/>
    <mergeCell ref="K53:L53"/>
    <mergeCell ref="K54:L54"/>
    <mergeCell ref="B55:C55"/>
    <mergeCell ref="K55:L55"/>
    <mergeCell ref="B56:C56"/>
    <mergeCell ref="K56:L56"/>
    <mergeCell ref="B57:C57"/>
    <mergeCell ref="K57:L57"/>
    <mergeCell ref="B58:C58"/>
    <mergeCell ref="K58:L58"/>
    <mergeCell ref="B59:C59"/>
    <mergeCell ref="K59:L59"/>
    <mergeCell ref="B60:C60"/>
    <mergeCell ref="K60:L60"/>
    <mergeCell ref="B64:C64"/>
    <mergeCell ref="B65:C65"/>
    <mergeCell ref="K65:L65"/>
    <mergeCell ref="B61:C61"/>
    <mergeCell ref="K61:L61"/>
    <mergeCell ref="B62:C62"/>
    <mergeCell ref="K62:L62"/>
    <mergeCell ref="B63:C63"/>
    <mergeCell ref="K63:L63"/>
  </mergeCells>
  <conditionalFormatting sqref="D25:J35">
    <cfRule type="containsBlanks" dxfId="963" priority="13">
      <formula>LEN(TRIM(D25))=0</formula>
    </cfRule>
    <cfRule type="notContainsErrors" dxfId="962" priority="14">
      <formula>NOT(ISERROR(D25))</formula>
    </cfRule>
  </conditionalFormatting>
  <conditionalFormatting sqref="D34:J34 D24:K24 D37:J37 D40:J40 D43:J43 D46:J53 D55:J63 K64:L64 D65:K65">
    <cfRule type="containsBlanks" dxfId="961" priority="15">
      <formula>LEN(TRIM(D24))=0</formula>
    </cfRule>
  </conditionalFormatting>
  <conditionalFormatting sqref="D46:J53">
    <cfRule type="cellIs" dxfId="960" priority="11" operator="equal">
      <formula>"NO CUMPLE"</formula>
    </cfRule>
    <cfRule type="cellIs" dxfId="959" priority="12" operator="equal">
      <formula>"CUMPLE"</formula>
    </cfRule>
  </conditionalFormatting>
  <conditionalFormatting sqref="D54:J54">
    <cfRule type="cellIs" dxfId="958" priority="27" operator="equal">
      <formula>"""CUMPLE"""</formula>
    </cfRule>
    <cfRule type="cellIs" dxfId="957" priority="26" operator="equal">
      <formula>"NO CUMPLE"</formula>
    </cfRule>
    <cfRule type="cellIs" dxfId="956" priority="25" operator="equal">
      <formula>"CUMPLE"</formula>
    </cfRule>
    <cfRule type="cellIs" dxfId="955" priority="21" operator="equal">
      <formula>"N/A"</formula>
    </cfRule>
  </conditionalFormatting>
  <conditionalFormatting sqref="D55:J63">
    <cfRule type="cellIs" dxfId="954" priority="3" operator="equal">
      <formula>"NO CUMPLE"</formula>
    </cfRule>
    <cfRule type="cellIs" dxfId="953" priority="4" operator="equal">
      <formula>"CUMPLE"</formula>
    </cfRule>
  </conditionalFormatting>
  <conditionalFormatting sqref="D64:J64">
    <cfRule type="cellIs" dxfId="952" priority="19" operator="equal">
      <formula>"NO CUMPLE"</formula>
    </cfRule>
    <cfRule type="cellIs" dxfId="951" priority="20" operator="equal">
      <formula>"""CUMPLE"""</formula>
    </cfRule>
    <cfRule type="cellIs" dxfId="950" priority="17" operator="equal">
      <formula>"N/A"</formula>
    </cfRule>
    <cfRule type="cellIs" dxfId="949" priority="18" operator="equal">
      <formula>"CUMPLE"</formula>
    </cfRule>
  </conditionalFormatting>
  <conditionalFormatting sqref="D65:J65">
    <cfRule type="cellIs" dxfId="948" priority="9" operator="equal">
      <formula>"NO CUMPLE"</formula>
    </cfRule>
    <cfRule type="cellIs" dxfId="947" priority="10" operator="equal">
      <formula>"CUMPLE"</formula>
    </cfRule>
  </conditionalFormatting>
  <conditionalFormatting sqref="D24:K24 D34:J34 D37:J37 D40:J40 D43:J43 D46:J53 D55:J63 K64:L64 D65:K65">
    <cfRule type="notContainsErrors" dxfId="946" priority="16">
      <formula>NOT(ISERROR(D24))</formula>
    </cfRule>
  </conditionalFormatting>
  <conditionalFormatting sqref="F20:H20">
    <cfRule type="cellIs" dxfId="945" priority="31" operator="equal">
      <formula>"CUMPLE"</formula>
    </cfRule>
    <cfRule type="cellIs" dxfId="944" priority="32" operator="equal">
      <formula>"NO CUMPLE"</formula>
    </cfRule>
    <cfRule type="cellIs" dxfId="943" priority="33" operator="equal">
      <formula>"""CUMPLE"""</formula>
    </cfRule>
  </conditionalFormatting>
  <conditionalFormatting sqref="I11">
    <cfRule type="containsText" dxfId="942" priority="37" operator="containsText" text="NO CUMPLE">
      <formula>NOT(ISERROR(SEARCH("NO CUMPLE",I11)))</formula>
    </cfRule>
    <cfRule type="containsText" dxfId="941" priority="34" operator="containsText" text="INHABILITADO">
      <formula>NOT(ISERROR(SEARCH("INHABILITADO",I11)))</formula>
    </cfRule>
    <cfRule type="containsText" dxfId="940" priority="35" operator="containsText" text="HABILITADO">
      <formula>NOT(ISERROR(SEARCH("HABILITADO",I11)))</formula>
    </cfRule>
    <cfRule type="containsText" dxfId="939" priority="36" operator="containsText" text="HABILITADO">
      <formula>NOT(ISERROR(SEARCH("HABILITADO",I11)))</formula>
    </cfRule>
  </conditionalFormatting>
  <conditionalFormatting sqref="J20">
    <cfRule type="cellIs" dxfId="938" priority="8" operator="equal">
      <formula>"SI"</formula>
    </cfRule>
    <cfRule type="cellIs" dxfId="937" priority="7" operator="equal">
      <formula>"NO"</formula>
    </cfRule>
  </conditionalFormatting>
  <conditionalFormatting sqref="K19">
    <cfRule type="cellIs" dxfId="936" priority="22" operator="equal">
      <formula>"CUMPLE"</formula>
    </cfRule>
    <cfRule type="cellIs" dxfId="935" priority="23" operator="equal">
      <formula>"NO CUMPLE"</formula>
    </cfRule>
    <cfRule type="cellIs" dxfId="934" priority="24" operator="equal">
      <formula>"""CUMPLE"""</formula>
    </cfRule>
  </conditionalFormatting>
  <conditionalFormatting sqref="K25:K63">
    <cfRule type="notContainsErrors" dxfId="933" priority="2">
      <formula>NOT(ISERROR(K25))</formula>
    </cfRule>
    <cfRule type="containsBlanks" dxfId="932" priority="1">
      <formula>LEN(TRIM(K25))=0</formula>
    </cfRule>
  </conditionalFormatting>
  <conditionalFormatting sqref="L15">
    <cfRule type="cellIs" dxfId="931" priority="28" operator="equal">
      <formula>"CUMPLE"</formula>
    </cfRule>
    <cfRule type="cellIs" dxfId="930" priority="29" operator="equal">
      <formula>"NO CUMPLE"</formula>
    </cfRule>
    <cfRule type="cellIs" dxfId="929" priority="30" operator="equal">
      <formula>"""CUMPLE"""</formula>
    </cfRule>
  </conditionalFormatting>
  <conditionalFormatting sqref="L20">
    <cfRule type="cellIs" dxfId="928" priority="5" operator="equal">
      <formula>"NO"</formula>
    </cfRule>
    <cfRule type="cellIs" dxfId="927" priority="6" operator="equal">
      <formula>"SI"</formula>
    </cfRule>
  </conditionalFormatting>
  <dataValidations count="3">
    <dataValidation type="list" allowBlank="1" showInputMessage="1" showErrorMessage="1" sqref="L57:L64" xr:uid="{00000000-0002-0000-0F00-000000000000}">
      <formula1>"0,1,2,3,4,5,6"</formula1>
    </dataValidation>
    <dataValidation type="list" allowBlank="1" showInputMessage="1" showErrorMessage="1" sqref="D24:J26" xr:uid="{00000000-0002-0000-0F00-000001000000}">
      <formula1>$C$15:$C$19</formula1>
    </dataValidation>
    <dataValidation type="list" allowBlank="1" showInputMessage="1" showErrorMessage="1" sqref="D65:I65" xr:uid="{00000000-0002-0000-0F00-000002000000}">
      <formula1>"CUMPLE,NO CUMPLE"</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0F00-000003000000}">
          <x14:formula1>
            <xm:f>'DATOS INICIALES'!$C$45:$C$46</xm:f>
          </x14:formula1>
          <xm:sqref>D47:I53 J47:J52</xm:sqref>
        </x14:dataValidation>
        <x14:dataValidation type="list" allowBlank="1" showInputMessage="1" showErrorMessage="1" xr:uid="{00000000-0002-0000-0F00-000004000000}">
          <x14:formula1>
            <xm:f>'DATOS INICIALES'!$A$50:$A$52</xm:f>
          </x14:formula1>
          <xm:sqref>D55:I57 D46:J46 J55:J56 D58:J63</xm:sqref>
        </x14:dataValidation>
        <x14:dataValidation type="list" allowBlank="1" showInputMessage="1" showErrorMessage="1" xr:uid="{00000000-0002-0000-0F00-000005000000}">
          <x14:formula1>
            <xm:f>'DATOS INICIALES'!$A$54:$A$59</xm:f>
          </x14:formula1>
          <xm:sqref>D23:I23</xm:sqref>
        </x14:dataValidation>
        <x14:dataValidation type="list" allowBlank="1" showInputMessage="1" showErrorMessage="1" xr:uid="{00000000-0002-0000-0F00-000006000000}">
          <x14:formula1>
            <xm:f>'DATOS INICIALES'!$D$21:$D$25</xm:f>
          </x14:formula1>
          <xm:sqref>M47:M54</xm:sqref>
        </x14:dataValidation>
        <x14:dataValidation type="list" allowBlank="1" showInputMessage="1" showErrorMessage="1" xr:uid="{00000000-0002-0000-0F00-000007000000}">
          <x14:formula1>
            <xm:f>'DATOS INICIALES'!$A$13:$A$43</xm:f>
          </x14:formula1>
          <xm:sqref>D31:I31</xm:sqref>
        </x14:dataValidation>
      </x14:dataValidations>
    </ext>
  </extLs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N65"/>
  <sheetViews>
    <sheetView view="pageBreakPreview" zoomScale="55" zoomScaleNormal="55" zoomScaleSheetLayoutView="55" workbookViewId="0">
      <pane ySplit="11" topLeftCell="A63" activePane="bottomLeft" state="frozenSplit"/>
      <selection activeCell="D65" sqref="D65"/>
      <selection pane="bottomLeft" activeCell="E25" sqref="E25"/>
    </sheetView>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6" width="33.42578125" customWidth="1"/>
    <col min="7" max="7" width="35.28515625" customWidth="1"/>
    <col min="8" max="9" width="26.140625" customWidth="1"/>
    <col min="10" max="10" width="27.85546875" customWidth="1"/>
    <col min="11" max="11" width="40.85546875" customWidth="1"/>
    <col min="12" max="12" width="48.7109375" customWidth="1"/>
  </cols>
  <sheetData>
    <row r="1" spans="1:12" ht="15.75" thickBot="1" x14ac:dyDescent="0.3"/>
    <row r="2" spans="1:12" ht="18.75" x14ac:dyDescent="0.3">
      <c r="B2" s="612" t="s">
        <v>0</v>
      </c>
      <c r="C2" s="613"/>
      <c r="D2" s="613"/>
      <c r="E2" s="613"/>
      <c r="F2" s="613"/>
      <c r="G2" s="613"/>
      <c r="H2" s="613"/>
      <c r="I2" s="613"/>
      <c r="J2" s="613"/>
      <c r="K2" s="613"/>
      <c r="L2" s="614"/>
    </row>
    <row r="3" spans="1:12" ht="4.5" customHeight="1" x14ac:dyDescent="0.25">
      <c r="B3" s="615"/>
      <c r="C3" s="616"/>
      <c r="D3" s="616"/>
      <c r="E3" s="616"/>
      <c r="F3" s="616"/>
      <c r="G3" s="616"/>
      <c r="H3" s="616"/>
      <c r="I3" s="616"/>
      <c r="J3" s="616"/>
      <c r="K3" s="616"/>
      <c r="L3" s="617"/>
    </row>
    <row r="4" spans="1:12" ht="18.75" x14ac:dyDescent="0.3">
      <c r="B4" s="618" t="str">
        <f>'DATOS INICIALES'!G4</f>
        <v>FDLK-LP-013-20234</v>
      </c>
      <c r="C4" s="619"/>
      <c r="D4" s="619"/>
      <c r="E4" s="619"/>
      <c r="F4" s="619"/>
      <c r="G4" s="619"/>
      <c r="H4" s="619"/>
      <c r="I4" s="619"/>
      <c r="J4" s="619"/>
      <c r="K4" s="619"/>
      <c r="L4" s="620"/>
    </row>
    <row r="5" spans="1:12" ht="3.75" customHeight="1" x14ac:dyDescent="0.25">
      <c r="B5" s="615"/>
      <c r="C5" s="616"/>
      <c r="D5" s="616"/>
      <c r="E5" s="616"/>
      <c r="F5" s="616"/>
      <c r="G5" s="616"/>
      <c r="H5" s="616"/>
      <c r="I5" s="616"/>
      <c r="J5" s="616"/>
      <c r="K5" s="616"/>
      <c r="L5" s="617"/>
    </row>
    <row r="6" spans="1:12" x14ac:dyDescent="0.25">
      <c r="B6" s="10" t="s">
        <v>32</v>
      </c>
      <c r="C6" s="73" t="s">
        <v>54</v>
      </c>
      <c r="D6" s="72" t="s">
        <v>70</v>
      </c>
      <c r="E6" s="89"/>
      <c r="F6" s="65"/>
      <c r="G6" s="72" t="s">
        <v>97</v>
      </c>
      <c r="H6" s="99">
        <v>45632</v>
      </c>
      <c r="I6" s="41"/>
      <c r="J6" s="41"/>
      <c r="K6" s="41"/>
      <c r="L6" s="42"/>
    </row>
    <row r="7" spans="1:12" x14ac:dyDescent="0.25">
      <c r="B7" s="621" t="s">
        <v>89</v>
      </c>
      <c r="C7" s="622"/>
      <c r="D7" s="622"/>
      <c r="E7" s="622"/>
      <c r="F7" s="622"/>
      <c r="G7" s="622"/>
      <c r="H7" s="622"/>
      <c r="I7" s="622"/>
      <c r="J7" s="623" t="s">
        <v>71</v>
      </c>
      <c r="K7" s="622"/>
      <c r="L7" s="624"/>
    </row>
    <row r="8" spans="1:12" ht="36.75" customHeight="1" x14ac:dyDescent="0.25">
      <c r="B8" s="2" t="s">
        <v>23</v>
      </c>
      <c r="C8" s="632" t="str">
        <f>'DATOS INICIALES'!D2</f>
        <v xml:space="preserve">“CONTRATAR POR EL SISTEMA DE PRECIOS UNITARIOS A MONTO AGOTABLE EL DIAGNÓSTICO, MANTENIMIENTO CORRECTIVO Y PREVENTIVO, SUMINISTRO E INSTALACION DE MOBILIARIO DE LOS PARQUES DE PROXIMIDAD (VECINALES Y DE BOLSILLO) PRIORIZADOS EN LA LOCALIDAD DE KENNEDY”.  </v>
      </c>
      <c r="D8" s="633"/>
      <c r="E8" s="633"/>
      <c r="F8" s="633"/>
      <c r="G8" s="633"/>
      <c r="H8" s="633"/>
      <c r="I8" s="633"/>
      <c r="J8" s="154" t="s">
        <v>66</v>
      </c>
      <c r="K8" s="155">
        <v>0.75</v>
      </c>
      <c r="L8" s="156">
        <f>K8*$C$10</f>
        <v>1645.1285451923077</v>
      </c>
    </row>
    <row r="9" spans="1:12" ht="28.5" customHeight="1" x14ac:dyDescent="0.25">
      <c r="B9" s="2" t="s">
        <v>68</v>
      </c>
      <c r="C9" s="634">
        <f>+'DATOS INICIALES'!C5</f>
        <v>2851556145</v>
      </c>
      <c r="D9" s="635"/>
      <c r="E9" s="635"/>
      <c r="F9" s="635"/>
      <c r="G9" s="635"/>
      <c r="H9" s="635"/>
      <c r="I9" s="635"/>
      <c r="J9" s="154" t="s">
        <v>67</v>
      </c>
      <c r="K9" s="155">
        <v>1.2</v>
      </c>
      <c r="L9" s="156">
        <f t="shared" ref="L9:L10" si="0">K9*$C$10</f>
        <v>2632.2056723076921</v>
      </c>
    </row>
    <row r="10" spans="1:12" ht="25.5" customHeight="1" x14ac:dyDescent="0.25">
      <c r="B10" s="2" t="s">
        <v>69</v>
      </c>
      <c r="C10" s="636">
        <f>C9/'DATOS INICIALES'!B43</f>
        <v>2193.5047269230768</v>
      </c>
      <c r="D10" s="637"/>
      <c r="E10" s="637"/>
      <c r="F10" s="637"/>
      <c r="G10" s="637"/>
      <c r="H10" s="637"/>
      <c r="I10" s="637"/>
      <c r="J10" s="154" t="s">
        <v>171</v>
      </c>
      <c r="K10" s="155">
        <v>1.5</v>
      </c>
      <c r="L10" s="156">
        <f t="shared" si="0"/>
        <v>3290.2570903846154</v>
      </c>
    </row>
    <row r="11" spans="1:12" ht="59.25" customHeight="1" x14ac:dyDescent="0.25">
      <c r="A11" s="11">
        <v>13</v>
      </c>
      <c r="B11" s="2" t="s">
        <v>24</v>
      </c>
      <c r="C11" s="638" t="str">
        <f>VLOOKUP(A11,PROPONENTES!$A$10:$B$42,2,FALSE)</f>
        <v>CONSORCIO KENNEPARK BQ 2024</v>
      </c>
      <c r="D11" s="638"/>
      <c r="E11" s="638"/>
      <c r="F11" s="638"/>
      <c r="G11" s="638"/>
      <c r="H11" s="146" t="s">
        <v>172</v>
      </c>
      <c r="I11" s="631" t="str">
        <f>IF(AND(F20="CUMPLE",G20="CUMPLE",H20="CUMPLE",L15="CUMPLE",K19="CUMPLE"),"CUMPLE","NO CUMPLE")</f>
        <v>CUMPLE</v>
      </c>
      <c r="J11" s="631"/>
      <c r="K11" s="631"/>
      <c r="L11" s="631"/>
    </row>
    <row r="12" spans="1:12" ht="9.75" customHeight="1" x14ac:dyDescent="0.25">
      <c r="B12" s="625"/>
      <c r="C12" s="626"/>
      <c r="D12" s="626"/>
      <c r="E12" s="626"/>
      <c r="F12" s="626"/>
      <c r="G12" s="626"/>
      <c r="H12" s="626"/>
      <c r="I12" s="626"/>
      <c r="J12" s="626"/>
      <c r="K12" s="626"/>
      <c r="L12" s="627"/>
    </row>
    <row r="13" spans="1:12" s="141" customFormat="1" ht="24" customHeight="1" x14ac:dyDescent="0.25">
      <c r="B13" s="628" t="s">
        <v>78</v>
      </c>
      <c r="C13" s="629"/>
      <c r="D13" s="629"/>
      <c r="E13" s="629"/>
      <c r="F13" s="629"/>
      <c r="G13" s="629"/>
      <c r="H13" s="629"/>
      <c r="I13" s="629"/>
      <c r="J13" s="629"/>
      <c r="K13" s="629"/>
      <c r="L13" s="630"/>
    </row>
    <row r="14" spans="1:12" ht="69" customHeight="1" x14ac:dyDescent="0.25">
      <c r="B14" s="595" t="s">
        <v>33</v>
      </c>
      <c r="C14" s="74" t="s">
        <v>61</v>
      </c>
      <c r="D14" s="74" t="s">
        <v>62</v>
      </c>
      <c r="E14" s="35" t="s">
        <v>65</v>
      </c>
      <c r="F14" s="35" t="s">
        <v>75</v>
      </c>
      <c r="G14" s="35" t="s">
        <v>64</v>
      </c>
      <c r="H14" s="35" t="s">
        <v>167</v>
      </c>
      <c r="I14" s="35" t="s">
        <v>72</v>
      </c>
      <c r="J14" s="35" t="s">
        <v>147</v>
      </c>
      <c r="K14" s="35" t="s">
        <v>148</v>
      </c>
      <c r="L14" s="74" t="s">
        <v>73</v>
      </c>
    </row>
    <row r="15" spans="1:12" ht="33.75" customHeight="1" x14ac:dyDescent="0.25">
      <c r="B15" s="595"/>
      <c r="C15" s="100" t="str">
        <f>IF(VLOOKUP(C11,PROPONENTES!B10:N111,2,FALSE)=0,"",VLOOKUP(C11,PROPONENTES!B10:N111,2,FALSE))</f>
        <v xml:space="preserve">BRAYCON INGENIERIA SAS </v>
      </c>
      <c r="D15" s="101">
        <f>IF(VLOOKUP(C11,PROPONENTES!B10:N111,3,FALSE)=0,"",VLOOKUP(C11,PROPONENTES!B10:N111,3,FALSE))</f>
        <v>0.45</v>
      </c>
      <c r="E15" s="102">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1445.6814999999999</v>
      </c>
      <c r="F15" s="103" t="str">
        <f t="shared" ref="F15:F18" si="1">IF(C15="","",IF(E15&gt;=$J$15*0.5,"SI","NO"))</f>
        <v>SI</v>
      </c>
      <c r="G15" s="104" t="str">
        <f t="shared" ref="G15:G17" si="2">IF(C15="","",IF(E15&gt;=$J$15*0.05,"SI",IF(E15=0,"NO APORTA EXPERIENCIA",)))</f>
        <v>SI</v>
      </c>
      <c r="H15" s="103" t="str">
        <f>IF(C15="","",IF(AND(G15="NO APORTA EXPERIENCIA",D15&lt;=10%),"SI",IF(G15="SI","NO APLICA","NO - PORCENTAJE MAYOR AL 10%")))</f>
        <v>NO APLICA</v>
      </c>
      <c r="I15" s="641">
        <f>COUNTIF(D64:I64,"CUMPLE")</f>
        <v>4</v>
      </c>
      <c r="J15" s="586">
        <f>IF(AND(I15&gt;=1,I15&lt;=2),L8,IF(AND(I15&gt;=3,I15&lt;=4),L9,IF(AND(I15&gt;=5,I15&lt;=7),L10)))</f>
        <v>2632.2056723076921</v>
      </c>
      <c r="K15" s="586">
        <f>+E20</f>
        <v>16406.6535</v>
      </c>
      <c r="L15" s="587" t="str">
        <f>IF(K15&gt;=J15,"CUMPLE","NO CUMPLE")</f>
        <v>CUMPLE</v>
      </c>
    </row>
    <row r="16" spans="1:12" ht="33.75" customHeight="1" x14ac:dyDescent="0.25">
      <c r="B16" s="595"/>
      <c r="C16" s="100" t="str">
        <f>IF(VLOOKUP(C11,PROPONENTES!B10:N111,4,FALSE)=0,"",VLOOKUP(C11,PROPONENTES!B10:N111,4,FALSE))</f>
        <v xml:space="preserve">CARLOS ARTURO ARANGO 
SALAZAR </v>
      </c>
      <c r="D16" s="101">
        <f>IF(VLOOKUP(C11,PROPONENTES!B10:N111,5,FALSE)=0,"",VLOOKUP(C11,PROPONENTES!B10:N111,5,FALSE))</f>
        <v>0.05</v>
      </c>
      <c r="E16" s="102">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4500.6549999999997</v>
      </c>
      <c r="F16" s="103" t="str">
        <f t="shared" si="1"/>
        <v>SI</v>
      </c>
      <c r="G16" s="104" t="str">
        <f t="shared" si="2"/>
        <v>SI</v>
      </c>
      <c r="H16" s="104" t="str">
        <f>IF(C16="","",IF(AND(G16="NO APORTA EXPERIENCIA",D16&lt;=10%),"SI",IF(G16="SI","NO APLICA","NO - PORCENTAJE MAYOR AL 10%")))</f>
        <v>NO APLICA</v>
      </c>
      <c r="I16" s="641"/>
      <c r="J16" s="586"/>
      <c r="K16" s="586"/>
      <c r="L16" s="587"/>
    </row>
    <row r="17" spans="2:14" ht="33.75" customHeight="1" x14ac:dyDescent="0.25">
      <c r="B17" s="595"/>
      <c r="C17" s="100" t="str">
        <f>IF(VLOOKUP(C11,PROPONENTES!B10:N111,6,FALSE)=0,"",VLOOKUP(C11,PROPONENTES!B10:N111,6,FALSE))</f>
        <v xml:space="preserve">DQ INVERSIONES SAS </v>
      </c>
      <c r="D17" s="101">
        <f>IF(VLOOKUP(C11,PROPONENTES!B10:N111,7,FALSE)=0,"",VLOOKUP(C11,PROPONENTES!B10:N111,7,FALSE))</f>
        <v>0.5</v>
      </c>
      <c r="E17" s="102">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10460.316999999999</v>
      </c>
      <c r="F17" s="103" t="str">
        <f t="shared" si="1"/>
        <v>SI</v>
      </c>
      <c r="G17" s="104" t="str">
        <f t="shared" si="2"/>
        <v>SI</v>
      </c>
      <c r="H17" s="103" t="str">
        <f>IF(C17="","",IF(AND(G17="NO APORTA EXPERIENCIA",D17&lt;=10%),"SI",IF(G17="SI","NO APLICA","NO - PORCENTAJE MAYOR AL 10%")))</f>
        <v>NO APLICA</v>
      </c>
      <c r="I17" s="641"/>
      <c r="J17" s="586"/>
      <c r="K17" s="586"/>
      <c r="L17" s="587"/>
    </row>
    <row r="18" spans="2:14" ht="50.25" customHeight="1" x14ac:dyDescent="0.25">
      <c r="B18" s="595"/>
      <c r="C18" s="100" t="str">
        <f>IF(VLOOKUP(C11,PROPONENTES!B10:N111,8,FALSE)=0,"",VLOOKUP(C11,PROPONENTES!B10:N111,8,FALSE))</f>
        <v/>
      </c>
      <c r="D18" s="101" t="str">
        <f>IF(VLOOKUP(C11,PROPONENTES!B10:N111,9,FALSE)=0,"",VLOOKUP(C11,PROPONENTES!B10:N111,9,FALSE))</f>
        <v/>
      </c>
      <c r="E18" s="102" t="str">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
      </c>
      <c r="F18" s="103" t="str">
        <f t="shared" si="1"/>
        <v/>
      </c>
      <c r="G18" s="104" t="str">
        <f>IF(C18="","",IF(E18&gt;=$J$15*0.05,"SI",IF(E18=0,"NO APORTA EXPERIENCIA",)))</f>
        <v/>
      </c>
      <c r="H18" s="103" t="str">
        <f>IF(C18="","",IF(AND(G18="NO APORTA EXPERIENCIA",D18&lt;=10%),"SI",IF(G18="SI","NO APLICA","NO - PORCENTAJE MAYOR AL 10%")))</f>
        <v/>
      </c>
      <c r="I18" s="35" t="s">
        <v>176</v>
      </c>
      <c r="J18" s="35" t="s">
        <v>175</v>
      </c>
      <c r="K18" s="528" t="s">
        <v>73</v>
      </c>
      <c r="L18" s="528"/>
    </row>
    <row r="19" spans="2:14" ht="33.75" customHeight="1" x14ac:dyDescent="0.25">
      <c r="B19" s="595"/>
      <c r="C19" s="100" t="str">
        <f>IF(VLOOKUP(C11,PROPONENTES!B10:N111,10,FALSE)=0,"",VLOOKUP(C11,PROPONENTES!B10:N111,10,FALSE))</f>
        <v/>
      </c>
      <c r="D19" s="101" t="str">
        <f>IF(VLOOKUP(C11,PROPONENTES!B10:N111,11,FALSE)=0,"",VLOOKUP(C11,PROPONENTES!B10:N111,11,FALSE))</f>
        <v/>
      </c>
      <c r="E19" s="102" t="str">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
      </c>
      <c r="F19" s="103" t="str">
        <f>IF(C19="","",IF(E19&gt;=$J$15*0.5,"SI","NO"))</f>
        <v/>
      </c>
      <c r="G19" s="104" t="str">
        <f>IF(C19="","",IF(E19&gt;=$J$15*0.05,"SI",IF(E19=0,"NO APORTA EXPERIENCIA",)))</f>
        <v/>
      </c>
      <c r="H19" s="103" t="str">
        <f>IF(C19="","",IF(AND(G19="NO APORTA EXPERIENCIA",D19&lt;=10%),"SI",IF(G19="SI","NO APLICA","NO - PORCENTAJE MAYOR AL 10%")))</f>
        <v/>
      </c>
      <c r="I19" s="157">
        <f>SUMIF(D65:J65,"CUMPLE",D39:J39)+SUMIF(D65:J65,"CUMPLE",D42:J42)+SUMIF(D65:J65,"CUMPLE",D45:J45)</f>
        <v>5946.3364999999994</v>
      </c>
      <c r="J19" s="152">
        <f>70%*C10</f>
        <v>1535.4533088461537</v>
      </c>
      <c r="K19" s="587" t="str">
        <f>IF(I19&gt;=J19,"CUMPLE","NO CUMPLE")</f>
        <v>CUMPLE</v>
      </c>
      <c r="L19" s="587"/>
    </row>
    <row r="20" spans="2:14" ht="84.75" customHeight="1" x14ac:dyDescent="0.25">
      <c r="B20" s="30" t="s">
        <v>63</v>
      </c>
      <c r="C20" s="24">
        <f>+VLOOKUP(C11,PROPONENTES!B10:N111,12,FALSE)</f>
        <v>3</v>
      </c>
      <c r="D20" s="101">
        <f>+VLOOKUP(C11,PROPONENTES!B10:N111,13,FALSE)</f>
        <v>1</v>
      </c>
      <c r="E20" s="36">
        <f>SUM(E15:E19)</f>
        <v>16406.6535</v>
      </c>
      <c r="F20" s="15" t="str">
        <f>IF(F15="SI","CUMPLE",IF(F16="SI","CUMPLE",IF(F17="SI","CUMPLE",IF(F18="SI","CUMPLE",IF(F19="SI","CUMPLE","NO CUMPLE")))))</f>
        <v>CUMPLE</v>
      </c>
      <c r="G20" s="15"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5" t="str">
        <f>IF(COUNTIF(E15:E19,0)&gt;1,"NO CUMPLE, HAY MAS DE UN (1) INTEGRANTE QUE NO APORTA EXPERIENCIA",IF(AND(OR(H15="NO APLICA",H15="SI",H15=""),OR(H16="NO APLICA",H16="SI",H16=""),OR(H17="NO APLICA",H17="SI",H17=""),OR(H18="NO APLICA",H18="SI",H18=""),OR(H19="NO APLICA",H19="SI",H19="")),"CUMPLE","NO CUMPLE"))</f>
        <v>CUMPLE</v>
      </c>
      <c r="I20" s="35" t="s">
        <v>174</v>
      </c>
      <c r="J20" s="143" t="str">
        <f>IF(VLOOKUP(C11,PUNTAJE!B15:AF179,27,FALSE)=0.25,"SI","NO")</f>
        <v>SI</v>
      </c>
      <c r="K20" s="35" t="s">
        <v>173</v>
      </c>
      <c r="L20" s="143" t="str">
        <f>IF(VLOOKUP(C11,PUNTAJE!B15:AF179,31,FALSE)=0.25,"SI","NO")</f>
        <v>SI</v>
      </c>
      <c r="N20" s="35"/>
    </row>
    <row r="21" spans="2:14" ht="10.5" customHeight="1" thickBot="1" x14ac:dyDescent="0.3">
      <c r="B21" s="588"/>
      <c r="C21" s="589"/>
      <c r="D21" s="589"/>
      <c r="E21" s="589"/>
      <c r="F21" s="589"/>
      <c r="G21" s="589"/>
      <c r="H21" s="589"/>
      <c r="I21" s="589"/>
      <c r="J21" s="589"/>
      <c r="K21" s="589"/>
      <c r="L21" s="590"/>
    </row>
    <row r="22" spans="2:14" ht="54" customHeight="1" thickBot="1" x14ac:dyDescent="0.3">
      <c r="B22" s="591" t="str">
        <f>CONCATENATE("ACREDITACION EXPERIENCIA ",'DATOS INICIALES'!G4)</f>
        <v>ACREDITACION EXPERIENCIA FDLK-LP-013-20234</v>
      </c>
      <c r="C22" s="592"/>
      <c r="D22" s="592"/>
      <c r="E22" s="592"/>
      <c r="F22" s="592"/>
      <c r="G22" s="592"/>
      <c r="H22" s="592"/>
      <c r="I22" s="592"/>
      <c r="J22" s="593"/>
      <c r="K22" s="593"/>
      <c r="L22" s="594"/>
    </row>
    <row r="23" spans="2:14" ht="40.5" customHeight="1" x14ac:dyDescent="0.25">
      <c r="B23" s="31" t="s">
        <v>34</v>
      </c>
      <c r="C23" s="25" t="s">
        <v>166</v>
      </c>
      <c r="D23" s="26" t="s">
        <v>16</v>
      </c>
      <c r="E23" s="26" t="s">
        <v>17</v>
      </c>
      <c r="F23" s="26" t="s">
        <v>18</v>
      </c>
      <c r="G23" s="26" t="s">
        <v>19</v>
      </c>
      <c r="H23" s="26" t="s">
        <v>20</v>
      </c>
      <c r="I23" s="26" t="s">
        <v>21</v>
      </c>
      <c r="J23" s="26" t="s">
        <v>165</v>
      </c>
      <c r="K23" s="598" t="s">
        <v>74</v>
      </c>
      <c r="L23" s="599"/>
    </row>
    <row r="24" spans="2:14" ht="39.75" customHeight="1" x14ac:dyDescent="0.25">
      <c r="B24" s="582" t="s">
        <v>134</v>
      </c>
      <c r="C24" s="583"/>
      <c r="D24" s="90" t="s">
        <v>581</v>
      </c>
      <c r="E24" s="90" t="s">
        <v>244</v>
      </c>
      <c r="F24" s="90" t="s">
        <v>245</v>
      </c>
      <c r="G24" s="90" t="s">
        <v>245</v>
      </c>
      <c r="H24" s="90"/>
      <c r="I24" s="90"/>
      <c r="J24" s="90"/>
      <c r="K24" s="596"/>
      <c r="L24" s="597"/>
    </row>
    <row r="25" spans="2:14" ht="39.75" customHeight="1" x14ac:dyDescent="0.25">
      <c r="B25" s="582" t="s">
        <v>135</v>
      </c>
      <c r="C25" s="583"/>
      <c r="D25" s="90"/>
      <c r="E25" s="90"/>
      <c r="F25" s="90"/>
      <c r="G25" s="90"/>
      <c r="H25" s="90"/>
      <c r="I25" s="90"/>
      <c r="J25" s="90"/>
      <c r="K25" s="596"/>
      <c r="L25" s="597"/>
    </row>
    <row r="26" spans="2:14" ht="39.75" customHeight="1" x14ac:dyDescent="0.25">
      <c r="B26" s="582" t="s">
        <v>136</v>
      </c>
      <c r="C26" s="583"/>
      <c r="D26" s="90"/>
      <c r="E26" s="90"/>
      <c r="F26" s="90"/>
      <c r="G26" s="90"/>
      <c r="H26" s="90"/>
      <c r="I26" s="90"/>
      <c r="J26" s="90"/>
      <c r="K26" s="596"/>
      <c r="L26" s="597"/>
    </row>
    <row r="27" spans="2:14" ht="45.75" customHeight="1" x14ac:dyDescent="0.25">
      <c r="B27" s="600" t="s">
        <v>60</v>
      </c>
      <c r="C27" s="25" t="s">
        <v>37</v>
      </c>
      <c r="D27" s="91" t="s">
        <v>453</v>
      </c>
      <c r="E27" s="91" t="s">
        <v>454</v>
      </c>
      <c r="F27" s="91" t="s">
        <v>455</v>
      </c>
      <c r="G27" s="91" t="s">
        <v>456</v>
      </c>
      <c r="H27" s="91"/>
      <c r="I27" s="91"/>
      <c r="J27" s="91"/>
      <c r="K27" s="596"/>
      <c r="L27" s="597"/>
    </row>
    <row r="28" spans="2:14" ht="156.75" customHeight="1" x14ac:dyDescent="0.25">
      <c r="B28" s="601"/>
      <c r="C28" s="25" t="s">
        <v>38</v>
      </c>
      <c r="D28" s="91" t="s">
        <v>457</v>
      </c>
      <c r="E28" s="91" t="s">
        <v>458</v>
      </c>
      <c r="F28" s="91" t="s">
        <v>547</v>
      </c>
      <c r="G28" s="91" t="s">
        <v>548</v>
      </c>
      <c r="H28" s="91"/>
      <c r="I28" s="91"/>
      <c r="J28" s="91"/>
      <c r="K28" s="596"/>
      <c r="L28" s="597"/>
    </row>
    <row r="29" spans="2:14" ht="52.5" customHeight="1" x14ac:dyDescent="0.25">
      <c r="B29" s="601"/>
      <c r="C29" s="25" t="s">
        <v>169</v>
      </c>
      <c r="D29" s="95">
        <v>41915</v>
      </c>
      <c r="E29" s="95">
        <v>43311</v>
      </c>
      <c r="F29" s="95">
        <v>44270</v>
      </c>
      <c r="G29" s="95">
        <v>44596</v>
      </c>
      <c r="H29" s="95"/>
      <c r="I29" s="95"/>
      <c r="J29" s="95"/>
      <c r="K29" s="596"/>
      <c r="L29" s="597"/>
    </row>
    <row r="30" spans="2:14" ht="54.75" customHeight="1" x14ac:dyDescent="0.25">
      <c r="B30" s="601"/>
      <c r="C30" s="25" t="s">
        <v>42</v>
      </c>
      <c r="D30" s="95">
        <v>42361</v>
      </c>
      <c r="E30" s="95">
        <v>43763</v>
      </c>
      <c r="F30" s="95">
        <v>44726</v>
      </c>
      <c r="G30" s="95">
        <v>44914</v>
      </c>
      <c r="H30" s="95"/>
      <c r="I30" s="95"/>
      <c r="J30" s="95"/>
      <c r="K30" s="596"/>
      <c r="L30" s="597"/>
    </row>
    <row r="31" spans="2:14" ht="41.25" customHeight="1" x14ac:dyDescent="0.25">
      <c r="B31" s="601"/>
      <c r="C31" s="25" t="s">
        <v>39</v>
      </c>
      <c r="D31" s="92">
        <v>2015</v>
      </c>
      <c r="E31" s="92">
        <v>2019</v>
      </c>
      <c r="F31" s="92">
        <v>2022</v>
      </c>
      <c r="G31" s="92">
        <v>2022</v>
      </c>
      <c r="H31" s="92"/>
      <c r="I31" s="92"/>
      <c r="J31" s="92"/>
      <c r="K31" s="596"/>
      <c r="L31" s="597"/>
    </row>
    <row r="32" spans="2:14" ht="63" customHeight="1" x14ac:dyDescent="0.25">
      <c r="B32" s="601"/>
      <c r="C32" s="25" t="s">
        <v>40</v>
      </c>
      <c r="D32" s="91" t="s">
        <v>459</v>
      </c>
      <c r="E32" s="91" t="s">
        <v>460</v>
      </c>
      <c r="F32" s="91" t="s">
        <v>461</v>
      </c>
      <c r="G32" s="91" t="s">
        <v>461</v>
      </c>
      <c r="H32" s="91"/>
      <c r="I32" s="91"/>
      <c r="J32" s="91"/>
      <c r="K32" s="596"/>
      <c r="L32" s="597"/>
    </row>
    <row r="33" spans="2:12" ht="46.5" customHeight="1" x14ac:dyDescent="0.25">
      <c r="B33" s="601"/>
      <c r="C33" s="25" t="s">
        <v>41</v>
      </c>
      <c r="D33" s="91" t="s">
        <v>462</v>
      </c>
      <c r="E33" s="91" t="s">
        <v>463</v>
      </c>
      <c r="F33" s="91" t="s">
        <v>464</v>
      </c>
      <c r="G33" s="91" t="s">
        <v>465</v>
      </c>
      <c r="H33" s="91"/>
      <c r="I33" s="91"/>
      <c r="J33" s="91"/>
      <c r="K33" s="596"/>
      <c r="L33" s="597"/>
    </row>
    <row r="34" spans="2:12" ht="27.75" customHeight="1" x14ac:dyDescent="0.25">
      <c r="B34" s="601"/>
      <c r="C34" s="27" t="s">
        <v>35</v>
      </c>
      <c r="D34" s="96">
        <v>182</v>
      </c>
      <c r="E34" s="96">
        <v>25</v>
      </c>
      <c r="F34" s="96">
        <v>3</v>
      </c>
      <c r="G34" s="97">
        <v>2</v>
      </c>
      <c r="H34" s="97"/>
      <c r="I34" s="97"/>
      <c r="J34" s="97"/>
      <c r="K34" s="596"/>
      <c r="L34" s="597"/>
    </row>
    <row r="35" spans="2:12" ht="102.75" customHeight="1" x14ac:dyDescent="0.25">
      <c r="B35" s="601"/>
      <c r="C35" s="25" t="s">
        <v>137</v>
      </c>
      <c r="D35" s="93">
        <v>9001.31</v>
      </c>
      <c r="E35" s="93">
        <v>1521.77</v>
      </c>
      <c r="F35" s="93">
        <v>15046.01</v>
      </c>
      <c r="G35" s="93">
        <v>3263.68</v>
      </c>
      <c r="H35" s="93"/>
      <c r="I35" s="93"/>
      <c r="J35" s="93"/>
      <c r="K35" s="596"/>
      <c r="L35" s="597"/>
    </row>
    <row r="36" spans="2:12" ht="48" customHeight="1" x14ac:dyDescent="0.25">
      <c r="B36" s="601"/>
      <c r="C36" s="25" t="s">
        <v>76</v>
      </c>
      <c r="D36" s="105">
        <f>IFERROR(D35*VLOOKUP(D31,'DATOS INICIALES'!$A$12:$B$43,2,0),"0")</f>
        <v>5799994098.5</v>
      </c>
      <c r="E36" s="105">
        <f>IFERROR(E35*VLOOKUP(E31,'DATOS INICIALES'!$A$12:$B$43,2,0),"0")</f>
        <v>1260202085.3199999</v>
      </c>
      <c r="F36" s="105">
        <f>IFERROR(F35*VLOOKUP(F31,'DATOS INICIALES'!$A$12:$B$43,2,0),"0")</f>
        <v>15046010000</v>
      </c>
      <c r="G36" s="105">
        <f>IFERROR(G35*VLOOKUP(G31,'DATOS INICIALES'!$A$12:$B$43,2,0),"0")</f>
        <v>3263680000</v>
      </c>
      <c r="H36" s="105" t="str">
        <f>IFERROR(H35*VLOOKUP(H31,'DATOS INICIALES'!$A$12:$B$43,2,0),"0")</f>
        <v>0</v>
      </c>
      <c r="I36" s="105" t="str">
        <f>IFERROR(I35*VLOOKUP(I31,'DATOS INICIALES'!$A$12:$B$43,2,0),"0")</f>
        <v>0</v>
      </c>
      <c r="J36" s="105" t="str">
        <f>IFERROR(J35*VLOOKUP(J31,'DATOS INICIALES'!$A$12:$B$43,2,0),"0")</f>
        <v>0</v>
      </c>
      <c r="K36" s="596"/>
      <c r="L36" s="597"/>
    </row>
    <row r="37" spans="2:12" ht="33.75" customHeight="1" x14ac:dyDescent="0.25">
      <c r="B37" s="601"/>
      <c r="C37" s="25" t="s">
        <v>138</v>
      </c>
      <c r="D37" s="94">
        <v>0.5</v>
      </c>
      <c r="E37" s="94">
        <v>0.95</v>
      </c>
      <c r="F37" s="94">
        <v>0.5</v>
      </c>
      <c r="G37" s="94">
        <v>0.9</v>
      </c>
      <c r="H37" s="94"/>
      <c r="I37" s="94"/>
      <c r="J37" s="94"/>
      <c r="K37" s="596"/>
      <c r="L37" s="597"/>
    </row>
    <row r="38" spans="2:12" ht="48.75" customHeight="1" x14ac:dyDescent="0.25">
      <c r="B38" s="601"/>
      <c r="C38" s="25" t="s">
        <v>144</v>
      </c>
      <c r="D38" s="105">
        <f t="shared" ref="D38:J38" si="3">IF(D24="","0",D37*D36)</f>
        <v>2899997049.25</v>
      </c>
      <c r="E38" s="105">
        <f t="shared" si="3"/>
        <v>1197191981.0539999</v>
      </c>
      <c r="F38" s="105">
        <f t="shared" si="3"/>
        <v>7523005000</v>
      </c>
      <c r="G38" s="105">
        <f t="shared" si="3"/>
        <v>2937312000</v>
      </c>
      <c r="H38" s="105" t="str">
        <f t="shared" si="3"/>
        <v>0</v>
      </c>
      <c r="I38" s="105" t="str">
        <f t="shared" si="3"/>
        <v>0</v>
      </c>
      <c r="J38" s="105" t="str">
        <f t="shared" si="3"/>
        <v>0</v>
      </c>
      <c r="K38" s="596"/>
      <c r="L38" s="597"/>
    </row>
    <row r="39" spans="2:12" ht="65.25" customHeight="1" x14ac:dyDescent="0.25">
      <c r="B39" s="601"/>
      <c r="C39" s="25" t="s">
        <v>139</v>
      </c>
      <c r="D39" s="106">
        <f t="shared" ref="D39:J39" si="4">IFERROR(D35*D37,"0")</f>
        <v>4500.6549999999997</v>
      </c>
      <c r="E39" s="106">
        <f t="shared" si="4"/>
        <v>1445.6814999999999</v>
      </c>
      <c r="F39" s="106">
        <f t="shared" si="4"/>
        <v>7523.0050000000001</v>
      </c>
      <c r="G39" s="106">
        <f t="shared" si="4"/>
        <v>2937.3119999999999</v>
      </c>
      <c r="H39" s="106">
        <f t="shared" si="4"/>
        <v>0</v>
      </c>
      <c r="I39" s="106">
        <f t="shared" si="4"/>
        <v>0</v>
      </c>
      <c r="J39" s="106">
        <f t="shared" si="4"/>
        <v>0</v>
      </c>
      <c r="K39" s="596"/>
      <c r="L39" s="597"/>
    </row>
    <row r="40" spans="2:12" ht="65.25" customHeight="1" x14ac:dyDescent="0.25">
      <c r="B40" s="601"/>
      <c r="C40" s="25" t="s">
        <v>140</v>
      </c>
      <c r="D40" s="94"/>
      <c r="E40" s="94"/>
      <c r="F40" s="94"/>
      <c r="G40" s="94"/>
      <c r="H40" s="94"/>
      <c r="I40" s="94"/>
      <c r="J40" s="94"/>
      <c r="K40" s="596"/>
      <c r="L40" s="597"/>
    </row>
    <row r="41" spans="2:12" ht="65.25" customHeight="1" x14ac:dyDescent="0.25">
      <c r="B41" s="601"/>
      <c r="C41" s="25" t="s">
        <v>145</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596"/>
      <c r="L41" s="597"/>
    </row>
    <row r="42" spans="2:12" ht="65.25" customHeight="1" x14ac:dyDescent="0.25">
      <c r="B42" s="601"/>
      <c r="C42" s="25" t="s">
        <v>141</v>
      </c>
      <c r="D42" s="106">
        <f>IF(D25="",0,D35*D40)</f>
        <v>0</v>
      </c>
      <c r="E42" s="106">
        <f t="shared" ref="E42:J42" si="6">IF(E25="",0,E35*E40)</f>
        <v>0</v>
      </c>
      <c r="F42" s="106">
        <f t="shared" si="6"/>
        <v>0</v>
      </c>
      <c r="G42" s="106">
        <f t="shared" si="6"/>
        <v>0</v>
      </c>
      <c r="H42" s="106">
        <f t="shared" si="6"/>
        <v>0</v>
      </c>
      <c r="I42" s="106">
        <f t="shared" si="6"/>
        <v>0</v>
      </c>
      <c r="J42" s="106">
        <f t="shared" si="6"/>
        <v>0</v>
      </c>
      <c r="K42" s="596"/>
      <c r="L42" s="597"/>
    </row>
    <row r="43" spans="2:12" ht="65.25" customHeight="1" x14ac:dyDescent="0.25">
      <c r="B43" s="601"/>
      <c r="C43" s="25" t="s">
        <v>142</v>
      </c>
      <c r="D43" s="94"/>
      <c r="E43" s="94"/>
      <c r="F43" s="94"/>
      <c r="G43" s="94"/>
      <c r="H43" s="94"/>
      <c r="I43" s="94"/>
      <c r="J43" s="94"/>
      <c r="K43" s="596"/>
      <c r="L43" s="597"/>
    </row>
    <row r="44" spans="2:12" ht="65.25" customHeight="1" x14ac:dyDescent="0.25">
      <c r="B44" s="601"/>
      <c r="C44" s="25" t="s">
        <v>146</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596"/>
      <c r="L44" s="597"/>
    </row>
    <row r="45" spans="2:12" ht="65.25" customHeight="1" x14ac:dyDescent="0.25">
      <c r="B45" s="602"/>
      <c r="C45" s="25" t="s">
        <v>143</v>
      </c>
      <c r="D45" s="106">
        <f>IF(D26="",0,D35*D43)</f>
        <v>0</v>
      </c>
      <c r="E45" s="106">
        <f t="shared" ref="E45:J45" si="8">IF(E26="",0,E35*E43)</f>
        <v>0</v>
      </c>
      <c r="F45" s="106">
        <f t="shared" si="8"/>
        <v>0</v>
      </c>
      <c r="G45" s="106">
        <f t="shared" si="8"/>
        <v>0</v>
      </c>
      <c r="H45" s="106">
        <f t="shared" si="8"/>
        <v>0</v>
      </c>
      <c r="I45" s="106">
        <f t="shared" si="8"/>
        <v>0</v>
      </c>
      <c r="J45" s="106">
        <f t="shared" si="8"/>
        <v>0</v>
      </c>
      <c r="K45" s="596"/>
      <c r="L45" s="597"/>
    </row>
    <row r="46" spans="2:12" ht="39.75" customHeight="1" x14ac:dyDescent="0.25">
      <c r="B46" s="142" t="s">
        <v>57</v>
      </c>
      <c r="C46" s="29" t="s">
        <v>58</v>
      </c>
      <c r="D46" s="90" t="s">
        <v>14</v>
      </c>
      <c r="E46" s="90" t="s">
        <v>14</v>
      </c>
      <c r="F46" s="90" t="s">
        <v>14</v>
      </c>
      <c r="G46" s="90" t="s">
        <v>14</v>
      </c>
      <c r="H46" s="90"/>
      <c r="I46" s="90"/>
      <c r="J46" s="90"/>
      <c r="K46" s="596"/>
      <c r="L46" s="597"/>
    </row>
    <row r="47" spans="2:12" ht="24.75" customHeight="1" x14ac:dyDescent="0.25">
      <c r="B47" s="606" t="s">
        <v>36</v>
      </c>
      <c r="C47" s="28">
        <f>+'DATOS INICIALES'!D21</f>
        <v>72101500</v>
      </c>
      <c r="D47" s="96" t="s">
        <v>79</v>
      </c>
      <c r="E47" s="96" t="s">
        <v>79</v>
      </c>
      <c r="F47" s="96" t="s">
        <v>79</v>
      </c>
      <c r="G47" s="96" t="s">
        <v>79</v>
      </c>
      <c r="H47" s="96"/>
      <c r="I47" s="96"/>
      <c r="J47" s="97"/>
      <c r="K47" s="596"/>
      <c r="L47" s="597"/>
    </row>
    <row r="48" spans="2:12" ht="24.75" customHeight="1" x14ac:dyDescent="0.25">
      <c r="B48" s="607"/>
      <c r="C48" s="28">
        <f>+'DATOS INICIALES'!D22</f>
        <v>72102900</v>
      </c>
      <c r="D48" s="96" t="s">
        <v>79</v>
      </c>
      <c r="E48" s="96" t="s">
        <v>79</v>
      </c>
      <c r="F48" s="96" t="s">
        <v>79</v>
      </c>
      <c r="G48" s="96" t="s">
        <v>79</v>
      </c>
      <c r="H48" s="96"/>
      <c r="I48" s="96"/>
      <c r="J48" s="97"/>
      <c r="K48" s="596"/>
      <c r="L48" s="597"/>
    </row>
    <row r="49" spans="2:12" ht="24.75" customHeight="1" x14ac:dyDescent="0.25">
      <c r="B49" s="607"/>
      <c r="C49" s="28">
        <f>+'DATOS INICIALES'!D23</f>
        <v>72103300</v>
      </c>
      <c r="D49" s="96" t="s">
        <v>79</v>
      </c>
      <c r="E49" s="96" t="s">
        <v>79</v>
      </c>
      <c r="F49" s="96" t="s">
        <v>79</v>
      </c>
      <c r="G49" s="96" t="s">
        <v>79</v>
      </c>
      <c r="H49" s="96"/>
      <c r="I49" s="96"/>
      <c r="J49" s="97"/>
      <c r="K49" s="596"/>
      <c r="L49" s="597"/>
    </row>
    <row r="50" spans="2:12" ht="24.75" customHeight="1" x14ac:dyDescent="0.25">
      <c r="B50" s="607"/>
      <c r="C50" s="28">
        <f>+'DATOS INICIALES'!D24</f>
        <v>72141100</v>
      </c>
      <c r="D50" s="96" t="s">
        <v>79</v>
      </c>
      <c r="E50" s="96" t="s">
        <v>77</v>
      </c>
      <c r="F50" s="96" t="s">
        <v>79</v>
      </c>
      <c r="G50" s="96" t="s">
        <v>79</v>
      </c>
      <c r="H50" s="96"/>
      <c r="I50" s="96"/>
      <c r="J50" s="97"/>
      <c r="K50" s="596"/>
      <c r="L50" s="597"/>
    </row>
    <row r="51" spans="2:12" ht="24.75" customHeight="1" x14ac:dyDescent="0.25">
      <c r="B51" s="607"/>
      <c r="C51" s="28">
        <f>+'DATOS INICIALES'!D25</f>
        <v>72141500</v>
      </c>
      <c r="D51" s="96" t="s">
        <v>79</v>
      </c>
      <c r="E51" s="96" t="s">
        <v>79</v>
      </c>
      <c r="F51" s="96" t="s">
        <v>79</v>
      </c>
      <c r="G51" s="96" t="s">
        <v>79</v>
      </c>
      <c r="H51" s="96"/>
      <c r="I51" s="96"/>
      <c r="J51" s="97"/>
      <c r="K51" s="596"/>
      <c r="L51" s="597"/>
    </row>
    <row r="52" spans="2:12" ht="24.75" customHeight="1" x14ac:dyDescent="0.25">
      <c r="B52" s="607"/>
      <c r="C52" s="28">
        <f>+'DATOS INICIALES'!D26</f>
        <v>72153900</v>
      </c>
      <c r="D52" s="96" t="s">
        <v>79</v>
      </c>
      <c r="E52" s="96" t="s">
        <v>77</v>
      </c>
      <c r="F52" s="96" t="s">
        <v>79</v>
      </c>
      <c r="G52" s="96" t="s">
        <v>77</v>
      </c>
      <c r="H52" s="96"/>
      <c r="I52" s="96"/>
      <c r="J52" s="97"/>
      <c r="K52" s="596"/>
      <c r="L52" s="597"/>
    </row>
    <row r="53" spans="2:12" ht="24.75" customHeight="1" x14ac:dyDescent="0.25">
      <c r="B53" s="607"/>
      <c r="C53" s="28"/>
      <c r="D53" s="96"/>
      <c r="E53" s="96"/>
      <c r="F53" s="96"/>
      <c r="G53" s="96"/>
      <c r="H53" s="96"/>
      <c r="I53" s="96"/>
      <c r="J53" s="96"/>
      <c r="K53" s="596"/>
      <c r="L53" s="597"/>
    </row>
    <row r="54" spans="2:12" ht="60.75" customHeight="1" x14ac:dyDescent="0.25">
      <c r="B54" s="608"/>
      <c r="C54" s="15" t="s">
        <v>59</v>
      </c>
      <c r="D54" s="15" t="str">
        <f t="shared" ref="D54:J54" si="9">IF(D24="","N/A",IF(D47="SI","CUMPLE",IF(D48="SI","CUMPLE",IF(D49="SI","CUMPLE",IF(D50="SI","CUMPLE",IF(D51="SI","CUMPLE",IF(D52="SI","CUMPLE",IF(D53="SI","CUMPLE","NO CUMPLE"))))))))</f>
        <v>CUMPLE</v>
      </c>
      <c r="E54" s="15" t="str">
        <f t="shared" si="9"/>
        <v>CUMPLE</v>
      </c>
      <c r="F54" s="15" t="str">
        <f t="shared" si="9"/>
        <v>CUMPLE</v>
      </c>
      <c r="G54" s="15" t="str">
        <f t="shared" si="9"/>
        <v>CUMPLE</v>
      </c>
      <c r="H54" s="15" t="str">
        <f t="shared" si="9"/>
        <v>N/A</v>
      </c>
      <c r="I54" s="15" t="str">
        <f t="shared" si="9"/>
        <v>N/A</v>
      </c>
      <c r="J54" s="15" t="str">
        <f t="shared" si="9"/>
        <v>N/A</v>
      </c>
      <c r="K54" s="596"/>
      <c r="L54" s="597"/>
    </row>
    <row r="55" spans="2:12" ht="296.25" customHeight="1" x14ac:dyDescent="0.25">
      <c r="B55" s="609" t="s">
        <v>206</v>
      </c>
      <c r="C55" s="610"/>
      <c r="D55" s="90" t="s">
        <v>14</v>
      </c>
      <c r="E55" s="90" t="s">
        <v>14</v>
      </c>
      <c r="F55" s="90" t="s">
        <v>14</v>
      </c>
      <c r="G55" s="90" t="s">
        <v>14</v>
      </c>
      <c r="H55" s="90"/>
      <c r="I55" s="90"/>
      <c r="J55" s="90"/>
      <c r="K55" s="639"/>
      <c r="L55" s="640"/>
    </row>
    <row r="56" spans="2:12" ht="353.25" customHeight="1" x14ac:dyDescent="0.25">
      <c r="B56" s="609" t="s">
        <v>209</v>
      </c>
      <c r="C56" s="610"/>
      <c r="D56" s="90" t="s">
        <v>14</v>
      </c>
      <c r="E56" s="90" t="s">
        <v>14</v>
      </c>
      <c r="F56" s="90" t="s">
        <v>14</v>
      </c>
      <c r="G56" s="90" t="s">
        <v>14</v>
      </c>
      <c r="H56" s="90"/>
      <c r="I56" s="90"/>
      <c r="J56" s="90"/>
      <c r="K56" s="639"/>
      <c r="L56" s="640"/>
    </row>
    <row r="57" spans="2:12" ht="99" customHeight="1" x14ac:dyDescent="0.25">
      <c r="B57" s="603" t="s">
        <v>211</v>
      </c>
      <c r="C57" s="604"/>
      <c r="D57" s="90" t="s">
        <v>14</v>
      </c>
      <c r="E57" s="90" t="s">
        <v>14</v>
      </c>
      <c r="F57" s="90" t="s">
        <v>14</v>
      </c>
      <c r="G57" s="90" t="s">
        <v>14</v>
      </c>
      <c r="H57" s="90"/>
      <c r="I57" s="90"/>
      <c r="J57" s="90"/>
      <c r="K57" s="639"/>
      <c r="L57" s="640"/>
    </row>
    <row r="58" spans="2:12" ht="92.25" customHeight="1" x14ac:dyDescent="0.25">
      <c r="B58" s="603" t="s">
        <v>207</v>
      </c>
      <c r="C58" s="604"/>
      <c r="D58" s="90" t="s">
        <v>14</v>
      </c>
      <c r="E58" s="90" t="s">
        <v>14</v>
      </c>
      <c r="F58" s="90" t="s">
        <v>14</v>
      </c>
      <c r="G58" s="90" t="s">
        <v>14</v>
      </c>
      <c r="H58" s="90"/>
      <c r="I58" s="90"/>
      <c r="J58" s="90"/>
      <c r="K58" s="639"/>
      <c r="L58" s="640"/>
    </row>
    <row r="59" spans="2:12" ht="291.75" customHeight="1" x14ac:dyDescent="0.25">
      <c r="B59" s="603" t="s">
        <v>208</v>
      </c>
      <c r="C59" s="604"/>
      <c r="D59" s="90" t="s">
        <v>13</v>
      </c>
      <c r="E59" s="90" t="s">
        <v>13</v>
      </c>
      <c r="F59" s="90" t="s">
        <v>13</v>
      </c>
      <c r="G59" s="90" t="s">
        <v>13</v>
      </c>
      <c r="H59" s="90"/>
      <c r="I59" s="90"/>
      <c r="J59" s="90"/>
      <c r="K59" s="639"/>
      <c r="L59" s="640"/>
    </row>
    <row r="60" spans="2:12" ht="336" customHeight="1" x14ac:dyDescent="0.25">
      <c r="B60" s="531" t="s">
        <v>213</v>
      </c>
      <c r="C60" s="531"/>
      <c r="D60" s="90" t="s">
        <v>14</v>
      </c>
      <c r="E60" s="90" t="s">
        <v>14</v>
      </c>
      <c r="F60" s="90" t="s">
        <v>14</v>
      </c>
      <c r="G60" s="90" t="s">
        <v>14</v>
      </c>
      <c r="H60" s="90"/>
      <c r="I60" s="90"/>
      <c r="J60" s="90"/>
      <c r="K60" s="639"/>
      <c r="L60" s="640"/>
    </row>
    <row r="61" spans="2:12" ht="129.75" customHeight="1" x14ac:dyDescent="0.25">
      <c r="B61" s="584" t="s">
        <v>168</v>
      </c>
      <c r="C61" s="585"/>
      <c r="D61" s="90" t="s">
        <v>13</v>
      </c>
      <c r="E61" s="90" t="s">
        <v>13</v>
      </c>
      <c r="F61" s="90" t="s">
        <v>13</v>
      </c>
      <c r="G61" s="90" t="s">
        <v>13</v>
      </c>
      <c r="H61" s="90"/>
      <c r="I61" s="90"/>
      <c r="J61" s="90"/>
      <c r="K61" s="639"/>
      <c r="L61" s="640"/>
    </row>
    <row r="62" spans="2:12" ht="408.75" customHeight="1" x14ac:dyDescent="0.25">
      <c r="B62" s="605" t="s">
        <v>170</v>
      </c>
      <c r="C62" s="605"/>
      <c r="D62" s="90" t="s">
        <v>13</v>
      </c>
      <c r="E62" s="90" t="s">
        <v>13</v>
      </c>
      <c r="F62" s="90" t="s">
        <v>13</v>
      </c>
      <c r="G62" s="90" t="s">
        <v>13</v>
      </c>
      <c r="H62" s="90"/>
      <c r="I62" s="90"/>
      <c r="J62" s="90"/>
      <c r="K62" s="639"/>
      <c r="L62" s="640"/>
    </row>
    <row r="63" spans="2:12" ht="234.75" customHeight="1" x14ac:dyDescent="0.25">
      <c r="B63" s="531" t="s">
        <v>212</v>
      </c>
      <c r="C63" s="531"/>
      <c r="D63" s="90" t="s">
        <v>14</v>
      </c>
      <c r="E63" s="90" t="s">
        <v>14</v>
      </c>
      <c r="F63" s="90" t="s">
        <v>14</v>
      </c>
      <c r="G63" s="90" t="s">
        <v>14</v>
      </c>
      <c r="H63" s="90"/>
      <c r="I63" s="90"/>
      <c r="J63" s="90"/>
      <c r="K63" s="639"/>
      <c r="L63" s="640"/>
    </row>
    <row r="64" spans="2:12" ht="70.5" customHeight="1" x14ac:dyDescent="0.25">
      <c r="B64" s="611" t="s">
        <v>80</v>
      </c>
      <c r="C64" s="611"/>
      <c r="D64" s="15" t="str">
        <f>IF(D24="","N/A",IF(AND(D46="CUMPLE",D54="CUMPLE",D55="CUMPLE",D56="CUMPLE",D57="CUMPLE",D58="CUMPLE",OR(D59="CUMPLE",D59="N/A"),D60="CUMPLE",OR(D61="CUMPLE",D61="N/A"),D63="CUMPLE",OR(D62="CUMPLE",D62="N/A")),"CUMPLE","NO CUMPLE"))</f>
        <v>CUMPLE</v>
      </c>
      <c r="E64" s="15" t="str">
        <f>IF(E24="","N/A",IF(AND(E46="CUMPLE",E54="CUMPLE",E55="CUMPLE",E56="CUMPLE",E57="CUMPLE",E58="CUMPLE",OR(E59="CUMPLE",E59="N/A"),E60="CUMPLE",OR(E61="CUMPLE",E61="N/A"),E63="CUMPLE",OR(E62="CUMPLE",E62="N/A")),"CUMPLE","NO CUMPLE"))</f>
        <v>CUMPLE</v>
      </c>
      <c r="F64" s="15" t="str">
        <f t="shared" ref="F64:J64" si="10">IF(F24="","N/A",IF(AND(F46="CUMPLE",F54="CUMPLE",F55="CUMPLE",F56="CUMPLE",F57="CUMPLE",F58="CUMPLE",OR(F59="CUMPLE",F59="N/A"),F60="CUMPLE",OR(F61="CUMPLE",F61="N/A"),F63="CUMPLE",OR(F62="CUMPLE",F62="N/A")),"CUMPLE","NO CUMPLE"))</f>
        <v>CUMPLE</v>
      </c>
      <c r="G64" s="15" t="str">
        <f t="shared" si="10"/>
        <v>CUMPLE</v>
      </c>
      <c r="H64" s="15" t="str">
        <f t="shared" si="10"/>
        <v>N/A</v>
      </c>
      <c r="I64" s="15" t="str">
        <f t="shared" si="10"/>
        <v>N/A</v>
      </c>
      <c r="J64" s="15" t="str">
        <f t="shared" si="10"/>
        <v>N/A</v>
      </c>
      <c r="K64" s="165"/>
      <c r="L64" s="162"/>
    </row>
    <row r="65" spans="2:12" ht="81.75" customHeight="1" x14ac:dyDescent="0.25">
      <c r="B65" s="531" t="s">
        <v>177</v>
      </c>
      <c r="C65" s="531"/>
      <c r="D65" s="90" t="s">
        <v>14</v>
      </c>
      <c r="E65" s="90" t="s">
        <v>14</v>
      </c>
      <c r="F65" s="90"/>
      <c r="G65" s="90"/>
      <c r="H65" s="90"/>
      <c r="I65" s="90"/>
      <c r="J65" s="90"/>
      <c r="K65" s="639"/>
      <c r="L65" s="640"/>
    </row>
  </sheetData>
  <sheetProtection formatCells="0" formatColumns="0" formatRows="0"/>
  <mergeCells count="80">
    <mergeCell ref="B12:L12"/>
    <mergeCell ref="B2:L2"/>
    <mergeCell ref="B3:L3"/>
    <mergeCell ref="B4:L4"/>
    <mergeCell ref="B5:L5"/>
    <mergeCell ref="B7:I7"/>
    <mergeCell ref="J7:L7"/>
    <mergeCell ref="C8:I8"/>
    <mergeCell ref="C9:I9"/>
    <mergeCell ref="C10:I10"/>
    <mergeCell ref="C11:G11"/>
    <mergeCell ref="I11:L11"/>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K39:L39"/>
    <mergeCell ref="K40:L40"/>
    <mergeCell ref="K41:L41"/>
    <mergeCell ref="K42:L42"/>
    <mergeCell ref="K43:L43"/>
    <mergeCell ref="K44:L44"/>
    <mergeCell ref="K46:L46"/>
    <mergeCell ref="B47:B54"/>
    <mergeCell ref="K47:L47"/>
    <mergeCell ref="K48:L48"/>
    <mergeCell ref="K49:L49"/>
    <mergeCell ref="K50:L50"/>
    <mergeCell ref="K51:L51"/>
    <mergeCell ref="K52:L52"/>
    <mergeCell ref="K53:L53"/>
    <mergeCell ref="K54:L54"/>
    <mergeCell ref="B55:C55"/>
    <mergeCell ref="K55:L55"/>
    <mergeCell ref="B56:C56"/>
    <mergeCell ref="K56:L56"/>
    <mergeCell ref="B57:C57"/>
    <mergeCell ref="K57:L57"/>
    <mergeCell ref="B58:C58"/>
    <mergeCell ref="K58:L58"/>
    <mergeCell ref="B59:C59"/>
    <mergeCell ref="K59:L59"/>
    <mergeCell ref="B60:C60"/>
    <mergeCell ref="K60:L60"/>
    <mergeCell ref="B64:C64"/>
    <mergeCell ref="B65:C65"/>
    <mergeCell ref="K65:L65"/>
    <mergeCell ref="B61:C61"/>
    <mergeCell ref="K61:L61"/>
    <mergeCell ref="B62:C62"/>
    <mergeCell ref="K62:L62"/>
    <mergeCell ref="B63:C63"/>
    <mergeCell ref="K63:L63"/>
  </mergeCells>
  <conditionalFormatting sqref="D25:J35">
    <cfRule type="containsBlanks" dxfId="926" priority="13">
      <formula>LEN(TRIM(D25))=0</formula>
    </cfRule>
    <cfRule type="notContainsErrors" dxfId="925" priority="14">
      <formula>NOT(ISERROR(D25))</formula>
    </cfRule>
  </conditionalFormatting>
  <conditionalFormatting sqref="D34:J34 D24:K24 D37:J37 D40:J40 D43:J43 D46:J53 D55:J63 K64:L64 D65:K65">
    <cfRule type="containsBlanks" dxfId="924" priority="15">
      <formula>LEN(TRIM(D24))=0</formula>
    </cfRule>
  </conditionalFormatting>
  <conditionalFormatting sqref="D46:J53">
    <cfRule type="cellIs" dxfId="923" priority="11" operator="equal">
      <formula>"NO CUMPLE"</formula>
    </cfRule>
    <cfRule type="cellIs" dxfId="922" priority="12" operator="equal">
      <formula>"CUMPLE"</formula>
    </cfRule>
  </conditionalFormatting>
  <conditionalFormatting sqref="D54:J54">
    <cfRule type="cellIs" dxfId="921" priority="27" operator="equal">
      <formula>"""CUMPLE"""</formula>
    </cfRule>
    <cfRule type="cellIs" dxfId="920" priority="26" operator="equal">
      <formula>"NO CUMPLE"</formula>
    </cfRule>
    <cfRule type="cellIs" dxfId="919" priority="25" operator="equal">
      <formula>"CUMPLE"</formula>
    </cfRule>
    <cfRule type="cellIs" dxfId="918" priority="21" operator="equal">
      <formula>"N/A"</formula>
    </cfRule>
  </conditionalFormatting>
  <conditionalFormatting sqref="D55:J63">
    <cfRule type="cellIs" dxfId="917" priority="3" operator="equal">
      <formula>"NO CUMPLE"</formula>
    </cfRule>
    <cfRule type="cellIs" dxfId="916" priority="4" operator="equal">
      <formula>"CUMPLE"</formula>
    </cfRule>
  </conditionalFormatting>
  <conditionalFormatting sqref="D64:J64">
    <cfRule type="cellIs" dxfId="915" priority="19" operator="equal">
      <formula>"NO CUMPLE"</formula>
    </cfRule>
    <cfRule type="cellIs" dxfId="914" priority="20" operator="equal">
      <formula>"""CUMPLE"""</formula>
    </cfRule>
    <cfRule type="cellIs" dxfId="913" priority="17" operator="equal">
      <formula>"N/A"</formula>
    </cfRule>
    <cfRule type="cellIs" dxfId="912" priority="18" operator="equal">
      <formula>"CUMPLE"</formula>
    </cfRule>
  </conditionalFormatting>
  <conditionalFormatting sqref="D65:J65">
    <cfRule type="cellIs" dxfId="911" priority="9" operator="equal">
      <formula>"NO CUMPLE"</formula>
    </cfRule>
    <cfRule type="cellIs" dxfId="910" priority="10" operator="equal">
      <formula>"CUMPLE"</formula>
    </cfRule>
  </conditionalFormatting>
  <conditionalFormatting sqref="D24:K24 D34:J34 D37:J37 D40:J40 D43:J43 D46:J53 D55:J63 K64:L64 D65:K65">
    <cfRule type="notContainsErrors" dxfId="909" priority="16">
      <formula>NOT(ISERROR(D24))</formula>
    </cfRule>
  </conditionalFormatting>
  <conditionalFormatting sqref="F20:H20">
    <cfRule type="cellIs" dxfId="908" priority="31" operator="equal">
      <formula>"CUMPLE"</formula>
    </cfRule>
    <cfRule type="cellIs" dxfId="907" priority="32" operator="equal">
      <formula>"NO CUMPLE"</formula>
    </cfRule>
    <cfRule type="cellIs" dxfId="906" priority="33" operator="equal">
      <formula>"""CUMPLE"""</formula>
    </cfRule>
  </conditionalFormatting>
  <conditionalFormatting sqref="I11">
    <cfRule type="containsText" dxfId="905" priority="37" operator="containsText" text="NO CUMPLE">
      <formula>NOT(ISERROR(SEARCH("NO CUMPLE",I11)))</formula>
    </cfRule>
    <cfRule type="containsText" dxfId="904" priority="34" operator="containsText" text="INHABILITADO">
      <formula>NOT(ISERROR(SEARCH("INHABILITADO",I11)))</formula>
    </cfRule>
    <cfRule type="containsText" dxfId="903" priority="35" operator="containsText" text="HABILITADO">
      <formula>NOT(ISERROR(SEARCH("HABILITADO",I11)))</formula>
    </cfRule>
    <cfRule type="containsText" dxfId="902" priority="36" operator="containsText" text="HABILITADO">
      <formula>NOT(ISERROR(SEARCH("HABILITADO",I11)))</formula>
    </cfRule>
  </conditionalFormatting>
  <conditionalFormatting sqref="J20">
    <cfRule type="cellIs" dxfId="901" priority="8" operator="equal">
      <formula>"SI"</formula>
    </cfRule>
    <cfRule type="cellIs" dxfId="900" priority="7" operator="equal">
      <formula>"NO"</formula>
    </cfRule>
  </conditionalFormatting>
  <conditionalFormatting sqref="K19">
    <cfRule type="cellIs" dxfId="899" priority="22" operator="equal">
      <formula>"CUMPLE"</formula>
    </cfRule>
    <cfRule type="cellIs" dxfId="898" priority="23" operator="equal">
      <formula>"NO CUMPLE"</formula>
    </cfRule>
    <cfRule type="cellIs" dxfId="897" priority="24" operator="equal">
      <formula>"""CUMPLE"""</formula>
    </cfRule>
  </conditionalFormatting>
  <conditionalFormatting sqref="K25:K63">
    <cfRule type="notContainsErrors" dxfId="896" priority="2">
      <formula>NOT(ISERROR(K25))</formula>
    </cfRule>
    <cfRule type="containsBlanks" dxfId="895" priority="1">
      <formula>LEN(TRIM(K25))=0</formula>
    </cfRule>
  </conditionalFormatting>
  <conditionalFormatting sqref="L15">
    <cfRule type="cellIs" dxfId="894" priority="28" operator="equal">
      <formula>"CUMPLE"</formula>
    </cfRule>
    <cfRule type="cellIs" dxfId="893" priority="29" operator="equal">
      <formula>"NO CUMPLE"</formula>
    </cfRule>
    <cfRule type="cellIs" dxfId="892" priority="30" operator="equal">
      <formula>"""CUMPLE"""</formula>
    </cfRule>
  </conditionalFormatting>
  <conditionalFormatting sqref="L20">
    <cfRule type="cellIs" dxfId="891" priority="5" operator="equal">
      <formula>"NO"</formula>
    </cfRule>
    <cfRule type="cellIs" dxfId="890" priority="6" operator="equal">
      <formula>"SI"</formula>
    </cfRule>
  </conditionalFormatting>
  <dataValidations count="3">
    <dataValidation type="list" allowBlank="1" showInputMessage="1" showErrorMessage="1" sqref="D65:I65" xr:uid="{00000000-0002-0000-1000-000000000000}">
      <formula1>"CUMPLE,NO CUMPLE"</formula1>
    </dataValidation>
    <dataValidation type="list" allowBlank="1" showInputMessage="1" showErrorMessage="1" sqref="D24:J26" xr:uid="{00000000-0002-0000-1000-000001000000}">
      <formula1>$C$15:$C$19</formula1>
    </dataValidation>
    <dataValidation type="list" allowBlank="1" showInputMessage="1" showErrorMessage="1" sqref="L57:L64" xr:uid="{00000000-0002-0000-1000-000002000000}">
      <formula1>"0,1,2,3,4,5,6"</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1000-000003000000}">
          <x14:formula1>
            <xm:f>'DATOS INICIALES'!$A$13:$A$43</xm:f>
          </x14:formula1>
          <xm:sqref>D31:I31</xm:sqref>
        </x14:dataValidation>
        <x14:dataValidation type="list" allowBlank="1" showInputMessage="1" showErrorMessage="1" xr:uid="{00000000-0002-0000-1000-000004000000}">
          <x14:formula1>
            <xm:f>'DATOS INICIALES'!$D$21:$D$25</xm:f>
          </x14:formula1>
          <xm:sqref>M47:M54</xm:sqref>
        </x14:dataValidation>
        <x14:dataValidation type="list" allowBlank="1" showInputMessage="1" showErrorMessage="1" xr:uid="{00000000-0002-0000-1000-000005000000}">
          <x14:formula1>
            <xm:f>'DATOS INICIALES'!$A$54:$A$59</xm:f>
          </x14:formula1>
          <xm:sqref>D23:I23</xm:sqref>
        </x14:dataValidation>
        <x14:dataValidation type="list" allowBlank="1" showInputMessage="1" showErrorMessage="1" xr:uid="{00000000-0002-0000-1000-000006000000}">
          <x14:formula1>
            <xm:f>'DATOS INICIALES'!$A$50:$A$52</xm:f>
          </x14:formula1>
          <xm:sqref>D55:I57 D46:J46 J55:J56 D58:J63</xm:sqref>
        </x14:dataValidation>
        <x14:dataValidation type="list" allowBlank="1" showInputMessage="1" showErrorMessage="1" xr:uid="{00000000-0002-0000-1000-000007000000}">
          <x14:formula1>
            <xm:f>'DATOS INICIALES'!$C$45:$C$46</xm:f>
          </x14:formula1>
          <xm:sqref>D47:I53 J47:J52</xm:sqref>
        </x14:dataValidation>
      </x14:dataValidations>
    </ext>
  </extLs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N65"/>
  <sheetViews>
    <sheetView view="pageBreakPreview" topLeftCell="B1" zoomScale="55" zoomScaleNormal="55" zoomScaleSheetLayoutView="55" workbookViewId="0">
      <pane ySplit="11" topLeftCell="A63" activePane="bottomLeft" state="frozenSplit"/>
      <selection activeCell="D65" sqref="D65"/>
      <selection pane="bottomLeft" activeCell="F65" sqref="F65"/>
    </sheetView>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612" t="s">
        <v>0</v>
      </c>
      <c r="C2" s="613"/>
      <c r="D2" s="613"/>
      <c r="E2" s="613"/>
      <c r="F2" s="613"/>
      <c r="G2" s="613"/>
      <c r="H2" s="613"/>
      <c r="I2" s="613"/>
      <c r="J2" s="613"/>
      <c r="K2" s="613"/>
      <c r="L2" s="614"/>
    </row>
    <row r="3" spans="1:12" ht="4.5" customHeight="1" x14ac:dyDescent="0.25">
      <c r="B3" s="615"/>
      <c r="C3" s="616"/>
      <c r="D3" s="616"/>
      <c r="E3" s="616"/>
      <c r="F3" s="616"/>
      <c r="G3" s="616"/>
      <c r="H3" s="616"/>
      <c r="I3" s="616"/>
      <c r="J3" s="616"/>
      <c r="K3" s="616"/>
      <c r="L3" s="617"/>
    </row>
    <row r="4" spans="1:12" ht="18.75" x14ac:dyDescent="0.3">
      <c r="B4" s="618" t="str">
        <f>'DATOS INICIALES'!G4</f>
        <v>FDLK-LP-013-20234</v>
      </c>
      <c r="C4" s="619"/>
      <c r="D4" s="619"/>
      <c r="E4" s="619"/>
      <c r="F4" s="619"/>
      <c r="G4" s="619"/>
      <c r="H4" s="619"/>
      <c r="I4" s="619"/>
      <c r="J4" s="619"/>
      <c r="K4" s="619"/>
      <c r="L4" s="620"/>
    </row>
    <row r="5" spans="1:12" ht="3.75" customHeight="1" x14ac:dyDescent="0.25">
      <c r="B5" s="615"/>
      <c r="C5" s="616"/>
      <c r="D5" s="616"/>
      <c r="E5" s="616"/>
      <c r="F5" s="616"/>
      <c r="G5" s="616"/>
      <c r="H5" s="616"/>
      <c r="I5" s="616"/>
      <c r="J5" s="616"/>
      <c r="K5" s="616"/>
      <c r="L5" s="617"/>
    </row>
    <row r="6" spans="1:12" x14ac:dyDescent="0.25">
      <c r="B6" s="10" t="s">
        <v>32</v>
      </c>
      <c r="C6" s="73" t="s">
        <v>54</v>
      </c>
      <c r="D6" s="72" t="s">
        <v>70</v>
      </c>
      <c r="E6" s="89"/>
      <c r="F6" s="65"/>
      <c r="G6" s="72" t="s">
        <v>97</v>
      </c>
      <c r="H6" s="99">
        <v>45632</v>
      </c>
      <c r="I6" s="41"/>
      <c r="J6" s="41"/>
      <c r="K6" s="41"/>
      <c r="L6" s="42"/>
    </row>
    <row r="7" spans="1:12" x14ac:dyDescent="0.25">
      <c r="B7" s="621" t="s">
        <v>89</v>
      </c>
      <c r="C7" s="622"/>
      <c r="D7" s="622"/>
      <c r="E7" s="622"/>
      <c r="F7" s="622"/>
      <c r="G7" s="622"/>
      <c r="H7" s="622"/>
      <c r="I7" s="622"/>
      <c r="J7" s="623" t="s">
        <v>71</v>
      </c>
      <c r="K7" s="622"/>
      <c r="L7" s="624"/>
    </row>
    <row r="8" spans="1:12" ht="36.75" customHeight="1" x14ac:dyDescent="0.25">
      <c r="B8" s="2" t="s">
        <v>23</v>
      </c>
      <c r="C8" s="632" t="str">
        <f>'DATOS INICIALES'!D2</f>
        <v xml:space="preserve">“CONTRATAR POR EL SISTEMA DE PRECIOS UNITARIOS A MONTO AGOTABLE EL DIAGNÓSTICO, MANTENIMIENTO CORRECTIVO Y PREVENTIVO, SUMINISTRO E INSTALACION DE MOBILIARIO DE LOS PARQUES DE PROXIMIDAD (VECINALES Y DE BOLSILLO) PRIORIZADOS EN LA LOCALIDAD DE KENNEDY”.  </v>
      </c>
      <c r="D8" s="633"/>
      <c r="E8" s="633"/>
      <c r="F8" s="633"/>
      <c r="G8" s="633"/>
      <c r="H8" s="633"/>
      <c r="I8" s="633"/>
      <c r="J8" s="154" t="s">
        <v>66</v>
      </c>
      <c r="K8" s="155">
        <v>0.75</v>
      </c>
      <c r="L8" s="156">
        <f>K8*$C$10</f>
        <v>1645.1285451923077</v>
      </c>
    </row>
    <row r="9" spans="1:12" ht="28.5" customHeight="1" x14ac:dyDescent="0.25">
      <c r="B9" s="2" t="s">
        <v>68</v>
      </c>
      <c r="C9" s="634">
        <f>+'DATOS INICIALES'!C5</f>
        <v>2851556145</v>
      </c>
      <c r="D9" s="635"/>
      <c r="E9" s="635"/>
      <c r="F9" s="635"/>
      <c r="G9" s="635"/>
      <c r="H9" s="635"/>
      <c r="I9" s="635"/>
      <c r="J9" s="154" t="s">
        <v>67</v>
      </c>
      <c r="K9" s="155">
        <v>1.2</v>
      </c>
      <c r="L9" s="156">
        <f t="shared" ref="L9:L10" si="0">K9*$C$10</f>
        <v>2632.2056723076921</v>
      </c>
    </row>
    <row r="10" spans="1:12" ht="25.5" customHeight="1" x14ac:dyDescent="0.25">
      <c r="B10" s="2" t="s">
        <v>69</v>
      </c>
      <c r="C10" s="636">
        <f>C9/'DATOS INICIALES'!B43</f>
        <v>2193.5047269230768</v>
      </c>
      <c r="D10" s="637"/>
      <c r="E10" s="637"/>
      <c r="F10" s="637"/>
      <c r="G10" s="637"/>
      <c r="H10" s="637"/>
      <c r="I10" s="637"/>
      <c r="J10" s="154" t="s">
        <v>171</v>
      </c>
      <c r="K10" s="155">
        <v>1.5</v>
      </c>
      <c r="L10" s="156">
        <f t="shared" si="0"/>
        <v>3290.2570903846154</v>
      </c>
    </row>
    <row r="11" spans="1:12" ht="59.25" customHeight="1" x14ac:dyDescent="0.25">
      <c r="A11" s="11">
        <v>14</v>
      </c>
      <c r="B11" s="2" t="s">
        <v>24</v>
      </c>
      <c r="C11" s="638" t="str">
        <f>VLOOKUP(A11,PROPONENTES!$A$10:$B$42,2,FALSE)</f>
        <v>CONSORCIO PARQUES ARM 2024</v>
      </c>
      <c r="D11" s="638"/>
      <c r="E11" s="638"/>
      <c r="F11" s="638"/>
      <c r="G11" s="638"/>
      <c r="H11" s="146" t="s">
        <v>172</v>
      </c>
      <c r="I11" s="631" t="str">
        <f>IF(AND(F20="CUMPLE",G20="CUMPLE",H20="CUMPLE",L15="CUMPLE",K19="CUMPLE"),"CUMPLE","NO CUMPLE")</f>
        <v>CUMPLE</v>
      </c>
      <c r="J11" s="631"/>
      <c r="K11" s="631"/>
      <c r="L11" s="631"/>
    </row>
    <row r="12" spans="1:12" ht="9.75" customHeight="1" x14ac:dyDescent="0.25">
      <c r="B12" s="625"/>
      <c r="C12" s="626"/>
      <c r="D12" s="626"/>
      <c r="E12" s="626"/>
      <c r="F12" s="626"/>
      <c r="G12" s="626"/>
      <c r="H12" s="626"/>
      <c r="I12" s="626"/>
      <c r="J12" s="626"/>
      <c r="K12" s="626"/>
      <c r="L12" s="627"/>
    </row>
    <row r="13" spans="1:12" s="141" customFormat="1" ht="24" customHeight="1" x14ac:dyDescent="0.25">
      <c r="B13" s="628" t="s">
        <v>78</v>
      </c>
      <c r="C13" s="629"/>
      <c r="D13" s="629"/>
      <c r="E13" s="629"/>
      <c r="F13" s="629"/>
      <c r="G13" s="629"/>
      <c r="H13" s="629"/>
      <c r="I13" s="629"/>
      <c r="J13" s="629"/>
      <c r="K13" s="629"/>
      <c r="L13" s="630"/>
    </row>
    <row r="14" spans="1:12" ht="69" customHeight="1" x14ac:dyDescent="0.25">
      <c r="B14" s="595" t="s">
        <v>33</v>
      </c>
      <c r="C14" s="74" t="s">
        <v>61</v>
      </c>
      <c r="D14" s="74" t="s">
        <v>62</v>
      </c>
      <c r="E14" s="35" t="s">
        <v>65</v>
      </c>
      <c r="F14" s="35" t="s">
        <v>75</v>
      </c>
      <c r="G14" s="35" t="s">
        <v>64</v>
      </c>
      <c r="H14" s="35" t="s">
        <v>167</v>
      </c>
      <c r="I14" s="35" t="s">
        <v>72</v>
      </c>
      <c r="J14" s="35" t="s">
        <v>147</v>
      </c>
      <c r="K14" s="35" t="s">
        <v>148</v>
      </c>
      <c r="L14" s="74" t="s">
        <v>73</v>
      </c>
    </row>
    <row r="15" spans="1:12" ht="33.75" customHeight="1" x14ac:dyDescent="0.25">
      <c r="B15" s="595"/>
      <c r="C15" s="100" t="str">
        <f>IF(VLOOKUP(C11,PROPONENTES!B10:N111,2,FALSE)=0,"",VLOOKUP(C11,PROPONENTES!B10:N111,2,FALSE))</f>
        <v xml:space="preserve">ARM CONSULTORIA Y CONSTRUCCIONES S.A.S. </v>
      </c>
      <c r="D15" s="101">
        <f>IF(VLOOKUP(C11,PROPONENTES!B10:N111,3,FALSE)=0,"",VLOOKUP(C11,PROPONENTES!B10:N111,3,FALSE))</f>
        <v>0.1</v>
      </c>
      <c r="E15" s="102">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0</v>
      </c>
      <c r="F15" s="103" t="str">
        <f t="shared" ref="F15:F18" si="1">IF(C15="","",IF(E15&gt;=$J$15*0.5,"SI","NO"))</f>
        <v>NO</v>
      </c>
      <c r="G15" s="104" t="str">
        <f t="shared" ref="G15:G17" si="2">IF(C15="","",IF(E15&gt;=$J$15*0.05,"SI",IF(E15=0,"NO APORTA EXPERIENCIA",)))</f>
        <v>NO APORTA EXPERIENCIA</v>
      </c>
      <c r="H15" s="103" t="str">
        <f>IF(C15="","",IF(AND(G15="NO APORTA EXPERIENCIA",D15&lt;=10%),"SI",IF(G15="SI","NO APLICA","NO - PORCENTAJE MAYOR AL 10%")))</f>
        <v>SI</v>
      </c>
      <c r="I15" s="641">
        <f>COUNTIF(D64:I64,"CUMPLE")</f>
        <v>2</v>
      </c>
      <c r="J15" s="586">
        <f>IF(AND(I15&gt;=1,I15&lt;=2),L8,IF(AND(I15&gt;=3,I15&lt;=4),L9,IF(AND(I15&gt;=5,I15&lt;=7),L10)))</f>
        <v>1645.1285451923077</v>
      </c>
      <c r="K15" s="586">
        <f>+E20</f>
        <v>2629.8199999999997</v>
      </c>
      <c r="L15" s="587" t="str">
        <f>IF(K15&gt;=J15,"CUMPLE","NO CUMPLE")</f>
        <v>CUMPLE</v>
      </c>
    </row>
    <row r="16" spans="1:12" ht="33.75" customHeight="1" x14ac:dyDescent="0.25">
      <c r="B16" s="595"/>
      <c r="C16" s="100" t="str">
        <f>IF(VLOOKUP(C11,PROPONENTES!B10:N111,4,FALSE)=0,"",VLOOKUP(C11,PROPONENTES!B10:N111,4,FALSE))</f>
        <v xml:space="preserve">PROYECTOS - CR S.A.S BIC </v>
      </c>
      <c r="D16" s="101">
        <f>IF(VLOOKUP(C11,PROPONENTES!B10:N111,5,FALSE)=0,"",VLOOKUP(C11,PROPONENTES!B10:N111,5,FALSE))</f>
        <v>0.9</v>
      </c>
      <c r="E16" s="102">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2629.8199999999997</v>
      </c>
      <c r="F16" s="103" t="str">
        <f t="shared" si="1"/>
        <v>SI</v>
      </c>
      <c r="G16" s="104" t="str">
        <f t="shared" si="2"/>
        <v>SI</v>
      </c>
      <c r="H16" s="104" t="str">
        <f>IF(C16="","",IF(AND(G16="NO APORTA EXPERIENCIA",D16&lt;=10%),"SI",IF(G16="SI","NO APLICA","NO - PORCENTAJE MAYOR AL 10%")))</f>
        <v>NO APLICA</v>
      </c>
      <c r="I16" s="641"/>
      <c r="J16" s="586"/>
      <c r="K16" s="586"/>
      <c r="L16" s="587"/>
    </row>
    <row r="17" spans="2:14" ht="33.75" customHeight="1" x14ac:dyDescent="0.25">
      <c r="B17" s="595"/>
      <c r="C17" s="100" t="str">
        <f>IF(VLOOKUP(C11,PROPONENTES!B10:N111,6,FALSE)=0,"",VLOOKUP(C11,PROPONENTES!B10:N111,6,FALSE))</f>
        <v/>
      </c>
      <c r="D17" s="101" t="str">
        <f>IF(VLOOKUP(C11,PROPONENTES!B10:N111,7,FALSE)=0,"",VLOOKUP(C11,PROPONENTES!B10:N111,7,FALSE))</f>
        <v/>
      </c>
      <c r="E17" s="102" t="str">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
      </c>
      <c r="F17" s="103" t="str">
        <f t="shared" si="1"/>
        <v/>
      </c>
      <c r="G17" s="104" t="str">
        <f t="shared" si="2"/>
        <v/>
      </c>
      <c r="H17" s="103" t="str">
        <f>IF(C17="","",IF(AND(G17="NO APORTA EXPERIENCIA",D17&lt;=10%),"SI",IF(G17="SI","NO APLICA","NO - PORCENTAJE MAYOR AL 10%")))</f>
        <v/>
      </c>
      <c r="I17" s="641"/>
      <c r="J17" s="586"/>
      <c r="K17" s="586"/>
      <c r="L17" s="587"/>
    </row>
    <row r="18" spans="2:14" ht="50.25" customHeight="1" x14ac:dyDescent="0.25">
      <c r="B18" s="595"/>
      <c r="C18" s="100" t="str">
        <f>IF(VLOOKUP(C11,PROPONENTES!B10:N111,8,FALSE)=0,"",VLOOKUP(C11,PROPONENTES!B10:N111,8,FALSE))</f>
        <v/>
      </c>
      <c r="D18" s="101" t="str">
        <f>IF(VLOOKUP(C11,PROPONENTES!B10:N111,9,FALSE)=0,"",VLOOKUP(C11,PROPONENTES!B10:N111,9,FALSE))</f>
        <v/>
      </c>
      <c r="E18" s="102" t="str">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
      </c>
      <c r="F18" s="103" t="str">
        <f t="shared" si="1"/>
        <v/>
      </c>
      <c r="G18" s="104" t="str">
        <f>IF(C18="","",IF(E18&gt;=$J$15*0.05,"SI",IF(E18=0,"NO APORTA EXPERIENCIA",)))</f>
        <v/>
      </c>
      <c r="H18" s="103" t="str">
        <f>IF(C18="","",IF(AND(G18="NO APORTA EXPERIENCIA",D18&lt;=10%),"SI",IF(G18="SI","NO APLICA","NO - PORCENTAJE MAYOR AL 10%")))</f>
        <v/>
      </c>
      <c r="I18" s="35" t="s">
        <v>176</v>
      </c>
      <c r="J18" s="35" t="s">
        <v>175</v>
      </c>
      <c r="K18" s="528" t="s">
        <v>73</v>
      </c>
      <c r="L18" s="528"/>
    </row>
    <row r="19" spans="2:14" ht="33.75" customHeight="1" x14ac:dyDescent="0.25">
      <c r="B19" s="595"/>
      <c r="C19" s="100" t="str">
        <f>IF(VLOOKUP(C11,PROPONENTES!B10:N111,10,FALSE)=0,"",VLOOKUP(C11,PROPONENTES!B10:N111,10,FALSE))</f>
        <v/>
      </c>
      <c r="D19" s="101" t="str">
        <f>IF(VLOOKUP(C11,PROPONENTES!B10:N111,11,FALSE)=0,"",VLOOKUP(C11,PROPONENTES!B10:N111,11,FALSE))</f>
        <v/>
      </c>
      <c r="E19" s="102" t="str">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
      </c>
      <c r="F19" s="103" t="str">
        <f>IF(C19="","",IF(E19&gt;=$J$15*0.5,"SI","NO"))</f>
        <v/>
      </c>
      <c r="G19" s="104" t="str">
        <f>IF(C19="","",IF(E19&gt;=$J$15*0.05,"SI",IF(E19=0,"NO APORTA EXPERIENCIA",)))</f>
        <v/>
      </c>
      <c r="H19" s="103" t="str">
        <f>IF(C19="","",IF(AND(G19="NO APORTA EXPERIENCIA",D19&lt;=10%),"SI",IF(G19="SI","NO APLICA","NO - PORCENTAJE MAYOR AL 10%")))</f>
        <v/>
      </c>
      <c r="I19" s="157">
        <f>SUMIF(D65:J65,"CUMPLE",D39:J39)+SUMIF(D65:J65,"CUMPLE",D42:J42)+SUMIF(D65:J65,"CUMPLE",D45:J45)</f>
        <v>2629.8199999999997</v>
      </c>
      <c r="J19" s="152">
        <f>70%*C10</f>
        <v>1535.4533088461537</v>
      </c>
      <c r="K19" s="587" t="str">
        <f>IF(I19&gt;=J19,"CUMPLE","NO CUMPLE")</f>
        <v>CUMPLE</v>
      </c>
      <c r="L19" s="587"/>
    </row>
    <row r="20" spans="2:14" ht="84.75" customHeight="1" x14ac:dyDescent="0.25">
      <c r="B20" s="30" t="s">
        <v>63</v>
      </c>
      <c r="C20" s="24">
        <f>+VLOOKUP(C11,PROPONENTES!B10:N111,12,FALSE)</f>
        <v>2</v>
      </c>
      <c r="D20" s="101">
        <f>+VLOOKUP(C11,PROPONENTES!B10:N111,13,FALSE)</f>
        <v>1</v>
      </c>
      <c r="E20" s="36">
        <f>SUM(E15:E19)</f>
        <v>2629.8199999999997</v>
      </c>
      <c r="F20" s="15" t="str">
        <f>IF(F15="SI","CUMPLE",IF(F16="SI","CUMPLE",IF(F17="SI","CUMPLE",IF(F18="SI","CUMPLE",IF(F19="SI","CUMPLE","NO CUMPLE")))))</f>
        <v>CUMPLE</v>
      </c>
      <c r="G20" s="15"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5" t="str">
        <f>IF(COUNTIF(E15:E19,0)&gt;1,"NO CUMPLE, HAY MAS DE UN (1) INTEGRANTE QUE NO APORTA EXPERIENCIA",IF(AND(OR(H15="NO APLICA",H15="SI",H15=""),OR(H16="NO APLICA",H16="SI",H16=""),OR(H17="NO APLICA",H17="SI",H17=""),OR(H18="NO APLICA",H18="SI",H18=""),OR(H19="NO APLICA",H19="SI",H19="")),"CUMPLE","NO CUMPLE"))</f>
        <v>CUMPLE</v>
      </c>
      <c r="I20" s="35" t="s">
        <v>174</v>
      </c>
      <c r="J20" s="143" t="str">
        <f>IF(VLOOKUP(C11,PUNTAJE!B15:AF179,27,FALSE)=0.25,"SI","NO")</f>
        <v>SI</v>
      </c>
      <c r="K20" s="35" t="s">
        <v>173</v>
      </c>
      <c r="L20" s="143" t="str">
        <f>IF(VLOOKUP(C11,PUNTAJE!B15:AF179,31,FALSE)=0.25,"SI","NO")</f>
        <v>SI</v>
      </c>
      <c r="N20" s="35"/>
    </row>
    <row r="21" spans="2:14" ht="10.5" customHeight="1" thickBot="1" x14ac:dyDescent="0.3">
      <c r="B21" s="588"/>
      <c r="C21" s="589"/>
      <c r="D21" s="589"/>
      <c r="E21" s="589"/>
      <c r="F21" s="589"/>
      <c r="G21" s="589"/>
      <c r="H21" s="589"/>
      <c r="I21" s="589"/>
      <c r="J21" s="589"/>
      <c r="K21" s="589"/>
      <c r="L21" s="590"/>
    </row>
    <row r="22" spans="2:14" ht="54" customHeight="1" thickBot="1" x14ac:dyDescent="0.3">
      <c r="B22" s="591" t="str">
        <f>CONCATENATE("ACREDITACION EXPERIENCIA ",'DATOS INICIALES'!G4)</f>
        <v>ACREDITACION EXPERIENCIA FDLK-LP-013-20234</v>
      </c>
      <c r="C22" s="592"/>
      <c r="D22" s="592"/>
      <c r="E22" s="592"/>
      <c r="F22" s="592"/>
      <c r="G22" s="592"/>
      <c r="H22" s="592"/>
      <c r="I22" s="592"/>
      <c r="J22" s="593"/>
      <c r="K22" s="593"/>
      <c r="L22" s="594"/>
    </row>
    <row r="23" spans="2:14" ht="40.5" customHeight="1" x14ac:dyDescent="0.25">
      <c r="B23" s="31" t="s">
        <v>34</v>
      </c>
      <c r="C23" s="25" t="s">
        <v>166</v>
      </c>
      <c r="D23" s="26" t="s">
        <v>16</v>
      </c>
      <c r="E23" s="26" t="s">
        <v>17</v>
      </c>
      <c r="F23" s="26" t="s">
        <v>18</v>
      </c>
      <c r="G23" s="26" t="s">
        <v>19</v>
      </c>
      <c r="H23" s="26" t="s">
        <v>20</v>
      </c>
      <c r="I23" s="26" t="s">
        <v>21</v>
      </c>
      <c r="J23" s="26" t="s">
        <v>165</v>
      </c>
      <c r="K23" s="598" t="s">
        <v>74</v>
      </c>
      <c r="L23" s="599"/>
    </row>
    <row r="24" spans="2:14" ht="39.75" customHeight="1" x14ac:dyDescent="0.25">
      <c r="B24" s="582" t="s">
        <v>134</v>
      </c>
      <c r="C24" s="583"/>
      <c r="D24" s="90" t="s">
        <v>248</v>
      </c>
      <c r="E24" s="90" t="s">
        <v>248</v>
      </c>
      <c r="F24" s="90"/>
      <c r="G24" s="90"/>
      <c r="H24" s="90"/>
      <c r="I24" s="90"/>
      <c r="J24" s="90"/>
      <c r="K24" s="596"/>
      <c r="L24" s="597"/>
    </row>
    <row r="25" spans="2:14" ht="39.75" customHeight="1" x14ac:dyDescent="0.25">
      <c r="B25" s="582" t="s">
        <v>135</v>
      </c>
      <c r="C25" s="583"/>
      <c r="D25" s="90"/>
      <c r="E25" s="90"/>
      <c r="F25" s="90"/>
      <c r="G25" s="90"/>
      <c r="H25" s="90"/>
      <c r="I25" s="90"/>
      <c r="J25" s="90"/>
      <c r="K25" s="596"/>
      <c r="L25" s="597"/>
    </row>
    <row r="26" spans="2:14" ht="39.75" customHeight="1" x14ac:dyDescent="0.25">
      <c r="B26" s="582" t="s">
        <v>136</v>
      </c>
      <c r="C26" s="583"/>
      <c r="D26" s="90"/>
      <c r="E26" s="90"/>
      <c r="F26" s="90"/>
      <c r="G26" s="90"/>
      <c r="H26" s="90"/>
      <c r="I26" s="90"/>
      <c r="J26" s="90"/>
      <c r="K26" s="596"/>
      <c r="L26" s="597"/>
    </row>
    <row r="27" spans="2:14" ht="45.75" customHeight="1" x14ac:dyDescent="0.25">
      <c r="B27" s="600" t="s">
        <v>60</v>
      </c>
      <c r="C27" s="25" t="s">
        <v>37</v>
      </c>
      <c r="D27" s="91" t="s">
        <v>466</v>
      </c>
      <c r="E27" s="91" t="s">
        <v>467</v>
      </c>
      <c r="F27" s="91"/>
      <c r="G27" s="91"/>
      <c r="H27" s="91"/>
      <c r="I27" s="91"/>
      <c r="J27" s="91"/>
      <c r="K27" s="596"/>
      <c r="L27" s="597"/>
    </row>
    <row r="28" spans="2:14" ht="156.75" customHeight="1" x14ac:dyDescent="0.25">
      <c r="B28" s="601"/>
      <c r="C28" s="25" t="s">
        <v>38</v>
      </c>
      <c r="D28" s="91" t="s">
        <v>468</v>
      </c>
      <c r="E28" s="91" t="s">
        <v>469</v>
      </c>
      <c r="F28" s="91"/>
      <c r="G28" s="91"/>
      <c r="H28" s="91"/>
      <c r="I28" s="91"/>
      <c r="J28" s="91"/>
      <c r="K28" s="596"/>
      <c r="L28" s="597"/>
    </row>
    <row r="29" spans="2:14" ht="52.5" customHeight="1" x14ac:dyDescent="0.25">
      <c r="B29" s="601"/>
      <c r="C29" s="25" t="s">
        <v>169</v>
      </c>
      <c r="D29" s="95">
        <v>40577</v>
      </c>
      <c r="E29" s="95">
        <v>42263</v>
      </c>
      <c r="F29" s="95"/>
      <c r="G29" s="95"/>
      <c r="H29" s="95"/>
      <c r="I29" s="95"/>
      <c r="J29" s="95"/>
      <c r="K29" s="596"/>
      <c r="L29" s="597"/>
    </row>
    <row r="30" spans="2:14" ht="54.75" customHeight="1" x14ac:dyDescent="0.25">
      <c r="B30" s="601"/>
      <c r="C30" s="25" t="s">
        <v>42</v>
      </c>
      <c r="D30" s="95">
        <v>40778</v>
      </c>
      <c r="E30" s="95">
        <v>42550</v>
      </c>
      <c r="F30" s="95"/>
      <c r="G30" s="95"/>
      <c r="H30" s="95"/>
      <c r="I30" s="95"/>
      <c r="J30" s="95"/>
      <c r="K30" s="596"/>
      <c r="L30" s="597"/>
    </row>
    <row r="31" spans="2:14" ht="41.25" customHeight="1" x14ac:dyDescent="0.25">
      <c r="B31" s="601"/>
      <c r="C31" s="25" t="s">
        <v>39</v>
      </c>
      <c r="D31" s="92">
        <v>2011</v>
      </c>
      <c r="E31" s="92">
        <v>2016</v>
      </c>
      <c r="F31" s="92"/>
      <c r="G31" s="92"/>
      <c r="H31" s="92"/>
      <c r="I31" s="92"/>
      <c r="J31" s="92"/>
      <c r="K31" s="596"/>
      <c r="L31" s="597"/>
    </row>
    <row r="32" spans="2:14" ht="63" customHeight="1" x14ac:dyDescent="0.25">
      <c r="B32" s="601"/>
      <c r="C32" s="25" t="s">
        <v>40</v>
      </c>
      <c r="D32" s="91" t="s">
        <v>470</v>
      </c>
      <c r="E32" s="91" t="s">
        <v>471</v>
      </c>
      <c r="F32" s="91"/>
      <c r="G32" s="91"/>
      <c r="H32" s="91"/>
      <c r="I32" s="91"/>
      <c r="J32" s="91"/>
      <c r="K32" s="596"/>
      <c r="L32" s="597"/>
    </row>
    <row r="33" spans="2:12" ht="46.5" customHeight="1" x14ac:dyDescent="0.25">
      <c r="B33" s="601"/>
      <c r="C33" s="25" t="s">
        <v>41</v>
      </c>
      <c r="D33" s="91" t="s">
        <v>472</v>
      </c>
      <c r="E33" s="91" t="s">
        <v>473</v>
      </c>
      <c r="F33" s="91"/>
      <c r="G33" s="91"/>
      <c r="H33" s="91"/>
      <c r="I33" s="91"/>
      <c r="J33" s="91"/>
      <c r="K33" s="596"/>
      <c r="L33" s="597"/>
    </row>
    <row r="34" spans="2:12" ht="27.75" customHeight="1" x14ac:dyDescent="0.25">
      <c r="B34" s="601"/>
      <c r="C34" s="27" t="s">
        <v>35</v>
      </c>
      <c r="D34" s="96">
        <v>4</v>
      </c>
      <c r="E34" s="96">
        <v>84</v>
      </c>
      <c r="F34" s="96"/>
      <c r="G34" s="97"/>
      <c r="H34" s="97"/>
      <c r="I34" s="97"/>
      <c r="J34" s="97"/>
      <c r="K34" s="596"/>
      <c r="L34" s="597"/>
    </row>
    <row r="35" spans="2:12" ht="102.75" customHeight="1" x14ac:dyDescent="0.25">
      <c r="B35" s="601"/>
      <c r="C35" s="25" t="s">
        <v>137</v>
      </c>
      <c r="D35" s="93">
        <v>2248.98</v>
      </c>
      <c r="E35" s="93">
        <v>1505.33</v>
      </c>
      <c r="F35" s="93"/>
      <c r="G35" s="93"/>
      <c r="H35" s="93"/>
      <c r="I35" s="93"/>
      <c r="J35" s="93"/>
      <c r="K35" s="596"/>
      <c r="L35" s="597"/>
    </row>
    <row r="36" spans="2:12" ht="48" customHeight="1" x14ac:dyDescent="0.25">
      <c r="B36" s="601"/>
      <c r="C36" s="25" t="s">
        <v>76</v>
      </c>
      <c r="D36" s="105">
        <f>IFERROR(D35*VLOOKUP(D31,'DATOS INICIALES'!$A$12:$B$43,2,0),"0")</f>
        <v>1204553688</v>
      </c>
      <c r="E36" s="105">
        <f>IFERROR(E35*VLOOKUP(E31,'DATOS INICIALES'!$A$12:$B$43,2,0),"0")</f>
        <v>1037857295.15</v>
      </c>
      <c r="F36" s="105" t="str">
        <f>IFERROR(F35*VLOOKUP(F31,'DATOS INICIALES'!$A$12:$B$43,2,0),"0")</f>
        <v>0</v>
      </c>
      <c r="G36" s="105" t="str">
        <f>IFERROR(G35*VLOOKUP(G31,'DATOS INICIALES'!$A$12:$B$43,2,0),"0")</f>
        <v>0</v>
      </c>
      <c r="H36" s="105" t="str">
        <f>IFERROR(H35*VLOOKUP(H31,'DATOS INICIALES'!$A$12:$B$43,2,0),"0")</f>
        <v>0</v>
      </c>
      <c r="I36" s="105" t="str">
        <f>IFERROR(I35*VLOOKUP(I31,'DATOS INICIALES'!$A$12:$B$43,2,0),"0")</f>
        <v>0</v>
      </c>
      <c r="J36" s="105" t="str">
        <f>IFERROR(J35*VLOOKUP(J31,'DATOS INICIALES'!$A$12:$B$43,2,0),"0")</f>
        <v>0</v>
      </c>
      <c r="K36" s="596"/>
      <c r="L36" s="597"/>
    </row>
    <row r="37" spans="2:12" ht="33.75" customHeight="1" x14ac:dyDescent="0.25">
      <c r="B37" s="601"/>
      <c r="C37" s="25" t="s">
        <v>138</v>
      </c>
      <c r="D37" s="94">
        <v>0.5</v>
      </c>
      <c r="E37" s="94">
        <v>1</v>
      </c>
      <c r="F37" s="94"/>
      <c r="G37" s="94"/>
      <c r="H37" s="94"/>
      <c r="I37" s="94"/>
      <c r="J37" s="94"/>
      <c r="K37" s="596"/>
      <c r="L37" s="597"/>
    </row>
    <row r="38" spans="2:12" ht="48.75" customHeight="1" x14ac:dyDescent="0.25">
      <c r="B38" s="601"/>
      <c r="C38" s="25" t="s">
        <v>144</v>
      </c>
      <c r="D38" s="105">
        <f t="shared" ref="D38:J38" si="3">IF(D24="","0",D37*D36)</f>
        <v>602276844</v>
      </c>
      <c r="E38" s="105">
        <f t="shared" si="3"/>
        <v>1037857295.15</v>
      </c>
      <c r="F38" s="105" t="str">
        <f t="shared" si="3"/>
        <v>0</v>
      </c>
      <c r="G38" s="105" t="str">
        <f t="shared" si="3"/>
        <v>0</v>
      </c>
      <c r="H38" s="105" t="str">
        <f t="shared" si="3"/>
        <v>0</v>
      </c>
      <c r="I38" s="105" t="str">
        <f t="shared" si="3"/>
        <v>0</v>
      </c>
      <c r="J38" s="105" t="str">
        <f t="shared" si="3"/>
        <v>0</v>
      </c>
      <c r="K38" s="596"/>
      <c r="L38" s="597"/>
    </row>
    <row r="39" spans="2:12" ht="65.25" customHeight="1" x14ac:dyDescent="0.25">
      <c r="B39" s="601"/>
      <c r="C39" s="25" t="s">
        <v>139</v>
      </c>
      <c r="D39" s="106">
        <f t="shared" ref="D39:J39" si="4">IFERROR(D35*D37,"0")</f>
        <v>1124.49</v>
      </c>
      <c r="E39" s="106">
        <f t="shared" si="4"/>
        <v>1505.33</v>
      </c>
      <c r="F39" s="106">
        <f t="shared" si="4"/>
        <v>0</v>
      </c>
      <c r="G39" s="106">
        <f t="shared" si="4"/>
        <v>0</v>
      </c>
      <c r="H39" s="106">
        <f t="shared" si="4"/>
        <v>0</v>
      </c>
      <c r="I39" s="106">
        <f t="shared" si="4"/>
        <v>0</v>
      </c>
      <c r="J39" s="106">
        <f t="shared" si="4"/>
        <v>0</v>
      </c>
      <c r="K39" s="596"/>
      <c r="L39" s="597"/>
    </row>
    <row r="40" spans="2:12" ht="65.25" customHeight="1" x14ac:dyDescent="0.25">
      <c r="B40" s="601"/>
      <c r="C40" s="25" t="s">
        <v>140</v>
      </c>
      <c r="D40" s="94"/>
      <c r="E40" s="94"/>
      <c r="F40" s="94"/>
      <c r="G40" s="94"/>
      <c r="H40" s="94"/>
      <c r="I40" s="94"/>
      <c r="J40" s="94"/>
      <c r="K40" s="596"/>
      <c r="L40" s="597"/>
    </row>
    <row r="41" spans="2:12" ht="65.25" customHeight="1" x14ac:dyDescent="0.25">
      <c r="B41" s="601"/>
      <c r="C41" s="25" t="s">
        <v>145</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596"/>
      <c r="L41" s="597"/>
    </row>
    <row r="42" spans="2:12" ht="65.25" customHeight="1" x14ac:dyDescent="0.25">
      <c r="B42" s="601"/>
      <c r="C42" s="25" t="s">
        <v>141</v>
      </c>
      <c r="D42" s="106">
        <f>IF(D25="",0,D35*D40)</f>
        <v>0</v>
      </c>
      <c r="E42" s="106">
        <f t="shared" ref="E42:J42" si="6">IF(E25="",0,E35*E40)</f>
        <v>0</v>
      </c>
      <c r="F42" s="106">
        <f t="shared" si="6"/>
        <v>0</v>
      </c>
      <c r="G42" s="106">
        <f t="shared" si="6"/>
        <v>0</v>
      </c>
      <c r="H42" s="106">
        <f t="shared" si="6"/>
        <v>0</v>
      </c>
      <c r="I42" s="106">
        <f t="shared" si="6"/>
        <v>0</v>
      </c>
      <c r="J42" s="106">
        <f t="shared" si="6"/>
        <v>0</v>
      </c>
      <c r="K42" s="596"/>
      <c r="L42" s="597"/>
    </row>
    <row r="43" spans="2:12" ht="65.25" customHeight="1" x14ac:dyDescent="0.25">
      <c r="B43" s="601"/>
      <c r="C43" s="25" t="s">
        <v>142</v>
      </c>
      <c r="D43" s="94"/>
      <c r="E43" s="94"/>
      <c r="F43" s="94"/>
      <c r="G43" s="94"/>
      <c r="H43" s="94"/>
      <c r="I43" s="94"/>
      <c r="J43" s="94"/>
      <c r="K43" s="596"/>
      <c r="L43" s="597"/>
    </row>
    <row r="44" spans="2:12" ht="65.25" customHeight="1" x14ac:dyDescent="0.25">
      <c r="B44" s="601"/>
      <c r="C44" s="25" t="s">
        <v>146</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596"/>
      <c r="L44" s="597"/>
    </row>
    <row r="45" spans="2:12" ht="65.25" customHeight="1" x14ac:dyDescent="0.25">
      <c r="B45" s="602"/>
      <c r="C45" s="25" t="s">
        <v>143</v>
      </c>
      <c r="D45" s="106">
        <f>IF(D26="",0,D35*D43)</f>
        <v>0</v>
      </c>
      <c r="E45" s="106">
        <f t="shared" ref="E45:J45" si="8">IF(E26="",0,E35*E43)</f>
        <v>0</v>
      </c>
      <c r="F45" s="106">
        <f t="shared" si="8"/>
        <v>0</v>
      </c>
      <c r="G45" s="106">
        <f t="shared" si="8"/>
        <v>0</v>
      </c>
      <c r="H45" s="106">
        <f t="shared" si="8"/>
        <v>0</v>
      </c>
      <c r="I45" s="106">
        <f t="shared" si="8"/>
        <v>0</v>
      </c>
      <c r="J45" s="106">
        <f t="shared" si="8"/>
        <v>0</v>
      </c>
      <c r="K45" s="596"/>
      <c r="L45" s="597"/>
    </row>
    <row r="46" spans="2:12" ht="39.75" customHeight="1" x14ac:dyDescent="0.25">
      <c r="B46" s="142" t="s">
        <v>57</v>
      </c>
      <c r="C46" s="29" t="s">
        <v>58</v>
      </c>
      <c r="D46" s="90" t="s">
        <v>14</v>
      </c>
      <c r="E46" s="90" t="s">
        <v>14</v>
      </c>
      <c r="F46" s="90"/>
      <c r="G46" s="90"/>
      <c r="H46" s="90"/>
      <c r="I46" s="90"/>
      <c r="J46" s="90"/>
      <c r="K46" s="596"/>
      <c r="L46" s="597"/>
    </row>
    <row r="47" spans="2:12" ht="24.75" customHeight="1" x14ac:dyDescent="0.25">
      <c r="B47" s="606" t="s">
        <v>36</v>
      </c>
      <c r="C47" s="28">
        <f>+'DATOS INICIALES'!D21</f>
        <v>72101500</v>
      </c>
      <c r="D47" s="96" t="s">
        <v>79</v>
      </c>
      <c r="E47" s="96" t="s">
        <v>79</v>
      </c>
      <c r="F47" s="96"/>
      <c r="G47" s="96"/>
      <c r="H47" s="96"/>
      <c r="I47" s="96"/>
      <c r="J47" s="97"/>
      <c r="K47" s="596"/>
      <c r="L47" s="597"/>
    </row>
    <row r="48" spans="2:12" ht="24.75" customHeight="1" x14ac:dyDescent="0.25">
      <c r="B48" s="607"/>
      <c r="C48" s="28">
        <f>+'DATOS INICIALES'!D22</f>
        <v>72102900</v>
      </c>
      <c r="D48" s="96" t="s">
        <v>79</v>
      </c>
      <c r="E48" s="96" t="s">
        <v>79</v>
      </c>
      <c r="F48" s="96"/>
      <c r="G48" s="96"/>
      <c r="H48" s="96"/>
      <c r="I48" s="96"/>
      <c r="J48" s="97"/>
      <c r="K48" s="596"/>
      <c r="L48" s="597"/>
    </row>
    <row r="49" spans="2:12" ht="24.75" customHeight="1" x14ac:dyDescent="0.25">
      <c r="B49" s="607"/>
      <c r="C49" s="28">
        <f>+'DATOS INICIALES'!D23</f>
        <v>72103300</v>
      </c>
      <c r="D49" s="96" t="s">
        <v>79</v>
      </c>
      <c r="E49" s="96" t="s">
        <v>79</v>
      </c>
      <c r="F49" s="96"/>
      <c r="G49" s="96"/>
      <c r="H49" s="96"/>
      <c r="I49" s="96"/>
      <c r="J49" s="97"/>
      <c r="K49" s="596"/>
      <c r="L49" s="597"/>
    </row>
    <row r="50" spans="2:12" ht="24.75" customHeight="1" x14ac:dyDescent="0.25">
      <c r="B50" s="607"/>
      <c r="C50" s="28">
        <f>+'DATOS INICIALES'!D24</f>
        <v>72141100</v>
      </c>
      <c r="D50" s="96" t="s">
        <v>79</v>
      </c>
      <c r="E50" s="96" t="s">
        <v>79</v>
      </c>
      <c r="F50" s="96"/>
      <c r="G50" s="96"/>
      <c r="H50" s="96"/>
      <c r="I50" s="96"/>
      <c r="J50" s="97"/>
      <c r="K50" s="596"/>
      <c r="L50" s="597"/>
    </row>
    <row r="51" spans="2:12" ht="24.75" customHeight="1" x14ac:dyDescent="0.25">
      <c r="B51" s="607"/>
      <c r="C51" s="28">
        <f>+'DATOS INICIALES'!D25</f>
        <v>72141500</v>
      </c>
      <c r="D51" s="96" t="s">
        <v>79</v>
      </c>
      <c r="E51" s="96" t="s">
        <v>79</v>
      </c>
      <c r="F51" s="96"/>
      <c r="G51" s="96"/>
      <c r="H51" s="96"/>
      <c r="I51" s="96"/>
      <c r="J51" s="97"/>
      <c r="K51" s="596"/>
      <c r="L51" s="597"/>
    </row>
    <row r="52" spans="2:12" ht="24.75" customHeight="1" x14ac:dyDescent="0.25">
      <c r="B52" s="607"/>
      <c r="C52" s="28">
        <f>+'DATOS INICIALES'!D26</f>
        <v>72153900</v>
      </c>
      <c r="D52" s="96" t="s">
        <v>79</v>
      </c>
      <c r="E52" s="96" t="s">
        <v>79</v>
      </c>
      <c r="F52" s="96"/>
      <c r="G52" s="96"/>
      <c r="H52" s="96"/>
      <c r="I52" s="96"/>
      <c r="J52" s="97"/>
      <c r="K52" s="596"/>
      <c r="L52" s="597"/>
    </row>
    <row r="53" spans="2:12" ht="24.75" customHeight="1" x14ac:dyDescent="0.25">
      <c r="B53" s="607"/>
      <c r="C53" s="28"/>
      <c r="D53" s="96"/>
      <c r="E53" s="96"/>
      <c r="F53" s="96"/>
      <c r="G53" s="96"/>
      <c r="H53" s="96"/>
      <c r="I53" s="96"/>
      <c r="J53" s="96"/>
      <c r="K53" s="596"/>
      <c r="L53" s="597"/>
    </row>
    <row r="54" spans="2:12" ht="60.75" customHeight="1" x14ac:dyDescent="0.25">
      <c r="B54" s="608"/>
      <c r="C54" s="15" t="s">
        <v>59</v>
      </c>
      <c r="D54" s="15" t="str">
        <f t="shared" ref="D54:J54" si="9">IF(D24="","N/A",IF(D47="SI","CUMPLE",IF(D48="SI","CUMPLE",IF(D49="SI","CUMPLE",IF(D50="SI","CUMPLE",IF(D51="SI","CUMPLE",IF(D52="SI","CUMPLE",IF(D53="SI","CUMPLE","NO CUMPLE"))))))))</f>
        <v>CUMPLE</v>
      </c>
      <c r="E54" s="15" t="str">
        <f t="shared" si="9"/>
        <v>CUMPLE</v>
      </c>
      <c r="F54" s="15" t="str">
        <f t="shared" si="9"/>
        <v>N/A</v>
      </c>
      <c r="G54" s="15" t="str">
        <f t="shared" si="9"/>
        <v>N/A</v>
      </c>
      <c r="H54" s="15" t="str">
        <f t="shared" si="9"/>
        <v>N/A</v>
      </c>
      <c r="I54" s="15" t="str">
        <f t="shared" si="9"/>
        <v>N/A</v>
      </c>
      <c r="J54" s="15" t="str">
        <f t="shared" si="9"/>
        <v>N/A</v>
      </c>
      <c r="K54" s="596"/>
      <c r="L54" s="597"/>
    </row>
    <row r="55" spans="2:12" ht="296.25" customHeight="1" x14ac:dyDescent="0.25">
      <c r="B55" s="609" t="s">
        <v>206</v>
      </c>
      <c r="C55" s="610"/>
      <c r="D55" s="90" t="s">
        <v>14</v>
      </c>
      <c r="E55" s="90" t="s">
        <v>14</v>
      </c>
      <c r="F55" s="90"/>
      <c r="G55" s="90"/>
      <c r="H55" s="90"/>
      <c r="I55" s="90"/>
      <c r="J55" s="90"/>
      <c r="K55" s="639"/>
      <c r="L55" s="640"/>
    </row>
    <row r="56" spans="2:12" ht="353.25" customHeight="1" x14ac:dyDescent="0.25">
      <c r="B56" s="609" t="s">
        <v>209</v>
      </c>
      <c r="C56" s="610"/>
      <c r="D56" s="90" t="s">
        <v>14</v>
      </c>
      <c r="E56" s="90" t="s">
        <v>14</v>
      </c>
      <c r="F56" s="90"/>
      <c r="G56" s="90"/>
      <c r="H56" s="90"/>
      <c r="I56" s="90"/>
      <c r="J56" s="90"/>
      <c r="K56" s="639"/>
      <c r="L56" s="640"/>
    </row>
    <row r="57" spans="2:12" ht="99" customHeight="1" x14ac:dyDescent="0.25">
      <c r="B57" s="603" t="s">
        <v>211</v>
      </c>
      <c r="C57" s="604"/>
      <c r="D57" s="90" t="s">
        <v>14</v>
      </c>
      <c r="E57" s="90" t="s">
        <v>14</v>
      </c>
      <c r="F57" s="90"/>
      <c r="G57" s="90"/>
      <c r="H57" s="90"/>
      <c r="I57" s="90"/>
      <c r="J57" s="90"/>
      <c r="K57" s="639"/>
      <c r="L57" s="640"/>
    </row>
    <row r="58" spans="2:12" ht="92.25" customHeight="1" x14ac:dyDescent="0.25">
      <c r="B58" s="603" t="s">
        <v>207</v>
      </c>
      <c r="C58" s="604"/>
      <c r="D58" s="90" t="s">
        <v>14</v>
      </c>
      <c r="E58" s="90" t="s">
        <v>14</v>
      </c>
      <c r="F58" s="90"/>
      <c r="G58" s="90"/>
      <c r="H58" s="90"/>
      <c r="I58" s="90"/>
      <c r="J58" s="90"/>
      <c r="K58" s="639"/>
      <c r="L58" s="640"/>
    </row>
    <row r="59" spans="2:12" ht="291.75" customHeight="1" x14ac:dyDescent="0.25">
      <c r="B59" s="603" t="s">
        <v>208</v>
      </c>
      <c r="C59" s="604"/>
      <c r="D59" s="90" t="s">
        <v>14</v>
      </c>
      <c r="E59" s="90" t="s">
        <v>14</v>
      </c>
      <c r="F59" s="90"/>
      <c r="G59" s="90"/>
      <c r="H59" s="90"/>
      <c r="I59" s="90"/>
      <c r="J59" s="90"/>
      <c r="K59" s="639"/>
      <c r="L59" s="640"/>
    </row>
    <row r="60" spans="2:12" ht="336" customHeight="1" x14ac:dyDescent="0.25">
      <c r="B60" s="531" t="s">
        <v>213</v>
      </c>
      <c r="C60" s="531"/>
      <c r="D60" s="90" t="s">
        <v>14</v>
      </c>
      <c r="E60" s="90" t="s">
        <v>14</v>
      </c>
      <c r="F60" s="90"/>
      <c r="G60" s="90"/>
      <c r="H60" s="90"/>
      <c r="I60" s="90"/>
      <c r="J60" s="90"/>
      <c r="K60" s="639"/>
      <c r="L60" s="640"/>
    </row>
    <row r="61" spans="2:12" ht="129.75" customHeight="1" x14ac:dyDescent="0.25">
      <c r="B61" s="584" t="s">
        <v>168</v>
      </c>
      <c r="C61" s="585"/>
      <c r="D61" s="90" t="s">
        <v>14</v>
      </c>
      <c r="E61" s="90" t="s">
        <v>14</v>
      </c>
      <c r="F61" s="90"/>
      <c r="G61" s="90"/>
      <c r="H61" s="90"/>
      <c r="I61" s="90"/>
      <c r="J61" s="90"/>
      <c r="K61" s="639"/>
      <c r="L61" s="640"/>
    </row>
    <row r="62" spans="2:12" ht="408.75" customHeight="1" x14ac:dyDescent="0.25">
      <c r="B62" s="605" t="s">
        <v>170</v>
      </c>
      <c r="C62" s="605"/>
      <c r="D62" s="90" t="s">
        <v>14</v>
      </c>
      <c r="E62" s="90" t="s">
        <v>14</v>
      </c>
      <c r="F62" s="90"/>
      <c r="G62" s="90"/>
      <c r="H62" s="90"/>
      <c r="I62" s="90"/>
      <c r="J62" s="90"/>
      <c r="K62" s="639"/>
      <c r="L62" s="640"/>
    </row>
    <row r="63" spans="2:12" ht="234.75" customHeight="1" x14ac:dyDescent="0.25">
      <c r="B63" s="531" t="s">
        <v>212</v>
      </c>
      <c r="C63" s="531"/>
      <c r="D63" s="90" t="s">
        <v>14</v>
      </c>
      <c r="E63" s="90" t="s">
        <v>14</v>
      </c>
      <c r="F63" s="90"/>
      <c r="G63" s="90"/>
      <c r="H63" s="90"/>
      <c r="I63" s="90"/>
      <c r="J63" s="90"/>
      <c r="K63" s="639"/>
      <c r="L63" s="640"/>
    </row>
    <row r="64" spans="2:12" ht="70.5" customHeight="1" x14ac:dyDescent="0.25">
      <c r="B64" s="611" t="s">
        <v>80</v>
      </c>
      <c r="C64" s="611"/>
      <c r="D64" s="15" t="str">
        <f>IF(D24="","N/A",IF(AND(D46="CUMPLE",D54="CUMPLE",D55="CUMPLE",D56="CUMPLE",D57="CUMPLE",D58="CUMPLE",OR(D59="CUMPLE",D59="N/A"),D60="CUMPLE",OR(D61="CUMPLE",D61="N/A"),D63="CUMPLE",OR(D62="CUMPLE",D62="N/A")),"CUMPLE","NO CUMPLE"))</f>
        <v>CUMPLE</v>
      </c>
      <c r="E64" s="15" t="str">
        <f>IF(E24="","N/A",IF(AND(E46="CUMPLE",E54="CUMPLE",E55="CUMPLE",E56="CUMPLE",E57="CUMPLE",E58="CUMPLE",OR(E59="CUMPLE",E59="N/A"),E60="CUMPLE",OR(E61="CUMPLE",E61="N/A"),E63="CUMPLE",OR(E62="CUMPLE",E62="N/A")),"CUMPLE","NO CUMPLE"))</f>
        <v>CUMPLE</v>
      </c>
      <c r="F64" s="15" t="str">
        <f t="shared" ref="F64:J64" si="10">IF(F24="","N/A",IF(AND(F46="CUMPLE",F54="CUMPLE",F55="CUMPLE",F56="CUMPLE",F57="CUMPLE",F58="CUMPLE",OR(F59="CUMPLE",F59="N/A"),F60="CUMPLE",OR(F61="CUMPLE",F61="N/A"),F63="CUMPLE",OR(F62="CUMPLE",F62="N/A")),"CUMPLE","NO CUMPLE"))</f>
        <v>N/A</v>
      </c>
      <c r="G64" s="15" t="str">
        <f t="shared" si="10"/>
        <v>N/A</v>
      </c>
      <c r="H64" s="15" t="str">
        <f t="shared" si="10"/>
        <v>N/A</v>
      </c>
      <c r="I64" s="15" t="str">
        <f t="shared" si="10"/>
        <v>N/A</v>
      </c>
      <c r="J64" s="15" t="str">
        <f t="shared" si="10"/>
        <v>N/A</v>
      </c>
      <c r="K64" s="165"/>
      <c r="L64" s="162"/>
    </row>
    <row r="65" spans="2:12" ht="81.75" customHeight="1" x14ac:dyDescent="0.25">
      <c r="B65" s="531" t="s">
        <v>177</v>
      </c>
      <c r="C65" s="531"/>
      <c r="D65" s="90" t="s">
        <v>14</v>
      </c>
      <c r="E65" s="90" t="s">
        <v>14</v>
      </c>
      <c r="F65" s="90"/>
      <c r="G65" s="90"/>
      <c r="H65" s="90"/>
      <c r="I65" s="90"/>
      <c r="J65" s="90"/>
      <c r="K65" s="639"/>
      <c r="L65" s="640"/>
    </row>
  </sheetData>
  <sheetProtection formatCells="0" formatColumns="0" formatRows="0"/>
  <mergeCells count="80">
    <mergeCell ref="B12:L12"/>
    <mergeCell ref="B2:L2"/>
    <mergeCell ref="B3:L3"/>
    <mergeCell ref="B4:L4"/>
    <mergeCell ref="B5:L5"/>
    <mergeCell ref="B7:I7"/>
    <mergeCell ref="J7:L7"/>
    <mergeCell ref="C8:I8"/>
    <mergeCell ref="C9:I9"/>
    <mergeCell ref="C10:I10"/>
    <mergeCell ref="C11:G11"/>
    <mergeCell ref="I11:L11"/>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K39:L39"/>
    <mergeCell ref="K40:L40"/>
    <mergeCell ref="K41:L41"/>
    <mergeCell ref="K42:L42"/>
    <mergeCell ref="K43:L43"/>
    <mergeCell ref="K44:L44"/>
    <mergeCell ref="K46:L46"/>
    <mergeCell ref="B47:B54"/>
    <mergeCell ref="K47:L47"/>
    <mergeCell ref="K48:L48"/>
    <mergeCell ref="K49:L49"/>
    <mergeCell ref="K50:L50"/>
    <mergeCell ref="K51:L51"/>
    <mergeCell ref="K52:L52"/>
    <mergeCell ref="K53:L53"/>
    <mergeCell ref="K54:L54"/>
    <mergeCell ref="B55:C55"/>
    <mergeCell ref="K55:L55"/>
    <mergeCell ref="B56:C56"/>
    <mergeCell ref="K56:L56"/>
    <mergeCell ref="B57:C57"/>
    <mergeCell ref="K57:L57"/>
    <mergeCell ref="B58:C58"/>
    <mergeCell ref="K58:L58"/>
    <mergeCell ref="B59:C59"/>
    <mergeCell ref="K59:L59"/>
    <mergeCell ref="B60:C60"/>
    <mergeCell ref="K60:L60"/>
    <mergeCell ref="B64:C64"/>
    <mergeCell ref="B65:C65"/>
    <mergeCell ref="K65:L65"/>
    <mergeCell ref="B61:C61"/>
    <mergeCell ref="K61:L61"/>
    <mergeCell ref="B62:C62"/>
    <mergeCell ref="K62:L62"/>
    <mergeCell ref="B63:C63"/>
    <mergeCell ref="K63:L63"/>
  </mergeCells>
  <conditionalFormatting sqref="D25:J35">
    <cfRule type="containsBlanks" dxfId="889" priority="13">
      <formula>LEN(TRIM(D25))=0</formula>
    </cfRule>
    <cfRule type="notContainsErrors" dxfId="888" priority="14">
      <formula>NOT(ISERROR(D25))</formula>
    </cfRule>
  </conditionalFormatting>
  <conditionalFormatting sqref="D34:J34 D24:K24 D37:J37 D40:J40 D43:J43 D46:J53 D55:J63 K64:L64 D65:K65">
    <cfRule type="containsBlanks" dxfId="887" priority="15">
      <formula>LEN(TRIM(D24))=0</formula>
    </cfRule>
  </conditionalFormatting>
  <conditionalFormatting sqref="D46:J53">
    <cfRule type="cellIs" dxfId="886" priority="11" operator="equal">
      <formula>"NO CUMPLE"</formula>
    </cfRule>
    <cfRule type="cellIs" dxfId="885" priority="12" operator="equal">
      <formula>"CUMPLE"</formula>
    </cfRule>
  </conditionalFormatting>
  <conditionalFormatting sqref="D54:J54">
    <cfRule type="cellIs" dxfId="884" priority="27" operator="equal">
      <formula>"""CUMPLE"""</formula>
    </cfRule>
    <cfRule type="cellIs" dxfId="883" priority="26" operator="equal">
      <formula>"NO CUMPLE"</formula>
    </cfRule>
    <cfRule type="cellIs" dxfId="882" priority="25" operator="equal">
      <formula>"CUMPLE"</formula>
    </cfRule>
    <cfRule type="cellIs" dxfId="881" priority="21" operator="equal">
      <formula>"N/A"</formula>
    </cfRule>
  </conditionalFormatting>
  <conditionalFormatting sqref="D55:J63">
    <cfRule type="cellIs" dxfId="880" priority="3" operator="equal">
      <formula>"NO CUMPLE"</formula>
    </cfRule>
    <cfRule type="cellIs" dxfId="879" priority="4" operator="equal">
      <formula>"CUMPLE"</formula>
    </cfRule>
  </conditionalFormatting>
  <conditionalFormatting sqref="D64:J64">
    <cfRule type="cellIs" dxfId="878" priority="19" operator="equal">
      <formula>"NO CUMPLE"</formula>
    </cfRule>
    <cfRule type="cellIs" dxfId="877" priority="20" operator="equal">
      <formula>"""CUMPLE"""</formula>
    </cfRule>
    <cfRule type="cellIs" dxfId="876" priority="17" operator="equal">
      <formula>"N/A"</formula>
    </cfRule>
    <cfRule type="cellIs" dxfId="875" priority="18" operator="equal">
      <formula>"CUMPLE"</formula>
    </cfRule>
  </conditionalFormatting>
  <conditionalFormatting sqref="D65:J65">
    <cfRule type="cellIs" dxfId="874" priority="9" operator="equal">
      <formula>"NO CUMPLE"</formula>
    </cfRule>
    <cfRule type="cellIs" dxfId="873" priority="10" operator="equal">
      <formula>"CUMPLE"</formula>
    </cfRule>
  </conditionalFormatting>
  <conditionalFormatting sqref="D24:K24 D34:J34 D37:J37 D40:J40 D43:J43 D46:J53 D55:J63 K64:L64 D65:K65">
    <cfRule type="notContainsErrors" dxfId="872" priority="16">
      <formula>NOT(ISERROR(D24))</formula>
    </cfRule>
  </conditionalFormatting>
  <conditionalFormatting sqref="F20:H20">
    <cfRule type="cellIs" dxfId="871" priority="31" operator="equal">
      <formula>"CUMPLE"</formula>
    </cfRule>
    <cfRule type="cellIs" dxfId="870" priority="32" operator="equal">
      <formula>"NO CUMPLE"</formula>
    </cfRule>
    <cfRule type="cellIs" dxfId="869" priority="33" operator="equal">
      <formula>"""CUMPLE"""</formula>
    </cfRule>
  </conditionalFormatting>
  <conditionalFormatting sqref="I11">
    <cfRule type="containsText" dxfId="868" priority="37" operator="containsText" text="NO CUMPLE">
      <formula>NOT(ISERROR(SEARCH("NO CUMPLE",I11)))</formula>
    </cfRule>
    <cfRule type="containsText" dxfId="867" priority="34" operator="containsText" text="INHABILITADO">
      <formula>NOT(ISERROR(SEARCH("INHABILITADO",I11)))</formula>
    </cfRule>
    <cfRule type="containsText" dxfId="866" priority="35" operator="containsText" text="HABILITADO">
      <formula>NOT(ISERROR(SEARCH("HABILITADO",I11)))</formula>
    </cfRule>
    <cfRule type="containsText" dxfId="865" priority="36" operator="containsText" text="HABILITADO">
      <formula>NOT(ISERROR(SEARCH("HABILITADO",I11)))</formula>
    </cfRule>
  </conditionalFormatting>
  <conditionalFormatting sqref="J20">
    <cfRule type="cellIs" dxfId="864" priority="8" operator="equal">
      <formula>"SI"</formula>
    </cfRule>
    <cfRule type="cellIs" dxfId="863" priority="7" operator="equal">
      <formula>"NO"</formula>
    </cfRule>
  </conditionalFormatting>
  <conditionalFormatting sqref="K19">
    <cfRule type="cellIs" dxfId="862" priority="22" operator="equal">
      <formula>"CUMPLE"</formula>
    </cfRule>
    <cfRule type="cellIs" dxfId="861" priority="23" operator="equal">
      <formula>"NO CUMPLE"</formula>
    </cfRule>
    <cfRule type="cellIs" dxfId="860" priority="24" operator="equal">
      <formula>"""CUMPLE"""</formula>
    </cfRule>
  </conditionalFormatting>
  <conditionalFormatting sqref="K25:K63">
    <cfRule type="notContainsErrors" dxfId="859" priority="2">
      <formula>NOT(ISERROR(K25))</formula>
    </cfRule>
    <cfRule type="containsBlanks" dxfId="858" priority="1">
      <formula>LEN(TRIM(K25))=0</formula>
    </cfRule>
  </conditionalFormatting>
  <conditionalFormatting sqref="L15">
    <cfRule type="cellIs" dxfId="857" priority="28" operator="equal">
      <formula>"CUMPLE"</formula>
    </cfRule>
    <cfRule type="cellIs" dxfId="856" priority="29" operator="equal">
      <formula>"NO CUMPLE"</formula>
    </cfRule>
    <cfRule type="cellIs" dxfId="855" priority="30" operator="equal">
      <formula>"""CUMPLE"""</formula>
    </cfRule>
  </conditionalFormatting>
  <conditionalFormatting sqref="L20">
    <cfRule type="cellIs" dxfId="854" priority="5" operator="equal">
      <formula>"NO"</formula>
    </cfRule>
    <cfRule type="cellIs" dxfId="853" priority="6" operator="equal">
      <formula>"SI"</formula>
    </cfRule>
  </conditionalFormatting>
  <dataValidations count="3">
    <dataValidation type="list" allowBlank="1" showInputMessage="1" showErrorMessage="1" sqref="L57:L64" xr:uid="{00000000-0002-0000-1100-000000000000}">
      <formula1>"0,1,2,3,4,5,6"</formula1>
    </dataValidation>
    <dataValidation type="list" allowBlank="1" showInputMessage="1" showErrorMessage="1" sqref="D24:J26" xr:uid="{00000000-0002-0000-1100-000001000000}">
      <formula1>$C$15:$C$19</formula1>
    </dataValidation>
    <dataValidation type="list" allowBlank="1" showInputMessage="1" showErrorMessage="1" sqref="D65:I65" xr:uid="{00000000-0002-0000-1100-000002000000}">
      <formula1>"CUMPLE,NO CUMPLE"</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1100-000003000000}">
          <x14:formula1>
            <xm:f>'DATOS INICIALES'!$C$45:$C$46</xm:f>
          </x14:formula1>
          <xm:sqref>D47:I53 J47:J52</xm:sqref>
        </x14:dataValidation>
        <x14:dataValidation type="list" allowBlank="1" showInputMessage="1" showErrorMessage="1" xr:uid="{00000000-0002-0000-1100-000004000000}">
          <x14:formula1>
            <xm:f>'DATOS INICIALES'!$A$50:$A$52</xm:f>
          </x14:formula1>
          <xm:sqref>D55:I57 D46:J46 J55:J56 D58:J63</xm:sqref>
        </x14:dataValidation>
        <x14:dataValidation type="list" allowBlank="1" showInputMessage="1" showErrorMessage="1" xr:uid="{00000000-0002-0000-1100-000005000000}">
          <x14:formula1>
            <xm:f>'DATOS INICIALES'!$A$54:$A$59</xm:f>
          </x14:formula1>
          <xm:sqref>D23:I23</xm:sqref>
        </x14:dataValidation>
        <x14:dataValidation type="list" allowBlank="1" showInputMessage="1" showErrorMessage="1" xr:uid="{00000000-0002-0000-1100-000006000000}">
          <x14:formula1>
            <xm:f>'DATOS INICIALES'!$D$21:$D$25</xm:f>
          </x14:formula1>
          <xm:sqref>M47:M54</xm:sqref>
        </x14:dataValidation>
        <x14:dataValidation type="list" allowBlank="1" showInputMessage="1" showErrorMessage="1" xr:uid="{00000000-0002-0000-1100-000007000000}">
          <x14:formula1>
            <xm:f>'DATOS INICIALES'!$A$13:$A$43</xm:f>
          </x14:formula1>
          <xm:sqref>D31:I31</xm:sqref>
        </x14:dataValidation>
      </x14:dataValidations>
    </ext>
  </extLs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N65"/>
  <sheetViews>
    <sheetView view="pageBreakPreview" zoomScale="55" zoomScaleNormal="55" zoomScaleSheetLayoutView="55" workbookViewId="0">
      <pane ySplit="11" topLeftCell="A63" activePane="bottomLeft" state="frozenSplit"/>
      <selection activeCell="D65" sqref="D65"/>
      <selection pane="bottomLeft" activeCell="E28" sqref="E28"/>
    </sheetView>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612" t="s">
        <v>0</v>
      </c>
      <c r="C2" s="613"/>
      <c r="D2" s="613"/>
      <c r="E2" s="613"/>
      <c r="F2" s="613"/>
      <c r="G2" s="613"/>
      <c r="H2" s="613"/>
      <c r="I2" s="613"/>
      <c r="J2" s="613"/>
      <c r="K2" s="613"/>
      <c r="L2" s="614"/>
    </row>
    <row r="3" spans="1:12" ht="4.5" customHeight="1" x14ac:dyDescent="0.25">
      <c r="B3" s="615"/>
      <c r="C3" s="616"/>
      <c r="D3" s="616"/>
      <c r="E3" s="616"/>
      <c r="F3" s="616"/>
      <c r="G3" s="616"/>
      <c r="H3" s="616"/>
      <c r="I3" s="616"/>
      <c r="J3" s="616"/>
      <c r="K3" s="616"/>
      <c r="L3" s="617"/>
    </row>
    <row r="4" spans="1:12" ht="18.75" x14ac:dyDescent="0.3">
      <c r="B4" s="618" t="str">
        <f>'DATOS INICIALES'!G4</f>
        <v>FDLK-LP-013-20234</v>
      </c>
      <c r="C4" s="619"/>
      <c r="D4" s="619"/>
      <c r="E4" s="619"/>
      <c r="F4" s="619"/>
      <c r="G4" s="619"/>
      <c r="H4" s="619"/>
      <c r="I4" s="619"/>
      <c r="J4" s="619"/>
      <c r="K4" s="619"/>
      <c r="L4" s="620"/>
    </row>
    <row r="5" spans="1:12" ht="3.75" customHeight="1" x14ac:dyDescent="0.25">
      <c r="B5" s="615"/>
      <c r="C5" s="616"/>
      <c r="D5" s="616"/>
      <c r="E5" s="616"/>
      <c r="F5" s="616"/>
      <c r="G5" s="616"/>
      <c r="H5" s="616"/>
      <c r="I5" s="616"/>
      <c r="J5" s="616"/>
      <c r="K5" s="616"/>
      <c r="L5" s="617"/>
    </row>
    <row r="6" spans="1:12" x14ac:dyDescent="0.25">
      <c r="B6" s="10" t="s">
        <v>32</v>
      </c>
      <c r="C6" s="73" t="s">
        <v>54</v>
      </c>
      <c r="D6" s="72" t="s">
        <v>70</v>
      </c>
      <c r="E6" s="89"/>
      <c r="F6" s="65"/>
      <c r="G6" s="72" t="s">
        <v>97</v>
      </c>
      <c r="H6" s="99">
        <v>45632</v>
      </c>
      <c r="I6" s="41"/>
      <c r="J6" s="41"/>
      <c r="K6" s="41"/>
      <c r="L6" s="42"/>
    </row>
    <row r="7" spans="1:12" x14ac:dyDescent="0.25">
      <c r="B7" s="621" t="s">
        <v>89</v>
      </c>
      <c r="C7" s="622"/>
      <c r="D7" s="622"/>
      <c r="E7" s="622"/>
      <c r="F7" s="622"/>
      <c r="G7" s="622"/>
      <c r="H7" s="622"/>
      <c r="I7" s="622"/>
      <c r="J7" s="623" t="s">
        <v>71</v>
      </c>
      <c r="K7" s="622"/>
      <c r="L7" s="624"/>
    </row>
    <row r="8" spans="1:12" ht="36.75" customHeight="1" x14ac:dyDescent="0.25">
      <c r="B8" s="2" t="s">
        <v>23</v>
      </c>
      <c r="C8" s="632" t="str">
        <f>'DATOS INICIALES'!D2</f>
        <v xml:space="preserve">“CONTRATAR POR EL SISTEMA DE PRECIOS UNITARIOS A MONTO AGOTABLE EL DIAGNÓSTICO, MANTENIMIENTO CORRECTIVO Y PREVENTIVO, SUMINISTRO E INSTALACION DE MOBILIARIO DE LOS PARQUES DE PROXIMIDAD (VECINALES Y DE BOLSILLO) PRIORIZADOS EN LA LOCALIDAD DE KENNEDY”.  </v>
      </c>
      <c r="D8" s="633"/>
      <c r="E8" s="633"/>
      <c r="F8" s="633"/>
      <c r="G8" s="633"/>
      <c r="H8" s="633"/>
      <c r="I8" s="633"/>
      <c r="J8" s="154" t="s">
        <v>66</v>
      </c>
      <c r="K8" s="155">
        <v>0.75</v>
      </c>
      <c r="L8" s="156">
        <f>K8*$C$10</f>
        <v>1645.1285451923077</v>
      </c>
    </row>
    <row r="9" spans="1:12" ht="28.5" customHeight="1" x14ac:dyDescent="0.25">
      <c r="B9" s="2" t="s">
        <v>68</v>
      </c>
      <c r="C9" s="634">
        <f>+'DATOS INICIALES'!C5</f>
        <v>2851556145</v>
      </c>
      <c r="D9" s="635"/>
      <c r="E9" s="635"/>
      <c r="F9" s="635"/>
      <c r="G9" s="635"/>
      <c r="H9" s="635"/>
      <c r="I9" s="635"/>
      <c r="J9" s="154" t="s">
        <v>67</v>
      </c>
      <c r="K9" s="155">
        <v>1.2</v>
      </c>
      <c r="L9" s="156">
        <f t="shared" ref="L9:L10" si="0">K9*$C$10</f>
        <v>2632.2056723076921</v>
      </c>
    </row>
    <row r="10" spans="1:12" ht="25.5" customHeight="1" x14ac:dyDescent="0.25">
      <c r="B10" s="2" t="s">
        <v>69</v>
      </c>
      <c r="C10" s="636">
        <f>C9/'DATOS INICIALES'!B43</f>
        <v>2193.5047269230768</v>
      </c>
      <c r="D10" s="637"/>
      <c r="E10" s="637"/>
      <c r="F10" s="637"/>
      <c r="G10" s="637"/>
      <c r="H10" s="637"/>
      <c r="I10" s="637"/>
      <c r="J10" s="154" t="s">
        <v>171</v>
      </c>
      <c r="K10" s="155">
        <v>1.5</v>
      </c>
      <c r="L10" s="156">
        <f t="shared" si="0"/>
        <v>3290.2570903846154</v>
      </c>
    </row>
    <row r="11" spans="1:12" ht="59.25" customHeight="1" x14ac:dyDescent="0.25">
      <c r="A11" s="11">
        <v>15</v>
      </c>
      <c r="B11" s="2" t="s">
        <v>24</v>
      </c>
      <c r="C11" s="638" t="str">
        <f>VLOOKUP(A11,PROPONENTES!$A$10:$B$42,2,FALSE)</f>
        <v>CONSORCIO MANTENIMIENTO PARKS</v>
      </c>
      <c r="D11" s="638"/>
      <c r="E11" s="638"/>
      <c r="F11" s="638"/>
      <c r="G11" s="638"/>
      <c r="H11" s="146" t="s">
        <v>172</v>
      </c>
      <c r="I11" s="631" t="str">
        <f>IF(AND(F20="CUMPLE",G20="CUMPLE",H20="CUMPLE",L15="CUMPLE",K19="CUMPLE"),"CUMPLE","NO CUMPLE")</f>
        <v>CUMPLE</v>
      </c>
      <c r="J11" s="631"/>
      <c r="K11" s="631"/>
      <c r="L11" s="631"/>
    </row>
    <row r="12" spans="1:12" ht="9.75" customHeight="1" x14ac:dyDescent="0.25">
      <c r="B12" s="625"/>
      <c r="C12" s="626"/>
      <c r="D12" s="626"/>
      <c r="E12" s="626"/>
      <c r="F12" s="626"/>
      <c r="G12" s="626"/>
      <c r="H12" s="626"/>
      <c r="I12" s="626"/>
      <c r="J12" s="626"/>
      <c r="K12" s="626"/>
      <c r="L12" s="627"/>
    </row>
    <row r="13" spans="1:12" s="141" customFormat="1" ht="24" customHeight="1" x14ac:dyDescent="0.25">
      <c r="B13" s="628" t="s">
        <v>78</v>
      </c>
      <c r="C13" s="629"/>
      <c r="D13" s="629"/>
      <c r="E13" s="629"/>
      <c r="F13" s="629"/>
      <c r="G13" s="629"/>
      <c r="H13" s="629"/>
      <c r="I13" s="629"/>
      <c r="J13" s="629"/>
      <c r="K13" s="629"/>
      <c r="L13" s="630"/>
    </row>
    <row r="14" spans="1:12" ht="69" customHeight="1" x14ac:dyDescent="0.25">
      <c r="B14" s="595" t="s">
        <v>33</v>
      </c>
      <c r="C14" s="74" t="s">
        <v>61</v>
      </c>
      <c r="D14" s="74" t="s">
        <v>62</v>
      </c>
      <c r="E14" s="35" t="s">
        <v>65</v>
      </c>
      <c r="F14" s="35" t="s">
        <v>75</v>
      </c>
      <c r="G14" s="35" t="s">
        <v>64</v>
      </c>
      <c r="H14" s="35" t="s">
        <v>167</v>
      </c>
      <c r="I14" s="35" t="s">
        <v>72</v>
      </c>
      <c r="J14" s="35" t="s">
        <v>147</v>
      </c>
      <c r="K14" s="35" t="s">
        <v>148</v>
      </c>
      <c r="L14" s="74" t="s">
        <v>73</v>
      </c>
    </row>
    <row r="15" spans="1:12" ht="33.75" customHeight="1" x14ac:dyDescent="0.25">
      <c r="B15" s="595"/>
      <c r="C15" s="100" t="str">
        <f>IF(VLOOKUP(C11,PROPONENTES!B10:N111,2,FALSE)=0,"",VLOOKUP(C11,PROPONENTES!B10:N111,2,FALSE))</f>
        <v>DISTRIBUCIONES PBB S.A.S</v>
      </c>
      <c r="D15" s="101">
        <f>IF(VLOOKUP(C11,PROPONENTES!B10:N111,3,FALSE)=0,"",VLOOKUP(C11,PROPONENTES!B10:N111,3,FALSE))</f>
        <v>0.1</v>
      </c>
      <c r="E15" s="102">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0</v>
      </c>
      <c r="F15" s="103" t="str">
        <f t="shared" ref="F15:F18" si="1">IF(C15="","",IF(E15&gt;=$J$15*0.5,"SI","NO"))</f>
        <v>NO</v>
      </c>
      <c r="G15" s="104" t="str">
        <f t="shared" ref="G15:G17" si="2">IF(C15="","",IF(E15&gt;=$J$15*0.05,"SI",IF(E15=0,"NO APORTA EXPERIENCIA",)))</f>
        <v>NO APORTA EXPERIENCIA</v>
      </c>
      <c r="H15" s="103" t="str">
        <f>IF(C15="","",IF(AND(G15="NO APORTA EXPERIENCIA",D15&lt;=10%),"SI",IF(G15="SI","NO APLICA","NO - PORCENTAJE MAYOR AL 10%")))</f>
        <v>SI</v>
      </c>
      <c r="I15" s="641">
        <f>COUNTIF(D64:I64,"CUMPLE")</f>
        <v>2</v>
      </c>
      <c r="J15" s="586">
        <f>IF(AND(I15&gt;=1,I15&lt;=2),L8,IF(AND(I15&gt;=3,I15&lt;=4),L9,IF(AND(I15&gt;=5,I15&lt;=7),L10)))</f>
        <v>1645.1285451923077</v>
      </c>
      <c r="K15" s="586">
        <f>+E20</f>
        <v>3071.17</v>
      </c>
      <c r="L15" s="587" t="str">
        <f>IF(K15&gt;=J15,"CUMPLE","NO CUMPLE")</f>
        <v>CUMPLE</v>
      </c>
    </row>
    <row r="16" spans="1:12" ht="33.75" customHeight="1" x14ac:dyDescent="0.25">
      <c r="B16" s="595"/>
      <c r="C16" s="100" t="str">
        <f>IF(VLOOKUP(C11,PROPONENTES!B10:N111,4,FALSE)=0,"",VLOOKUP(C11,PROPONENTES!B10:N111,4,FALSE))</f>
        <v>LYD PROYECTOS S.A.S</v>
      </c>
      <c r="D16" s="101">
        <f>IF(VLOOKUP(C11,PROPONENTES!B10:N111,5,FALSE)=0,"",VLOOKUP(C11,PROPONENTES!B10:N111,5,FALSE))</f>
        <v>0.9</v>
      </c>
      <c r="E16" s="102">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3071.17</v>
      </c>
      <c r="F16" s="103" t="str">
        <f t="shared" si="1"/>
        <v>SI</v>
      </c>
      <c r="G16" s="104" t="str">
        <f t="shared" si="2"/>
        <v>SI</v>
      </c>
      <c r="H16" s="104" t="str">
        <f>IF(C16="","",IF(AND(G16="NO APORTA EXPERIENCIA",D16&lt;=10%),"SI",IF(G16="SI","NO APLICA","NO - PORCENTAJE MAYOR AL 10%")))</f>
        <v>NO APLICA</v>
      </c>
      <c r="I16" s="641"/>
      <c r="J16" s="586"/>
      <c r="K16" s="586"/>
      <c r="L16" s="587"/>
    </row>
    <row r="17" spans="2:14" ht="33.75" customHeight="1" x14ac:dyDescent="0.25">
      <c r="B17" s="595"/>
      <c r="C17" s="100" t="str">
        <f>IF(VLOOKUP(C11,PROPONENTES!B10:N111,6,FALSE)=0,"",VLOOKUP(C11,PROPONENTES!B10:N111,6,FALSE))</f>
        <v/>
      </c>
      <c r="D17" s="101" t="str">
        <f>IF(VLOOKUP(C11,PROPONENTES!B10:N111,7,FALSE)=0,"",VLOOKUP(C11,PROPONENTES!B10:N111,7,FALSE))</f>
        <v/>
      </c>
      <c r="E17" s="102" t="str">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
      </c>
      <c r="F17" s="103" t="str">
        <f t="shared" si="1"/>
        <v/>
      </c>
      <c r="G17" s="104" t="str">
        <f t="shared" si="2"/>
        <v/>
      </c>
      <c r="H17" s="103" t="str">
        <f>IF(C17="","",IF(AND(G17="NO APORTA EXPERIENCIA",D17&lt;=10%),"SI",IF(G17="SI","NO APLICA","NO - PORCENTAJE MAYOR AL 10%")))</f>
        <v/>
      </c>
      <c r="I17" s="641"/>
      <c r="J17" s="586"/>
      <c r="K17" s="586"/>
      <c r="L17" s="587"/>
    </row>
    <row r="18" spans="2:14" ht="50.25" customHeight="1" x14ac:dyDescent="0.25">
      <c r="B18" s="595"/>
      <c r="C18" s="100" t="str">
        <f>IF(VLOOKUP(C11,PROPONENTES!B10:N111,8,FALSE)=0,"",VLOOKUP(C11,PROPONENTES!B10:N111,8,FALSE))</f>
        <v/>
      </c>
      <c r="D18" s="101" t="str">
        <f>IF(VLOOKUP(C11,PROPONENTES!B10:N111,9,FALSE)=0,"",VLOOKUP(C11,PROPONENTES!B10:N111,9,FALSE))</f>
        <v/>
      </c>
      <c r="E18" s="102" t="str">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
      </c>
      <c r="F18" s="103" t="str">
        <f t="shared" si="1"/>
        <v/>
      </c>
      <c r="G18" s="104" t="str">
        <f>IF(C18="","",IF(E18&gt;=$J$15*0.05,"SI",IF(E18=0,"NO APORTA EXPERIENCIA",)))</f>
        <v/>
      </c>
      <c r="H18" s="103" t="str">
        <f>IF(C18="","",IF(AND(G18="NO APORTA EXPERIENCIA",D18&lt;=10%),"SI",IF(G18="SI","NO APLICA","NO - PORCENTAJE MAYOR AL 10%")))</f>
        <v/>
      </c>
      <c r="I18" s="35" t="s">
        <v>176</v>
      </c>
      <c r="J18" s="35" t="s">
        <v>175</v>
      </c>
      <c r="K18" s="528" t="s">
        <v>73</v>
      </c>
      <c r="L18" s="528"/>
    </row>
    <row r="19" spans="2:14" ht="33.75" customHeight="1" x14ac:dyDescent="0.25">
      <c r="B19" s="595"/>
      <c r="C19" s="100" t="str">
        <f>IF(VLOOKUP(C11,PROPONENTES!B10:N111,10,FALSE)=0,"",VLOOKUP(C11,PROPONENTES!B10:N111,10,FALSE))</f>
        <v/>
      </c>
      <c r="D19" s="101" t="str">
        <f>IF(VLOOKUP(C11,PROPONENTES!B10:N111,11,FALSE)=0,"",VLOOKUP(C11,PROPONENTES!B10:N111,11,FALSE))</f>
        <v/>
      </c>
      <c r="E19" s="102" t="str">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
      </c>
      <c r="F19" s="103" t="str">
        <f>IF(C19="","",IF(E19&gt;=$J$15*0.5,"SI","NO"))</f>
        <v/>
      </c>
      <c r="G19" s="104" t="str">
        <f>IF(C19="","",IF(E19&gt;=$J$15*0.05,"SI",IF(E19=0,"NO APORTA EXPERIENCIA",)))</f>
        <v/>
      </c>
      <c r="H19" s="103" t="str">
        <f>IF(C19="","",IF(AND(G19="NO APORTA EXPERIENCIA",D19&lt;=10%),"SI",IF(G19="SI","NO APLICA","NO - PORCENTAJE MAYOR AL 10%")))</f>
        <v/>
      </c>
      <c r="I19" s="157">
        <f>SUMIF(D65:J65,"CUMPLE",D39:J39)+SUMIF(D65:J65,"CUMPLE",D42:J42)+SUMIF(D65:J65,"CUMPLE",D45:J45)</f>
        <v>3071.17</v>
      </c>
      <c r="J19" s="152">
        <f>70%*C10</f>
        <v>1535.4533088461537</v>
      </c>
      <c r="K19" s="587" t="str">
        <f>IF(I19&gt;=J19,"CUMPLE","NO CUMPLE")</f>
        <v>CUMPLE</v>
      </c>
      <c r="L19" s="587"/>
    </row>
    <row r="20" spans="2:14" ht="84.75" customHeight="1" x14ac:dyDescent="0.25">
      <c r="B20" s="30" t="s">
        <v>63</v>
      </c>
      <c r="C20" s="24">
        <f>+VLOOKUP(C11,PROPONENTES!B10:N111,12,FALSE)</f>
        <v>2</v>
      </c>
      <c r="D20" s="101">
        <f>+VLOOKUP(C11,PROPONENTES!B10:N111,13,FALSE)</f>
        <v>1</v>
      </c>
      <c r="E20" s="36">
        <f>SUM(E15:E19)</f>
        <v>3071.17</v>
      </c>
      <c r="F20" s="15" t="str">
        <f>IF(F15="SI","CUMPLE",IF(F16="SI","CUMPLE",IF(F17="SI","CUMPLE",IF(F18="SI","CUMPLE",IF(F19="SI","CUMPLE","NO CUMPLE")))))</f>
        <v>CUMPLE</v>
      </c>
      <c r="G20" s="15"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5" t="str">
        <f>IF(COUNTIF(E15:E19,0)&gt;1,"NO CUMPLE, HAY MAS DE UN (1) INTEGRANTE QUE NO APORTA EXPERIENCIA",IF(AND(OR(H15="NO APLICA",H15="SI",H15=""),OR(H16="NO APLICA",H16="SI",H16=""),OR(H17="NO APLICA",H17="SI",H17=""),OR(H18="NO APLICA",H18="SI",H18=""),OR(H19="NO APLICA",H19="SI",H19="")),"CUMPLE","NO CUMPLE"))</f>
        <v>CUMPLE</v>
      </c>
      <c r="I20" s="35" t="s">
        <v>174</v>
      </c>
      <c r="J20" s="143" t="str">
        <f>IF(VLOOKUP(C11,PUNTAJE!B15:AF179,27,FALSE)=0.25,"SI","NO")</f>
        <v>SI</v>
      </c>
      <c r="K20" s="35" t="s">
        <v>173</v>
      </c>
      <c r="L20" s="143" t="str">
        <f>IF(VLOOKUP(C11,PUNTAJE!B15:AF179,31,FALSE)=0.25,"SI","NO")</f>
        <v>SI</v>
      </c>
      <c r="N20" s="35"/>
    </row>
    <row r="21" spans="2:14" ht="10.5" customHeight="1" thickBot="1" x14ac:dyDescent="0.3">
      <c r="B21" s="588"/>
      <c r="C21" s="589"/>
      <c r="D21" s="589"/>
      <c r="E21" s="589"/>
      <c r="F21" s="589"/>
      <c r="G21" s="589"/>
      <c r="H21" s="589"/>
      <c r="I21" s="589"/>
      <c r="J21" s="589"/>
      <c r="K21" s="589"/>
      <c r="L21" s="590"/>
    </row>
    <row r="22" spans="2:14" ht="54" customHeight="1" thickBot="1" x14ac:dyDescent="0.3">
      <c r="B22" s="591" t="str">
        <f>CONCATENATE("ACREDITACION EXPERIENCIA ",'DATOS INICIALES'!G4)</f>
        <v>ACREDITACION EXPERIENCIA FDLK-LP-013-20234</v>
      </c>
      <c r="C22" s="592"/>
      <c r="D22" s="592"/>
      <c r="E22" s="592"/>
      <c r="F22" s="592"/>
      <c r="G22" s="592"/>
      <c r="H22" s="592"/>
      <c r="I22" s="592"/>
      <c r="J22" s="593"/>
      <c r="K22" s="593"/>
      <c r="L22" s="594"/>
    </row>
    <row r="23" spans="2:14" ht="40.5" customHeight="1" x14ac:dyDescent="0.25">
      <c r="B23" s="31" t="s">
        <v>34</v>
      </c>
      <c r="C23" s="25" t="s">
        <v>166</v>
      </c>
      <c r="D23" s="26" t="s">
        <v>16</v>
      </c>
      <c r="E23" s="26" t="s">
        <v>17</v>
      </c>
      <c r="F23" s="26" t="s">
        <v>18</v>
      </c>
      <c r="G23" s="26" t="s">
        <v>19</v>
      </c>
      <c r="H23" s="26" t="s">
        <v>20</v>
      </c>
      <c r="I23" s="26" t="s">
        <v>21</v>
      </c>
      <c r="J23" s="26" t="s">
        <v>165</v>
      </c>
      <c r="K23" s="598" t="s">
        <v>74</v>
      </c>
      <c r="L23" s="599"/>
    </row>
    <row r="24" spans="2:14" ht="39.75" customHeight="1" x14ac:dyDescent="0.25">
      <c r="B24" s="582" t="s">
        <v>134</v>
      </c>
      <c r="C24" s="583"/>
      <c r="D24" s="90" t="s">
        <v>195</v>
      </c>
      <c r="E24" s="90" t="s">
        <v>195</v>
      </c>
      <c r="F24" s="90"/>
      <c r="G24" s="90"/>
      <c r="H24" s="90"/>
      <c r="I24" s="90"/>
      <c r="J24" s="90"/>
      <c r="K24" s="596"/>
      <c r="L24" s="597"/>
    </row>
    <row r="25" spans="2:14" ht="39.75" customHeight="1" x14ac:dyDescent="0.25">
      <c r="B25" s="582" t="s">
        <v>135</v>
      </c>
      <c r="C25" s="583"/>
      <c r="D25" s="90"/>
      <c r="E25" s="90"/>
      <c r="F25" s="90"/>
      <c r="G25" s="90"/>
      <c r="H25" s="90"/>
      <c r="I25" s="90"/>
      <c r="J25" s="90"/>
      <c r="K25" s="596"/>
      <c r="L25" s="597"/>
    </row>
    <row r="26" spans="2:14" ht="39.75" customHeight="1" x14ac:dyDescent="0.25">
      <c r="B26" s="582" t="s">
        <v>136</v>
      </c>
      <c r="C26" s="583"/>
      <c r="D26" s="90"/>
      <c r="E26" s="90"/>
      <c r="F26" s="90"/>
      <c r="G26" s="90"/>
      <c r="H26" s="90"/>
      <c r="I26" s="90"/>
      <c r="J26" s="90"/>
      <c r="K26" s="596"/>
      <c r="L26" s="597"/>
    </row>
    <row r="27" spans="2:14" ht="45.75" customHeight="1" x14ac:dyDescent="0.25">
      <c r="B27" s="600" t="s">
        <v>60</v>
      </c>
      <c r="C27" s="25" t="s">
        <v>37</v>
      </c>
      <c r="D27" s="91" t="s">
        <v>474</v>
      </c>
      <c r="E27" s="91" t="s">
        <v>475</v>
      </c>
      <c r="F27" s="91"/>
      <c r="G27" s="91"/>
      <c r="H27" s="91"/>
      <c r="I27" s="91"/>
      <c r="J27" s="91"/>
      <c r="K27" s="596"/>
      <c r="L27" s="597"/>
    </row>
    <row r="28" spans="2:14" ht="156.75" customHeight="1" x14ac:dyDescent="0.25">
      <c r="B28" s="601"/>
      <c r="C28" s="25" t="s">
        <v>38</v>
      </c>
      <c r="D28" s="91" t="s">
        <v>476</v>
      </c>
      <c r="E28" s="91" t="s">
        <v>477</v>
      </c>
      <c r="F28" s="91"/>
      <c r="G28" s="91"/>
      <c r="H28" s="91"/>
      <c r="I28" s="91"/>
      <c r="J28" s="91"/>
      <c r="K28" s="596"/>
      <c r="L28" s="597"/>
    </row>
    <row r="29" spans="2:14" ht="52.5" customHeight="1" x14ac:dyDescent="0.25">
      <c r="B29" s="601"/>
      <c r="C29" s="25" t="s">
        <v>169</v>
      </c>
      <c r="D29" s="95">
        <v>44703</v>
      </c>
      <c r="E29" s="95">
        <v>44355</v>
      </c>
      <c r="F29" s="95"/>
      <c r="G29" s="95"/>
      <c r="H29" s="95"/>
      <c r="I29" s="95"/>
      <c r="J29" s="95"/>
      <c r="K29" s="596"/>
      <c r="L29" s="597"/>
    </row>
    <row r="30" spans="2:14" ht="54.75" customHeight="1" x14ac:dyDescent="0.25">
      <c r="B30" s="601"/>
      <c r="C30" s="25" t="s">
        <v>42</v>
      </c>
      <c r="D30" s="95">
        <v>44926</v>
      </c>
      <c r="E30" s="95">
        <v>44907</v>
      </c>
      <c r="F30" s="95"/>
      <c r="G30" s="95"/>
      <c r="H30" s="95"/>
      <c r="I30" s="95"/>
      <c r="J30" s="95"/>
      <c r="K30" s="596"/>
      <c r="L30" s="597"/>
    </row>
    <row r="31" spans="2:14" ht="41.25" customHeight="1" x14ac:dyDescent="0.25">
      <c r="B31" s="601"/>
      <c r="C31" s="25" t="s">
        <v>39</v>
      </c>
      <c r="D31" s="92">
        <v>2022</v>
      </c>
      <c r="E31" s="92">
        <v>2022</v>
      </c>
      <c r="F31" s="92"/>
      <c r="G31" s="92"/>
      <c r="H31" s="92"/>
      <c r="I31" s="92"/>
      <c r="J31" s="92"/>
      <c r="K31" s="596"/>
      <c r="L31" s="597"/>
    </row>
    <row r="32" spans="2:14" ht="63" customHeight="1" x14ac:dyDescent="0.25">
      <c r="B32" s="601"/>
      <c r="C32" s="25" t="s">
        <v>40</v>
      </c>
      <c r="D32" s="91" t="s">
        <v>478</v>
      </c>
      <c r="E32" s="91" t="s">
        <v>478</v>
      </c>
      <c r="F32" s="91"/>
      <c r="G32" s="91"/>
      <c r="H32" s="91"/>
      <c r="I32" s="91"/>
      <c r="J32" s="91"/>
      <c r="K32" s="596"/>
      <c r="L32" s="597"/>
    </row>
    <row r="33" spans="2:12" ht="46.5" customHeight="1" x14ac:dyDescent="0.25">
      <c r="B33" s="601"/>
      <c r="C33" s="25" t="s">
        <v>41</v>
      </c>
      <c r="D33" s="91" t="s">
        <v>479</v>
      </c>
      <c r="E33" s="91" t="s">
        <v>479</v>
      </c>
      <c r="F33" s="91"/>
      <c r="G33" s="91"/>
      <c r="H33" s="91"/>
      <c r="I33" s="91"/>
      <c r="J33" s="91"/>
      <c r="K33" s="596"/>
      <c r="L33" s="597"/>
    </row>
    <row r="34" spans="2:12" ht="27.75" customHeight="1" x14ac:dyDescent="0.25">
      <c r="B34" s="601"/>
      <c r="C34" s="27" t="s">
        <v>35</v>
      </c>
      <c r="D34" s="96">
        <v>78</v>
      </c>
      <c r="E34" s="96">
        <v>73</v>
      </c>
      <c r="F34" s="96"/>
      <c r="G34" s="97"/>
      <c r="H34" s="97"/>
      <c r="I34" s="97"/>
      <c r="J34" s="97"/>
      <c r="K34" s="596"/>
      <c r="L34" s="597"/>
    </row>
    <row r="35" spans="2:12" ht="102.75" customHeight="1" x14ac:dyDescent="0.25">
      <c r="B35" s="601"/>
      <c r="C35" s="25" t="s">
        <v>137</v>
      </c>
      <c r="D35" s="93">
        <v>841.73</v>
      </c>
      <c r="E35" s="93">
        <v>2229.44</v>
      </c>
      <c r="F35" s="93"/>
      <c r="G35" s="93"/>
      <c r="H35" s="93"/>
      <c r="I35" s="93"/>
      <c r="J35" s="93"/>
      <c r="K35" s="596"/>
      <c r="L35" s="597"/>
    </row>
    <row r="36" spans="2:12" ht="48" customHeight="1" x14ac:dyDescent="0.25">
      <c r="B36" s="601"/>
      <c r="C36" s="25" t="s">
        <v>76</v>
      </c>
      <c r="D36" s="105">
        <f>IFERROR(D35*VLOOKUP(D31,'DATOS INICIALES'!$A$12:$B$43,2,0),"0")</f>
        <v>841730000</v>
      </c>
      <c r="E36" s="105">
        <f>IFERROR(E35*VLOOKUP(E31,'DATOS INICIALES'!$A$12:$B$43,2,0),"0")</f>
        <v>2229440000</v>
      </c>
      <c r="F36" s="105" t="str">
        <f>IFERROR(F35*VLOOKUP(F31,'DATOS INICIALES'!$A$12:$B$43,2,0),"0")</f>
        <v>0</v>
      </c>
      <c r="G36" s="105" t="str">
        <f>IFERROR(G35*VLOOKUP(G31,'DATOS INICIALES'!$A$12:$B$43,2,0),"0")</f>
        <v>0</v>
      </c>
      <c r="H36" s="105" t="str">
        <f>IFERROR(H35*VLOOKUP(H31,'DATOS INICIALES'!$A$12:$B$43,2,0),"0")</f>
        <v>0</v>
      </c>
      <c r="I36" s="105" t="str">
        <f>IFERROR(I35*VLOOKUP(I31,'DATOS INICIALES'!$A$12:$B$43,2,0),"0")</f>
        <v>0</v>
      </c>
      <c r="J36" s="105" t="str">
        <f>IFERROR(J35*VLOOKUP(J31,'DATOS INICIALES'!$A$12:$B$43,2,0),"0")</f>
        <v>0</v>
      </c>
      <c r="K36" s="596"/>
      <c r="L36" s="597"/>
    </row>
    <row r="37" spans="2:12" ht="33.75" customHeight="1" x14ac:dyDescent="0.25">
      <c r="B37" s="601"/>
      <c r="C37" s="25" t="s">
        <v>138</v>
      </c>
      <c r="D37" s="94">
        <v>1</v>
      </c>
      <c r="E37" s="94">
        <v>1</v>
      </c>
      <c r="F37" s="94"/>
      <c r="G37" s="94"/>
      <c r="H37" s="94"/>
      <c r="I37" s="94"/>
      <c r="J37" s="94"/>
      <c r="K37" s="596"/>
      <c r="L37" s="597"/>
    </row>
    <row r="38" spans="2:12" ht="48.75" customHeight="1" x14ac:dyDescent="0.25">
      <c r="B38" s="601"/>
      <c r="C38" s="25" t="s">
        <v>144</v>
      </c>
      <c r="D38" s="105">
        <f t="shared" ref="D38:J38" si="3">IF(D24="","0",D37*D36)</f>
        <v>841730000</v>
      </c>
      <c r="E38" s="105">
        <f t="shared" si="3"/>
        <v>2229440000</v>
      </c>
      <c r="F38" s="105" t="str">
        <f t="shared" si="3"/>
        <v>0</v>
      </c>
      <c r="G38" s="105" t="str">
        <f t="shared" si="3"/>
        <v>0</v>
      </c>
      <c r="H38" s="105" t="str">
        <f t="shared" si="3"/>
        <v>0</v>
      </c>
      <c r="I38" s="105" t="str">
        <f t="shared" si="3"/>
        <v>0</v>
      </c>
      <c r="J38" s="105" t="str">
        <f t="shared" si="3"/>
        <v>0</v>
      </c>
      <c r="K38" s="596"/>
      <c r="L38" s="597"/>
    </row>
    <row r="39" spans="2:12" ht="65.25" customHeight="1" x14ac:dyDescent="0.25">
      <c r="B39" s="601"/>
      <c r="C39" s="25" t="s">
        <v>139</v>
      </c>
      <c r="D39" s="106">
        <f t="shared" ref="D39:J39" si="4">IFERROR(D35*D37,"0")</f>
        <v>841.73</v>
      </c>
      <c r="E39" s="106">
        <f t="shared" si="4"/>
        <v>2229.44</v>
      </c>
      <c r="F39" s="106">
        <f t="shared" si="4"/>
        <v>0</v>
      </c>
      <c r="G39" s="106">
        <f t="shared" si="4"/>
        <v>0</v>
      </c>
      <c r="H39" s="106">
        <f t="shared" si="4"/>
        <v>0</v>
      </c>
      <c r="I39" s="106">
        <f t="shared" si="4"/>
        <v>0</v>
      </c>
      <c r="J39" s="106">
        <f t="shared" si="4"/>
        <v>0</v>
      </c>
      <c r="K39" s="596"/>
      <c r="L39" s="597"/>
    </row>
    <row r="40" spans="2:12" ht="65.25" customHeight="1" x14ac:dyDescent="0.25">
      <c r="B40" s="601"/>
      <c r="C40" s="25" t="s">
        <v>140</v>
      </c>
      <c r="D40" s="94"/>
      <c r="E40" s="94"/>
      <c r="F40" s="94"/>
      <c r="G40" s="94"/>
      <c r="H40" s="94"/>
      <c r="I40" s="94"/>
      <c r="J40" s="94"/>
      <c r="K40" s="596"/>
      <c r="L40" s="597"/>
    </row>
    <row r="41" spans="2:12" ht="65.25" customHeight="1" x14ac:dyDescent="0.25">
      <c r="B41" s="601"/>
      <c r="C41" s="25" t="s">
        <v>145</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596"/>
      <c r="L41" s="597"/>
    </row>
    <row r="42" spans="2:12" ht="65.25" customHeight="1" x14ac:dyDescent="0.25">
      <c r="B42" s="601"/>
      <c r="C42" s="25" t="s">
        <v>141</v>
      </c>
      <c r="D42" s="106">
        <f>IF(D25="",0,D35*D40)</f>
        <v>0</v>
      </c>
      <c r="E42" s="106">
        <f t="shared" ref="E42:J42" si="6">IF(E25="",0,E35*E40)</f>
        <v>0</v>
      </c>
      <c r="F42" s="106">
        <f t="shared" si="6"/>
        <v>0</v>
      </c>
      <c r="G42" s="106">
        <f t="shared" si="6"/>
        <v>0</v>
      </c>
      <c r="H42" s="106">
        <f t="shared" si="6"/>
        <v>0</v>
      </c>
      <c r="I42" s="106">
        <f t="shared" si="6"/>
        <v>0</v>
      </c>
      <c r="J42" s="106">
        <f t="shared" si="6"/>
        <v>0</v>
      </c>
      <c r="K42" s="596"/>
      <c r="L42" s="597"/>
    </row>
    <row r="43" spans="2:12" ht="65.25" customHeight="1" x14ac:dyDescent="0.25">
      <c r="B43" s="601"/>
      <c r="C43" s="25" t="s">
        <v>142</v>
      </c>
      <c r="D43" s="94"/>
      <c r="E43" s="94"/>
      <c r="F43" s="94"/>
      <c r="G43" s="94"/>
      <c r="H43" s="94"/>
      <c r="I43" s="94"/>
      <c r="J43" s="94"/>
      <c r="K43" s="596"/>
      <c r="L43" s="597"/>
    </row>
    <row r="44" spans="2:12" ht="65.25" customHeight="1" x14ac:dyDescent="0.25">
      <c r="B44" s="601"/>
      <c r="C44" s="25" t="s">
        <v>146</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596"/>
      <c r="L44" s="597"/>
    </row>
    <row r="45" spans="2:12" ht="65.25" customHeight="1" x14ac:dyDescent="0.25">
      <c r="B45" s="602"/>
      <c r="C45" s="25" t="s">
        <v>143</v>
      </c>
      <c r="D45" s="106">
        <f>IF(D26="",0,D35*D43)</f>
        <v>0</v>
      </c>
      <c r="E45" s="106">
        <f t="shared" ref="E45:J45" si="8">IF(E26="",0,E35*E43)</f>
        <v>0</v>
      </c>
      <c r="F45" s="106">
        <f t="shared" si="8"/>
        <v>0</v>
      </c>
      <c r="G45" s="106">
        <f t="shared" si="8"/>
        <v>0</v>
      </c>
      <c r="H45" s="106">
        <f t="shared" si="8"/>
        <v>0</v>
      </c>
      <c r="I45" s="106">
        <f t="shared" si="8"/>
        <v>0</v>
      </c>
      <c r="J45" s="106">
        <f t="shared" si="8"/>
        <v>0</v>
      </c>
      <c r="K45" s="596"/>
      <c r="L45" s="597"/>
    </row>
    <row r="46" spans="2:12" ht="39.75" customHeight="1" x14ac:dyDescent="0.25">
      <c r="B46" s="142" t="s">
        <v>57</v>
      </c>
      <c r="C46" s="29" t="s">
        <v>58</v>
      </c>
      <c r="D46" s="90" t="s">
        <v>14</v>
      </c>
      <c r="E46" s="90" t="s">
        <v>14</v>
      </c>
      <c r="F46" s="90"/>
      <c r="G46" s="90"/>
      <c r="H46" s="90"/>
      <c r="I46" s="90"/>
      <c r="J46" s="90"/>
      <c r="K46" s="596"/>
      <c r="L46" s="597"/>
    </row>
    <row r="47" spans="2:12" ht="24.75" customHeight="1" x14ac:dyDescent="0.25">
      <c r="B47" s="606" t="s">
        <v>36</v>
      </c>
      <c r="C47" s="28">
        <f>+'DATOS INICIALES'!D21</f>
        <v>72101500</v>
      </c>
      <c r="D47" s="96" t="s">
        <v>79</v>
      </c>
      <c r="E47" s="96" t="s">
        <v>79</v>
      </c>
      <c r="F47" s="96"/>
      <c r="G47" s="96"/>
      <c r="H47" s="96"/>
      <c r="I47" s="96"/>
      <c r="J47" s="97"/>
      <c r="K47" s="596"/>
      <c r="L47" s="597"/>
    </row>
    <row r="48" spans="2:12" ht="24.75" customHeight="1" x14ac:dyDescent="0.25">
      <c r="B48" s="607"/>
      <c r="C48" s="28">
        <f>+'DATOS INICIALES'!D22</f>
        <v>72102900</v>
      </c>
      <c r="D48" s="96" t="s">
        <v>79</v>
      </c>
      <c r="E48" s="96" t="s">
        <v>79</v>
      </c>
      <c r="F48" s="96"/>
      <c r="G48" s="96"/>
      <c r="H48" s="96"/>
      <c r="I48" s="96"/>
      <c r="J48" s="97"/>
      <c r="K48" s="596"/>
      <c r="L48" s="597"/>
    </row>
    <row r="49" spans="2:12" ht="24.75" customHeight="1" x14ac:dyDescent="0.25">
      <c r="B49" s="607"/>
      <c r="C49" s="28">
        <f>+'DATOS INICIALES'!D23</f>
        <v>72103300</v>
      </c>
      <c r="D49" s="96" t="s">
        <v>79</v>
      </c>
      <c r="E49" s="96" t="s">
        <v>79</v>
      </c>
      <c r="F49" s="96"/>
      <c r="G49" s="96"/>
      <c r="H49" s="96"/>
      <c r="I49" s="96"/>
      <c r="J49" s="97"/>
      <c r="K49" s="596"/>
      <c r="L49" s="597"/>
    </row>
    <row r="50" spans="2:12" ht="24.75" customHeight="1" x14ac:dyDescent="0.25">
      <c r="B50" s="607"/>
      <c r="C50" s="28">
        <f>+'DATOS INICIALES'!D24</f>
        <v>72141100</v>
      </c>
      <c r="D50" s="96" t="s">
        <v>79</v>
      </c>
      <c r="E50" s="96" t="s">
        <v>79</v>
      </c>
      <c r="F50" s="96"/>
      <c r="G50" s="96"/>
      <c r="H50" s="96"/>
      <c r="I50" s="96"/>
      <c r="J50" s="97"/>
      <c r="K50" s="596"/>
      <c r="L50" s="597"/>
    </row>
    <row r="51" spans="2:12" ht="24.75" customHeight="1" x14ac:dyDescent="0.25">
      <c r="B51" s="607"/>
      <c r="C51" s="28">
        <f>+'DATOS INICIALES'!D25</f>
        <v>72141500</v>
      </c>
      <c r="D51" s="96" t="s">
        <v>79</v>
      </c>
      <c r="E51" s="96" t="s">
        <v>79</v>
      </c>
      <c r="F51" s="96"/>
      <c r="G51" s="96"/>
      <c r="H51" s="96"/>
      <c r="I51" s="96"/>
      <c r="J51" s="97"/>
      <c r="K51" s="596"/>
      <c r="L51" s="597"/>
    </row>
    <row r="52" spans="2:12" ht="24.75" customHeight="1" x14ac:dyDescent="0.25">
      <c r="B52" s="607"/>
      <c r="C52" s="28">
        <f>+'DATOS INICIALES'!D26</f>
        <v>72153900</v>
      </c>
      <c r="D52" s="96" t="s">
        <v>79</v>
      </c>
      <c r="E52" s="96" t="s">
        <v>79</v>
      </c>
      <c r="F52" s="96"/>
      <c r="G52" s="96"/>
      <c r="H52" s="96"/>
      <c r="I52" s="96"/>
      <c r="J52" s="97"/>
      <c r="K52" s="596"/>
      <c r="L52" s="597"/>
    </row>
    <row r="53" spans="2:12" ht="24.75" customHeight="1" x14ac:dyDescent="0.25">
      <c r="B53" s="607"/>
      <c r="C53" s="28"/>
      <c r="D53" s="96"/>
      <c r="E53" s="96"/>
      <c r="F53" s="96"/>
      <c r="G53" s="96"/>
      <c r="H53" s="96"/>
      <c r="I53" s="96"/>
      <c r="J53" s="96"/>
      <c r="K53" s="596"/>
      <c r="L53" s="597"/>
    </row>
    <row r="54" spans="2:12" ht="60.75" customHeight="1" x14ac:dyDescent="0.25">
      <c r="B54" s="608"/>
      <c r="C54" s="15" t="s">
        <v>59</v>
      </c>
      <c r="D54" s="15" t="str">
        <f t="shared" ref="D54:J54" si="9">IF(D24="","N/A",IF(D47="SI","CUMPLE",IF(D48="SI","CUMPLE",IF(D49="SI","CUMPLE",IF(D50="SI","CUMPLE",IF(D51="SI","CUMPLE",IF(D52="SI","CUMPLE",IF(D53="SI","CUMPLE","NO CUMPLE"))))))))</f>
        <v>CUMPLE</v>
      </c>
      <c r="E54" s="15" t="str">
        <f t="shared" si="9"/>
        <v>CUMPLE</v>
      </c>
      <c r="F54" s="15" t="str">
        <f t="shared" si="9"/>
        <v>N/A</v>
      </c>
      <c r="G54" s="15" t="str">
        <f t="shared" si="9"/>
        <v>N/A</v>
      </c>
      <c r="H54" s="15" t="str">
        <f t="shared" si="9"/>
        <v>N/A</v>
      </c>
      <c r="I54" s="15" t="str">
        <f t="shared" si="9"/>
        <v>N/A</v>
      </c>
      <c r="J54" s="15" t="str">
        <f t="shared" si="9"/>
        <v>N/A</v>
      </c>
      <c r="K54" s="596"/>
      <c r="L54" s="597"/>
    </row>
    <row r="55" spans="2:12" ht="296.25" customHeight="1" x14ac:dyDescent="0.25">
      <c r="B55" s="609" t="s">
        <v>206</v>
      </c>
      <c r="C55" s="610"/>
      <c r="D55" s="90" t="s">
        <v>14</v>
      </c>
      <c r="E55" s="90" t="s">
        <v>14</v>
      </c>
      <c r="F55" s="90"/>
      <c r="G55" s="90"/>
      <c r="H55" s="90"/>
      <c r="I55" s="90"/>
      <c r="J55" s="90"/>
      <c r="K55" s="639"/>
      <c r="L55" s="640"/>
    </row>
    <row r="56" spans="2:12" ht="353.25" customHeight="1" x14ac:dyDescent="0.25">
      <c r="B56" s="609" t="s">
        <v>209</v>
      </c>
      <c r="C56" s="610"/>
      <c r="D56" s="90" t="s">
        <v>14</v>
      </c>
      <c r="E56" s="90" t="s">
        <v>14</v>
      </c>
      <c r="F56" s="90"/>
      <c r="G56" s="90"/>
      <c r="H56" s="90"/>
      <c r="I56" s="90"/>
      <c r="J56" s="90"/>
      <c r="K56" s="639"/>
      <c r="L56" s="640"/>
    </row>
    <row r="57" spans="2:12" ht="99" customHeight="1" x14ac:dyDescent="0.25">
      <c r="B57" s="603" t="s">
        <v>211</v>
      </c>
      <c r="C57" s="604"/>
      <c r="D57" s="90" t="s">
        <v>14</v>
      </c>
      <c r="E57" s="90" t="s">
        <v>14</v>
      </c>
      <c r="F57" s="90"/>
      <c r="G57" s="90"/>
      <c r="H57" s="90"/>
      <c r="I57" s="90"/>
      <c r="J57" s="90"/>
      <c r="K57" s="639"/>
      <c r="L57" s="640"/>
    </row>
    <row r="58" spans="2:12" ht="92.25" customHeight="1" x14ac:dyDescent="0.25">
      <c r="B58" s="603" t="s">
        <v>207</v>
      </c>
      <c r="C58" s="604"/>
      <c r="D58" s="90" t="s">
        <v>14</v>
      </c>
      <c r="E58" s="90" t="s">
        <v>14</v>
      </c>
      <c r="F58" s="90"/>
      <c r="G58" s="90"/>
      <c r="H58" s="90"/>
      <c r="I58" s="90"/>
      <c r="J58" s="90"/>
      <c r="K58" s="639"/>
      <c r="L58" s="640"/>
    </row>
    <row r="59" spans="2:12" ht="291.75" customHeight="1" x14ac:dyDescent="0.25">
      <c r="B59" s="603" t="s">
        <v>208</v>
      </c>
      <c r="C59" s="604"/>
      <c r="D59" s="90" t="s">
        <v>14</v>
      </c>
      <c r="E59" s="90" t="s">
        <v>14</v>
      </c>
      <c r="F59" s="90"/>
      <c r="G59" s="90"/>
      <c r="H59" s="90"/>
      <c r="I59" s="90"/>
      <c r="J59" s="90"/>
      <c r="K59" s="639"/>
      <c r="L59" s="640"/>
    </row>
    <row r="60" spans="2:12" ht="336" customHeight="1" x14ac:dyDescent="0.25">
      <c r="B60" s="531" t="s">
        <v>213</v>
      </c>
      <c r="C60" s="531"/>
      <c r="D60" s="90" t="s">
        <v>14</v>
      </c>
      <c r="E60" s="90" t="s">
        <v>14</v>
      </c>
      <c r="F60" s="90"/>
      <c r="G60" s="90"/>
      <c r="H60" s="90"/>
      <c r="I60" s="90"/>
      <c r="J60" s="90"/>
      <c r="K60" s="639"/>
      <c r="L60" s="640"/>
    </row>
    <row r="61" spans="2:12" ht="129.75" customHeight="1" x14ac:dyDescent="0.25">
      <c r="B61" s="584" t="s">
        <v>168</v>
      </c>
      <c r="C61" s="585"/>
      <c r="D61" s="90" t="s">
        <v>14</v>
      </c>
      <c r="E61" s="90" t="s">
        <v>14</v>
      </c>
      <c r="F61" s="90"/>
      <c r="G61" s="90"/>
      <c r="H61" s="90"/>
      <c r="I61" s="90"/>
      <c r="J61" s="90"/>
      <c r="K61" s="639"/>
      <c r="L61" s="640"/>
    </row>
    <row r="62" spans="2:12" ht="408.75" customHeight="1" x14ac:dyDescent="0.25">
      <c r="B62" s="605" t="s">
        <v>170</v>
      </c>
      <c r="C62" s="605"/>
      <c r="D62" s="90" t="s">
        <v>14</v>
      </c>
      <c r="E62" s="90" t="s">
        <v>14</v>
      </c>
      <c r="F62" s="90"/>
      <c r="G62" s="90"/>
      <c r="H62" s="90"/>
      <c r="I62" s="90"/>
      <c r="J62" s="90"/>
      <c r="K62" s="639"/>
      <c r="L62" s="640"/>
    </row>
    <row r="63" spans="2:12" ht="234.75" customHeight="1" x14ac:dyDescent="0.25">
      <c r="B63" s="531" t="s">
        <v>212</v>
      </c>
      <c r="C63" s="531"/>
      <c r="D63" s="90" t="s">
        <v>14</v>
      </c>
      <c r="E63" s="90" t="s">
        <v>14</v>
      </c>
      <c r="F63" s="90"/>
      <c r="G63" s="90"/>
      <c r="H63" s="90"/>
      <c r="I63" s="90"/>
      <c r="J63" s="90"/>
      <c r="K63" s="639"/>
      <c r="L63" s="640"/>
    </row>
    <row r="64" spans="2:12" ht="70.5" customHeight="1" x14ac:dyDescent="0.25">
      <c r="B64" s="611" t="s">
        <v>80</v>
      </c>
      <c r="C64" s="611"/>
      <c r="D64" s="15" t="str">
        <f>IF(D24="","N/A",IF(AND(D46="CUMPLE",D54="CUMPLE",D55="CUMPLE",D56="CUMPLE",D57="CUMPLE",D58="CUMPLE",OR(D59="CUMPLE",D59="N/A"),D60="CUMPLE",OR(D61="CUMPLE",D61="N/A"),D63="CUMPLE",OR(D62="CUMPLE",D62="N/A")),"CUMPLE","NO CUMPLE"))</f>
        <v>CUMPLE</v>
      </c>
      <c r="E64" s="15" t="str">
        <f>IF(E24="","N/A",IF(AND(E46="CUMPLE",E54="CUMPLE",E55="CUMPLE",E56="CUMPLE",E57="CUMPLE",E58="CUMPLE",OR(E59="CUMPLE",E59="N/A"),E60="CUMPLE",OR(E61="CUMPLE",E61="N/A"),E63="CUMPLE",OR(E62="CUMPLE",E62="N/A")),"CUMPLE","NO CUMPLE"))</f>
        <v>CUMPLE</v>
      </c>
      <c r="F64" s="15" t="str">
        <f t="shared" ref="F64:J64" si="10">IF(F24="","N/A",IF(AND(F46="CUMPLE",F54="CUMPLE",F55="CUMPLE",F56="CUMPLE",F57="CUMPLE",F58="CUMPLE",OR(F59="CUMPLE",F59="N/A"),F60="CUMPLE",OR(F61="CUMPLE",F61="N/A"),F63="CUMPLE",OR(F62="CUMPLE",F62="N/A")),"CUMPLE","NO CUMPLE"))</f>
        <v>N/A</v>
      </c>
      <c r="G64" s="15" t="str">
        <f t="shared" si="10"/>
        <v>N/A</v>
      </c>
      <c r="H64" s="15" t="str">
        <f t="shared" si="10"/>
        <v>N/A</v>
      </c>
      <c r="I64" s="15" t="str">
        <f t="shared" si="10"/>
        <v>N/A</v>
      </c>
      <c r="J64" s="15" t="str">
        <f t="shared" si="10"/>
        <v>N/A</v>
      </c>
      <c r="K64" s="165"/>
      <c r="L64" s="162"/>
    </row>
    <row r="65" spans="2:12" ht="81.75" customHeight="1" x14ac:dyDescent="0.25">
      <c r="B65" s="531" t="s">
        <v>177</v>
      </c>
      <c r="C65" s="531"/>
      <c r="D65" s="90" t="s">
        <v>14</v>
      </c>
      <c r="E65" s="90" t="s">
        <v>14</v>
      </c>
      <c r="F65" s="90"/>
      <c r="G65" s="90"/>
      <c r="H65" s="90"/>
      <c r="I65" s="90"/>
      <c r="J65" s="90"/>
      <c r="K65" s="639"/>
      <c r="L65" s="640"/>
    </row>
  </sheetData>
  <sheetProtection formatCells="0" formatColumns="0" formatRows="0"/>
  <mergeCells count="80">
    <mergeCell ref="B12:L12"/>
    <mergeCell ref="B2:L2"/>
    <mergeCell ref="B3:L3"/>
    <mergeCell ref="B4:L4"/>
    <mergeCell ref="B5:L5"/>
    <mergeCell ref="B7:I7"/>
    <mergeCell ref="J7:L7"/>
    <mergeCell ref="C8:I8"/>
    <mergeCell ref="C9:I9"/>
    <mergeCell ref="C10:I10"/>
    <mergeCell ref="C11:G11"/>
    <mergeCell ref="I11:L11"/>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K39:L39"/>
    <mergeCell ref="K40:L40"/>
    <mergeCell ref="K41:L41"/>
    <mergeCell ref="K42:L42"/>
    <mergeCell ref="K43:L43"/>
    <mergeCell ref="K44:L44"/>
    <mergeCell ref="K46:L46"/>
    <mergeCell ref="B47:B54"/>
    <mergeCell ref="K47:L47"/>
    <mergeCell ref="K48:L48"/>
    <mergeCell ref="K49:L49"/>
    <mergeCell ref="K50:L50"/>
    <mergeCell ref="K51:L51"/>
    <mergeCell ref="K52:L52"/>
    <mergeCell ref="K53:L53"/>
    <mergeCell ref="K54:L54"/>
    <mergeCell ref="B55:C55"/>
    <mergeCell ref="K55:L55"/>
    <mergeCell ref="B56:C56"/>
    <mergeCell ref="K56:L56"/>
    <mergeCell ref="B57:C57"/>
    <mergeCell ref="K57:L57"/>
    <mergeCell ref="B58:C58"/>
    <mergeCell ref="K58:L58"/>
    <mergeCell ref="B59:C59"/>
    <mergeCell ref="K59:L59"/>
    <mergeCell ref="B60:C60"/>
    <mergeCell ref="K60:L60"/>
    <mergeCell ref="B64:C64"/>
    <mergeCell ref="B65:C65"/>
    <mergeCell ref="K65:L65"/>
    <mergeCell ref="B61:C61"/>
    <mergeCell ref="K61:L61"/>
    <mergeCell ref="B62:C62"/>
    <mergeCell ref="K62:L62"/>
    <mergeCell ref="B63:C63"/>
    <mergeCell ref="K63:L63"/>
  </mergeCells>
  <conditionalFormatting sqref="D25:J35">
    <cfRule type="containsBlanks" dxfId="852" priority="13">
      <formula>LEN(TRIM(D25))=0</formula>
    </cfRule>
    <cfRule type="notContainsErrors" dxfId="851" priority="14">
      <formula>NOT(ISERROR(D25))</formula>
    </cfRule>
  </conditionalFormatting>
  <conditionalFormatting sqref="D34:J34 D24:K24 D37:J37 D40:J40 D43:J43 D46:J53 D55:J63 K64:L64 D65:K65">
    <cfRule type="containsBlanks" dxfId="850" priority="15">
      <formula>LEN(TRIM(D24))=0</formula>
    </cfRule>
  </conditionalFormatting>
  <conditionalFormatting sqref="D46:J53">
    <cfRule type="cellIs" dxfId="849" priority="11" operator="equal">
      <formula>"NO CUMPLE"</formula>
    </cfRule>
    <cfRule type="cellIs" dxfId="848" priority="12" operator="equal">
      <formula>"CUMPLE"</formula>
    </cfRule>
  </conditionalFormatting>
  <conditionalFormatting sqref="D54:J54">
    <cfRule type="cellIs" dxfId="847" priority="27" operator="equal">
      <formula>"""CUMPLE"""</formula>
    </cfRule>
    <cfRule type="cellIs" dxfId="846" priority="26" operator="equal">
      <formula>"NO CUMPLE"</formula>
    </cfRule>
    <cfRule type="cellIs" dxfId="845" priority="25" operator="equal">
      <formula>"CUMPLE"</formula>
    </cfRule>
    <cfRule type="cellIs" dxfId="844" priority="21" operator="equal">
      <formula>"N/A"</formula>
    </cfRule>
  </conditionalFormatting>
  <conditionalFormatting sqref="D55:J63">
    <cfRule type="cellIs" dxfId="843" priority="3" operator="equal">
      <formula>"NO CUMPLE"</formula>
    </cfRule>
    <cfRule type="cellIs" dxfId="842" priority="4" operator="equal">
      <formula>"CUMPLE"</formula>
    </cfRule>
  </conditionalFormatting>
  <conditionalFormatting sqref="D64:J64">
    <cfRule type="cellIs" dxfId="841" priority="19" operator="equal">
      <formula>"NO CUMPLE"</formula>
    </cfRule>
    <cfRule type="cellIs" dxfId="840" priority="20" operator="equal">
      <formula>"""CUMPLE"""</formula>
    </cfRule>
    <cfRule type="cellIs" dxfId="839" priority="17" operator="equal">
      <formula>"N/A"</formula>
    </cfRule>
    <cfRule type="cellIs" dxfId="838" priority="18" operator="equal">
      <formula>"CUMPLE"</formula>
    </cfRule>
  </conditionalFormatting>
  <conditionalFormatting sqref="D65:J65">
    <cfRule type="cellIs" dxfId="837" priority="9" operator="equal">
      <formula>"NO CUMPLE"</formula>
    </cfRule>
    <cfRule type="cellIs" dxfId="836" priority="10" operator="equal">
      <formula>"CUMPLE"</formula>
    </cfRule>
  </conditionalFormatting>
  <conditionalFormatting sqref="D24:K24 D34:J34 D37:J37 D40:J40 D43:J43 D46:J53 D55:J63 K64:L64 D65:K65">
    <cfRule type="notContainsErrors" dxfId="835" priority="16">
      <formula>NOT(ISERROR(D24))</formula>
    </cfRule>
  </conditionalFormatting>
  <conditionalFormatting sqref="F20:H20">
    <cfRule type="cellIs" dxfId="834" priority="31" operator="equal">
      <formula>"CUMPLE"</formula>
    </cfRule>
    <cfRule type="cellIs" dxfId="833" priority="32" operator="equal">
      <formula>"NO CUMPLE"</formula>
    </cfRule>
    <cfRule type="cellIs" dxfId="832" priority="33" operator="equal">
      <formula>"""CUMPLE"""</formula>
    </cfRule>
  </conditionalFormatting>
  <conditionalFormatting sqref="I11">
    <cfRule type="containsText" dxfId="831" priority="37" operator="containsText" text="NO CUMPLE">
      <formula>NOT(ISERROR(SEARCH("NO CUMPLE",I11)))</formula>
    </cfRule>
    <cfRule type="containsText" dxfId="830" priority="34" operator="containsText" text="INHABILITADO">
      <formula>NOT(ISERROR(SEARCH("INHABILITADO",I11)))</formula>
    </cfRule>
    <cfRule type="containsText" dxfId="829" priority="35" operator="containsText" text="HABILITADO">
      <formula>NOT(ISERROR(SEARCH("HABILITADO",I11)))</formula>
    </cfRule>
    <cfRule type="containsText" dxfId="828" priority="36" operator="containsText" text="HABILITADO">
      <formula>NOT(ISERROR(SEARCH("HABILITADO",I11)))</formula>
    </cfRule>
  </conditionalFormatting>
  <conditionalFormatting sqref="J20">
    <cfRule type="cellIs" dxfId="827" priority="8" operator="equal">
      <formula>"SI"</formula>
    </cfRule>
    <cfRule type="cellIs" dxfId="826" priority="7" operator="equal">
      <formula>"NO"</formula>
    </cfRule>
  </conditionalFormatting>
  <conditionalFormatting sqref="K19">
    <cfRule type="cellIs" dxfId="825" priority="22" operator="equal">
      <formula>"CUMPLE"</formula>
    </cfRule>
    <cfRule type="cellIs" dxfId="824" priority="23" operator="equal">
      <formula>"NO CUMPLE"</formula>
    </cfRule>
    <cfRule type="cellIs" dxfId="823" priority="24" operator="equal">
      <formula>"""CUMPLE"""</formula>
    </cfRule>
  </conditionalFormatting>
  <conditionalFormatting sqref="K25:K63">
    <cfRule type="notContainsErrors" dxfId="822" priority="2">
      <formula>NOT(ISERROR(K25))</formula>
    </cfRule>
    <cfRule type="containsBlanks" dxfId="821" priority="1">
      <formula>LEN(TRIM(K25))=0</formula>
    </cfRule>
  </conditionalFormatting>
  <conditionalFormatting sqref="L15">
    <cfRule type="cellIs" dxfId="820" priority="28" operator="equal">
      <formula>"CUMPLE"</formula>
    </cfRule>
    <cfRule type="cellIs" dxfId="819" priority="29" operator="equal">
      <formula>"NO CUMPLE"</formula>
    </cfRule>
    <cfRule type="cellIs" dxfId="818" priority="30" operator="equal">
      <formula>"""CUMPLE"""</formula>
    </cfRule>
  </conditionalFormatting>
  <conditionalFormatting sqref="L20">
    <cfRule type="cellIs" dxfId="817" priority="5" operator="equal">
      <formula>"NO"</formula>
    </cfRule>
    <cfRule type="cellIs" dxfId="816" priority="6" operator="equal">
      <formula>"SI"</formula>
    </cfRule>
  </conditionalFormatting>
  <dataValidations count="3">
    <dataValidation type="list" allowBlank="1" showInputMessage="1" showErrorMessage="1" sqref="D65:I65" xr:uid="{00000000-0002-0000-1200-000000000000}">
      <formula1>"CUMPLE,NO CUMPLE"</formula1>
    </dataValidation>
    <dataValidation type="list" allowBlank="1" showInputMessage="1" showErrorMessage="1" sqref="D24:J26" xr:uid="{00000000-0002-0000-1200-000001000000}">
      <formula1>$C$15:$C$19</formula1>
    </dataValidation>
    <dataValidation type="list" allowBlank="1" showInputMessage="1" showErrorMessage="1" sqref="L57:L64" xr:uid="{00000000-0002-0000-1200-000002000000}">
      <formula1>"0,1,2,3,4,5,6"</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1200-000003000000}">
          <x14:formula1>
            <xm:f>'DATOS INICIALES'!$A$13:$A$43</xm:f>
          </x14:formula1>
          <xm:sqref>D31:I31</xm:sqref>
        </x14:dataValidation>
        <x14:dataValidation type="list" allowBlank="1" showInputMessage="1" showErrorMessage="1" xr:uid="{00000000-0002-0000-1200-000004000000}">
          <x14:formula1>
            <xm:f>'DATOS INICIALES'!$D$21:$D$25</xm:f>
          </x14:formula1>
          <xm:sqref>M47:M54</xm:sqref>
        </x14:dataValidation>
        <x14:dataValidation type="list" allowBlank="1" showInputMessage="1" showErrorMessage="1" xr:uid="{00000000-0002-0000-1200-000005000000}">
          <x14:formula1>
            <xm:f>'DATOS INICIALES'!$A$54:$A$59</xm:f>
          </x14:formula1>
          <xm:sqref>D23:I23</xm:sqref>
        </x14:dataValidation>
        <x14:dataValidation type="list" allowBlank="1" showInputMessage="1" showErrorMessage="1" xr:uid="{00000000-0002-0000-1200-000006000000}">
          <x14:formula1>
            <xm:f>'DATOS INICIALES'!$A$50:$A$52</xm:f>
          </x14:formula1>
          <xm:sqref>D55:I57 D46:J46 J55:J56 D58:J63</xm:sqref>
        </x14:dataValidation>
        <x14:dataValidation type="list" allowBlank="1" showInputMessage="1" showErrorMessage="1" xr:uid="{00000000-0002-0000-1200-000007000000}">
          <x14:formula1>
            <xm:f>'DATOS INICIALES'!$C$45:$C$46</xm:f>
          </x14:formula1>
          <xm:sqref>D47:I53 J47:J52</xm:sqref>
        </x14:dataValidation>
      </x14:dataValidations>
    </ext>
  </extLs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N65"/>
  <sheetViews>
    <sheetView view="pageBreakPreview" zoomScale="55" zoomScaleNormal="55" zoomScaleSheetLayoutView="55" workbookViewId="0">
      <pane ySplit="11" topLeftCell="A44" activePane="bottomLeft" state="frozenSplit"/>
      <selection activeCell="D65" sqref="D65"/>
      <selection pane="bottomLeft" activeCell="E28" sqref="E28"/>
    </sheetView>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612" t="s">
        <v>0</v>
      </c>
      <c r="C2" s="613"/>
      <c r="D2" s="613"/>
      <c r="E2" s="613"/>
      <c r="F2" s="613"/>
      <c r="G2" s="613"/>
      <c r="H2" s="613"/>
      <c r="I2" s="613"/>
      <c r="J2" s="613"/>
      <c r="K2" s="613"/>
      <c r="L2" s="614"/>
    </row>
    <row r="3" spans="1:12" ht="4.5" customHeight="1" x14ac:dyDescent="0.25">
      <c r="B3" s="615"/>
      <c r="C3" s="616"/>
      <c r="D3" s="616"/>
      <c r="E3" s="616"/>
      <c r="F3" s="616"/>
      <c r="G3" s="616"/>
      <c r="H3" s="616"/>
      <c r="I3" s="616"/>
      <c r="J3" s="616"/>
      <c r="K3" s="616"/>
      <c r="L3" s="617"/>
    </row>
    <row r="4" spans="1:12" ht="18.75" x14ac:dyDescent="0.3">
      <c r="B4" s="618" t="str">
        <f>'DATOS INICIALES'!G4</f>
        <v>FDLK-LP-013-20234</v>
      </c>
      <c r="C4" s="619"/>
      <c r="D4" s="619"/>
      <c r="E4" s="619"/>
      <c r="F4" s="619"/>
      <c r="G4" s="619"/>
      <c r="H4" s="619"/>
      <c r="I4" s="619"/>
      <c r="J4" s="619"/>
      <c r="K4" s="619"/>
      <c r="L4" s="620"/>
    </row>
    <row r="5" spans="1:12" ht="3.75" customHeight="1" x14ac:dyDescent="0.25">
      <c r="B5" s="615"/>
      <c r="C5" s="616"/>
      <c r="D5" s="616"/>
      <c r="E5" s="616"/>
      <c r="F5" s="616"/>
      <c r="G5" s="616"/>
      <c r="H5" s="616"/>
      <c r="I5" s="616"/>
      <c r="J5" s="616"/>
      <c r="K5" s="616"/>
      <c r="L5" s="617"/>
    </row>
    <row r="6" spans="1:12" x14ac:dyDescent="0.25">
      <c r="B6" s="10" t="s">
        <v>32</v>
      </c>
      <c r="C6" s="73" t="s">
        <v>54</v>
      </c>
      <c r="D6" s="72" t="s">
        <v>70</v>
      </c>
      <c r="E6" s="89"/>
      <c r="F6" s="65"/>
      <c r="G6" s="72" t="s">
        <v>97</v>
      </c>
      <c r="H6" s="99">
        <v>45632</v>
      </c>
      <c r="I6" s="41"/>
      <c r="J6" s="41"/>
      <c r="K6" s="41"/>
      <c r="L6" s="42"/>
    </row>
    <row r="7" spans="1:12" x14ac:dyDescent="0.25">
      <c r="B7" s="621" t="s">
        <v>89</v>
      </c>
      <c r="C7" s="622"/>
      <c r="D7" s="622"/>
      <c r="E7" s="622"/>
      <c r="F7" s="622"/>
      <c r="G7" s="622"/>
      <c r="H7" s="622"/>
      <c r="I7" s="622"/>
      <c r="J7" s="623" t="s">
        <v>71</v>
      </c>
      <c r="K7" s="622"/>
      <c r="L7" s="624"/>
    </row>
    <row r="8" spans="1:12" ht="36.75" customHeight="1" x14ac:dyDescent="0.25">
      <c r="B8" s="2" t="s">
        <v>23</v>
      </c>
      <c r="C8" s="632" t="str">
        <f>'DATOS INICIALES'!D2</f>
        <v xml:space="preserve">“CONTRATAR POR EL SISTEMA DE PRECIOS UNITARIOS A MONTO AGOTABLE EL DIAGNÓSTICO, MANTENIMIENTO CORRECTIVO Y PREVENTIVO, SUMINISTRO E INSTALACION DE MOBILIARIO DE LOS PARQUES DE PROXIMIDAD (VECINALES Y DE BOLSILLO) PRIORIZADOS EN LA LOCALIDAD DE KENNEDY”.  </v>
      </c>
      <c r="D8" s="633"/>
      <c r="E8" s="633"/>
      <c r="F8" s="633"/>
      <c r="G8" s="633"/>
      <c r="H8" s="633"/>
      <c r="I8" s="633"/>
      <c r="J8" s="154" t="s">
        <v>66</v>
      </c>
      <c r="K8" s="155">
        <v>0.75</v>
      </c>
      <c r="L8" s="156">
        <f>K8*$C$10</f>
        <v>1645.1285451923077</v>
      </c>
    </row>
    <row r="9" spans="1:12" ht="28.5" customHeight="1" x14ac:dyDescent="0.25">
      <c r="B9" s="2" t="s">
        <v>68</v>
      </c>
      <c r="C9" s="634">
        <f>+'DATOS INICIALES'!C5</f>
        <v>2851556145</v>
      </c>
      <c r="D9" s="635"/>
      <c r="E9" s="635"/>
      <c r="F9" s="635"/>
      <c r="G9" s="635"/>
      <c r="H9" s="635"/>
      <c r="I9" s="635"/>
      <c r="J9" s="154" t="s">
        <v>67</v>
      </c>
      <c r="K9" s="155">
        <v>1.2</v>
      </c>
      <c r="L9" s="156">
        <f t="shared" ref="L9:L10" si="0">K9*$C$10</f>
        <v>2632.2056723076921</v>
      </c>
    </row>
    <row r="10" spans="1:12" ht="25.5" customHeight="1" x14ac:dyDescent="0.25">
      <c r="B10" s="2" t="s">
        <v>69</v>
      </c>
      <c r="C10" s="636">
        <f>C9/'DATOS INICIALES'!B43</f>
        <v>2193.5047269230768</v>
      </c>
      <c r="D10" s="637"/>
      <c r="E10" s="637"/>
      <c r="F10" s="637"/>
      <c r="G10" s="637"/>
      <c r="H10" s="637"/>
      <c r="I10" s="637"/>
      <c r="J10" s="154" t="s">
        <v>171</v>
      </c>
      <c r="K10" s="155">
        <v>1.5</v>
      </c>
      <c r="L10" s="156">
        <f t="shared" si="0"/>
        <v>3290.2570903846154</v>
      </c>
    </row>
    <row r="11" spans="1:12" ht="59.25" customHeight="1" x14ac:dyDescent="0.25">
      <c r="A11" s="11">
        <v>16</v>
      </c>
      <c r="B11" s="2" t="s">
        <v>24</v>
      </c>
      <c r="C11" s="638" t="str">
        <f>VLOOKUP(A11,PROPONENTES!$A$10:$B$42,2,FALSE)</f>
        <v>CONSORCIO SAN LORENZO</v>
      </c>
      <c r="D11" s="638"/>
      <c r="E11" s="638"/>
      <c r="F11" s="638"/>
      <c r="G11" s="638"/>
      <c r="H11" s="146" t="s">
        <v>172</v>
      </c>
      <c r="I11" s="631" t="str">
        <f>IF(AND(F20="CUMPLE",G20="CUMPLE",H20="CUMPLE",L15="CUMPLE",K19="CUMPLE"),"CUMPLE","NO CUMPLE")</f>
        <v>CUMPLE</v>
      </c>
      <c r="J11" s="631"/>
      <c r="K11" s="631"/>
      <c r="L11" s="631"/>
    </row>
    <row r="12" spans="1:12" ht="9.75" customHeight="1" x14ac:dyDescent="0.25">
      <c r="B12" s="625"/>
      <c r="C12" s="626"/>
      <c r="D12" s="626"/>
      <c r="E12" s="626"/>
      <c r="F12" s="626"/>
      <c r="G12" s="626"/>
      <c r="H12" s="626"/>
      <c r="I12" s="626"/>
      <c r="J12" s="626"/>
      <c r="K12" s="626"/>
      <c r="L12" s="627"/>
    </row>
    <row r="13" spans="1:12" s="141" customFormat="1" ht="24" customHeight="1" x14ac:dyDescent="0.25">
      <c r="B13" s="628" t="s">
        <v>78</v>
      </c>
      <c r="C13" s="629"/>
      <c r="D13" s="629"/>
      <c r="E13" s="629"/>
      <c r="F13" s="629"/>
      <c r="G13" s="629"/>
      <c r="H13" s="629"/>
      <c r="I13" s="629"/>
      <c r="J13" s="629"/>
      <c r="K13" s="629"/>
      <c r="L13" s="630"/>
    </row>
    <row r="14" spans="1:12" ht="69" customHeight="1" x14ac:dyDescent="0.25">
      <c r="B14" s="595" t="s">
        <v>33</v>
      </c>
      <c r="C14" s="74" t="s">
        <v>61</v>
      </c>
      <c r="D14" s="74" t="s">
        <v>62</v>
      </c>
      <c r="E14" s="35" t="s">
        <v>65</v>
      </c>
      <c r="F14" s="35" t="s">
        <v>75</v>
      </c>
      <c r="G14" s="35" t="s">
        <v>64</v>
      </c>
      <c r="H14" s="35" t="s">
        <v>167</v>
      </c>
      <c r="I14" s="35" t="s">
        <v>72</v>
      </c>
      <c r="J14" s="35" t="s">
        <v>147</v>
      </c>
      <c r="K14" s="35" t="s">
        <v>148</v>
      </c>
      <c r="L14" s="74" t="s">
        <v>73</v>
      </c>
    </row>
    <row r="15" spans="1:12" ht="33.75" customHeight="1" x14ac:dyDescent="0.25">
      <c r="B15" s="595"/>
      <c r="C15" s="100" t="str">
        <f>IF(VLOOKUP(C11,PROPONENTES!B10:N111,2,FALSE)=0,"",VLOOKUP(C11,PROPONENTES!B10:N111,2,FALSE))</f>
        <v xml:space="preserve">VÍCTOR RAÚL NEIRA DELVASTO </v>
      </c>
      <c r="D15" s="101">
        <f>IF(VLOOKUP(C11,PROPONENTES!B10:N111,3,FALSE)=0,"",VLOOKUP(C11,PROPONENTES!B10:N111,3,FALSE))</f>
        <v>0.45</v>
      </c>
      <c r="E15" s="102">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5074.8450000000003</v>
      </c>
      <c r="F15" s="103" t="str">
        <f t="shared" ref="F15:F18" si="1">IF(C15="","",IF(E15&gt;=$J$15*0.5,"SI","NO"))</f>
        <v>SI</v>
      </c>
      <c r="G15" s="104" t="str">
        <f t="shared" ref="G15:G17" si="2">IF(C15="","",IF(E15&gt;=$J$15*0.05,"SI",IF(E15=0,"NO APORTA EXPERIENCIA",)))</f>
        <v>SI</v>
      </c>
      <c r="H15" s="103" t="str">
        <f>IF(C15="","",IF(AND(G15="NO APORTA EXPERIENCIA",D15&lt;=10%),"SI",IF(G15="SI","NO APLICA","NO - PORCENTAJE MAYOR AL 10%")))</f>
        <v>NO APLICA</v>
      </c>
      <c r="I15" s="641">
        <f>COUNTIF(D64:I64,"CUMPLE")</f>
        <v>2</v>
      </c>
      <c r="J15" s="586">
        <f>IF(AND(I15&gt;=1,I15&lt;=2),L8,IF(AND(I15&gt;=3,I15&lt;=4),L9,IF(AND(I15&gt;=5,I15&lt;=7),L10)))</f>
        <v>1645.1285451923077</v>
      </c>
      <c r="K15" s="586">
        <f>+E20</f>
        <v>10128.25</v>
      </c>
      <c r="L15" s="587" t="str">
        <f>IF(K15&gt;=J15,"CUMPLE","NO CUMPLE")</f>
        <v>CUMPLE</v>
      </c>
    </row>
    <row r="16" spans="1:12" ht="33.75" customHeight="1" x14ac:dyDescent="0.25">
      <c r="B16" s="595"/>
      <c r="C16" s="100" t="str">
        <f>IF(VLOOKUP(C11,PROPONENTES!B10:N111,4,FALSE)=0,"",VLOOKUP(C11,PROPONENTES!B10:N111,4,FALSE))</f>
        <v xml:space="preserve">Hernando Sandoval Guzman </v>
      </c>
      <c r="D16" s="101">
        <f>IF(VLOOKUP(C11,PROPONENTES!B10:N111,5,FALSE)=0,"",VLOOKUP(C11,PROPONENTES!B10:N111,5,FALSE))</f>
        <v>0.1</v>
      </c>
      <c r="E16" s="102">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0</v>
      </c>
      <c r="F16" s="103" t="str">
        <f t="shared" si="1"/>
        <v>NO</v>
      </c>
      <c r="G16" s="104" t="str">
        <f t="shared" si="2"/>
        <v>NO APORTA EXPERIENCIA</v>
      </c>
      <c r="H16" s="104" t="str">
        <f>IF(C16="","",IF(AND(G16="NO APORTA EXPERIENCIA",D16&lt;=10%),"SI",IF(G16="SI","NO APLICA","NO - PORCENTAJE MAYOR AL 10%")))</f>
        <v>SI</v>
      </c>
      <c r="I16" s="641"/>
      <c r="J16" s="586"/>
      <c r="K16" s="586"/>
      <c r="L16" s="587"/>
    </row>
    <row r="17" spans="2:14" ht="33.75" customHeight="1" x14ac:dyDescent="0.25">
      <c r="B17" s="595"/>
      <c r="C17" s="100" t="str">
        <f>IF(VLOOKUP(C11,PROPONENTES!B10:N111,6,FALSE)=0,"",VLOOKUP(C11,PROPONENTES!B10:N111,6,FALSE))</f>
        <v>HN INGENIERIA SAS</v>
      </c>
      <c r="D17" s="101">
        <f>IF(VLOOKUP(C11,PROPONENTES!B10:N111,7,FALSE)=0,"",VLOOKUP(C11,PROPONENTES!B10:N111,7,FALSE))</f>
        <v>0.45</v>
      </c>
      <c r="E17" s="102">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5053.4049999999997</v>
      </c>
      <c r="F17" s="103" t="str">
        <f t="shared" si="1"/>
        <v>SI</v>
      </c>
      <c r="G17" s="104" t="str">
        <f t="shared" si="2"/>
        <v>SI</v>
      </c>
      <c r="H17" s="103" t="str">
        <f>IF(C17="","",IF(AND(G17="NO APORTA EXPERIENCIA",D17&lt;=10%),"SI",IF(G17="SI","NO APLICA","NO - PORCENTAJE MAYOR AL 10%")))</f>
        <v>NO APLICA</v>
      </c>
      <c r="I17" s="641"/>
      <c r="J17" s="586"/>
      <c r="K17" s="586"/>
      <c r="L17" s="587"/>
    </row>
    <row r="18" spans="2:14" ht="50.25" customHeight="1" x14ac:dyDescent="0.25">
      <c r="B18" s="595"/>
      <c r="C18" s="100" t="str">
        <f>IF(VLOOKUP(C11,PROPONENTES!B10:N111,8,FALSE)=0,"",VLOOKUP(C11,PROPONENTES!B10:N111,8,FALSE))</f>
        <v/>
      </c>
      <c r="D18" s="101" t="str">
        <f>IF(VLOOKUP(C11,PROPONENTES!B10:N111,9,FALSE)=0,"",VLOOKUP(C11,PROPONENTES!B10:N111,9,FALSE))</f>
        <v/>
      </c>
      <c r="E18" s="102" t="str">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
      </c>
      <c r="F18" s="103" t="str">
        <f t="shared" si="1"/>
        <v/>
      </c>
      <c r="G18" s="104" t="str">
        <f>IF(C18="","",IF(E18&gt;=$J$15*0.05,"SI",IF(E18=0,"NO APORTA EXPERIENCIA",)))</f>
        <v/>
      </c>
      <c r="H18" s="103" t="str">
        <f>IF(C18="","",IF(AND(G18="NO APORTA EXPERIENCIA",D18&lt;=10%),"SI",IF(G18="SI","NO APLICA","NO - PORCENTAJE MAYOR AL 10%")))</f>
        <v/>
      </c>
      <c r="I18" s="35" t="s">
        <v>176</v>
      </c>
      <c r="J18" s="35" t="s">
        <v>175</v>
      </c>
      <c r="K18" s="528" t="s">
        <v>73</v>
      </c>
      <c r="L18" s="528"/>
    </row>
    <row r="19" spans="2:14" ht="33.75" customHeight="1" x14ac:dyDescent="0.25">
      <c r="B19" s="595"/>
      <c r="C19" s="100" t="str">
        <f>IF(VLOOKUP(C11,PROPONENTES!B10:N111,10,FALSE)=0,"",VLOOKUP(C11,PROPONENTES!B10:N111,10,FALSE))</f>
        <v/>
      </c>
      <c r="D19" s="101" t="str">
        <f>IF(VLOOKUP(C11,PROPONENTES!B10:N111,11,FALSE)=0,"",VLOOKUP(C11,PROPONENTES!B10:N111,11,FALSE))</f>
        <v/>
      </c>
      <c r="E19" s="102" t="str">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
      </c>
      <c r="F19" s="103" t="str">
        <f>IF(C19="","",IF(E19&gt;=$J$15*0.5,"SI","NO"))</f>
        <v/>
      </c>
      <c r="G19" s="104" t="str">
        <f>IF(C19="","",IF(E19&gt;=$J$15*0.05,"SI",IF(E19=0,"NO APORTA EXPERIENCIA",)))</f>
        <v/>
      </c>
      <c r="H19" s="103" t="str">
        <f>IF(C19="","",IF(AND(G19="NO APORTA EXPERIENCIA",D19&lt;=10%),"SI",IF(G19="SI","NO APLICA","NO - PORCENTAJE MAYOR AL 10%")))</f>
        <v/>
      </c>
      <c r="I19" s="157">
        <f>SUMIF(D65:J65,"CUMPLE",D39:J39)+SUMIF(D65:J65,"CUMPLE",D42:J42)+SUMIF(D65:J65,"CUMPLE",D45:J45)</f>
        <v>10128.25</v>
      </c>
      <c r="J19" s="152">
        <f>70%*C10</f>
        <v>1535.4533088461537</v>
      </c>
      <c r="K19" s="587" t="str">
        <f>IF(I19&gt;=J19,"CUMPLE","NO CUMPLE")</f>
        <v>CUMPLE</v>
      </c>
      <c r="L19" s="587"/>
    </row>
    <row r="20" spans="2:14" ht="84.75" customHeight="1" x14ac:dyDescent="0.25">
      <c r="B20" s="30" t="s">
        <v>63</v>
      </c>
      <c r="C20" s="24">
        <f>+VLOOKUP(C11,PROPONENTES!B10:N111,12,FALSE)</f>
        <v>3</v>
      </c>
      <c r="D20" s="101">
        <f>+VLOOKUP(C11,PROPONENTES!B10:N111,13,FALSE)</f>
        <v>1</v>
      </c>
      <c r="E20" s="36">
        <f>SUM(E15:E19)</f>
        <v>10128.25</v>
      </c>
      <c r="F20" s="15" t="str">
        <f>IF(F15="SI","CUMPLE",IF(F16="SI","CUMPLE",IF(F17="SI","CUMPLE",IF(F18="SI","CUMPLE",IF(F19="SI","CUMPLE","NO CUMPLE")))))</f>
        <v>CUMPLE</v>
      </c>
      <c r="G20" s="15"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5" t="str">
        <f>IF(COUNTIF(E15:E19,0)&gt;1,"NO CUMPLE, HAY MAS DE UN (1) INTEGRANTE QUE NO APORTA EXPERIENCIA",IF(AND(OR(H15="NO APLICA",H15="SI",H15=""),OR(H16="NO APLICA",H16="SI",H16=""),OR(H17="NO APLICA",H17="SI",H17=""),OR(H18="NO APLICA",H18="SI",H18=""),OR(H19="NO APLICA",H19="SI",H19="")),"CUMPLE","NO CUMPLE"))</f>
        <v>CUMPLE</v>
      </c>
      <c r="I20" s="35" t="s">
        <v>174</v>
      </c>
      <c r="J20" s="143" t="str">
        <f>IF(VLOOKUP(C11,PUNTAJE!B15:AF179,27,FALSE)=0.25,"SI","NO")</f>
        <v>SI</v>
      </c>
      <c r="K20" s="35" t="s">
        <v>173</v>
      </c>
      <c r="L20" s="143" t="str">
        <f>IF(VLOOKUP(C11,PUNTAJE!B15:AF179,31,FALSE)=0.25,"SI","NO")</f>
        <v>SI</v>
      </c>
      <c r="N20" s="35"/>
    </row>
    <row r="21" spans="2:14" ht="10.5" customHeight="1" thickBot="1" x14ac:dyDescent="0.3">
      <c r="B21" s="588"/>
      <c r="C21" s="589"/>
      <c r="D21" s="589"/>
      <c r="E21" s="589"/>
      <c r="F21" s="589"/>
      <c r="G21" s="589"/>
      <c r="H21" s="589"/>
      <c r="I21" s="589"/>
      <c r="J21" s="589"/>
      <c r="K21" s="589"/>
      <c r="L21" s="590"/>
    </row>
    <row r="22" spans="2:14" ht="54" customHeight="1" thickBot="1" x14ac:dyDescent="0.3">
      <c r="B22" s="591" t="str">
        <f>CONCATENATE("ACREDITACION EXPERIENCIA ",'DATOS INICIALES'!G4)</f>
        <v>ACREDITACION EXPERIENCIA FDLK-LP-013-20234</v>
      </c>
      <c r="C22" s="592"/>
      <c r="D22" s="592"/>
      <c r="E22" s="592"/>
      <c r="F22" s="592"/>
      <c r="G22" s="592"/>
      <c r="H22" s="592"/>
      <c r="I22" s="592"/>
      <c r="J22" s="593"/>
      <c r="K22" s="593"/>
      <c r="L22" s="594"/>
    </row>
    <row r="23" spans="2:14" ht="40.5" customHeight="1" x14ac:dyDescent="0.25">
      <c r="B23" s="31" t="s">
        <v>34</v>
      </c>
      <c r="C23" s="25" t="s">
        <v>166</v>
      </c>
      <c r="D23" s="26" t="s">
        <v>16</v>
      </c>
      <c r="E23" s="26" t="s">
        <v>17</v>
      </c>
      <c r="F23" s="26" t="s">
        <v>18</v>
      </c>
      <c r="G23" s="26" t="s">
        <v>19</v>
      </c>
      <c r="H23" s="26" t="s">
        <v>20</v>
      </c>
      <c r="I23" s="26" t="s">
        <v>21</v>
      </c>
      <c r="J23" s="26" t="s">
        <v>165</v>
      </c>
      <c r="K23" s="598" t="s">
        <v>74</v>
      </c>
      <c r="L23" s="599"/>
    </row>
    <row r="24" spans="2:14" ht="39.75" customHeight="1" x14ac:dyDescent="0.25">
      <c r="B24" s="582" t="s">
        <v>134</v>
      </c>
      <c r="C24" s="583"/>
      <c r="D24" s="90" t="s">
        <v>199</v>
      </c>
      <c r="E24" s="90" t="s">
        <v>251</v>
      </c>
      <c r="F24" s="90"/>
      <c r="G24" s="90"/>
      <c r="H24" s="90"/>
      <c r="I24" s="90"/>
      <c r="J24" s="90"/>
      <c r="K24" s="596"/>
      <c r="L24" s="597"/>
    </row>
    <row r="25" spans="2:14" ht="39.75" customHeight="1" x14ac:dyDescent="0.25">
      <c r="B25" s="582" t="s">
        <v>135</v>
      </c>
      <c r="C25" s="583"/>
      <c r="D25" s="90"/>
      <c r="E25" s="90"/>
      <c r="F25" s="90"/>
      <c r="G25" s="90"/>
      <c r="H25" s="90"/>
      <c r="I25" s="90"/>
      <c r="J25" s="90"/>
      <c r="K25" s="596"/>
      <c r="L25" s="597"/>
    </row>
    <row r="26" spans="2:14" ht="39.75" customHeight="1" x14ac:dyDescent="0.25">
      <c r="B26" s="582" t="s">
        <v>136</v>
      </c>
      <c r="C26" s="583"/>
      <c r="D26" s="90"/>
      <c r="E26" s="90"/>
      <c r="F26" s="90"/>
      <c r="G26" s="90"/>
      <c r="H26" s="90"/>
      <c r="I26" s="90"/>
      <c r="J26" s="90"/>
      <c r="K26" s="596"/>
      <c r="L26" s="597"/>
    </row>
    <row r="27" spans="2:14" ht="45.75" customHeight="1" x14ac:dyDescent="0.25">
      <c r="B27" s="600" t="s">
        <v>60</v>
      </c>
      <c r="C27" s="25" t="s">
        <v>37</v>
      </c>
      <c r="D27" s="91" t="s">
        <v>480</v>
      </c>
      <c r="E27" s="91" t="s">
        <v>481</v>
      </c>
      <c r="F27" s="91"/>
      <c r="G27" s="91"/>
      <c r="H27" s="91"/>
      <c r="I27" s="91"/>
      <c r="J27" s="91"/>
      <c r="K27" s="596"/>
      <c r="L27" s="597"/>
    </row>
    <row r="28" spans="2:14" ht="156.75" customHeight="1" x14ac:dyDescent="0.25">
      <c r="B28" s="601"/>
      <c r="C28" s="25" t="s">
        <v>38</v>
      </c>
      <c r="D28" s="91" t="s">
        <v>482</v>
      </c>
      <c r="E28" s="91" t="s">
        <v>483</v>
      </c>
      <c r="F28" s="91"/>
      <c r="G28" s="91"/>
      <c r="H28" s="91"/>
      <c r="I28" s="91"/>
      <c r="J28" s="91"/>
      <c r="K28" s="596"/>
      <c r="L28" s="597"/>
    </row>
    <row r="29" spans="2:14" ht="52.5" customHeight="1" x14ac:dyDescent="0.25">
      <c r="B29" s="601"/>
      <c r="C29" s="25" t="s">
        <v>169</v>
      </c>
      <c r="D29" s="95">
        <v>43858</v>
      </c>
      <c r="E29" s="95">
        <v>42786</v>
      </c>
      <c r="F29" s="95"/>
      <c r="G29" s="95"/>
      <c r="H29" s="95"/>
      <c r="I29" s="95"/>
      <c r="J29" s="95"/>
      <c r="K29" s="596"/>
      <c r="L29" s="597"/>
    </row>
    <row r="30" spans="2:14" ht="54.75" customHeight="1" x14ac:dyDescent="0.25">
      <c r="B30" s="601"/>
      <c r="C30" s="25" t="s">
        <v>42</v>
      </c>
      <c r="D30" s="95">
        <v>44148</v>
      </c>
      <c r="E30" s="95">
        <v>43088</v>
      </c>
      <c r="F30" s="95"/>
      <c r="G30" s="95"/>
      <c r="H30" s="95"/>
      <c r="I30" s="95"/>
      <c r="J30" s="95"/>
      <c r="K30" s="596"/>
      <c r="L30" s="597"/>
    </row>
    <row r="31" spans="2:14" ht="41.25" customHeight="1" x14ac:dyDescent="0.25">
      <c r="B31" s="601"/>
      <c r="C31" s="25" t="s">
        <v>39</v>
      </c>
      <c r="D31" s="92">
        <v>2020</v>
      </c>
      <c r="E31" s="92">
        <v>2017</v>
      </c>
      <c r="F31" s="92"/>
      <c r="G31" s="92"/>
      <c r="H31" s="92"/>
      <c r="I31" s="92"/>
      <c r="J31" s="92"/>
      <c r="K31" s="596"/>
      <c r="L31" s="597"/>
    </row>
    <row r="32" spans="2:14" ht="63" customHeight="1" x14ac:dyDescent="0.25">
      <c r="B32" s="601"/>
      <c r="C32" s="25" t="s">
        <v>40</v>
      </c>
      <c r="D32" s="91" t="s">
        <v>308</v>
      </c>
      <c r="E32" s="91" t="s">
        <v>22</v>
      </c>
      <c r="F32" s="91"/>
      <c r="G32" s="91"/>
      <c r="H32" s="91"/>
      <c r="I32" s="91"/>
      <c r="J32" s="91"/>
      <c r="K32" s="596"/>
      <c r="L32" s="597"/>
    </row>
    <row r="33" spans="2:12" ht="46.5" customHeight="1" x14ac:dyDescent="0.25">
      <c r="B33" s="601"/>
      <c r="C33" s="25" t="s">
        <v>41</v>
      </c>
      <c r="D33" s="91" t="s">
        <v>484</v>
      </c>
      <c r="E33" s="91" t="s">
        <v>485</v>
      </c>
      <c r="F33" s="91"/>
      <c r="G33" s="91"/>
      <c r="H33" s="91"/>
      <c r="I33" s="91"/>
      <c r="J33" s="91"/>
      <c r="K33" s="596"/>
      <c r="L33" s="597"/>
    </row>
    <row r="34" spans="2:12" ht="27.75" customHeight="1" x14ac:dyDescent="0.25">
      <c r="B34" s="601"/>
      <c r="C34" s="27" t="s">
        <v>35</v>
      </c>
      <c r="D34" s="96">
        <v>12</v>
      </c>
      <c r="E34" s="96">
        <v>52</v>
      </c>
      <c r="F34" s="96"/>
      <c r="G34" s="97"/>
      <c r="H34" s="97"/>
      <c r="I34" s="97"/>
      <c r="J34" s="97"/>
      <c r="K34" s="596"/>
      <c r="L34" s="597"/>
    </row>
    <row r="35" spans="2:12" ht="102.75" customHeight="1" x14ac:dyDescent="0.25">
      <c r="B35" s="601"/>
      <c r="C35" s="25" t="s">
        <v>137</v>
      </c>
      <c r="D35" s="93">
        <v>10106.81</v>
      </c>
      <c r="E35" s="93">
        <v>10149.69</v>
      </c>
      <c r="F35" s="93"/>
      <c r="G35" s="93"/>
      <c r="H35" s="93"/>
      <c r="I35" s="93"/>
      <c r="J35" s="93"/>
      <c r="K35" s="596"/>
      <c r="L35" s="597"/>
    </row>
    <row r="36" spans="2:12" ht="48" customHeight="1" x14ac:dyDescent="0.25">
      <c r="B36" s="601"/>
      <c r="C36" s="25" t="s">
        <v>76</v>
      </c>
      <c r="D36" s="105">
        <f>IFERROR(D35*VLOOKUP(D31,'DATOS INICIALES'!$A$12:$B$43,2,0),"0")</f>
        <v>8871788138.4300003</v>
      </c>
      <c r="E36" s="105">
        <f>IFERROR(E35*VLOOKUP(E31,'DATOS INICIALES'!$A$12:$B$43,2,0),"0")</f>
        <v>7487598857.7300005</v>
      </c>
      <c r="F36" s="105" t="str">
        <f>IFERROR(F35*VLOOKUP(F31,'DATOS INICIALES'!$A$12:$B$43,2,0),"0")</f>
        <v>0</v>
      </c>
      <c r="G36" s="105" t="str">
        <f>IFERROR(G35*VLOOKUP(G31,'DATOS INICIALES'!$A$12:$B$43,2,0),"0")</f>
        <v>0</v>
      </c>
      <c r="H36" s="105" t="str">
        <f>IFERROR(H35*VLOOKUP(H31,'DATOS INICIALES'!$A$12:$B$43,2,0),"0")</f>
        <v>0</v>
      </c>
      <c r="I36" s="105" t="str">
        <f>IFERROR(I35*VLOOKUP(I31,'DATOS INICIALES'!$A$12:$B$43,2,0),"0")</f>
        <v>0</v>
      </c>
      <c r="J36" s="105" t="str">
        <f>IFERROR(J35*VLOOKUP(J31,'DATOS INICIALES'!$A$12:$B$43,2,0),"0")</f>
        <v>0</v>
      </c>
      <c r="K36" s="596"/>
      <c r="L36" s="597"/>
    </row>
    <row r="37" spans="2:12" ht="33.75" customHeight="1" x14ac:dyDescent="0.25">
      <c r="B37" s="601"/>
      <c r="C37" s="25" t="s">
        <v>138</v>
      </c>
      <c r="D37" s="94">
        <v>0.5</v>
      </c>
      <c r="E37" s="94">
        <v>0.5</v>
      </c>
      <c r="F37" s="94"/>
      <c r="G37" s="94"/>
      <c r="H37" s="94"/>
      <c r="I37" s="94"/>
      <c r="J37" s="94"/>
      <c r="K37" s="596"/>
      <c r="L37" s="597"/>
    </row>
    <row r="38" spans="2:12" ht="48.75" customHeight="1" x14ac:dyDescent="0.25">
      <c r="B38" s="601"/>
      <c r="C38" s="25" t="s">
        <v>144</v>
      </c>
      <c r="D38" s="105">
        <f t="shared" ref="D38:J38" si="3">IF(D24="","0",D37*D36)</f>
        <v>4435894069.2150002</v>
      </c>
      <c r="E38" s="105">
        <f t="shared" si="3"/>
        <v>3743799428.8650002</v>
      </c>
      <c r="F38" s="105" t="str">
        <f t="shared" si="3"/>
        <v>0</v>
      </c>
      <c r="G38" s="105" t="str">
        <f t="shared" si="3"/>
        <v>0</v>
      </c>
      <c r="H38" s="105" t="str">
        <f t="shared" si="3"/>
        <v>0</v>
      </c>
      <c r="I38" s="105" t="str">
        <f t="shared" si="3"/>
        <v>0</v>
      </c>
      <c r="J38" s="105" t="str">
        <f t="shared" si="3"/>
        <v>0</v>
      </c>
      <c r="K38" s="596"/>
      <c r="L38" s="597"/>
    </row>
    <row r="39" spans="2:12" ht="65.25" customHeight="1" x14ac:dyDescent="0.25">
      <c r="B39" s="601"/>
      <c r="C39" s="25" t="s">
        <v>139</v>
      </c>
      <c r="D39" s="106">
        <f t="shared" ref="D39:J39" si="4">IFERROR(D35*D37,"0")</f>
        <v>5053.4049999999997</v>
      </c>
      <c r="E39" s="106">
        <f t="shared" si="4"/>
        <v>5074.8450000000003</v>
      </c>
      <c r="F39" s="106">
        <f t="shared" si="4"/>
        <v>0</v>
      </c>
      <c r="G39" s="106">
        <f t="shared" si="4"/>
        <v>0</v>
      </c>
      <c r="H39" s="106">
        <f t="shared" si="4"/>
        <v>0</v>
      </c>
      <c r="I39" s="106">
        <f t="shared" si="4"/>
        <v>0</v>
      </c>
      <c r="J39" s="106">
        <f t="shared" si="4"/>
        <v>0</v>
      </c>
      <c r="K39" s="596"/>
      <c r="L39" s="597"/>
    </row>
    <row r="40" spans="2:12" ht="65.25" customHeight="1" x14ac:dyDescent="0.25">
      <c r="B40" s="601"/>
      <c r="C40" s="25" t="s">
        <v>140</v>
      </c>
      <c r="D40" s="94"/>
      <c r="E40" s="94"/>
      <c r="F40" s="94"/>
      <c r="G40" s="94"/>
      <c r="H40" s="94"/>
      <c r="I40" s="94"/>
      <c r="J40" s="94"/>
      <c r="K40" s="596"/>
      <c r="L40" s="597"/>
    </row>
    <row r="41" spans="2:12" ht="65.25" customHeight="1" x14ac:dyDescent="0.25">
      <c r="B41" s="601"/>
      <c r="C41" s="25" t="s">
        <v>145</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596"/>
      <c r="L41" s="597"/>
    </row>
    <row r="42" spans="2:12" ht="65.25" customHeight="1" x14ac:dyDescent="0.25">
      <c r="B42" s="601"/>
      <c r="C42" s="25" t="s">
        <v>141</v>
      </c>
      <c r="D42" s="106">
        <f>IF(D25="",0,D35*D40)</f>
        <v>0</v>
      </c>
      <c r="E42" s="106">
        <f t="shared" ref="E42:J42" si="6">IF(E25="",0,E35*E40)</f>
        <v>0</v>
      </c>
      <c r="F42" s="106">
        <f t="shared" si="6"/>
        <v>0</v>
      </c>
      <c r="G42" s="106">
        <f t="shared" si="6"/>
        <v>0</v>
      </c>
      <c r="H42" s="106">
        <f t="shared" si="6"/>
        <v>0</v>
      </c>
      <c r="I42" s="106">
        <f t="shared" si="6"/>
        <v>0</v>
      </c>
      <c r="J42" s="106">
        <f t="shared" si="6"/>
        <v>0</v>
      </c>
      <c r="K42" s="596"/>
      <c r="L42" s="597"/>
    </row>
    <row r="43" spans="2:12" ht="65.25" customHeight="1" x14ac:dyDescent="0.25">
      <c r="B43" s="601"/>
      <c r="C43" s="25" t="s">
        <v>142</v>
      </c>
      <c r="D43" s="94"/>
      <c r="E43" s="94"/>
      <c r="F43" s="94"/>
      <c r="G43" s="94"/>
      <c r="H43" s="94"/>
      <c r="I43" s="94"/>
      <c r="J43" s="94"/>
      <c r="K43" s="596"/>
      <c r="L43" s="597"/>
    </row>
    <row r="44" spans="2:12" ht="65.25" customHeight="1" x14ac:dyDescent="0.25">
      <c r="B44" s="601"/>
      <c r="C44" s="25" t="s">
        <v>146</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596"/>
      <c r="L44" s="597"/>
    </row>
    <row r="45" spans="2:12" ht="65.25" customHeight="1" x14ac:dyDescent="0.25">
      <c r="B45" s="602"/>
      <c r="C45" s="25" t="s">
        <v>143</v>
      </c>
      <c r="D45" s="106">
        <f>IF(D26="",0,D35*D43)</f>
        <v>0</v>
      </c>
      <c r="E45" s="106">
        <f t="shared" ref="E45:J45" si="8">IF(E26="",0,E35*E43)</f>
        <v>0</v>
      </c>
      <c r="F45" s="106">
        <f t="shared" si="8"/>
        <v>0</v>
      </c>
      <c r="G45" s="106">
        <f t="shared" si="8"/>
        <v>0</v>
      </c>
      <c r="H45" s="106">
        <f t="shared" si="8"/>
        <v>0</v>
      </c>
      <c r="I45" s="106">
        <f t="shared" si="8"/>
        <v>0</v>
      </c>
      <c r="J45" s="106">
        <f t="shared" si="8"/>
        <v>0</v>
      </c>
      <c r="K45" s="596"/>
      <c r="L45" s="597"/>
    </row>
    <row r="46" spans="2:12" ht="39.75" customHeight="1" x14ac:dyDescent="0.25">
      <c r="B46" s="142" t="s">
        <v>57</v>
      </c>
      <c r="C46" s="29" t="s">
        <v>58</v>
      </c>
      <c r="D46" s="90" t="s">
        <v>14</v>
      </c>
      <c r="E46" s="90" t="s">
        <v>14</v>
      </c>
      <c r="F46" s="90"/>
      <c r="G46" s="90"/>
      <c r="H46" s="90"/>
      <c r="I46" s="90"/>
      <c r="J46" s="90"/>
      <c r="K46" s="596"/>
      <c r="L46" s="597"/>
    </row>
    <row r="47" spans="2:12" ht="24.75" customHeight="1" x14ac:dyDescent="0.25">
      <c r="B47" s="606" t="s">
        <v>36</v>
      </c>
      <c r="C47" s="28">
        <f>+'DATOS INICIALES'!D21</f>
        <v>72101500</v>
      </c>
      <c r="D47" s="96" t="s">
        <v>79</v>
      </c>
      <c r="E47" s="96" t="s">
        <v>79</v>
      </c>
      <c r="F47" s="96"/>
      <c r="G47" s="96"/>
      <c r="H47" s="96"/>
      <c r="I47" s="96"/>
      <c r="J47" s="97"/>
      <c r="K47" s="596"/>
      <c r="L47" s="597"/>
    </row>
    <row r="48" spans="2:12" ht="24.75" customHeight="1" x14ac:dyDescent="0.25">
      <c r="B48" s="607"/>
      <c r="C48" s="28">
        <f>+'DATOS INICIALES'!D22</f>
        <v>72102900</v>
      </c>
      <c r="D48" s="96" t="s">
        <v>79</v>
      </c>
      <c r="E48" s="96" t="s">
        <v>79</v>
      </c>
      <c r="F48" s="96"/>
      <c r="G48" s="96"/>
      <c r="H48" s="96"/>
      <c r="I48" s="96"/>
      <c r="J48" s="97"/>
      <c r="K48" s="596"/>
      <c r="L48" s="597"/>
    </row>
    <row r="49" spans="2:12" ht="24.75" customHeight="1" x14ac:dyDescent="0.25">
      <c r="B49" s="607"/>
      <c r="C49" s="28">
        <f>+'DATOS INICIALES'!D23</f>
        <v>72103300</v>
      </c>
      <c r="D49" s="96" t="s">
        <v>79</v>
      </c>
      <c r="E49" s="96" t="s">
        <v>79</v>
      </c>
      <c r="F49" s="96"/>
      <c r="G49" s="96"/>
      <c r="H49" s="96"/>
      <c r="I49" s="96"/>
      <c r="J49" s="97"/>
      <c r="K49" s="596"/>
      <c r="L49" s="597"/>
    </row>
    <row r="50" spans="2:12" ht="24.75" customHeight="1" x14ac:dyDescent="0.25">
      <c r="B50" s="607"/>
      <c r="C50" s="28">
        <f>+'DATOS INICIALES'!D24</f>
        <v>72141100</v>
      </c>
      <c r="D50" s="96" t="s">
        <v>79</v>
      </c>
      <c r="E50" s="96" t="s">
        <v>79</v>
      </c>
      <c r="F50" s="96"/>
      <c r="G50" s="96"/>
      <c r="H50" s="96"/>
      <c r="I50" s="96"/>
      <c r="J50" s="97"/>
      <c r="K50" s="596"/>
      <c r="L50" s="597"/>
    </row>
    <row r="51" spans="2:12" ht="24.75" customHeight="1" x14ac:dyDescent="0.25">
      <c r="B51" s="607"/>
      <c r="C51" s="28">
        <f>+'DATOS INICIALES'!D25</f>
        <v>72141500</v>
      </c>
      <c r="D51" s="96" t="s">
        <v>79</v>
      </c>
      <c r="E51" s="96" t="s">
        <v>79</v>
      </c>
      <c r="F51" s="96"/>
      <c r="G51" s="96"/>
      <c r="H51" s="96"/>
      <c r="I51" s="96"/>
      <c r="J51" s="97"/>
      <c r="K51" s="596"/>
      <c r="L51" s="597"/>
    </row>
    <row r="52" spans="2:12" ht="24.75" customHeight="1" x14ac:dyDescent="0.25">
      <c r="B52" s="607"/>
      <c r="C52" s="28">
        <f>+'DATOS INICIALES'!D26</f>
        <v>72153900</v>
      </c>
      <c r="D52" s="96" t="s">
        <v>79</v>
      </c>
      <c r="E52" s="96" t="s">
        <v>79</v>
      </c>
      <c r="F52" s="96"/>
      <c r="G52" s="96"/>
      <c r="H52" s="96"/>
      <c r="I52" s="96"/>
      <c r="J52" s="97"/>
      <c r="K52" s="596"/>
      <c r="L52" s="597"/>
    </row>
    <row r="53" spans="2:12" ht="24.75" customHeight="1" x14ac:dyDescent="0.25">
      <c r="B53" s="607"/>
      <c r="C53" s="28"/>
      <c r="D53" s="96"/>
      <c r="E53" s="96"/>
      <c r="F53" s="96"/>
      <c r="G53" s="96"/>
      <c r="H53" s="96"/>
      <c r="I53" s="96"/>
      <c r="J53" s="96"/>
      <c r="K53" s="596"/>
      <c r="L53" s="597"/>
    </row>
    <row r="54" spans="2:12" ht="60.75" customHeight="1" x14ac:dyDescent="0.25">
      <c r="B54" s="608"/>
      <c r="C54" s="15" t="s">
        <v>59</v>
      </c>
      <c r="D54" s="15" t="str">
        <f t="shared" ref="D54:J54" si="9">IF(D24="","N/A",IF(D47="SI","CUMPLE",IF(D48="SI","CUMPLE",IF(D49="SI","CUMPLE",IF(D50="SI","CUMPLE",IF(D51="SI","CUMPLE",IF(D52="SI","CUMPLE",IF(D53="SI","CUMPLE","NO CUMPLE"))))))))</f>
        <v>CUMPLE</v>
      </c>
      <c r="E54" s="15" t="str">
        <f t="shared" si="9"/>
        <v>CUMPLE</v>
      </c>
      <c r="F54" s="15" t="str">
        <f t="shared" si="9"/>
        <v>N/A</v>
      </c>
      <c r="G54" s="15" t="str">
        <f t="shared" si="9"/>
        <v>N/A</v>
      </c>
      <c r="H54" s="15" t="str">
        <f t="shared" si="9"/>
        <v>N/A</v>
      </c>
      <c r="I54" s="15" t="str">
        <f t="shared" si="9"/>
        <v>N/A</v>
      </c>
      <c r="J54" s="15" t="str">
        <f t="shared" si="9"/>
        <v>N/A</v>
      </c>
      <c r="K54" s="596"/>
      <c r="L54" s="597"/>
    </row>
    <row r="55" spans="2:12" ht="296.25" customHeight="1" x14ac:dyDescent="0.25">
      <c r="B55" s="609" t="s">
        <v>206</v>
      </c>
      <c r="C55" s="610"/>
      <c r="D55" s="90" t="s">
        <v>14</v>
      </c>
      <c r="E55" s="90" t="s">
        <v>14</v>
      </c>
      <c r="F55" s="90"/>
      <c r="G55" s="90"/>
      <c r="H55" s="90"/>
      <c r="I55" s="90"/>
      <c r="J55" s="90"/>
      <c r="K55" s="639"/>
      <c r="L55" s="640"/>
    </row>
    <row r="56" spans="2:12" ht="353.25" customHeight="1" x14ac:dyDescent="0.25">
      <c r="B56" s="609" t="s">
        <v>209</v>
      </c>
      <c r="C56" s="610"/>
      <c r="D56" s="90" t="s">
        <v>14</v>
      </c>
      <c r="E56" s="90" t="s">
        <v>14</v>
      </c>
      <c r="F56" s="90"/>
      <c r="G56" s="90"/>
      <c r="H56" s="90"/>
      <c r="I56" s="90"/>
      <c r="J56" s="90"/>
      <c r="K56" s="639"/>
      <c r="L56" s="640"/>
    </row>
    <row r="57" spans="2:12" ht="99" customHeight="1" x14ac:dyDescent="0.25">
      <c r="B57" s="603" t="s">
        <v>211</v>
      </c>
      <c r="C57" s="604"/>
      <c r="D57" s="90" t="s">
        <v>14</v>
      </c>
      <c r="E57" s="90" t="s">
        <v>14</v>
      </c>
      <c r="F57" s="90"/>
      <c r="G57" s="90"/>
      <c r="H57" s="90"/>
      <c r="I57" s="90"/>
      <c r="J57" s="90"/>
      <c r="K57" s="639"/>
      <c r="L57" s="640"/>
    </row>
    <row r="58" spans="2:12" ht="92.25" customHeight="1" x14ac:dyDescent="0.25">
      <c r="B58" s="603" t="s">
        <v>207</v>
      </c>
      <c r="C58" s="604"/>
      <c r="D58" s="90" t="s">
        <v>14</v>
      </c>
      <c r="E58" s="90" t="s">
        <v>14</v>
      </c>
      <c r="F58" s="90"/>
      <c r="G58" s="90"/>
      <c r="H58" s="90"/>
      <c r="I58" s="90"/>
      <c r="J58" s="90"/>
      <c r="K58" s="639"/>
      <c r="L58" s="640"/>
    </row>
    <row r="59" spans="2:12" ht="291.75" customHeight="1" x14ac:dyDescent="0.25">
      <c r="B59" s="603" t="s">
        <v>208</v>
      </c>
      <c r="C59" s="604"/>
      <c r="D59" s="90" t="s">
        <v>14</v>
      </c>
      <c r="E59" s="90" t="s">
        <v>14</v>
      </c>
      <c r="F59" s="90"/>
      <c r="G59" s="90"/>
      <c r="H59" s="90"/>
      <c r="I59" s="90"/>
      <c r="J59" s="90"/>
      <c r="K59" s="639"/>
      <c r="L59" s="640"/>
    </row>
    <row r="60" spans="2:12" ht="336" customHeight="1" x14ac:dyDescent="0.25">
      <c r="B60" s="531" t="s">
        <v>213</v>
      </c>
      <c r="C60" s="531"/>
      <c r="D60" s="90" t="s">
        <v>14</v>
      </c>
      <c r="E60" s="90" t="s">
        <v>14</v>
      </c>
      <c r="F60" s="90"/>
      <c r="G60" s="90"/>
      <c r="H60" s="90"/>
      <c r="I60" s="90"/>
      <c r="J60" s="90"/>
      <c r="K60" s="639"/>
      <c r="L60" s="640"/>
    </row>
    <row r="61" spans="2:12" ht="129.75" customHeight="1" x14ac:dyDescent="0.25">
      <c r="B61" s="584" t="s">
        <v>168</v>
      </c>
      <c r="C61" s="585"/>
      <c r="D61" s="90" t="s">
        <v>14</v>
      </c>
      <c r="E61" s="90" t="s">
        <v>14</v>
      </c>
      <c r="F61" s="90"/>
      <c r="G61" s="90"/>
      <c r="H61" s="90"/>
      <c r="I61" s="90"/>
      <c r="J61" s="90"/>
      <c r="K61" s="639"/>
      <c r="L61" s="640"/>
    </row>
    <row r="62" spans="2:12" ht="408.75" customHeight="1" x14ac:dyDescent="0.25">
      <c r="B62" s="605" t="s">
        <v>170</v>
      </c>
      <c r="C62" s="605"/>
      <c r="D62" s="90" t="s">
        <v>14</v>
      </c>
      <c r="E62" s="90" t="s">
        <v>14</v>
      </c>
      <c r="F62" s="90"/>
      <c r="G62" s="90"/>
      <c r="H62" s="90"/>
      <c r="I62" s="90"/>
      <c r="J62" s="90"/>
      <c r="K62" s="639"/>
      <c r="L62" s="640"/>
    </row>
    <row r="63" spans="2:12" ht="234.75" customHeight="1" x14ac:dyDescent="0.25">
      <c r="B63" s="531" t="s">
        <v>212</v>
      </c>
      <c r="C63" s="531"/>
      <c r="D63" s="90" t="s">
        <v>14</v>
      </c>
      <c r="E63" s="90" t="s">
        <v>14</v>
      </c>
      <c r="F63" s="90"/>
      <c r="G63" s="90"/>
      <c r="H63" s="90"/>
      <c r="I63" s="90"/>
      <c r="J63" s="90"/>
      <c r="K63" s="639"/>
      <c r="L63" s="640"/>
    </row>
    <row r="64" spans="2:12" ht="70.5" customHeight="1" x14ac:dyDescent="0.25">
      <c r="B64" s="611" t="s">
        <v>80</v>
      </c>
      <c r="C64" s="611"/>
      <c r="D64" s="15" t="str">
        <f>IF(D24="","N/A",IF(AND(D46="CUMPLE",D54="CUMPLE",D55="CUMPLE",D56="CUMPLE",D57="CUMPLE",D58="CUMPLE",OR(D59="CUMPLE",D59="N/A"),D60="CUMPLE",OR(D61="CUMPLE",D61="N/A"),D63="CUMPLE",OR(D62="CUMPLE",D62="N/A")),"CUMPLE","NO CUMPLE"))</f>
        <v>CUMPLE</v>
      </c>
      <c r="E64" s="15" t="str">
        <f>IF(E24="","N/A",IF(AND(E46="CUMPLE",E54="CUMPLE",E55="CUMPLE",E56="CUMPLE",E57="CUMPLE",E58="CUMPLE",OR(E59="CUMPLE",E59="N/A"),E60="CUMPLE",OR(E61="CUMPLE",E61="N/A"),E63="CUMPLE",OR(E62="CUMPLE",E62="N/A")),"CUMPLE","NO CUMPLE"))</f>
        <v>CUMPLE</v>
      </c>
      <c r="F64" s="15" t="str">
        <f t="shared" ref="F64:J64" si="10">IF(F24="","N/A",IF(AND(F46="CUMPLE",F54="CUMPLE",F55="CUMPLE",F56="CUMPLE",F57="CUMPLE",F58="CUMPLE",OR(F59="CUMPLE",F59="N/A"),F60="CUMPLE",OR(F61="CUMPLE",F61="N/A"),F63="CUMPLE",OR(F62="CUMPLE",F62="N/A")),"CUMPLE","NO CUMPLE"))</f>
        <v>N/A</v>
      </c>
      <c r="G64" s="15" t="str">
        <f t="shared" si="10"/>
        <v>N/A</v>
      </c>
      <c r="H64" s="15" t="str">
        <f t="shared" si="10"/>
        <v>N/A</v>
      </c>
      <c r="I64" s="15" t="str">
        <f t="shared" si="10"/>
        <v>N/A</v>
      </c>
      <c r="J64" s="15" t="str">
        <f t="shared" si="10"/>
        <v>N/A</v>
      </c>
      <c r="K64" s="165"/>
      <c r="L64" s="162"/>
    </row>
    <row r="65" spans="2:12" ht="81.75" customHeight="1" x14ac:dyDescent="0.25">
      <c r="B65" s="531" t="s">
        <v>177</v>
      </c>
      <c r="C65" s="531"/>
      <c r="D65" s="90" t="s">
        <v>14</v>
      </c>
      <c r="E65" s="90" t="s">
        <v>14</v>
      </c>
      <c r="F65" s="90"/>
      <c r="G65" s="90"/>
      <c r="H65" s="90"/>
      <c r="I65" s="90"/>
      <c r="J65" s="90"/>
      <c r="K65" s="639"/>
      <c r="L65" s="640"/>
    </row>
  </sheetData>
  <sheetProtection formatCells="0" formatColumns="0" formatRows="0"/>
  <mergeCells count="80">
    <mergeCell ref="B12:L12"/>
    <mergeCell ref="B2:L2"/>
    <mergeCell ref="B3:L3"/>
    <mergeCell ref="B4:L4"/>
    <mergeCell ref="B5:L5"/>
    <mergeCell ref="B7:I7"/>
    <mergeCell ref="J7:L7"/>
    <mergeCell ref="C8:I8"/>
    <mergeCell ref="C9:I9"/>
    <mergeCell ref="C10:I10"/>
    <mergeCell ref="C11:G11"/>
    <mergeCell ref="I11:L11"/>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K39:L39"/>
    <mergeCell ref="K40:L40"/>
    <mergeCell ref="K41:L41"/>
    <mergeCell ref="K42:L42"/>
    <mergeCell ref="K43:L43"/>
    <mergeCell ref="K44:L44"/>
    <mergeCell ref="K46:L46"/>
    <mergeCell ref="B47:B54"/>
    <mergeCell ref="K47:L47"/>
    <mergeCell ref="K48:L48"/>
    <mergeCell ref="K49:L49"/>
    <mergeCell ref="K50:L50"/>
    <mergeCell ref="K51:L51"/>
    <mergeCell ref="K52:L52"/>
    <mergeCell ref="K53:L53"/>
    <mergeCell ref="K54:L54"/>
    <mergeCell ref="B55:C55"/>
    <mergeCell ref="K55:L55"/>
    <mergeCell ref="B56:C56"/>
    <mergeCell ref="K56:L56"/>
    <mergeCell ref="B57:C57"/>
    <mergeCell ref="K57:L57"/>
    <mergeCell ref="B58:C58"/>
    <mergeCell ref="K58:L58"/>
    <mergeCell ref="B59:C59"/>
    <mergeCell ref="K59:L59"/>
    <mergeCell ref="B60:C60"/>
    <mergeCell ref="K60:L60"/>
    <mergeCell ref="B64:C64"/>
    <mergeCell ref="B65:C65"/>
    <mergeCell ref="K65:L65"/>
    <mergeCell ref="B61:C61"/>
    <mergeCell ref="K61:L61"/>
    <mergeCell ref="B62:C62"/>
    <mergeCell ref="K62:L62"/>
    <mergeCell ref="B63:C63"/>
    <mergeCell ref="K63:L63"/>
  </mergeCells>
  <conditionalFormatting sqref="D25:J35">
    <cfRule type="containsBlanks" dxfId="815" priority="13">
      <formula>LEN(TRIM(D25))=0</formula>
    </cfRule>
    <cfRule type="notContainsErrors" dxfId="814" priority="14">
      <formula>NOT(ISERROR(D25))</formula>
    </cfRule>
  </conditionalFormatting>
  <conditionalFormatting sqref="D34:J34 D24:K24 D37:J37 D40:J40 D43:J43 D46:J53 D55:J63 K64:L64 D65:K65">
    <cfRule type="containsBlanks" dxfId="813" priority="15">
      <formula>LEN(TRIM(D24))=0</formula>
    </cfRule>
  </conditionalFormatting>
  <conditionalFormatting sqref="D46:J53">
    <cfRule type="cellIs" dxfId="812" priority="11" operator="equal">
      <formula>"NO CUMPLE"</formula>
    </cfRule>
    <cfRule type="cellIs" dxfId="811" priority="12" operator="equal">
      <formula>"CUMPLE"</formula>
    </cfRule>
  </conditionalFormatting>
  <conditionalFormatting sqref="D54:J54">
    <cfRule type="cellIs" dxfId="810" priority="27" operator="equal">
      <formula>"""CUMPLE"""</formula>
    </cfRule>
    <cfRule type="cellIs" dxfId="809" priority="26" operator="equal">
      <formula>"NO CUMPLE"</formula>
    </cfRule>
    <cfRule type="cellIs" dxfId="808" priority="25" operator="equal">
      <formula>"CUMPLE"</formula>
    </cfRule>
    <cfRule type="cellIs" dxfId="807" priority="21" operator="equal">
      <formula>"N/A"</formula>
    </cfRule>
  </conditionalFormatting>
  <conditionalFormatting sqref="D55:J63">
    <cfRule type="cellIs" dxfId="806" priority="3" operator="equal">
      <formula>"NO CUMPLE"</formula>
    </cfRule>
    <cfRule type="cellIs" dxfId="805" priority="4" operator="equal">
      <formula>"CUMPLE"</formula>
    </cfRule>
  </conditionalFormatting>
  <conditionalFormatting sqref="D64:J64">
    <cfRule type="cellIs" dxfId="804" priority="19" operator="equal">
      <formula>"NO CUMPLE"</formula>
    </cfRule>
    <cfRule type="cellIs" dxfId="803" priority="20" operator="equal">
      <formula>"""CUMPLE"""</formula>
    </cfRule>
    <cfRule type="cellIs" dxfId="802" priority="17" operator="equal">
      <formula>"N/A"</formula>
    </cfRule>
    <cfRule type="cellIs" dxfId="801" priority="18" operator="equal">
      <formula>"CUMPLE"</formula>
    </cfRule>
  </conditionalFormatting>
  <conditionalFormatting sqref="D65:J65">
    <cfRule type="cellIs" dxfId="800" priority="9" operator="equal">
      <formula>"NO CUMPLE"</formula>
    </cfRule>
    <cfRule type="cellIs" dxfId="799" priority="10" operator="equal">
      <formula>"CUMPLE"</formula>
    </cfRule>
  </conditionalFormatting>
  <conditionalFormatting sqref="D24:K24 D34:J34 D37:J37 D40:J40 D43:J43 D46:J53 D55:J63 K64:L64 D65:K65">
    <cfRule type="notContainsErrors" dxfId="798" priority="16">
      <formula>NOT(ISERROR(D24))</formula>
    </cfRule>
  </conditionalFormatting>
  <conditionalFormatting sqref="F20:H20">
    <cfRule type="cellIs" dxfId="797" priority="31" operator="equal">
      <formula>"CUMPLE"</formula>
    </cfRule>
    <cfRule type="cellIs" dxfId="796" priority="32" operator="equal">
      <formula>"NO CUMPLE"</formula>
    </cfRule>
    <cfRule type="cellIs" dxfId="795" priority="33" operator="equal">
      <formula>"""CUMPLE"""</formula>
    </cfRule>
  </conditionalFormatting>
  <conditionalFormatting sqref="I11">
    <cfRule type="containsText" dxfId="794" priority="37" operator="containsText" text="NO CUMPLE">
      <formula>NOT(ISERROR(SEARCH("NO CUMPLE",I11)))</formula>
    </cfRule>
    <cfRule type="containsText" dxfId="793" priority="34" operator="containsText" text="INHABILITADO">
      <formula>NOT(ISERROR(SEARCH("INHABILITADO",I11)))</formula>
    </cfRule>
    <cfRule type="containsText" dxfId="792" priority="35" operator="containsText" text="HABILITADO">
      <formula>NOT(ISERROR(SEARCH("HABILITADO",I11)))</formula>
    </cfRule>
    <cfRule type="containsText" dxfId="791" priority="36" operator="containsText" text="HABILITADO">
      <formula>NOT(ISERROR(SEARCH("HABILITADO",I11)))</formula>
    </cfRule>
  </conditionalFormatting>
  <conditionalFormatting sqref="J20">
    <cfRule type="cellIs" dxfId="790" priority="8" operator="equal">
      <formula>"SI"</formula>
    </cfRule>
    <cfRule type="cellIs" dxfId="789" priority="7" operator="equal">
      <formula>"NO"</formula>
    </cfRule>
  </conditionalFormatting>
  <conditionalFormatting sqref="K19">
    <cfRule type="cellIs" dxfId="788" priority="22" operator="equal">
      <formula>"CUMPLE"</formula>
    </cfRule>
    <cfRule type="cellIs" dxfId="787" priority="23" operator="equal">
      <formula>"NO CUMPLE"</formula>
    </cfRule>
    <cfRule type="cellIs" dxfId="786" priority="24" operator="equal">
      <formula>"""CUMPLE"""</formula>
    </cfRule>
  </conditionalFormatting>
  <conditionalFormatting sqref="K25:K63">
    <cfRule type="notContainsErrors" dxfId="785" priority="2">
      <formula>NOT(ISERROR(K25))</formula>
    </cfRule>
    <cfRule type="containsBlanks" dxfId="784" priority="1">
      <formula>LEN(TRIM(K25))=0</formula>
    </cfRule>
  </conditionalFormatting>
  <conditionalFormatting sqref="L15">
    <cfRule type="cellIs" dxfId="783" priority="28" operator="equal">
      <formula>"CUMPLE"</formula>
    </cfRule>
    <cfRule type="cellIs" dxfId="782" priority="29" operator="equal">
      <formula>"NO CUMPLE"</formula>
    </cfRule>
    <cfRule type="cellIs" dxfId="781" priority="30" operator="equal">
      <formula>"""CUMPLE"""</formula>
    </cfRule>
  </conditionalFormatting>
  <conditionalFormatting sqref="L20">
    <cfRule type="cellIs" dxfId="780" priority="5" operator="equal">
      <formula>"NO"</formula>
    </cfRule>
    <cfRule type="cellIs" dxfId="779" priority="6" operator="equal">
      <formula>"SI"</formula>
    </cfRule>
  </conditionalFormatting>
  <dataValidations count="3">
    <dataValidation type="list" allowBlank="1" showInputMessage="1" showErrorMessage="1" sqref="L57:L64" xr:uid="{00000000-0002-0000-1300-000000000000}">
      <formula1>"0,1,2,3,4,5,6"</formula1>
    </dataValidation>
    <dataValidation type="list" allowBlank="1" showInputMessage="1" showErrorMessage="1" sqref="D24:J26" xr:uid="{00000000-0002-0000-1300-000001000000}">
      <formula1>$C$15:$C$19</formula1>
    </dataValidation>
    <dataValidation type="list" allowBlank="1" showInputMessage="1" showErrorMessage="1" sqref="D65:I65" xr:uid="{00000000-0002-0000-1300-000002000000}">
      <formula1>"CUMPLE,NO CUMPLE"</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1300-000003000000}">
          <x14:formula1>
            <xm:f>'DATOS INICIALES'!$C$45:$C$46</xm:f>
          </x14:formula1>
          <xm:sqref>D47:I53 J47:J52</xm:sqref>
        </x14:dataValidation>
        <x14:dataValidation type="list" allowBlank="1" showInputMessage="1" showErrorMessage="1" xr:uid="{00000000-0002-0000-1300-000004000000}">
          <x14:formula1>
            <xm:f>'DATOS INICIALES'!$A$50:$A$52</xm:f>
          </x14:formula1>
          <xm:sqref>D55:I57 D46:J46 J55:J56 D58:J63</xm:sqref>
        </x14:dataValidation>
        <x14:dataValidation type="list" allowBlank="1" showInputMessage="1" showErrorMessage="1" xr:uid="{00000000-0002-0000-1300-000005000000}">
          <x14:formula1>
            <xm:f>'DATOS INICIALES'!$A$54:$A$59</xm:f>
          </x14:formula1>
          <xm:sqref>D23:I23</xm:sqref>
        </x14:dataValidation>
        <x14:dataValidation type="list" allowBlank="1" showInputMessage="1" showErrorMessage="1" xr:uid="{00000000-0002-0000-1300-000006000000}">
          <x14:formula1>
            <xm:f>'DATOS INICIALES'!$D$21:$D$25</xm:f>
          </x14:formula1>
          <xm:sqref>M47:M54</xm:sqref>
        </x14:dataValidation>
        <x14:dataValidation type="list" allowBlank="1" showInputMessage="1" showErrorMessage="1" xr:uid="{00000000-0002-0000-1300-000007000000}">
          <x14:formula1>
            <xm:f>'DATOS INICIALES'!$A$13:$A$43</xm:f>
          </x14:formula1>
          <xm:sqref>D31:I31</xm:sqref>
        </x14:dataValidation>
      </x14:dataValidations>
    </ext>
  </extLs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N65"/>
  <sheetViews>
    <sheetView view="pageBreakPreview" zoomScale="55" zoomScaleNormal="55" zoomScaleSheetLayoutView="55" workbookViewId="0">
      <pane ySplit="11" topLeftCell="A27" activePane="bottomLeft" state="frozenSplit"/>
      <selection activeCell="D65" sqref="D65"/>
      <selection pane="bottomLeft" activeCell="D65" sqref="D65"/>
    </sheetView>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612" t="s">
        <v>0</v>
      </c>
      <c r="C2" s="613"/>
      <c r="D2" s="613"/>
      <c r="E2" s="613"/>
      <c r="F2" s="613"/>
      <c r="G2" s="613"/>
      <c r="H2" s="613"/>
      <c r="I2" s="613"/>
      <c r="J2" s="613"/>
      <c r="K2" s="613"/>
      <c r="L2" s="614"/>
    </row>
    <row r="3" spans="1:12" ht="4.5" customHeight="1" x14ac:dyDescent="0.25">
      <c r="B3" s="615"/>
      <c r="C3" s="616"/>
      <c r="D3" s="616"/>
      <c r="E3" s="616"/>
      <c r="F3" s="616"/>
      <c r="G3" s="616"/>
      <c r="H3" s="616"/>
      <c r="I3" s="616"/>
      <c r="J3" s="616"/>
      <c r="K3" s="616"/>
      <c r="L3" s="617"/>
    </row>
    <row r="4" spans="1:12" ht="18.75" x14ac:dyDescent="0.3">
      <c r="B4" s="618" t="str">
        <f>'DATOS INICIALES'!G4</f>
        <v>FDLK-LP-013-20234</v>
      </c>
      <c r="C4" s="619"/>
      <c r="D4" s="619"/>
      <c r="E4" s="619"/>
      <c r="F4" s="619"/>
      <c r="G4" s="619"/>
      <c r="H4" s="619"/>
      <c r="I4" s="619"/>
      <c r="J4" s="619"/>
      <c r="K4" s="619"/>
      <c r="L4" s="620"/>
    </row>
    <row r="5" spans="1:12" ht="3.75" customHeight="1" x14ac:dyDescent="0.25">
      <c r="B5" s="615"/>
      <c r="C5" s="616"/>
      <c r="D5" s="616"/>
      <c r="E5" s="616"/>
      <c r="F5" s="616"/>
      <c r="G5" s="616"/>
      <c r="H5" s="616"/>
      <c r="I5" s="616"/>
      <c r="J5" s="616"/>
      <c r="K5" s="616"/>
      <c r="L5" s="617"/>
    </row>
    <row r="6" spans="1:12" x14ac:dyDescent="0.25">
      <c r="B6" s="10" t="s">
        <v>32</v>
      </c>
      <c r="C6" s="73" t="s">
        <v>54</v>
      </c>
      <c r="D6" s="72" t="s">
        <v>70</v>
      </c>
      <c r="E6" s="89"/>
      <c r="F6" s="65"/>
      <c r="G6" s="72" t="s">
        <v>97</v>
      </c>
      <c r="H6" s="99">
        <v>45632</v>
      </c>
      <c r="I6" s="41"/>
      <c r="J6" s="41"/>
      <c r="K6" s="41"/>
      <c r="L6" s="42"/>
    </row>
    <row r="7" spans="1:12" x14ac:dyDescent="0.25">
      <c r="B7" s="621" t="s">
        <v>89</v>
      </c>
      <c r="C7" s="622"/>
      <c r="D7" s="622"/>
      <c r="E7" s="622"/>
      <c r="F7" s="622"/>
      <c r="G7" s="622"/>
      <c r="H7" s="622"/>
      <c r="I7" s="622"/>
      <c r="J7" s="623" t="s">
        <v>71</v>
      </c>
      <c r="K7" s="622"/>
      <c r="L7" s="624"/>
    </row>
    <row r="8" spans="1:12" ht="36.75" customHeight="1" x14ac:dyDescent="0.25">
      <c r="B8" s="2" t="s">
        <v>23</v>
      </c>
      <c r="C8" s="632" t="str">
        <f>'DATOS INICIALES'!D2</f>
        <v xml:space="preserve">“CONTRATAR POR EL SISTEMA DE PRECIOS UNITARIOS A MONTO AGOTABLE EL DIAGNÓSTICO, MANTENIMIENTO CORRECTIVO Y PREVENTIVO, SUMINISTRO E INSTALACION DE MOBILIARIO DE LOS PARQUES DE PROXIMIDAD (VECINALES Y DE BOLSILLO) PRIORIZADOS EN LA LOCALIDAD DE KENNEDY”.  </v>
      </c>
      <c r="D8" s="633"/>
      <c r="E8" s="633"/>
      <c r="F8" s="633"/>
      <c r="G8" s="633"/>
      <c r="H8" s="633"/>
      <c r="I8" s="633"/>
      <c r="J8" s="154" t="s">
        <v>66</v>
      </c>
      <c r="K8" s="155">
        <v>0.75</v>
      </c>
      <c r="L8" s="156">
        <f>K8*$C$10</f>
        <v>1645.1285451923077</v>
      </c>
    </row>
    <row r="9" spans="1:12" ht="28.5" customHeight="1" x14ac:dyDescent="0.25">
      <c r="B9" s="2" t="s">
        <v>68</v>
      </c>
      <c r="C9" s="634">
        <f>+'DATOS INICIALES'!C5</f>
        <v>2851556145</v>
      </c>
      <c r="D9" s="635"/>
      <c r="E9" s="635"/>
      <c r="F9" s="635"/>
      <c r="G9" s="635"/>
      <c r="H9" s="635"/>
      <c r="I9" s="635"/>
      <c r="J9" s="154" t="s">
        <v>67</v>
      </c>
      <c r="K9" s="155">
        <v>1.2</v>
      </c>
      <c r="L9" s="156">
        <f t="shared" ref="L9:L10" si="0">K9*$C$10</f>
        <v>2632.2056723076921</v>
      </c>
    </row>
    <row r="10" spans="1:12" ht="25.5" customHeight="1" x14ac:dyDescent="0.25">
      <c r="B10" s="2" t="s">
        <v>69</v>
      </c>
      <c r="C10" s="636">
        <f>C9/'DATOS INICIALES'!B43</f>
        <v>2193.5047269230768</v>
      </c>
      <c r="D10" s="637"/>
      <c r="E10" s="637"/>
      <c r="F10" s="637"/>
      <c r="G10" s="637"/>
      <c r="H10" s="637"/>
      <c r="I10" s="637"/>
      <c r="J10" s="154" t="s">
        <v>171</v>
      </c>
      <c r="K10" s="155">
        <v>1.5</v>
      </c>
      <c r="L10" s="156">
        <f t="shared" si="0"/>
        <v>3290.2570903846154</v>
      </c>
    </row>
    <row r="11" spans="1:12" ht="59.25" customHeight="1" x14ac:dyDescent="0.25">
      <c r="A11" s="11">
        <v>17</v>
      </c>
      <c r="B11" s="2" t="s">
        <v>24</v>
      </c>
      <c r="C11" s="638" t="str">
        <f>VLOOKUP(A11,PROPONENTES!$A$10:$B$42,2,FALSE)</f>
        <v>CONSORCIO KENNEDY AVANZA</v>
      </c>
      <c r="D11" s="638"/>
      <c r="E11" s="638"/>
      <c r="F11" s="638"/>
      <c r="G11" s="638"/>
      <c r="H11" s="146" t="s">
        <v>172</v>
      </c>
      <c r="I11" s="631" t="str">
        <f>IF(AND(F20="CUMPLE",G20="CUMPLE",H20="CUMPLE",L15="CUMPLE",K19="CUMPLE"),"CUMPLE","NO CUMPLE")</f>
        <v>CUMPLE</v>
      </c>
      <c r="J11" s="631"/>
      <c r="K11" s="631"/>
      <c r="L11" s="631"/>
    </row>
    <row r="12" spans="1:12" ht="9.75" customHeight="1" x14ac:dyDescent="0.25">
      <c r="B12" s="625"/>
      <c r="C12" s="626"/>
      <c r="D12" s="626"/>
      <c r="E12" s="626"/>
      <c r="F12" s="626"/>
      <c r="G12" s="626"/>
      <c r="H12" s="626"/>
      <c r="I12" s="626"/>
      <c r="J12" s="626"/>
      <c r="K12" s="626"/>
      <c r="L12" s="627"/>
    </row>
    <row r="13" spans="1:12" s="141" customFormat="1" ht="24" customHeight="1" x14ac:dyDescent="0.25">
      <c r="B13" s="628" t="s">
        <v>78</v>
      </c>
      <c r="C13" s="629"/>
      <c r="D13" s="629"/>
      <c r="E13" s="629"/>
      <c r="F13" s="629"/>
      <c r="G13" s="629"/>
      <c r="H13" s="629"/>
      <c r="I13" s="629"/>
      <c r="J13" s="629"/>
      <c r="K13" s="629"/>
      <c r="L13" s="630"/>
    </row>
    <row r="14" spans="1:12" ht="69" customHeight="1" x14ac:dyDescent="0.25">
      <c r="B14" s="595" t="s">
        <v>33</v>
      </c>
      <c r="C14" s="74" t="s">
        <v>61</v>
      </c>
      <c r="D14" s="74" t="s">
        <v>62</v>
      </c>
      <c r="E14" s="35" t="s">
        <v>65</v>
      </c>
      <c r="F14" s="35" t="s">
        <v>75</v>
      </c>
      <c r="G14" s="35" t="s">
        <v>64</v>
      </c>
      <c r="H14" s="35" t="s">
        <v>167</v>
      </c>
      <c r="I14" s="35" t="s">
        <v>72</v>
      </c>
      <c r="J14" s="35" t="s">
        <v>147</v>
      </c>
      <c r="K14" s="35" t="s">
        <v>148</v>
      </c>
      <c r="L14" s="74" t="s">
        <v>73</v>
      </c>
    </row>
    <row r="15" spans="1:12" ht="33.75" customHeight="1" x14ac:dyDescent="0.25">
      <c r="B15" s="595"/>
      <c r="C15" s="100" t="str">
        <f>IF(VLOOKUP(C11,PROPONENTES!B10:N111,2,FALSE)=0,"",VLOOKUP(C11,PROPONENTES!B10:N111,2,FALSE))</f>
        <v xml:space="preserve">DOBLECRUZ INGENIERIA Y ARQUITECTURA S.A.S </v>
      </c>
      <c r="D15" s="101">
        <f>IF(VLOOKUP(C11,PROPONENTES!B10:N111,3,FALSE)=0,"",VLOOKUP(C11,PROPONENTES!B10:N111,3,FALSE))</f>
        <v>0.1</v>
      </c>
      <c r="E15" s="102">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0</v>
      </c>
      <c r="F15" s="103" t="str">
        <f t="shared" ref="F15:F18" si="1">IF(C15="","",IF(E15&gt;=$J$15*0.5,"SI","NO"))</f>
        <v>NO</v>
      </c>
      <c r="G15" s="104" t="str">
        <f t="shared" ref="G15:G17" si="2">IF(C15="","",IF(E15&gt;=$J$15*0.05,"SI",IF(E15=0,"NO APORTA EXPERIENCIA",)))</f>
        <v>NO APORTA EXPERIENCIA</v>
      </c>
      <c r="H15" s="103" t="str">
        <f>IF(C15="","",IF(AND(G15="NO APORTA EXPERIENCIA",D15&lt;=10%),"SI",IF(G15="SI","NO APLICA","NO - PORCENTAJE MAYOR AL 10%")))</f>
        <v>SI</v>
      </c>
      <c r="I15" s="641">
        <f>COUNTIF(D64:I64,"CUMPLE")</f>
        <v>1</v>
      </c>
      <c r="J15" s="586">
        <f>IF(AND(I15&gt;=1,I15&lt;=2),L8,IF(AND(I15&gt;=3,I15&lt;=4),L9,IF(AND(I15&gt;=5,I15&lt;=7),L10)))</f>
        <v>1645.1285451923077</v>
      </c>
      <c r="K15" s="586">
        <f>+E20</f>
        <v>3447.4537999999998</v>
      </c>
      <c r="L15" s="587" t="str">
        <f>IF(K15&gt;=J15,"CUMPLE","NO CUMPLE")</f>
        <v>CUMPLE</v>
      </c>
    </row>
    <row r="16" spans="1:12" ht="33.75" customHeight="1" x14ac:dyDescent="0.25">
      <c r="B16" s="595"/>
      <c r="C16" s="100" t="str">
        <f>IF(VLOOKUP(C11,PROPONENTES!B10:N111,4,FALSE)=0,"",VLOOKUP(C11,PROPONENTES!B10:N111,4,FALSE))</f>
        <v>M&amp;M INGENIEROS ASOCIADOS SAS</v>
      </c>
      <c r="D16" s="101">
        <f>IF(VLOOKUP(C11,PROPONENTES!B10:N111,5,FALSE)=0,"",VLOOKUP(C11,PROPONENTES!B10:N111,5,FALSE))</f>
        <v>0.9</v>
      </c>
      <c r="E16" s="102">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3447.4537999999998</v>
      </c>
      <c r="F16" s="103" t="str">
        <f t="shared" si="1"/>
        <v>SI</v>
      </c>
      <c r="G16" s="104" t="str">
        <f t="shared" si="2"/>
        <v>SI</v>
      </c>
      <c r="H16" s="104" t="str">
        <f>IF(C16="","",IF(AND(G16="NO APORTA EXPERIENCIA",D16&lt;=10%),"SI",IF(G16="SI","NO APLICA","NO - PORCENTAJE MAYOR AL 10%")))</f>
        <v>NO APLICA</v>
      </c>
      <c r="I16" s="641"/>
      <c r="J16" s="586"/>
      <c r="K16" s="586"/>
      <c r="L16" s="587"/>
    </row>
    <row r="17" spans="2:14" ht="33.75" customHeight="1" x14ac:dyDescent="0.25">
      <c r="B17" s="595"/>
      <c r="C17" s="100" t="str">
        <f>IF(VLOOKUP(C11,PROPONENTES!B10:N111,6,FALSE)=0,"",VLOOKUP(C11,PROPONENTES!B10:N111,6,FALSE))</f>
        <v/>
      </c>
      <c r="D17" s="101" t="str">
        <f>IF(VLOOKUP(C11,PROPONENTES!B10:N111,7,FALSE)=0,"",VLOOKUP(C11,PROPONENTES!B10:N111,7,FALSE))</f>
        <v/>
      </c>
      <c r="E17" s="102" t="str">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
      </c>
      <c r="F17" s="103" t="str">
        <f t="shared" si="1"/>
        <v/>
      </c>
      <c r="G17" s="104" t="str">
        <f t="shared" si="2"/>
        <v/>
      </c>
      <c r="H17" s="103" t="str">
        <f>IF(C17="","",IF(AND(G17="NO APORTA EXPERIENCIA",D17&lt;=10%),"SI",IF(G17="SI","NO APLICA","NO - PORCENTAJE MAYOR AL 10%")))</f>
        <v/>
      </c>
      <c r="I17" s="641"/>
      <c r="J17" s="586"/>
      <c r="K17" s="586"/>
      <c r="L17" s="587"/>
    </row>
    <row r="18" spans="2:14" ht="50.25" customHeight="1" x14ac:dyDescent="0.25">
      <c r="B18" s="595"/>
      <c r="C18" s="100" t="str">
        <f>IF(VLOOKUP(C11,PROPONENTES!B10:N111,8,FALSE)=0,"",VLOOKUP(C11,PROPONENTES!B10:N111,8,FALSE))</f>
        <v/>
      </c>
      <c r="D18" s="101" t="str">
        <f>IF(VLOOKUP(C11,PROPONENTES!B10:N111,9,FALSE)=0,"",VLOOKUP(C11,PROPONENTES!B10:N111,9,FALSE))</f>
        <v/>
      </c>
      <c r="E18" s="102" t="str">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
      </c>
      <c r="F18" s="103" t="str">
        <f t="shared" si="1"/>
        <v/>
      </c>
      <c r="G18" s="104" t="str">
        <f>IF(C18="","",IF(E18&gt;=$J$15*0.05,"SI",IF(E18=0,"NO APORTA EXPERIENCIA",)))</f>
        <v/>
      </c>
      <c r="H18" s="103" t="str">
        <f>IF(C18="","",IF(AND(G18="NO APORTA EXPERIENCIA",D18&lt;=10%),"SI",IF(G18="SI","NO APLICA","NO - PORCENTAJE MAYOR AL 10%")))</f>
        <v/>
      </c>
      <c r="I18" s="35" t="s">
        <v>176</v>
      </c>
      <c r="J18" s="35" t="s">
        <v>175</v>
      </c>
      <c r="K18" s="528" t="s">
        <v>73</v>
      </c>
      <c r="L18" s="528"/>
    </row>
    <row r="19" spans="2:14" ht="33.75" customHeight="1" x14ac:dyDescent="0.25">
      <c r="B19" s="595"/>
      <c r="C19" s="100" t="str">
        <f>IF(VLOOKUP(C11,PROPONENTES!B10:N111,10,FALSE)=0,"",VLOOKUP(C11,PROPONENTES!B10:N111,10,FALSE))</f>
        <v/>
      </c>
      <c r="D19" s="101" t="str">
        <f>IF(VLOOKUP(C11,PROPONENTES!B10:N111,11,FALSE)=0,"",VLOOKUP(C11,PROPONENTES!B10:N111,11,FALSE))</f>
        <v/>
      </c>
      <c r="E19" s="102" t="str">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
      </c>
      <c r="F19" s="103" t="str">
        <f>IF(C19="","",IF(E19&gt;=$J$15*0.5,"SI","NO"))</f>
        <v/>
      </c>
      <c r="G19" s="104" t="str">
        <f>IF(C19="","",IF(E19&gt;=$J$15*0.05,"SI",IF(E19=0,"NO APORTA EXPERIENCIA",)))</f>
        <v/>
      </c>
      <c r="H19" s="103" t="str">
        <f>IF(C19="","",IF(AND(G19="NO APORTA EXPERIENCIA",D19&lt;=10%),"SI",IF(G19="SI","NO APLICA","NO - PORCENTAJE MAYOR AL 10%")))</f>
        <v/>
      </c>
      <c r="I19" s="157">
        <f>SUMIF(D65:J65,"CUMPLE",D39:J39)+SUMIF(D65:J65,"CUMPLE",D42:J42)+SUMIF(D65:J65,"CUMPLE",D45:J45)</f>
        <v>3447.4537999999998</v>
      </c>
      <c r="J19" s="152">
        <f>70%*C10</f>
        <v>1535.4533088461537</v>
      </c>
      <c r="K19" s="587" t="str">
        <f>IF(I19&gt;=J19,"CUMPLE","NO CUMPLE")</f>
        <v>CUMPLE</v>
      </c>
      <c r="L19" s="587"/>
    </row>
    <row r="20" spans="2:14" ht="84.75" customHeight="1" x14ac:dyDescent="0.25">
      <c r="B20" s="30" t="s">
        <v>63</v>
      </c>
      <c r="C20" s="24">
        <f>+VLOOKUP(C11,PROPONENTES!B10:N111,12,FALSE)</f>
        <v>2</v>
      </c>
      <c r="D20" s="101">
        <f>+VLOOKUP(C11,PROPONENTES!B10:N111,13,FALSE)</f>
        <v>1</v>
      </c>
      <c r="E20" s="36">
        <f>SUM(E15:E19)</f>
        <v>3447.4537999999998</v>
      </c>
      <c r="F20" s="15" t="str">
        <f>IF(F15="SI","CUMPLE",IF(F16="SI","CUMPLE",IF(F17="SI","CUMPLE",IF(F18="SI","CUMPLE",IF(F19="SI","CUMPLE","NO CUMPLE")))))</f>
        <v>CUMPLE</v>
      </c>
      <c r="G20" s="15"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5" t="str">
        <f>IF(COUNTIF(E15:E19,0)&gt;1,"NO CUMPLE, HAY MAS DE UN (1) INTEGRANTE QUE NO APORTA EXPERIENCIA",IF(AND(OR(H15="NO APLICA",H15="SI",H15=""),OR(H16="NO APLICA",H16="SI",H16=""),OR(H17="NO APLICA",H17="SI",H17=""),OR(H18="NO APLICA",H18="SI",H18=""),OR(H19="NO APLICA",H19="SI",H19="")),"CUMPLE","NO CUMPLE"))</f>
        <v>CUMPLE</v>
      </c>
      <c r="I20" s="35" t="s">
        <v>174</v>
      </c>
      <c r="J20" s="143" t="str">
        <f>IF(VLOOKUP(C11,PUNTAJE!B15:AF179,27,FALSE)=0.25,"SI","NO")</f>
        <v>SI</v>
      </c>
      <c r="K20" s="35" t="s">
        <v>173</v>
      </c>
      <c r="L20" s="143" t="str">
        <f>IF(VLOOKUP(C11,PUNTAJE!B15:AF179,31,FALSE)=0.25,"SI","NO")</f>
        <v>SI</v>
      </c>
      <c r="N20" s="35"/>
    </row>
    <row r="21" spans="2:14" ht="10.5" customHeight="1" thickBot="1" x14ac:dyDescent="0.3">
      <c r="B21" s="588"/>
      <c r="C21" s="589"/>
      <c r="D21" s="589"/>
      <c r="E21" s="589"/>
      <c r="F21" s="589"/>
      <c r="G21" s="589"/>
      <c r="H21" s="589"/>
      <c r="I21" s="589"/>
      <c r="J21" s="589"/>
      <c r="K21" s="589"/>
      <c r="L21" s="590"/>
    </row>
    <row r="22" spans="2:14" ht="54" customHeight="1" thickBot="1" x14ac:dyDescent="0.3">
      <c r="B22" s="591" t="str">
        <f>CONCATENATE("ACREDITACION EXPERIENCIA ",'DATOS INICIALES'!G4)</f>
        <v>ACREDITACION EXPERIENCIA FDLK-LP-013-20234</v>
      </c>
      <c r="C22" s="592"/>
      <c r="D22" s="592"/>
      <c r="E22" s="592"/>
      <c r="F22" s="592"/>
      <c r="G22" s="592"/>
      <c r="H22" s="592"/>
      <c r="I22" s="592"/>
      <c r="J22" s="593"/>
      <c r="K22" s="593"/>
      <c r="L22" s="594"/>
    </row>
    <row r="23" spans="2:14" ht="40.5" customHeight="1" x14ac:dyDescent="0.25">
      <c r="B23" s="31" t="s">
        <v>34</v>
      </c>
      <c r="C23" s="25" t="s">
        <v>166</v>
      </c>
      <c r="D23" s="26" t="s">
        <v>16</v>
      </c>
      <c r="E23" s="26" t="s">
        <v>17</v>
      </c>
      <c r="F23" s="26" t="s">
        <v>18</v>
      </c>
      <c r="G23" s="26" t="s">
        <v>19</v>
      </c>
      <c r="H23" s="26" t="s">
        <v>20</v>
      </c>
      <c r="I23" s="26" t="s">
        <v>21</v>
      </c>
      <c r="J23" s="26" t="s">
        <v>165</v>
      </c>
      <c r="K23" s="598" t="s">
        <v>74</v>
      </c>
      <c r="L23" s="599"/>
    </row>
    <row r="24" spans="2:14" ht="39.75" customHeight="1" x14ac:dyDescent="0.25">
      <c r="B24" s="582" t="s">
        <v>134</v>
      </c>
      <c r="C24" s="583"/>
      <c r="D24" s="90" t="s">
        <v>255</v>
      </c>
      <c r="E24" s="90"/>
      <c r="F24" s="90"/>
      <c r="G24" s="90"/>
      <c r="H24" s="90"/>
      <c r="I24" s="90"/>
      <c r="J24" s="90"/>
      <c r="K24" s="596"/>
      <c r="L24" s="597"/>
    </row>
    <row r="25" spans="2:14" ht="39.75" customHeight="1" x14ac:dyDescent="0.25">
      <c r="B25" s="582" t="s">
        <v>135</v>
      </c>
      <c r="C25" s="583"/>
      <c r="D25" s="90"/>
      <c r="E25" s="90"/>
      <c r="F25" s="90"/>
      <c r="G25" s="90"/>
      <c r="H25" s="90"/>
      <c r="I25" s="90"/>
      <c r="J25" s="90"/>
      <c r="K25" s="596"/>
      <c r="L25" s="597"/>
    </row>
    <row r="26" spans="2:14" ht="39.75" customHeight="1" x14ac:dyDescent="0.25">
      <c r="B26" s="582" t="s">
        <v>136</v>
      </c>
      <c r="C26" s="583"/>
      <c r="D26" s="90"/>
      <c r="E26" s="90"/>
      <c r="F26" s="90"/>
      <c r="G26" s="90"/>
      <c r="H26" s="90"/>
      <c r="I26" s="90"/>
      <c r="J26" s="90"/>
      <c r="K26" s="596"/>
      <c r="L26" s="597"/>
    </row>
    <row r="27" spans="2:14" ht="45.75" customHeight="1" x14ac:dyDescent="0.25">
      <c r="B27" s="600" t="s">
        <v>60</v>
      </c>
      <c r="C27" s="25" t="s">
        <v>37</v>
      </c>
      <c r="D27" s="91" t="s">
        <v>486</v>
      </c>
      <c r="E27" s="91"/>
      <c r="F27" s="91"/>
      <c r="G27" s="91"/>
      <c r="H27" s="91"/>
      <c r="I27" s="91"/>
      <c r="J27" s="91"/>
      <c r="K27" s="596"/>
      <c r="L27" s="597"/>
    </row>
    <row r="28" spans="2:14" ht="156.75" customHeight="1" x14ac:dyDescent="0.25">
      <c r="B28" s="601"/>
      <c r="C28" s="25" t="s">
        <v>38</v>
      </c>
      <c r="D28" s="91" t="s">
        <v>487</v>
      </c>
      <c r="E28" s="91"/>
      <c r="F28" s="91"/>
      <c r="G28" s="91"/>
      <c r="H28" s="91"/>
      <c r="I28" s="91"/>
      <c r="J28" s="91"/>
      <c r="K28" s="596"/>
      <c r="L28" s="597"/>
    </row>
    <row r="29" spans="2:14" ht="52.5" customHeight="1" x14ac:dyDescent="0.25">
      <c r="B29" s="601"/>
      <c r="C29" s="25" t="s">
        <v>169</v>
      </c>
      <c r="D29" s="95">
        <v>39708</v>
      </c>
      <c r="E29" s="95"/>
      <c r="F29" s="95"/>
      <c r="G29" s="95"/>
      <c r="H29" s="95"/>
      <c r="I29" s="95"/>
      <c r="J29" s="95"/>
      <c r="K29" s="596"/>
      <c r="L29" s="597"/>
    </row>
    <row r="30" spans="2:14" ht="54.75" customHeight="1" x14ac:dyDescent="0.25">
      <c r="B30" s="601"/>
      <c r="C30" s="25" t="s">
        <v>42</v>
      </c>
      <c r="D30" s="95">
        <v>39949</v>
      </c>
      <c r="E30" s="95"/>
      <c r="F30" s="95"/>
      <c r="G30" s="95"/>
      <c r="H30" s="95"/>
      <c r="I30" s="95"/>
      <c r="J30" s="95"/>
      <c r="K30" s="596"/>
      <c r="L30" s="597"/>
    </row>
    <row r="31" spans="2:14" ht="41.25" customHeight="1" x14ac:dyDescent="0.25">
      <c r="B31" s="601"/>
      <c r="C31" s="25" t="s">
        <v>39</v>
      </c>
      <c r="D31" s="92">
        <v>2009</v>
      </c>
      <c r="E31" s="92"/>
      <c r="F31" s="92"/>
      <c r="G31" s="92"/>
      <c r="H31" s="92"/>
      <c r="I31" s="92"/>
      <c r="J31" s="92"/>
      <c r="K31" s="596"/>
      <c r="L31" s="597"/>
    </row>
    <row r="32" spans="2:14" ht="63" customHeight="1" x14ac:dyDescent="0.25">
      <c r="B32" s="601"/>
      <c r="C32" s="25" t="s">
        <v>40</v>
      </c>
      <c r="D32" s="91" t="s">
        <v>308</v>
      </c>
      <c r="E32" s="91"/>
      <c r="F32" s="91"/>
      <c r="G32" s="91"/>
      <c r="H32" s="91"/>
      <c r="I32" s="91"/>
      <c r="J32" s="91"/>
      <c r="K32" s="596"/>
      <c r="L32" s="597"/>
    </row>
    <row r="33" spans="2:12" ht="46.5" customHeight="1" x14ac:dyDescent="0.25">
      <c r="B33" s="601"/>
      <c r="C33" s="25" t="s">
        <v>41</v>
      </c>
      <c r="D33" s="91" t="s">
        <v>488</v>
      </c>
      <c r="E33" s="91"/>
      <c r="F33" s="91"/>
      <c r="G33" s="91"/>
      <c r="H33" s="91"/>
      <c r="I33" s="91"/>
      <c r="J33" s="91"/>
      <c r="K33" s="596"/>
      <c r="L33" s="597"/>
    </row>
    <row r="34" spans="2:12" ht="27.75" customHeight="1" x14ac:dyDescent="0.25">
      <c r="B34" s="601"/>
      <c r="C34" s="27" t="s">
        <v>35</v>
      </c>
      <c r="D34" s="96">
        <v>17</v>
      </c>
      <c r="E34" s="96"/>
      <c r="F34" s="96"/>
      <c r="G34" s="97"/>
      <c r="H34" s="97"/>
      <c r="I34" s="97"/>
      <c r="J34" s="97"/>
      <c r="K34" s="596"/>
      <c r="L34" s="597"/>
    </row>
    <row r="35" spans="2:12" ht="102.75" customHeight="1" x14ac:dyDescent="0.25">
      <c r="B35" s="601"/>
      <c r="C35" s="25" t="s">
        <v>137</v>
      </c>
      <c r="D35" s="93">
        <v>3517.81</v>
      </c>
      <c r="E35" s="93"/>
      <c r="F35" s="93"/>
      <c r="G35" s="93"/>
      <c r="H35" s="93"/>
      <c r="I35" s="93"/>
      <c r="J35" s="93"/>
      <c r="K35" s="596"/>
      <c r="L35" s="597"/>
    </row>
    <row r="36" spans="2:12" ht="48" customHeight="1" x14ac:dyDescent="0.25">
      <c r="B36" s="601"/>
      <c r="C36" s="25" t="s">
        <v>76</v>
      </c>
      <c r="D36" s="105">
        <f>IFERROR(D35*VLOOKUP(D31,'DATOS INICIALES'!$A$12:$B$43,2,0),"0")</f>
        <v>1747999789</v>
      </c>
      <c r="E36" s="105" t="str">
        <f>IFERROR(E35*VLOOKUP(E31,'DATOS INICIALES'!$A$12:$B$43,2,0),"0")</f>
        <v>0</v>
      </c>
      <c r="F36" s="105" t="str">
        <f>IFERROR(F35*VLOOKUP(F31,'DATOS INICIALES'!$A$12:$B$43,2,0),"0")</f>
        <v>0</v>
      </c>
      <c r="G36" s="105" t="str">
        <f>IFERROR(G35*VLOOKUP(G31,'DATOS INICIALES'!$A$12:$B$43,2,0),"0")</f>
        <v>0</v>
      </c>
      <c r="H36" s="105" t="str">
        <f>IFERROR(H35*VLOOKUP(H31,'DATOS INICIALES'!$A$12:$B$43,2,0),"0")</f>
        <v>0</v>
      </c>
      <c r="I36" s="105" t="str">
        <f>IFERROR(I35*VLOOKUP(I31,'DATOS INICIALES'!$A$12:$B$43,2,0),"0")</f>
        <v>0</v>
      </c>
      <c r="J36" s="105" t="str">
        <f>IFERROR(J35*VLOOKUP(J31,'DATOS INICIALES'!$A$12:$B$43,2,0),"0")</f>
        <v>0</v>
      </c>
      <c r="K36" s="596"/>
      <c r="L36" s="597"/>
    </row>
    <row r="37" spans="2:12" ht="33.75" customHeight="1" x14ac:dyDescent="0.25">
      <c r="B37" s="601"/>
      <c r="C37" s="25" t="s">
        <v>138</v>
      </c>
      <c r="D37" s="94">
        <v>0.98</v>
      </c>
      <c r="E37" s="94"/>
      <c r="F37" s="94"/>
      <c r="G37" s="94"/>
      <c r="H37" s="94"/>
      <c r="I37" s="94"/>
      <c r="J37" s="94"/>
      <c r="K37" s="596"/>
      <c r="L37" s="597"/>
    </row>
    <row r="38" spans="2:12" ht="48.75" customHeight="1" x14ac:dyDescent="0.25">
      <c r="B38" s="601"/>
      <c r="C38" s="25" t="s">
        <v>144</v>
      </c>
      <c r="D38" s="105">
        <f t="shared" ref="D38:J38" si="3">IF(D24="","0",D37*D36)</f>
        <v>1713039793.22</v>
      </c>
      <c r="E38" s="105" t="str">
        <f t="shared" si="3"/>
        <v>0</v>
      </c>
      <c r="F38" s="105" t="str">
        <f t="shared" si="3"/>
        <v>0</v>
      </c>
      <c r="G38" s="105" t="str">
        <f t="shared" si="3"/>
        <v>0</v>
      </c>
      <c r="H38" s="105" t="str">
        <f t="shared" si="3"/>
        <v>0</v>
      </c>
      <c r="I38" s="105" t="str">
        <f t="shared" si="3"/>
        <v>0</v>
      </c>
      <c r="J38" s="105" t="str">
        <f t="shared" si="3"/>
        <v>0</v>
      </c>
      <c r="K38" s="596"/>
      <c r="L38" s="597"/>
    </row>
    <row r="39" spans="2:12" ht="65.25" customHeight="1" x14ac:dyDescent="0.25">
      <c r="B39" s="601"/>
      <c r="C39" s="25" t="s">
        <v>139</v>
      </c>
      <c r="D39" s="106">
        <f t="shared" ref="D39:J39" si="4">IFERROR(D35*D37,"0")</f>
        <v>3447.4537999999998</v>
      </c>
      <c r="E39" s="106">
        <f t="shared" si="4"/>
        <v>0</v>
      </c>
      <c r="F39" s="106">
        <f t="shared" si="4"/>
        <v>0</v>
      </c>
      <c r="G39" s="106">
        <f t="shared" si="4"/>
        <v>0</v>
      </c>
      <c r="H39" s="106">
        <f t="shared" si="4"/>
        <v>0</v>
      </c>
      <c r="I39" s="106">
        <f t="shared" si="4"/>
        <v>0</v>
      </c>
      <c r="J39" s="106">
        <f t="shared" si="4"/>
        <v>0</v>
      </c>
      <c r="K39" s="596"/>
      <c r="L39" s="597"/>
    </row>
    <row r="40" spans="2:12" ht="65.25" customHeight="1" x14ac:dyDescent="0.25">
      <c r="B40" s="601"/>
      <c r="C40" s="25" t="s">
        <v>140</v>
      </c>
      <c r="D40" s="94"/>
      <c r="E40" s="94"/>
      <c r="F40" s="94"/>
      <c r="G40" s="94"/>
      <c r="H40" s="94"/>
      <c r="I40" s="94"/>
      <c r="J40" s="94"/>
      <c r="K40" s="596"/>
      <c r="L40" s="597"/>
    </row>
    <row r="41" spans="2:12" ht="65.25" customHeight="1" x14ac:dyDescent="0.25">
      <c r="B41" s="601"/>
      <c r="C41" s="25" t="s">
        <v>145</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596"/>
      <c r="L41" s="597"/>
    </row>
    <row r="42" spans="2:12" ht="65.25" customHeight="1" x14ac:dyDescent="0.25">
      <c r="B42" s="601"/>
      <c r="C42" s="25" t="s">
        <v>141</v>
      </c>
      <c r="D42" s="106">
        <f>IF(D25="",0,D35*D40)</f>
        <v>0</v>
      </c>
      <c r="E42" s="106">
        <f t="shared" ref="E42:J42" si="6">IF(E25="",0,E35*E40)</f>
        <v>0</v>
      </c>
      <c r="F42" s="106">
        <f t="shared" si="6"/>
        <v>0</v>
      </c>
      <c r="G42" s="106">
        <f t="shared" si="6"/>
        <v>0</v>
      </c>
      <c r="H42" s="106">
        <f t="shared" si="6"/>
        <v>0</v>
      </c>
      <c r="I42" s="106">
        <f t="shared" si="6"/>
        <v>0</v>
      </c>
      <c r="J42" s="106">
        <f t="shared" si="6"/>
        <v>0</v>
      </c>
      <c r="K42" s="596"/>
      <c r="L42" s="597"/>
    </row>
    <row r="43" spans="2:12" ht="65.25" customHeight="1" x14ac:dyDescent="0.25">
      <c r="B43" s="601"/>
      <c r="C43" s="25" t="s">
        <v>142</v>
      </c>
      <c r="D43" s="94"/>
      <c r="E43" s="94"/>
      <c r="F43" s="94"/>
      <c r="G43" s="94"/>
      <c r="H43" s="94"/>
      <c r="I43" s="94"/>
      <c r="J43" s="94"/>
      <c r="K43" s="596"/>
      <c r="L43" s="597"/>
    </row>
    <row r="44" spans="2:12" ht="65.25" customHeight="1" x14ac:dyDescent="0.25">
      <c r="B44" s="601"/>
      <c r="C44" s="25" t="s">
        <v>146</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596"/>
      <c r="L44" s="597"/>
    </row>
    <row r="45" spans="2:12" ht="65.25" customHeight="1" x14ac:dyDescent="0.25">
      <c r="B45" s="602"/>
      <c r="C45" s="25" t="s">
        <v>143</v>
      </c>
      <c r="D45" s="106">
        <f>IF(D26="",0,D35*D43)</f>
        <v>0</v>
      </c>
      <c r="E45" s="106">
        <f t="shared" ref="E45:J45" si="8">IF(E26="",0,E35*E43)</f>
        <v>0</v>
      </c>
      <c r="F45" s="106">
        <f t="shared" si="8"/>
        <v>0</v>
      </c>
      <c r="G45" s="106">
        <f t="shared" si="8"/>
        <v>0</v>
      </c>
      <c r="H45" s="106">
        <f t="shared" si="8"/>
        <v>0</v>
      </c>
      <c r="I45" s="106">
        <f t="shared" si="8"/>
        <v>0</v>
      </c>
      <c r="J45" s="106">
        <f t="shared" si="8"/>
        <v>0</v>
      </c>
      <c r="K45" s="596"/>
      <c r="L45" s="597"/>
    </row>
    <row r="46" spans="2:12" ht="39.75" customHeight="1" x14ac:dyDescent="0.25">
      <c r="B46" s="142" t="s">
        <v>57</v>
      </c>
      <c r="C46" s="29" t="s">
        <v>58</v>
      </c>
      <c r="D46" s="90" t="s">
        <v>14</v>
      </c>
      <c r="E46" s="90"/>
      <c r="F46" s="90"/>
      <c r="G46" s="90"/>
      <c r="H46" s="90"/>
      <c r="I46" s="90"/>
      <c r="J46" s="90"/>
      <c r="K46" s="596"/>
      <c r="L46" s="597"/>
    </row>
    <row r="47" spans="2:12" ht="24.75" customHeight="1" x14ac:dyDescent="0.25">
      <c r="B47" s="606" t="s">
        <v>36</v>
      </c>
      <c r="C47" s="28">
        <f>+'DATOS INICIALES'!D21</f>
        <v>72101500</v>
      </c>
      <c r="D47" s="96" t="s">
        <v>79</v>
      </c>
      <c r="E47" s="96"/>
      <c r="F47" s="96"/>
      <c r="G47" s="96"/>
      <c r="H47" s="96"/>
      <c r="I47" s="96"/>
      <c r="J47" s="97"/>
      <c r="K47" s="596"/>
      <c r="L47" s="597"/>
    </row>
    <row r="48" spans="2:12" ht="24.75" customHeight="1" x14ac:dyDescent="0.25">
      <c r="B48" s="607"/>
      <c r="C48" s="28">
        <f>+'DATOS INICIALES'!D22</f>
        <v>72102900</v>
      </c>
      <c r="D48" s="96" t="s">
        <v>79</v>
      </c>
      <c r="E48" s="96"/>
      <c r="F48" s="96"/>
      <c r="G48" s="96"/>
      <c r="H48" s="96"/>
      <c r="I48" s="96"/>
      <c r="J48" s="97"/>
      <c r="K48" s="596"/>
      <c r="L48" s="597"/>
    </row>
    <row r="49" spans="2:12" ht="24.75" customHeight="1" x14ac:dyDescent="0.25">
      <c r="B49" s="607"/>
      <c r="C49" s="28">
        <f>+'DATOS INICIALES'!D23</f>
        <v>72103300</v>
      </c>
      <c r="D49" s="96" t="s">
        <v>79</v>
      </c>
      <c r="E49" s="96"/>
      <c r="F49" s="96"/>
      <c r="G49" s="96"/>
      <c r="H49" s="96"/>
      <c r="I49" s="96"/>
      <c r="J49" s="97"/>
      <c r="K49" s="596"/>
      <c r="L49" s="597"/>
    </row>
    <row r="50" spans="2:12" ht="24.75" customHeight="1" x14ac:dyDescent="0.25">
      <c r="B50" s="607"/>
      <c r="C50" s="28">
        <f>+'DATOS INICIALES'!D24</f>
        <v>72141100</v>
      </c>
      <c r="D50" s="96" t="s">
        <v>79</v>
      </c>
      <c r="E50" s="96"/>
      <c r="F50" s="96"/>
      <c r="G50" s="96"/>
      <c r="H50" s="96"/>
      <c r="I50" s="96"/>
      <c r="J50" s="97"/>
      <c r="K50" s="596"/>
      <c r="L50" s="597"/>
    </row>
    <row r="51" spans="2:12" ht="24.75" customHeight="1" x14ac:dyDescent="0.25">
      <c r="B51" s="607"/>
      <c r="C51" s="28">
        <f>+'DATOS INICIALES'!D25</f>
        <v>72141500</v>
      </c>
      <c r="D51" s="96" t="s">
        <v>77</v>
      </c>
      <c r="E51" s="96"/>
      <c r="F51" s="96"/>
      <c r="G51" s="96"/>
      <c r="H51" s="96"/>
      <c r="I51" s="96"/>
      <c r="J51" s="97"/>
      <c r="K51" s="596"/>
      <c r="L51" s="597"/>
    </row>
    <row r="52" spans="2:12" ht="24.75" customHeight="1" x14ac:dyDescent="0.25">
      <c r="B52" s="607"/>
      <c r="C52" s="28">
        <f>+'DATOS INICIALES'!D26</f>
        <v>72153900</v>
      </c>
      <c r="D52" s="96" t="s">
        <v>77</v>
      </c>
      <c r="E52" s="96"/>
      <c r="F52" s="96"/>
      <c r="G52" s="96"/>
      <c r="H52" s="96"/>
      <c r="I52" s="96"/>
      <c r="J52" s="97"/>
      <c r="K52" s="596"/>
      <c r="L52" s="597"/>
    </row>
    <row r="53" spans="2:12" ht="24.75" customHeight="1" x14ac:dyDescent="0.25">
      <c r="B53" s="607"/>
      <c r="C53" s="28"/>
      <c r="D53" s="96"/>
      <c r="E53" s="96"/>
      <c r="F53" s="96"/>
      <c r="G53" s="96"/>
      <c r="H53" s="96"/>
      <c r="I53" s="96"/>
      <c r="J53" s="96"/>
      <c r="K53" s="596"/>
      <c r="L53" s="597"/>
    </row>
    <row r="54" spans="2:12" ht="60.75" customHeight="1" x14ac:dyDescent="0.25">
      <c r="B54" s="608"/>
      <c r="C54" s="15" t="s">
        <v>59</v>
      </c>
      <c r="D54" s="15" t="str">
        <f t="shared" ref="D54:J54" si="9">IF(D24="","N/A",IF(D47="SI","CUMPLE",IF(D48="SI","CUMPLE",IF(D49="SI","CUMPLE",IF(D50="SI","CUMPLE",IF(D51="SI","CUMPLE",IF(D52="SI","CUMPLE",IF(D53="SI","CUMPLE","NO CUMPLE"))))))))</f>
        <v>CUMPLE</v>
      </c>
      <c r="E54" s="15" t="str">
        <f t="shared" si="9"/>
        <v>N/A</v>
      </c>
      <c r="F54" s="15" t="str">
        <f t="shared" si="9"/>
        <v>N/A</v>
      </c>
      <c r="G54" s="15" t="str">
        <f t="shared" si="9"/>
        <v>N/A</v>
      </c>
      <c r="H54" s="15" t="str">
        <f t="shared" si="9"/>
        <v>N/A</v>
      </c>
      <c r="I54" s="15" t="str">
        <f t="shared" si="9"/>
        <v>N/A</v>
      </c>
      <c r="J54" s="15" t="str">
        <f t="shared" si="9"/>
        <v>N/A</v>
      </c>
      <c r="K54" s="596"/>
      <c r="L54" s="597"/>
    </row>
    <row r="55" spans="2:12" ht="296.25" customHeight="1" x14ac:dyDescent="0.25">
      <c r="B55" s="609" t="s">
        <v>206</v>
      </c>
      <c r="C55" s="610"/>
      <c r="D55" s="90" t="s">
        <v>14</v>
      </c>
      <c r="E55" s="90"/>
      <c r="F55" s="90"/>
      <c r="G55" s="90"/>
      <c r="H55" s="90"/>
      <c r="I55" s="90"/>
      <c r="J55" s="90"/>
      <c r="K55" s="639"/>
      <c r="L55" s="640"/>
    </row>
    <row r="56" spans="2:12" ht="353.25" customHeight="1" x14ac:dyDescent="0.25">
      <c r="B56" s="609" t="s">
        <v>209</v>
      </c>
      <c r="C56" s="610"/>
      <c r="D56" s="90" t="s">
        <v>14</v>
      </c>
      <c r="E56" s="90"/>
      <c r="F56" s="90"/>
      <c r="G56" s="90"/>
      <c r="H56" s="90"/>
      <c r="I56" s="90"/>
      <c r="J56" s="90"/>
      <c r="K56" s="639"/>
      <c r="L56" s="640"/>
    </row>
    <row r="57" spans="2:12" ht="99" customHeight="1" x14ac:dyDescent="0.25">
      <c r="B57" s="603" t="s">
        <v>211</v>
      </c>
      <c r="C57" s="604"/>
      <c r="D57" s="90" t="s">
        <v>14</v>
      </c>
      <c r="E57" s="90"/>
      <c r="F57" s="90"/>
      <c r="G57" s="90"/>
      <c r="H57" s="90"/>
      <c r="I57" s="90"/>
      <c r="J57" s="90"/>
      <c r="K57" s="639"/>
      <c r="L57" s="640"/>
    </row>
    <row r="58" spans="2:12" ht="92.25" customHeight="1" x14ac:dyDescent="0.25">
      <c r="B58" s="603" t="s">
        <v>207</v>
      </c>
      <c r="C58" s="604"/>
      <c r="D58" s="90" t="s">
        <v>14</v>
      </c>
      <c r="E58" s="90"/>
      <c r="F58" s="90"/>
      <c r="G58" s="90"/>
      <c r="H58" s="90"/>
      <c r="I58" s="90"/>
      <c r="J58" s="90"/>
      <c r="K58" s="639"/>
      <c r="L58" s="640"/>
    </row>
    <row r="59" spans="2:12" ht="291.75" customHeight="1" x14ac:dyDescent="0.25">
      <c r="B59" s="603" t="s">
        <v>208</v>
      </c>
      <c r="C59" s="604"/>
      <c r="D59" s="90" t="s">
        <v>14</v>
      </c>
      <c r="E59" s="90"/>
      <c r="F59" s="90"/>
      <c r="G59" s="90"/>
      <c r="H59" s="90"/>
      <c r="I59" s="90"/>
      <c r="J59" s="90"/>
      <c r="K59" s="639"/>
      <c r="L59" s="640"/>
    </row>
    <row r="60" spans="2:12" ht="336" customHeight="1" x14ac:dyDescent="0.25">
      <c r="B60" s="531" t="s">
        <v>213</v>
      </c>
      <c r="C60" s="531"/>
      <c r="D60" s="90" t="s">
        <v>14</v>
      </c>
      <c r="E60" s="90"/>
      <c r="F60" s="90"/>
      <c r="G60" s="90"/>
      <c r="H60" s="90"/>
      <c r="I60" s="90"/>
      <c r="J60" s="90"/>
      <c r="K60" s="639"/>
      <c r="L60" s="640"/>
    </row>
    <row r="61" spans="2:12" ht="129.75" customHeight="1" x14ac:dyDescent="0.25">
      <c r="B61" s="584" t="s">
        <v>168</v>
      </c>
      <c r="C61" s="585"/>
      <c r="D61" s="90" t="s">
        <v>14</v>
      </c>
      <c r="E61" s="90"/>
      <c r="F61" s="90"/>
      <c r="G61" s="90"/>
      <c r="H61" s="90"/>
      <c r="I61" s="90"/>
      <c r="J61" s="90"/>
      <c r="K61" s="639"/>
      <c r="L61" s="640"/>
    </row>
    <row r="62" spans="2:12" ht="408.75" customHeight="1" x14ac:dyDescent="0.25">
      <c r="B62" s="605" t="s">
        <v>170</v>
      </c>
      <c r="C62" s="605"/>
      <c r="D62" s="90" t="s">
        <v>14</v>
      </c>
      <c r="E62" s="90"/>
      <c r="F62" s="90"/>
      <c r="G62" s="90"/>
      <c r="H62" s="90"/>
      <c r="I62" s="90"/>
      <c r="J62" s="90"/>
      <c r="K62" s="639"/>
      <c r="L62" s="640"/>
    </row>
    <row r="63" spans="2:12" ht="234.75" customHeight="1" x14ac:dyDescent="0.25">
      <c r="B63" s="531" t="s">
        <v>212</v>
      </c>
      <c r="C63" s="531"/>
      <c r="D63" s="90" t="s">
        <v>14</v>
      </c>
      <c r="E63" s="90"/>
      <c r="F63" s="90"/>
      <c r="G63" s="90"/>
      <c r="H63" s="90"/>
      <c r="I63" s="90"/>
      <c r="J63" s="90"/>
      <c r="K63" s="639"/>
      <c r="L63" s="640"/>
    </row>
    <row r="64" spans="2:12" ht="70.5" customHeight="1" x14ac:dyDescent="0.25">
      <c r="B64" s="611" t="s">
        <v>80</v>
      </c>
      <c r="C64" s="611"/>
      <c r="D64" s="15" t="str">
        <f>IF(D24="","N/A",IF(AND(D46="CUMPLE",D54="CUMPLE",D55="CUMPLE",D56="CUMPLE",D57="CUMPLE",D58="CUMPLE",OR(D59="CUMPLE",D59="N/A"),D60="CUMPLE",OR(D61="CUMPLE",D61="N/A"),D63="CUMPLE",OR(D62="CUMPLE",D62="N/A")),"CUMPLE","NO CUMPLE"))</f>
        <v>CUMPLE</v>
      </c>
      <c r="E64" s="15" t="str">
        <f>IF(E24="","N/A",IF(AND(E46="CUMPLE",E54="CUMPLE",E55="CUMPLE",E56="CUMPLE",E57="CUMPLE",E58="CUMPLE",OR(E59="CUMPLE",E59="N/A"),E60="CUMPLE",OR(E61="CUMPLE",E61="N/A"),E63="CUMPLE",OR(E62="CUMPLE",E62="N/A")),"CUMPLE","NO CUMPLE"))</f>
        <v>N/A</v>
      </c>
      <c r="F64" s="15" t="str">
        <f t="shared" ref="F64:J64" si="10">IF(F24="","N/A",IF(AND(F46="CUMPLE",F54="CUMPLE",F55="CUMPLE",F56="CUMPLE",F57="CUMPLE",F58="CUMPLE",OR(F59="CUMPLE",F59="N/A"),F60="CUMPLE",OR(F61="CUMPLE",F61="N/A"),F63="CUMPLE",OR(F62="CUMPLE",F62="N/A")),"CUMPLE","NO CUMPLE"))</f>
        <v>N/A</v>
      </c>
      <c r="G64" s="15" t="str">
        <f t="shared" si="10"/>
        <v>N/A</v>
      </c>
      <c r="H64" s="15" t="str">
        <f t="shared" si="10"/>
        <v>N/A</v>
      </c>
      <c r="I64" s="15" t="str">
        <f t="shared" si="10"/>
        <v>N/A</v>
      </c>
      <c r="J64" s="15" t="str">
        <f t="shared" si="10"/>
        <v>N/A</v>
      </c>
      <c r="K64" s="165"/>
      <c r="L64" s="162"/>
    </row>
    <row r="65" spans="2:12" ht="81.75" customHeight="1" x14ac:dyDescent="0.25">
      <c r="B65" s="531" t="s">
        <v>177</v>
      </c>
      <c r="C65" s="531"/>
      <c r="D65" s="90" t="s">
        <v>14</v>
      </c>
      <c r="E65" s="90"/>
      <c r="F65" s="90"/>
      <c r="G65" s="90"/>
      <c r="H65" s="90"/>
      <c r="I65" s="90"/>
      <c r="J65" s="90"/>
      <c r="K65" s="639"/>
      <c r="L65" s="640"/>
    </row>
  </sheetData>
  <sheetProtection formatCells="0" formatColumns="0" formatRows="0"/>
  <mergeCells count="80">
    <mergeCell ref="B12:L12"/>
    <mergeCell ref="B2:L2"/>
    <mergeCell ref="B3:L3"/>
    <mergeCell ref="B4:L4"/>
    <mergeCell ref="B5:L5"/>
    <mergeCell ref="B7:I7"/>
    <mergeCell ref="J7:L7"/>
    <mergeCell ref="C8:I8"/>
    <mergeCell ref="C9:I9"/>
    <mergeCell ref="C10:I10"/>
    <mergeCell ref="C11:G11"/>
    <mergeCell ref="I11:L11"/>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K39:L39"/>
    <mergeCell ref="K40:L40"/>
    <mergeCell ref="K41:L41"/>
    <mergeCell ref="K42:L42"/>
    <mergeCell ref="K43:L43"/>
    <mergeCell ref="K44:L44"/>
    <mergeCell ref="K46:L46"/>
    <mergeCell ref="B47:B54"/>
    <mergeCell ref="K47:L47"/>
    <mergeCell ref="K48:L48"/>
    <mergeCell ref="K49:L49"/>
    <mergeCell ref="K50:L50"/>
    <mergeCell ref="K51:L51"/>
    <mergeCell ref="K52:L52"/>
    <mergeCell ref="K53:L53"/>
    <mergeCell ref="K54:L54"/>
    <mergeCell ref="B55:C55"/>
    <mergeCell ref="K55:L55"/>
    <mergeCell ref="B56:C56"/>
    <mergeCell ref="K56:L56"/>
    <mergeCell ref="B57:C57"/>
    <mergeCell ref="K57:L57"/>
    <mergeCell ref="B58:C58"/>
    <mergeCell ref="K58:L58"/>
    <mergeCell ref="B59:C59"/>
    <mergeCell ref="K59:L59"/>
    <mergeCell ref="B60:C60"/>
    <mergeCell ref="K60:L60"/>
    <mergeCell ref="B64:C64"/>
    <mergeCell ref="B65:C65"/>
    <mergeCell ref="K65:L65"/>
    <mergeCell ref="B61:C61"/>
    <mergeCell ref="K61:L61"/>
    <mergeCell ref="B62:C62"/>
    <mergeCell ref="K62:L62"/>
    <mergeCell ref="B63:C63"/>
    <mergeCell ref="K63:L63"/>
  </mergeCells>
  <conditionalFormatting sqref="D25:J35">
    <cfRule type="containsBlanks" dxfId="778" priority="13">
      <formula>LEN(TRIM(D25))=0</formula>
    </cfRule>
    <cfRule type="notContainsErrors" dxfId="777" priority="14">
      <formula>NOT(ISERROR(D25))</formula>
    </cfRule>
  </conditionalFormatting>
  <conditionalFormatting sqref="D34:J34 D24:K24 D37:J37 D40:J40 D43:J43 D46:J53 D55:J63 K64:L64 D65:K65">
    <cfRule type="containsBlanks" dxfId="776" priority="15">
      <formula>LEN(TRIM(D24))=0</formula>
    </cfRule>
  </conditionalFormatting>
  <conditionalFormatting sqref="D46:J53">
    <cfRule type="cellIs" dxfId="775" priority="11" operator="equal">
      <formula>"NO CUMPLE"</formula>
    </cfRule>
    <cfRule type="cellIs" dxfId="774" priority="12" operator="equal">
      <formula>"CUMPLE"</formula>
    </cfRule>
  </conditionalFormatting>
  <conditionalFormatting sqref="D54:J54">
    <cfRule type="cellIs" dxfId="773" priority="27" operator="equal">
      <formula>"""CUMPLE"""</formula>
    </cfRule>
    <cfRule type="cellIs" dxfId="772" priority="26" operator="equal">
      <formula>"NO CUMPLE"</formula>
    </cfRule>
    <cfRule type="cellIs" dxfId="771" priority="25" operator="equal">
      <formula>"CUMPLE"</formula>
    </cfRule>
    <cfRule type="cellIs" dxfId="770" priority="21" operator="equal">
      <formula>"N/A"</formula>
    </cfRule>
  </conditionalFormatting>
  <conditionalFormatting sqref="D55:J63">
    <cfRule type="cellIs" dxfId="769" priority="3" operator="equal">
      <formula>"NO CUMPLE"</formula>
    </cfRule>
    <cfRule type="cellIs" dxfId="768" priority="4" operator="equal">
      <formula>"CUMPLE"</formula>
    </cfRule>
  </conditionalFormatting>
  <conditionalFormatting sqref="D64:J64">
    <cfRule type="cellIs" dxfId="767" priority="19" operator="equal">
      <formula>"NO CUMPLE"</formula>
    </cfRule>
    <cfRule type="cellIs" dxfId="766" priority="20" operator="equal">
      <formula>"""CUMPLE"""</formula>
    </cfRule>
    <cfRule type="cellIs" dxfId="765" priority="17" operator="equal">
      <formula>"N/A"</formula>
    </cfRule>
    <cfRule type="cellIs" dxfId="764" priority="18" operator="equal">
      <formula>"CUMPLE"</formula>
    </cfRule>
  </conditionalFormatting>
  <conditionalFormatting sqref="D65:J65">
    <cfRule type="cellIs" dxfId="763" priority="9" operator="equal">
      <formula>"NO CUMPLE"</formula>
    </cfRule>
    <cfRule type="cellIs" dxfId="762" priority="10" operator="equal">
      <formula>"CUMPLE"</formula>
    </cfRule>
  </conditionalFormatting>
  <conditionalFormatting sqref="D24:K24 D34:J34 D37:J37 D40:J40 D43:J43 D46:J53 D55:J63 K64:L64 D65:K65">
    <cfRule type="notContainsErrors" dxfId="761" priority="16">
      <formula>NOT(ISERROR(D24))</formula>
    </cfRule>
  </conditionalFormatting>
  <conditionalFormatting sqref="F20:H20">
    <cfRule type="cellIs" dxfId="760" priority="31" operator="equal">
      <formula>"CUMPLE"</formula>
    </cfRule>
    <cfRule type="cellIs" dxfId="759" priority="32" operator="equal">
      <formula>"NO CUMPLE"</formula>
    </cfRule>
    <cfRule type="cellIs" dxfId="758" priority="33" operator="equal">
      <formula>"""CUMPLE"""</formula>
    </cfRule>
  </conditionalFormatting>
  <conditionalFormatting sqref="I11">
    <cfRule type="containsText" dxfId="757" priority="37" operator="containsText" text="NO CUMPLE">
      <formula>NOT(ISERROR(SEARCH("NO CUMPLE",I11)))</formula>
    </cfRule>
    <cfRule type="containsText" dxfId="756" priority="34" operator="containsText" text="INHABILITADO">
      <formula>NOT(ISERROR(SEARCH("INHABILITADO",I11)))</formula>
    </cfRule>
    <cfRule type="containsText" dxfId="755" priority="35" operator="containsText" text="HABILITADO">
      <formula>NOT(ISERROR(SEARCH("HABILITADO",I11)))</formula>
    </cfRule>
    <cfRule type="containsText" dxfId="754" priority="36" operator="containsText" text="HABILITADO">
      <formula>NOT(ISERROR(SEARCH("HABILITADO",I11)))</formula>
    </cfRule>
  </conditionalFormatting>
  <conditionalFormatting sqref="J20">
    <cfRule type="cellIs" dxfId="753" priority="8" operator="equal">
      <formula>"SI"</formula>
    </cfRule>
    <cfRule type="cellIs" dxfId="752" priority="7" operator="equal">
      <formula>"NO"</formula>
    </cfRule>
  </conditionalFormatting>
  <conditionalFormatting sqref="K19">
    <cfRule type="cellIs" dxfId="751" priority="22" operator="equal">
      <formula>"CUMPLE"</formula>
    </cfRule>
    <cfRule type="cellIs" dxfId="750" priority="23" operator="equal">
      <formula>"NO CUMPLE"</formula>
    </cfRule>
    <cfRule type="cellIs" dxfId="749" priority="24" operator="equal">
      <formula>"""CUMPLE"""</formula>
    </cfRule>
  </conditionalFormatting>
  <conditionalFormatting sqref="K25:K63">
    <cfRule type="notContainsErrors" dxfId="748" priority="2">
      <formula>NOT(ISERROR(K25))</formula>
    </cfRule>
    <cfRule type="containsBlanks" dxfId="747" priority="1">
      <formula>LEN(TRIM(K25))=0</formula>
    </cfRule>
  </conditionalFormatting>
  <conditionalFormatting sqref="L15">
    <cfRule type="cellIs" dxfId="746" priority="28" operator="equal">
      <formula>"CUMPLE"</formula>
    </cfRule>
    <cfRule type="cellIs" dxfId="745" priority="29" operator="equal">
      <formula>"NO CUMPLE"</formula>
    </cfRule>
    <cfRule type="cellIs" dxfId="744" priority="30" operator="equal">
      <formula>"""CUMPLE"""</formula>
    </cfRule>
  </conditionalFormatting>
  <conditionalFormatting sqref="L20">
    <cfRule type="cellIs" dxfId="743" priority="5" operator="equal">
      <formula>"NO"</formula>
    </cfRule>
    <cfRule type="cellIs" dxfId="742" priority="6" operator="equal">
      <formula>"SI"</formula>
    </cfRule>
  </conditionalFormatting>
  <dataValidations count="3">
    <dataValidation type="list" allowBlank="1" showInputMessage="1" showErrorMessage="1" sqref="D65:I65" xr:uid="{00000000-0002-0000-1400-000000000000}">
      <formula1>"CUMPLE,NO CUMPLE"</formula1>
    </dataValidation>
    <dataValidation type="list" allowBlank="1" showInputMessage="1" showErrorMessage="1" sqref="D24:J26" xr:uid="{00000000-0002-0000-1400-000001000000}">
      <formula1>$C$15:$C$19</formula1>
    </dataValidation>
    <dataValidation type="list" allowBlank="1" showInputMessage="1" showErrorMessage="1" sqref="L57:L64" xr:uid="{00000000-0002-0000-1400-000002000000}">
      <formula1>"0,1,2,3,4,5,6"</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1400-000003000000}">
          <x14:formula1>
            <xm:f>'DATOS INICIALES'!$A$13:$A$43</xm:f>
          </x14:formula1>
          <xm:sqref>D31:I31</xm:sqref>
        </x14:dataValidation>
        <x14:dataValidation type="list" allowBlank="1" showInputMessage="1" showErrorMessage="1" xr:uid="{00000000-0002-0000-1400-000004000000}">
          <x14:formula1>
            <xm:f>'DATOS INICIALES'!$D$21:$D$25</xm:f>
          </x14:formula1>
          <xm:sqref>M47:M54</xm:sqref>
        </x14:dataValidation>
        <x14:dataValidation type="list" allowBlank="1" showInputMessage="1" showErrorMessage="1" xr:uid="{00000000-0002-0000-1400-000005000000}">
          <x14:formula1>
            <xm:f>'DATOS INICIALES'!$A$54:$A$59</xm:f>
          </x14:formula1>
          <xm:sqref>D23:I23</xm:sqref>
        </x14:dataValidation>
        <x14:dataValidation type="list" allowBlank="1" showInputMessage="1" showErrorMessage="1" xr:uid="{00000000-0002-0000-1400-000006000000}">
          <x14:formula1>
            <xm:f>'DATOS INICIALES'!$A$50:$A$52</xm:f>
          </x14:formula1>
          <xm:sqref>D55:I57 D46:J46 J55:J56 D58:J63</xm:sqref>
        </x14:dataValidation>
        <x14:dataValidation type="list" allowBlank="1" showInputMessage="1" showErrorMessage="1" xr:uid="{00000000-0002-0000-1400-000007000000}">
          <x14:formula1>
            <xm:f>'DATOS INICIALES'!$C$45:$C$46</xm:f>
          </x14:formula1>
          <xm:sqref>D47:I53 J47:J52</xm:sqref>
        </x14:dataValidation>
      </x14:dataValidations>
    </ext>
  </extLs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N65"/>
  <sheetViews>
    <sheetView view="pageBreakPreview" zoomScale="40" zoomScaleNormal="55" zoomScaleSheetLayoutView="40" workbookViewId="0">
      <pane ySplit="11" topLeftCell="A60" activePane="bottomLeft" state="frozenSplit"/>
      <selection activeCell="D65" sqref="D65"/>
      <selection pane="bottomLeft" activeCell="E60" sqref="E60"/>
    </sheetView>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612" t="s">
        <v>0</v>
      </c>
      <c r="C2" s="613"/>
      <c r="D2" s="613"/>
      <c r="E2" s="613"/>
      <c r="F2" s="613"/>
      <c r="G2" s="613"/>
      <c r="H2" s="613"/>
      <c r="I2" s="613"/>
      <c r="J2" s="613"/>
      <c r="K2" s="613"/>
      <c r="L2" s="614"/>
    </row>
    <row r="3" spans="1:12" ht="4.5" customHeight="1" x14ac:dyDescent="0.25">
      <c r="B3" s="615"/>
      <c r="C3" s="616"/>
      <c r="D3" s="616"/>
      <c r="E3" s="616"/>
      <c r="F3" s="616"/>
      <c r="G3" s="616"/>
      <c r="H3" s="616"/>
      <c r="I3" s="616"/>
      <c r="J3" s="616"/>
      <c r="K3" s="616"/>
      <c r="L3" s="617"/>
    </row>
    <row r="4" spans="1:12" ht="18.75" x14ac:dyDescent="0.3">
      <c r="B4" s="618" t="str">
        <f>'DATOS INICIALES'!G4</f>
        <v>FDLK-LP-013-20234</v>
      </c>
      <c r="C4" s="619"/>
      <c r="D4" s="619"/>
      <c r="E4" s="619"/>
      <c r="F4" s="619"/>
      <c r="G4" s="619"/>
      <c r="H4" s="619"/>
      <c r="I4" s="619"/>
      <c r="J4" s="619"/>
      <c r="K4" s="619"/>
      <c r="L4" s="620"/>
    </row>
    <row r="5" spans="1:12" ht="3.75" customHeight="1" x14ac:dyDescent="0.25">
      <c r="B5" s="615"/>
      <c r="C5" s="616"/>
      <c r="D5" s="616"/>
      <c r="E5" s="616"/>
      <c r="F5" s="616"/>
      <c r="G5" s="616"/>
      <c r="H5" s="616"/>
      <c r="I5" s="616"/>
      <c r="J5" s="616"/>
      <c r="K5" s="616"/>
      <c r="L5" s="617"/>
    </row>
    <row r="6" spans="1:12" x14ac:dyDescent="0.25">
      <c r="B6" s="10" t="s">
        <v>32</v>
      </c>
      <c r="C6" s="73" t="s">
        <v>54</v>
      </c>
      <c r="D6" s="72" t="s">
        <v>70</v>
      </c>
      <c r="E6" s="89"/>
      <c r="F6" s="65"/>
      <c r="G6" s="72" t="s">
        <v>97</v>
      </c>
      <c r="H6" s="99">
        <v>45632</v>
      </c>
      <c r="I6" s="41"/>
      <c r="J6" s="41"/>
      <c r="K6" s="41"/>
      <c r="L6" s="42"/>
    </row>
    <row r="7" spans="1:12" x14ac:dyDescent="0.25">
      <c r="B7" s="621" t="s">
        <v>89</v>
      </c>
      <c r="C7" s="622"/>
      <c r="D7" s="622"/>
      <c r="E7" s="622"/>
      <c r="F7" s="622"/>
      <c r="G7" s="622"/>
      <c r="H7" s="622"/>
      <c r="I7" s="622"/>
      <c r="J7" s="623" t="s">
        <v>71</v>
      </c>
      <c r="K7" s="622"/>
      <c r="L7" s="624"/>
    </row>
    <row r="8" spans="1:12" ht="36.75" customHeight="1" x14ac:dyDescent="0.25">
      <c r="B8" s="2" t="s">
        <v>23</v>
      </c>
      <c r="C8" s="632" t="str">
        <f>'DATOS INICIALES'!D2</f>
        <v xml:space="preserve">“CONTRATAR POR EL SISTEMA DE PRECIOS UNITARIOS A MONTO AGOTABLE EL DIAGNÓSTICO, MANTENIMIENTO CORRECTIVO Y PREVENTIVO, SUMINISTRO E INSTALACION DE MOBILIARIO DE LOS PARQUES DE PROXIMIDAD (VECINALES Y DE BOLSILLO) PRIORIZADOS EN LA LOCALIDAD DE KENNEDY”.  </v>
      </c>
      <c r="D8" s="633"/>
      <c r="E8" s="633"/>
      <c r="F8" s="633"/>
      <c r="G8" s="633"/>
      <c r="H8" s="633"/>
      <c r="I8" s="633"/>
      <c r="J8" s="154" t="s">
        <v>66</v>
      </c>
      <c r="K8" s="155">
        <v>0.75</v>
      </c>
      <c r="L8" s="156">
        <f>K8*$C$10</f>
        <v>1645.1285451923077</v>
      </c>
    </row>
    <row r="9" spans="1:12" ht="28.5" customHeight="1" x14ac:dyDescent="0.25">
      <c r="B9" s="2" t="s">
        <v>68</v>
      </c>
      <c r="C9" s="634">
        <f>+'DATOS INICIALES'!C5</f>
        <v>2851556145</v>
      </c>
      <c r="D9" s="635"/>
      <c r="E9" s="635"/>
      <c r="F9" s="635"/>
      <c r="G9" s="635"/>
      <c r="H9" s="635"/>
      <c r="I9" s="635"/>
      <c r="J9" s="154" t="s">
        <v>67</v>
      </c>
      <c r="K9" s="155">
        <v>1.2</v>
      </c>
      <c r="L9" s="156">
        <f t="shared" ref="L9:L10" si="0">K9*$C$10</f>
        <v>2632.2056723076921</v>
      </c>
    </row>
    <row r="10" spans="1:12" ht="25.5" customHeight="1" x14ac:dyDescent="0.25">
      <c r="B10" s="2" t="s">
        <v>69</v>
      </c>
      <c r="C10" s="636">
        <f>C9/'DATOS INICIALES'!B43</f>
        <v>2193.5047269230768</v>
      </c>
      <c r="D10" s="637"/>
      <c r="E10" s="637"/>
      <c r="F10" s="637"/>
      <c r="G10" s="637"/>
      <c r="H10" s="637"/>
      <c r="I10" s="637"/>
      <c r="J10" s="154" t="s">
        <v>171</v>
      </c>
      <c r="K10" s="155">
        <v>1.5</v>
      </c>
      <c r="L10" s="156">
        <f t="shared" si="0"/>
        <v>3290.2570903846154</v>
      </c>
    </row>
    <row r="11" spans="1:12" ht="59.25" customHeight="1" x14ac:dyDescent="0.25">
      <c r="A11" s="11">
        <v>18</v>
      </c>
      <c r="B11" s="2" t="s">
        <v>24</v>
      </c>
      <c r="C11" s="638" t="str">
        <f>VLOOKUP(A11,PROPONENTES!$A$10:$B$42,2,FALSE)</f>
        <v>CONSORCIO MAB KENN PARQUES</v>
      </c>
      <c r="D11" s="638"/>
      <c r="E11" s="638"/>
      <c r="F11" s="638"/>
      <c r="G11" s="638"/>
      <c r="H11" s="146" t="s">
        <v>172</v>
      </c>
      <c r="I11" s="631" t="str">
        <f>IF(AND(F20="CUMPLE",G20="CUMPLE",H20="CUMPLE",L15="CUMPLE",K19="CUMPLE"),"CUMPLE","NO CUMPLE")</f>
        <v>NO CUMPLE</v>
      </c>
      <c r="J11" s="631"/>
      <c r="K11" s="631"/>
      <c r="L11" s="631"/>
    </row>
    <row r="12" spans="1:12" ht="9.75" customHeight="1" x14ac:dyDescent="0.25">
      <c r="B12" s="625"/>
      <c r="C12" s="626"/>
      <c r="D12" s="626"/>
      <c r="E12" s="626"/>
      <c r="F12" s="626"/>
      <c r="G12" s="626"/>
      <c r="H12" s="626"/>
      <c r="I12" s="626"/>
      <c r="J12" s="626"/>
      <c r="K12" s="626"/>
      <c r="L12" s="627"/>
    </row>
    <row r="13" spans="1:12" s="141" customFormat="1" ht="24" customHeight="1" x14ac:dyDescent="0.25">
      <c r="B13" s="628" t="s">
        <v>78</v>
      </c>
      <c r="C13" s="629"/>
      <c r="D13" s="629"/>
      <c r="E13" s="629"/>
      <c r="F13" s="629"/>
      <c r="G13" s="629"/>
      <c r="H13" s="629"/>
      <c r="I13" s="629"/>
      <c r="J13" s="629"/>
      <c r="K13" s="629"/>
      <c r="L13" s="630"/>
    </row>
    <row r="14" spans="1:12" ht="69" customHeight="1" x14ac:dyDescent="0.25">
      <c r="B14" s="595" t="s">
        <v>33</v>
      </c>
      <c r="C14" s="74" t="s">
        <v>61</v>
      </c>
      <c r="D14" s="74" t="s">
        <v>62</v>
      </c>
      <c r="E14" s="35" t="s">
        <v>65</v>
      </c>
      <c r="F14" s="35" t="s">
        <v>75</v>
      </c>
      <c r="G14" s="35" t="s">
        <v>64</v>
      </c>
      <c r="H14" s="35" t="s">
        <v>167</v>
      </c>
      <c r="I14" s="35" t="s">
        <v>72</v>
      </c>
      <c r="J14" s="35" t="s">
        <v>147</v>
      </c>
      <c r="K14" s="35" t="s">
        <v>148</v>
      </c>
      <c r="L14" s="74" t="s">
        <v>73</v>
      </c>
    </row>
    <row r="15" spans="1:12" ht="33.75" customHeight="1" x14ac:dyDescent="0.25">
      <c r="B15" s="595"/>
      <c r="C15" s="100" t="str">
        <f>IF(VLOOKUP(C11,PROPONENTES!B10:N111,2,FALSE)=0,"",VLOOKUP(C11,PROPONENTES!B10:N111,2,FALSE))</f>
        <v xml:space="preserve">EDILBERTO MATEUS ALVAREZ </v>
      </c>
      <c r="D15" s="101">
        <f>IF(VLOOKUP(C11,PROPONENTES!B10:N111,3,FALSE)=0,"",VLOOKUP(C11,PROPONENTES!B10:N111,3,FALSE))</f>
        <v>0.1</v>
      </c>
      <c r="E15" s="102">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775.19320000000005</v>
      </c>
      <c r="F15" s="103" t="str">
        <f t="shared" ref="F15:F18" si="1">IF(C15="","",IF(E15&gt;=$J$15*0.5,"SI","NO"))</f>
        <v>NO</v>
      </c>
      <c r="G15" s="104" t="str">
        <f t="shared" ref="G15:G17" si="2">IF(C15="","",IF(E15&gt;=$J$15*0.05,"SI",IF(E15=0,"NO APORTA EXPERIENCIA",)))</f>
        <v>SI</v>
      </c>
      <c r="H15" s="103" t="str">
        <f>IF(C15="","",IF(AND(G15="NO APORTA EXPERIENCIA",D15&lt;=10%),"SI",IF(G15="SI","NO APLICA","NO - PORCENTAJE MAYOR AL 10%")))</f>
        <v>NO APLICA</v>
      </c>
      <c r="I15" s="641">
        <f>COUNTIF(D64:I64,"CUMPLE")</f>
        <v>1</v>
      </c>
      <c r="J15" s="586">
        <f>IF(AND(I15&gt;=1,I15&lt;=2),L8,IF(AND(I15&gt;=3,I15&lt;=4),L9,IF(AND(I15&gt;=5,I15&lt;=7),L10)))</f>
        <v>1645.1285451923077</v>
      </c>
      <c r="K15" s="586">
        <f>+E20</f>
        <v>775.19320000000005</v>
      </c>
      <c r="L15" s="587" t="str">
        <f>IF(K15&gt;=J15,"CUMPLE","NO CUMPLE")</f>
        <v>NO CUMPLE</v>
      </c>
    </row>
    <row r="16" spans="1:12" ht="33.75" customHeight="1" x14ac:dyDescent="0.25">
      <c r="B16" s="595"/>
      <c r="C16" s="100" t="str">
        <f>IF(VLOOKUP(C11,PROPONENTES!B10:N111,4,FALSE)=0,"",VLOOKUP(C11,PROPONENTES!B10:N111,4,FALSE))</f>
        <v>GRUPO MABRIL SAS</v>
      </c>
      <c r="D16" s="101">
        <f>IF(VLOOKUP(C11,PROPONENTES!B10:N111,5,FALSE)=0,"",VLOOKUP(C11,PROPONENTES!B10:N111,5,FALSE))</f>
        <v>0.9</v>
      </c>
      <c r="E16" s="102">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0</v>
      </c>
      <c r="F16" s="103" t="str">
        <f t="shared" si="1"/>
        <v>NO</v>
      </c>
      <c r="G16" s="104" t="str">
        <f t="shared" si="2"/>
        <v>NO APORTA EXPERIENCIA</v>
      </c>
      <c r="H16" s="104" t="str">
        <f>IF(C16="","",IF(AND(G16="NO APORTA EXPERIENCIA",D16&lt;=10%),"SI",IF(G16="SI","NO APLICA","NO - PORCENTAJE MAYOR AL 10%")))</f>
        <v>NO - PORCENTAJE MAYOR AL 10%</v>
      </c>
      <c r="I16" s="641"/>
      <c r="J16" s="586"/>
      <c r="K16" s="586"/>
      <c r="L16" s="587"/>
    </row>
    <row r="17" spans="2:14" ht="33.75" customHeight="1" x14ac:dyDescent="0.25">
      <c r="B17" s="595"/>
      <c r="C17" s="100" t="str">
        <f>IF(VLOOKUP(C11,PROPONENTES!B10:N111,6,FALSE)=0,"",VLOOKUP(C11,PROPONENTES!B10:N111,6,FALSE))</f>
        <v/>
      </c>
      <c r="D17" s="101" t="str">
        <f>IF(VLOOKUP(C11,PROPONENTES!B10:N111,7,FALSE)=0,"",VLOOKUP(C11,PROPONENTES!B10:N111,7,FALSE))</f>
        <v/>
      </c>
      <c r="E17" s="102" t="str">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
      </c>
      <c r="F17" s="103" t="str">
        <f t="shared" si="1"/>
        <v/>
      </c>
      <c r="G17" s="104" t="str">
        <f t="shared" si="2"/>
        <v/>
      </c>
      <c r="H17" s="103" t="str">
        <f>IF(C17="","",IF(AND(G17="NO APORTA EXPERIENCIA",D17&lt;=10%),"SI",IF(G17="SI","NO APLICA","NO - PORCENTAJE MAYOR AL 10%")))</f>
        <v/>
      </c>
      <c r="I17" s="641"/>
      <c r="J17" s="586"/>
      <c r="K17" s="586"/>
      <c r="L17" s="587"/>
    </row>
    <row r="18" spans="2:14" ht="50.25" customHeight="1" x14ac:dyDescent="0.25">
      <c r="B18" s="595"/>
      <c r="C18" s="100" t="str">
        <f>IF(VLOOKUP(C11,PROPONENTES!B10:N111,8,FALSE)=0,"",VLOOKUP(C11,PROPONENTES!B10:N111,8,FALSE))</f>
        <v/>
      </c>
      <c r="D18" s="101" t="str">
        <f>IF(VLOOKUP(C11,PROPONENTES!B10:N111,9,FALSE)=0,"",VLOOKUP(C11,PROPONENTES!B10:N111,9,FALSE))</f>
        <v/>
      </c>
      <c r="E18" s="102" t="str">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
      </c>
      <c r="F18" s="103" t="str">
        <f t="shared" si="1"/>
        <v/>
      </c>
      <c r="G18" s="104" t="str">
        <f>IF(C18="","",IF(E18&gt;=$J$15*0.05,"SI",IF(E18=0,"NO APORTA EXPERIENCIA",)))</f>
        <v/>
      </c>
      <c r="H18" s="103" t="str">
        <f>IF(C18="","",IF(AND(G18="NO APORTA EXPERIENCIA",D18&lt;=10%),"SI",IF(G18="SI","NO APLICA","NO - PORCENTAJE MAYOR AL 10%")))</f>
        <v/>
      </c>
      <c r="I18" s="35" t="s">
        <v>176</v>
      </c>
      <c r="J18" s="35" t="s">
        <v>175</v>
      </c>
      <c r="K18" s="528" t="s">
        <v>73</v>
      </c>
      <c r="L18" s="528"/>
    </row>
    <row r="19" spans="2:14" ht="33.75" customHeight="1" x14ac:dyDescent="0.25">
      <c r="B19" s="595"/>
      <c r="C19" s="100" t="str">
        <f>IF(VLOOKUP(C11,PROPONENTES!B10:N111,10,FALSE)=0,"",VLOOKUP(C11,PROPONENTES!B10:N111,10,FALSE))</f>
        <v/>
      </c>
      <c r="D19" s="101" t="str">
        <f>IF(VLOOKUP(C11,PROPONENTES!B10:N111,11,FALSE)=0,"",VLOOKUP(C11,PROPONENTES!B10:N111,11,FALSE))</f>
        <v/>
      </c>
      <c r="E19" s="102" t="str">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
      </c>
      <c r="F19" s="103" t="str">
        <f>IF(C19="","",IF(E19&gt;=$J$15*0.5,"SI","NO"))</f>
        <v/>
      </c>
      <c r="G19" s="104" t="str">
        <f>IF(C19="","",IF(E19&gt;=$J$15*0.05,"SI",IF(E19=0,"NO APORTA EXPERIENCIA",)))</f>
        <v/>
      </c>
      <c r="H19" s="103" t="str">
        <f>IF(C19="","",IF(AND(G19="NO APORTA EXPERIENCIA",D19&lt;=10%),"SI",IF(G19="SI","NO APLICA","NO - PORCENTAJE MAYOR AL 10%")))</f>
        <v/>
      </c>
      <c r="I19" s="157">
        <f>SUMIF(D65:J65,"CUMPLE",D39:J39)+SUMIF(D65:J65,"CUMPLE",D42:J42)+SUMIF(D65:J65,"CUMPLE",D45:J45)</f>
        <v>0</v>
      </c>
      <c r="J19" s="152">
        <f>70%*C10</f>
        <v>1535.4533088461537</v>
      </c>
      <c r="K19" s="587" t="str">
        <f>IF(I19&gt;=J19,"CUMPLE","NO CUMPLE")</f>
        <v>NO CUMPLE</v>
      </c>
      <c r="L19" s="587"/>
    </row>
    <row r="20" spans="2:14" ht="84.75" customHeight="1" x14ac:dyDescent="0.25">
      <c r="B20" s="30" t="s">
        <v>63</v>
      </c>
      <c r="C20" s="24">
        <f>+VLOOKUP(C11,PROPONENTES!B10:N111,12,FALSE)</f>
        <v>2</v>
      </c>
      <c r="D20" s="101">
        <f>+VLOOKUP(C11,PROPONENTES!B10:N111,13,FALSE)</f>
        <v>1</v>
      </c>
      <c r="E20" s="36">
        <f>SUM(E15:E19)</f>
        <v>775.19320000000005</v>
      </c>
      <c r="F20" s="15" t="str">
        <f>IF(F15="SI","CUMPLE",IF(F16="SI","CUMPLE",IF(F17="SI","CUMPLE",IF(F18="SI","CUMPLE",IF(F19="SI","CUMPLE","NO CUMPLE")))))</f>
        <v>NO CUMPLE</v>
      </c>
      <c r="G20" s="15"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5" t="str">
        <f>IF(COUNTIF(E15:E19,0)&gt;1,"NO CUMPLE, HAY MAS DE UN (1) INTEGRANTE QUE NO APORTA EXPERIENCIA",IF(AND(OR(H15="NO APLICA",H15="SI",H15=""),OR(H16="NO APLICA",H16="SI",H16=""),OR(H17="NO APLICA",H17="SI",H17=""),OR(H18="NO APLICA",H18="SI",H18=""),OR(H19="NO APLICA",H19="SI",H19="")),"CUMPLE","NO CUMPLE"))</f>
        <v>NO CUMPLE</v>
      </c>
      <c r="I20" s="35" t="s">
        <v>174</v>
      </c>
      <c r="J20" s="143" t="str">
        <f>IF(VLOOKUP(C11,PUNTAJE!B15:AF179,27,FALSE)=0.25,"SI","NO")</f>
        <v>SI</v>
      </c>
      <c r="K20" s="35" t="s">
        <v>173</v>
      </c>
      <c r="L20" s="143" t="str">
        <f>IF(VLOOKUP(C11,PUNTAJE!B15:AF179,31,FALSE)=0.25,"SI","NO")</f>
        <v>SI</v>
      </c>
      <c r="N20" s="35"/>
    </row>
    <row r="21" spans="2:14" ht="10.5" customHeight="1" thickBot="1" x14ac:dyDescent="0.3">
      <c r="B21" s="588"/>
      <c r="C21" s="589"/>
      <c r="D21" s="589"/>
      <c r="E21" s="589"/>
      <c r="F21" s="589"/>
      <c r="G21" s="589"/>
      <c r="H21" s="589"/>
      <c r="I21" s="589"/>
      <c r="J21" s="589"/>
      <c r="K21" s="589"/>
      <c r="L21" s="590"/>
    </row>
    <row r="22" spans="2:14" ht="54" customHeight="1" thickBot="1" x14ac:dyDescent="0.3">
      <c r="B22" s="591" t="str">
        <f>CONCATENATE("ACREDITACION EXPERIENCIA ",'DATOS INICIALES'!G4)</f>
        <v>ACREDITACION EXPERIENCIA FDLK-LP-013-20234</v>
      </c>
      <c r="C22" s="592"/>
      <c r="D22" s="592"/>
      <c r="E22" s="592"/>
      <c r="F22" s="592"/>
      <c r="G22" s="592"/>
      <c r="H22" s="592"/>
      <c r="I22" s="592"/>
      <c r="J22" s="593"/>
      <c r="K22" s="593"/>
      <c r="L22" s="594"/>
    </row>
    <row r="23" spans="2:14" ht="40.5" customHeight="1" x14ac:dyDescent="0.25">
      <c r="B23" s="31" t="s">
        <v>34</v>
      </c>
      <c r="C23" s="25" t="s">
        <v>166</v>
      </c>
      <c r="D23" s="26" t="s">
        <v>16</v>
      </c>
      <c r="E23" s="26" t="s">
        <v>17</v>
      </c>
      <c r="F23" s="26" t="s">
        <v>18</v>
      </c>
      <c r="G23" s="26" t="s">
        <v>19</v>
      </c>
      <c r="H23" s="26" t="s">
        <v>20</v>
      </c>
      <c r="I23" s="26" t="s">
        <v>21</v>
      </c>
      <c r="J23" s="26" t="s">
        <v>165</v>
      </c>
      <c r="K23" s="598" t="s">
        <v>74</v>
      </c>
      <c r="L23" s="599"/>
    </row>
    <row r="24" spans="2:14" ht="39.75" customHeight="1" x14ac:dyDescent="0.25">
      <c r="B24" s="582" t="s">
        <v>134</v>
      </c>
      <c r="C24" s="583"/>
      <c r="D24" s="90" t="s">
        <v>257</v>
      </c>
      <c r="E24" s="90" t="s">
        <v>258</v>
      </c>
      <c r="F24" s="90"/>
      <c r="G24" s="90"/>
      <c r="H24" s="90"/>
      <c r="I24" s="90"/>
      <c r="J24" s="90"/>
      <c r="K24" s="596"/>
      <c r="L24" s="597"/>
    </row>
    <row r="25" spans="2:14" ht="39.75" customHeight="1" x14ac:dyDescent="0.25">
      <c r="B25" s="582" t="s">
        <v>135</v>
      </c>
      <c r="C25" s="583"/>
      <c r="D25" s="90"/>
      <c r="E25" s="90"/>
      <c r="F25" s="90"/>
      <c r="G25" s="90"/>
      <c r="H25" s="90"/>
      <c r="I25" s="90"/>
      <c r="J25" s="90"/>
      <c r="K25" s="596"/>
      <c r="L25" s="597"/>
    </row>
    <row r="26" spans="2:14" ht="39.75" customHeight="1" x14ac:dyDescent="0.25">
      <c r="B26" s="582" t="s">
        <v>136</v>
      </c>
      <c r="C26" s="583"/>
      <c r="D26" s="90"/>
      <c r="E26" s="90"/>
      <c r="F26" s="90"/>
      <c r="G26" s="90"/>
      <c r="H26" s="90"/>
      <c r="I26" s="90"/>
      <c r="J26" s="90"/>
      <c r="K26" s="596"/>
      <c r="L26" s="597"/>
    </row>
    <row r="27" spans="2:14" ht="45.75" customHeight="1" x14ac:dyDescent="0.25">
      <c r="B27" s="600" t="s">
        <v>60</v>
      </c>
      <c r="C27" s="25" t="s">
        <v>37</v>
      </c>
      <c r="D27" s="91" t="s">
        <v>489</v>
      </c>
      <c r="E27" s="91" t="s">
        <v>490</v>
      </c>
      <c r="F27" s="91"/>
      <c r="G27" s="91"/>
      <c r="H27" s="91"/>
      <c r="I27" s="91"/>
      <c r="J27" s="91"/>
      <c r="K27" s="596"/>
      <c r="L27" s="597"/>
    </row>
    <row r="28" spans="2:14" ht="156.75" customHeight="1" x14ac:dyDescent="0.25">
      <c r="B28" s="601"/>
      <c r="C28" s="25" t="s">
        <v>38</v>
      </c>
      <c r="D28" s="91" t="s">
        <v>491</v>
      </c>
      <c r="E28" s="91" t="s">
        <v>492</v>
      </c>
      <c r="F28" s="91"/>
      <c r="G28" s="91"/>
      <c r="H28" s="91"/>
      <c r="I28" s="91"/>
      <c r="J28" s="91"/>
      <c r="K28" s="596"/>
      <c r="L28" s="597"/>
    </row>
    <row r="29" spans="2:14" ht="52.5" customHeight="1" x14ac:dyDescent="0.25">
      <c r="B29" s="601"/>
      <c r="C29" s="25" t="s">
        <v>169</v>
      </c>
      <c r="D29" s="95">
        <v>39877</v>
      </c>
      <c r="E29" s="95">
        <v>44865</v>
      </c>
      <c r="F29" s="95"/>
      <c r="G29" s="95"/>
      <c r="H29" s="95"/>
      <c r="I29" s="95"/>
      <c r="J29" s="95"/>
      <c r="K29" s="596"/>
      <c r="L29" s="597"/>
    </row>
    <row r="30" spans="2:14" ht="54.75" customHeight="1" x14ac:dyDescent="0.25">
      <c r="B30" s="601"/>
      <c r="C30" s="25" t="s">
        <v>42</v>
      </c>
      <c r="D30" s="95">
        <v>40091</v>
      </c>
      <c r="E30" s="95">
        <v>45046</v>
      </c>
      <c r="F30" s="95"/>
      <c r="G30" s="95"/>
      <c r="H30" s="95"/>
      <c r="I30" s="95"/>
      <c r="J30" s="95"/>
      <c r="K30" s="596"/>
      <c r="L30" s="597"/>
    </row>
    <row r="31" spans="2:14" ht="41.25" customHeight="1" x14ac:dyDescent="0.25">
      <c r="B31" s="601"/>
      <c r="C31" s="25" t="s">
        <v>39</v>
      </c>
      <c r="D31" s="92">
        <v>2009</v>
      </c>
      <c r="E31" s="92">
        <v>2023</v>
      </c>
      <c r="F31" s="92"/>
      <c r="G31" s="92"/>
      <c r="H31" s="92"/>
      <c r="I31" s="92"/>
      <c r="J31" s="92"/>
      <c r="K31" s="596"/>
      <c r="L31" s="597"/>
    </row>
    <row r="32" spans="2:14" ht="63" customHeight="1" x14ac:dyDescent="0.25">
      <c r="B32" s="601"/>
      <c r="C32" s="25" t="s">
        <v>40</v>
      </c>
      <c r="D32" s="91" t="s">
        <v>308</v>
      </c>
      <c r="E32" s="91" t="s">
        <v>493</v>
      </c>
      <c r="F32" s="91"/>
      <c r="G32" s="91"/>
      <c r="H32" s="91"/>
      <c r="I32" s="91"/>
      <c r="J32" s="91"/>
      <c r="K32" s="596"/>
      <c r="L32" s="597"/>
    </row>
    <row r="33" spans="2:12" ht="46.5" customHeight="1" x14ac:dyDescent="0.25">
      <c r="B33" s="601"/>
      <c r="C33" s="25" t="s">
        <v>41</v>
      </c>
      <c r="D33" s="91" t="s">
        <v>494</v>
      </c>
      <c r="E33" s="91" t="s">
        <v>495</v>
      </c>
      <c r="F33" s="91"/>
      <c r="G33" s="91"/>
      <c r="H33" s="91"/>
      <c r="I33" s="91"/>
      <c r="J33" s="91"/>
      <c r="K33" s="596"/>
      <c r="L33" s="597"/>
    </row>
    <row r="34" spans="2:12" ht="27.75" customHeight="1" x14ac:dyDescent="0.25">
      <c r="B34" s="601"/>
      <c r="C34" s="27" t="s">
        <v>35</v>
      </c>
      <c r="D34" s="96">
        <v>34</v>
      </c>
      <c r="E34" s="96">
        <v>19</v>
      </c>
      <c r="F34" s="96"/>
      <c r="G34" s="97"/>
      <c r="H34" s="97"/>
      <c r="I34" s="97"/>
      <c r="J34" s="97"/>
      <c r="K34" s="596"/>
      <c r="L34" s="597"/>
    </row>
    <row r="35" spans="2:12" ht="102.75" customHeight="1" x14ac:dyDescent="0.25">
      <c r="B35" s="601"/>
      <c r="C35" s="25" t="s">
        <v>137</v>
      </c>
      <c r="D35" s="93">
        <v>2279.98</v>
      </c>
      <c r="E35" s="93">
        <v>4477.7700000000004</v>
      </c>
      <c r="F35" s="93"/>
      <c r="G35" s="93"/>
      <c r="H35" s="93"/>
      <c r="I35" s="93"/>
      <c r="J35" s="93"/>
      <c r="K35" s="596"/>
      <c r="L35" s="597"/>
    </row>
    <row r="36" spans="2:12" ht="48" customHeight="1" x14ac:dyDescent="0.25">
      <c r="B36" s="601"/>
      <c r="C36" s="25" t="s">
        <v>76</v>
      </c>
      <c r="D36" s="105">
        <f>IFERROR(D35*VLOOKUP(D31,'DATOS INICIALES'!$A$12:$B$43,2,0),"0")</f>
        <v>1132922062</v>
      </c>
      <c r="E36" s="105">
        <f>IFERROR(E35*VLOOKUP(E31,'DATOS INICIALES'!$A$12:$B$43,2,0),"0")</f>
        <v>5194213200.000001</v>
      </c>
      <c r="F36" s="105" t="str">
        <f>IFERROR(F35*VLOOKUP(F31,'DATOS INICIALES'!$A$12:$B$43,2,0),"0")</f>
        <v>0</v>
      </c>
      <c r="G36" s="105" t="str">
        <f>IFERROR(G35*VLOOKUP(G31,'DATOS INICIALES'!$A$12:$B$43,2,0),"0")</f>
        <v>0</v>
      </c>
      <c r="H36" s="105" t="str">
        <f>IFERROR(H35*VLOOKUP(H31,'DATOS INICIALES'!$A$12:$B$43,2,0),"0")</f>
        <v>0</v>
      </c>
      <c r="I36" s="105" t="str">
        <f>IFERROR(I35*VLOOKUP(I31,'DATOS INICIALES'!$A$12:$B$43,2,0),"0")</f>
        <v>0</v>
      </c>
      <c r="J36" s="105" t="str">
        <f>IFERROR(J35*VLOOKUP(J31,'DATOS INICIALES'!$A$12:$B$43,2,0),"0")</f>
        <v>0</v>
      </c>
      <c r="K36" s="596"/>
      <c r="L36" s="597"/>
    </row>
    <row r="37" spans="2:12" ht="33.75" customHeight="1" x14ac:dyDescent="0.25">
      <c r="B37" s="601"/>
      <c r="C37" s="25" t="s">
        <v>138</v>
      </c>
      <c r="D37" s="94">
        <v>0.34</v>
      </c>
      <c r="E37" s="94">
        <v>0.4</v>
      </c>
      <c r="F37" s="94"/>
      <c r="G37" s="94"/>
      <c r="H37" s="94"/>
      <c r="I37" s="94"/>
      <c r="J37" s="94"/>
      <c r="K37" s="596"/>
      <c r="L37" s="597"/>
    </row>
    <row r="38" spans="2:12" ht="48.75" customHeight="1" x14ac:dyDescent="0.25">
      <c r="B38" s="601"/>
      <c r="C38" s="25" t="s">
        <v>144</v>
      </c>
      <c r="D38" s="105">
        <f t="shared" ref="D38:J38" si="3">IF(D24="","0",D37*D36)</f>
        <v>385193501.08000004</v>
      </c>
      <c r="E38" s="105">
        <f t="shared" si="3"/>
        <v>2077685280.0000005</v>
      </c>
      <c r="F38" s="105" t="str">
        <f t="shared" si="3"/>
        <v>0</v>
      </c>
      <c r="G38" s="105" t="str">
        <f t="shared" si="3"/>
        <v>0</v>
      </c>
      <c r="H38" s="105" t="str">
        <f t="shared" si="3"/>
        <v>0</v>
      </c>
      <c r="I38" s="105" t="str">
        <f t="shared" si="3"/>
        <v>0</v>
      </c>
      <c r="J38" s="105" t="str">
        <f t="shared" si="3"/>
        <v>0</v>
      </c>
      <c r="K38" s="596"/>
      <c r="L38" s="597"/>
    </row>
    <row r="39" spans="2:12" ht="65.25" customHeight="1" x14ac:dyDescent="0.25">
      <c r="B39" s="601"/>
      <c r="C39" s="25" t="s">
        <v>139</v>
      </c>
      <c r="D39" s="106">
        <f t="shared" ref="D39:J39" si="4">IFERROR(D35*D37,"0")</f>
        <v>775.19320000000005</v>
      </c>
      <c r="E39" s="106">
        <f t="shared" si="4"/>
        <v>1791.1080000000002</v>
      </c>
      <c r="F39" s="106">
        <f t="shared" si="4"/>
        <v>0</v>
      </c>
      <c r="G39" s="106">
        <f t="shared" si="4"/>
        <v>0</v>
      </c>
      <c r="H39" s="106">
        <f t="shared" si="4"/>
        <v>0</v>
      </c>
      <c r="I39" s="106">
        <f t="shared" si="4"/>
        <v>0</v>
      </c>
      <c r="J39" s="106">
        <f t="shared" si="4"/>
        <v>0</v>
      </c>
      <c r="K39" s="596"/>
      <c r="L39" s="597"/>
    </row>
    <row r="40" spans="2:12" ht="65.25" customHeight="1" x14ac:dyDescent="0.25">
      <c r="B40" s="601"/>
      <c r="C40" s="25" t="s">
        <v>140</v>
      </c>
      <c r="D40" s="94"/>
      <c r="E40" s="94"/>
      <c r="F40" s="94"/>
      <c r="G40" s="94"/>
      <c r="H40" s="94"/>
      <c r="I40" s="94"/>
      <c r="J40" s="94"/>
      <c r="K40" s="596"/>
      <c r="L40" s="597"/>
    </row>
    <row r="41" spans="2:12" ht="65.25" customHeight="1" x14ac:dyDescent="0.25">
      <c r="B41" s="601"/>
      <c r="C41" s="25" t="s">
        <v>145</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596"/>
      <c r="L41" s="597"/>
    </row>
    <row r="42" spans="2:12" ht="65.25" customHeight="1" x14ac:dyDescent="0.25">
      <c r="B42" s="601"/>
      <c r="C42" s="25" t="s">
        <v>141</v>
      </c>
      <c r="D42" s="106">
        <f>IF(D25="",0,D35*D40)</f>
        <v>0</v>
      </c>
      <c r="E42" s="106">
        <f t="shared" ref="E42:J42" si="6">IF(E25="",0,E35*E40)</f>
        <v>0</v>
      </c>
      <c r="F42" s="106">
        <f t="shared" si="6"/>
        <v>0</v>
      </c>
      <c r="G42" s="106">
        <f t="shared" si="6"/>
        <v>0</v>
      </c>
      <c r="H42" s="106">
        <f t="shared" si="6"/>
        <v>0</v>
      </c>
      <c r="I42" s="106">
        <f t="shared" si="6"/>
        <v>0</v>
      </c>
      <c r="J42" s="106">
        <f t="shared" si="6"/>
        <v>0</v>
      </c>
      <c r="K42" s="596"/>
      <c r="L42" s="597"/>
    </row>
    <row r="43" spans="2:12" ht="65.25" customHeight="1" x14ac:dyDescent="0.25">
      <c r="B43" s="601"/>
      <c r="C43" s="25" t="s">
        <v>142</v>
      </c>
      <c r="D43" s="94"/>
      <c r="E43" s="94"/>
      <c r="F43" s="94"/>
      <c r="G43" s="94"/>
      <c r="H43" s="94"/>
      <c r="I43" s="94"/>
      <c r="J43" s="94"/>
      <c r="K43" s="596"/>
      <c r="L43" s="597"/>
    </row>
    <row r="44" spans="2:12" ht="65.25" customHeight="1" x14ac:dyDescent="0.25">
      <c r="B44" s="601"/>
      <c r="C44" s="25" t="s">
        <v>146</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596"/>
      <c r="L44" s="597"/>
    </row>
    <row r="45" spans="2:12" ht="65.25" customHeight="1" x14ac:dyDescent="0.25">
      <c r="B45" s="602"/>
      <c r="C45" s="25" t="s">
        <v>143</v>
      </c>
      <c r="D45" s="106">
        <f>IF(D26="",0,D35*D43)</f>
        <v>0</v>
      </c>
      <c r="E45" s="106">
        <f t="shared" ref="E45:J45" si="8">IF(E26="",0,E35*E43)</f>
        <v>0</v>
      </c>
      <c r="F45" s="106">
        <f t="shared" si="8"/>
        <v>0</v>
      </c>
      <c r="G45" s="106">
        <f t="shared" si="8"/>
        <v>0</v>
      </c>
      <c r="H45" s="106">
        <f t="shared" si="8"/>
        <v>0</v>
      </c>
      <c r="I45" s="106">
        <f t="shared" si="8"/>
        <v>0</v>
      </c>
      <c r="J45" s="106">
        <f t="shared" si="8"/>
        <v>0</v>
      </c>
      <c r="K45" s="596"/>
      <c r="L45" s="597"/>
    </row>
    <row r="46" spans="2:12" ht="39.75" customHeight="1" x14ac:dyDescent="0.25">
      <c r="B46" s="142" t="s">
        <v>57</v>
      </c>
      <c r="C46" s="29" t="s">
        <v>58</v>
      </c>
      <c r="D46" s="90" t="s">
        <v>14</v>
      </c>
      <c r="E46" s="90" t="s">
        <v>14</v>
      </c>
      <c r="F46" s="90"/>
      <c r="G46" s="90"/>
      <c r="H46" s="90"/>
      <c r="I46" s="90"/>
      <c r="J46" s="90"/>
      <c r="K46" s="596"/>
      <c r="L46" s="597"/>
    </row>
    <row r="47" spans="2:12" ht="24.75" customHeight="1" x14ac:dyDescent="0.25">
      <c r="B47" s="606" t="s">
        <v>36</v>
      </c>
      <c r="C47" s="28">
        <f>+'DATOS INICIALES'!D21</f>
        <v>72101500</v>
      </c>
      <c r="D47" s="96" t="s">
        <v>79</v>
      </c>
      <c r="E47" s="96" t="s">
        <v>79</v>
      </c>
      <c r="F47" s="96"/>
      <c r="G47" s="96"/>
      <c r="H47" s="96"/>
      <c r="I47" s="96"/>
      <c r="J47" s="97"/>
      <c r="K47" s="596"/>
      <c r="L47" s="597"/>
    </row>
    <row r="48" spans="2:12" ht="24.75" customHeight="1" x14ac:dyDescent="0.25">
      <c r="B48" s="607"/>
      <c r="C48" s="28">
        <f>+'DATOS INICIALES'!D22</f>
        <v>72102900</v>
      </c>
      <c r="D48" s="96" t="s">
        <v>77</v>
      </c>
      <c r="E48" s="96" t="s">
        <v>77</v>
      </c>
      <c r="F48" s="96"/>
      <c r="G48" s="96"/>
      <c r="H48" s="96"/>
      <c r="I48" s="96"/>
      <c r="J48" s="97"/>
      <c r="K48" s="596"/>
      <c r="L48" s="597"/>
    </row>
    <row r="49" spans="2:12" ht="24.75" customHeight="1" x14ac:dyDescent="0.25">
      <c r="B49" s="607"/>
      <c r="C49" s="28">
        <f>+'DATOS INICIALES'!D23</f>
        <v>72103300</v>
      </c>
      <c r="D49" s="96" t="s">
        <v>77</v>
      </c>
      <c r="E49" s="96" t="s">
        <v>77</v>
      </c>
      <c r="F49" s="96"/>
      <c r="G49" s="96"/>
      <c r="H49" s="96"/>
      <c r="I49" s="96"/>
      <c r="J49" s="97"/>
      <c r="K49" s="596"/>
      <c r="L49" s="597"/>
    </row>
    <row r="50" spans="2:12" ht="24.75" customHeight="1" x14ac:dyDescent="0.25">
      <c r="B50" s="607"/>
      <c r="C50" s="28">
        <f>+'DATOS INICIALES'!D24</f>
        <v>72141100</v>
      </c>
      <c r="D50" s="96" t="s">
        <v>77</v>
      </c>
      <c r="E50" s="96" t="s">
        <v>77</v>
      </c>
      <c r="F50" s="96"/>
      <c r="G50" s="96"/>
      <c r="H50" s="96"/>
      <c r="I50" s="96"/>
      <c r="J50" s="97"/>
      <c r="K50" s="596"/>
      <c r="L50" s="597"/>
    </row>
    <row r="51" spans="2:12" ht="24.75" customHeight="1" x14ac:dyDescent="0.25">
      <c r="B51" s="607"/>
      <c r="C51" s="28">
        <f>+'DATOS INICIALES'!D25</f>
        <v>72141500</v>
      </c>
      <c r="D51" s="96" t="s">
        <v>79</v>
      </c>
      <c r="E51" s="96" t="s">
        <v>79</v>
      </c>
      <c r="F51" s="96"/>
      <c r="G51" s="96"/>
      <c r="H51" s="96"/>
      <c r="I51" s="96"/>
      <c r="J51" s="97"/>
      <c r="K51" s="596"/>
      <c r="L51" s="597"/>
    </row>
    <row r="52" spans="2:12" ht="24.75" customHeight="1" x14ac:dyDescent="0.25">
      <c r="B52" s="607"/>
      <c r="C52" s="28">
        <f>+'DATOS INICIALES'!D26</f>
        <v>72153900</v>
      </c>
      <c r="D52" s="96" t="s">
        <v>77</v>
      </c>
      <c r="E52" s="96" t="s">
        <v>77</v>
      </c>
      <c r="F52" s="96"/>
      <c r="G52" s="96"/>
      <c r="H52" s="96"/>
      <c r="I52" s="96"/>
      <c r="J52" s="97"/>
      <c r="K52" s="596"/>
      <c r="L52" s="597"/>
    </row>
    <row r="53" spans="2:12" ht="24.75" customHeight="1" x14ac:dyDescent="0.25">
      <c r="B53" s="607"/>
      <c r="C53" s="28"/>
      <c r="D53" s="96"/>
      <c r="E53" s="96"/>
      <c r="F53" s="96"/>
      <c r="G53" s="96"/>
      <c r="H53" s="96"/>
      <c r="I53" s="96"/>
      <c r="J53" s="96"/>
      <c r="K53" s="596"/>
      <c r="L53" s="597"/>
    </row>
    <row r="54" spans="2:12" ht="60.75" customHeight="1" x14ac:dyDescent="0.25">
      <c r="B54" s="608"/>
      <c r="C54" s="15" t="s">
        <v>59</v>
      </c>
      <c r="D54" s="15" t="str">
        <f t="shared" ref="D54:J54" si="9">IF(D24="","N/A",IF(D47="SI","CUMPLE",IF(D48="SI","CUMPLE",IF(D49="SI","CUMPLE",IF(D50="SI","CUMPLE",IF(D51="SI","CUMPLE",IF(D52="SI","CUMPLE",IF(D53="SI","CUMPLE","NO CUMPLE"))))))))</f>
        <v>CUMPLE</v>
      </c>
      <c r="E54" s="15" t="str">
        <f t="shared" si="9"/>
        <v>CUMPLE</v>
      </c>
      <c r="F54" s="15" t="str">
        <f t="shared" si="9"/>
        <v>N/A</v>
      </c>
      <c r="G54" s="15" t="str">
        <f t="shared" si="9"/>
        <v>N/A</v>
      </c>
      <c r="H54" s="15" t="str">
        <f t="shared" si="9"/>
        <v>N/A</v>
      </c>
      <c r="I54" s="15" t="str">
        <f t="shared" si="9"/>
        <v>N/A</v>
      </c>
      <c r="J54" s="15" t="str">
        <f t="shared" si="9"/>
        <v>N/A</v>
      </c>
      <c r="K54" s="596"/>
      <c r="L54" s="597"/>
    </row>
    <row r="55" spans="2:12" ht="296.25" customHeight="1" x14ac:dyDescent="0.25">
      <c r="B55" s="609" t="s">
        <v>206</v>
      </c>
      <c r="C55" s="610"/>
      <c r="D55" s="90" t="s">
        <v>14</v>
      </c>
      <c r="E55" s="90" t="s">
        <v>14</v>
      </c>
      <c r="F55" s="90"/>
      <c r="G55" s="90"/>
      <c r="H55" s="90"/>
      <c r="I55" s="90"/>
      <c r="J55" s="90"/>
      <c r="K55" s="639"/>
      <c r="L55" s="640"/>
    </row>
    <row r="56" spans="2:12" ht="353.25" customHeight="1" x14ac:dyDescent="0.25">
      <c r="B56" s="609" t="s">
        <v>209</v>
      </c>
      <c r="C56" s="610"/>
      <c r="D56" s="90" t="s">
        <v>14</v>
      </c>
      <c r="E56" s="90" t="s">
        <v>14</v>
      </c>
      <c r="F56" s="90"/>
      <c r="G56" s="90"/>
      <c r="H56" s="90"/>
      <c r="I56" s="90"/>
      <c r="J56" s="90"/>
      <c r="K56" s="639"/>
      <c r="L56" s="640"/>
    </row>
    <row r="57" spans="2:12" ht="99" customHeight="1" x14ac:dyDescent="0.25">
      <c r="B57" s="603" t="s">
        <v>211</v>
      </c>
      <c r="C57" s="604"/>
      <c r="D57" s="90" t="s">
        <v>14</v>
      </c>
      <c r="E57" s="90" t="s">
        <v>14</v>
      </c>
      <c r="F57" s="90"/>
      <c r="G57" s="90"/>
      <c r="H57" s="90"/>
      <c r="I57" s="90"/>
      <c r="J57" s="90"/>
      <c r="K57" s="639"/>
      <c r="L57" s="640"/>
    </row>
    <row r="58" spans="2:12" ht="92.25" customHeight="1" x14ac:dyDescent="0.25">
      <c r="B58" s="603" t="s">
        <v>207</v>
      </c>
      <c r="C58" s="604"/>
      <c r="D58" s="90" t="s">
        <v>14</v>
      </c>
      <c r="E58" s="90" t="s">
        <v>14</v>
      </c>
      <c r="F58" s="90"/>
      <c r="G58" s="90"/>
      <c r="H58" s="90"/>
      <c r="I58" s="90"/>
      <c r="J58" s="90"/>
      <c r="K58" s="639"/>
      <c r="L58" s="640"/>
    </row>
    <row r="59" spans="2:12" ht="291.75" customHeight="1" x14ac:dyDescent="0.25">
      <c r="B59" s="603" t="s">
        <v>208</v>
      </c>
      <c r="C59" s="604"/>
      <c r="D59" s="90" t="s">
        <v>13</v>
      </c>
      <c r="E59" s="90" t="s">
        <v>15</v>
      </c>
      <c r="F59" s="90"/>
      <c r="G59" s="90"/>
      <c r="H59" s="90"/>
      <c r="I59" s="90"/>
      <c r="J59" s="90"/>
      <c r="K59" s="639" t="s">
        <v>583</v>
      </c>
      <c r="L59" s="640"/>
    </row>
    <row r="60" spans="2:12" ht="336" customHeight="1" x14ac:dyDescent="0.25">
      <c r="B60" s="531" t="s">
        <v>213</v>
      </c>
      <c r="C60" s="531"/>
      <c r="D60" s="90" t="s">
        <v>14</v>
      </c>
      <c r="E60" s="90" t="s">
        <v>14</v>
      </c>
      <c r="F60" s="90"/>
      <c r="G60" s="90"/>
      <c r="H60" s="90"/>
      <c r="I60" s="90"/>
      <c r="J60" s="90"/>
      <c r="K60" s="639"/>
      <c r="L60" s="640"/>
    </row>
    <row r="61" spans="2:12" ht="129.75" customHeight="1" x14ac:dyDescent="0.25">
      <c r="B61" s="584" t="s">
        <v>168</v>
      </c>
      <c r="C61" s="585"/>
      <c r="D61" s="90" t="s">
        <v>13</v>
      </c>
      <c r="E61" s="90" t="s">
        <v>13</v>
      </c>
      <c r="F61" s="90"/>
      <c r="G61" s="90"/>
      <c r="H61" s="90"/>
      <c r="I61" s="90"/>
      <c r="J61" s="90"/>
      <c r="K61" s="639"/>
      <c r="L61" s="640"/>
    </row>
    <row r="62" spans="2:12" ht="408.75" customHeight="1" x14ac:dyDescent="0.25">
      <c r="B62" s="605" t="s">
        <v>170</v>
      </c>
      <c r="C62" s="605"/>
      <c r="D62" s="90" t="s">
        <v>13</v>
      </c>
      <c r="E62" s="90" t="s">
        <v>13</v>
      </c>
      <c r="F62" s="90"/>
      <c r="G62" s="90"/>
      <c r="H62" s="90"/>
      <c r="I62" s="90"/>
      <c r="J62" s="90"/>
      <c r="K62" s="639"/>
      <c r="L62" s="640"/>
    </row>
    <row r="63" spans="2:12" ht="234.75" customHeight="1" x14ac:dyDescent="0.25">
      <c r="B63" s="531" t="s">
        <v>212</v>
      </c>
      <c r="C63" s="531"/>
      <c r="D63" s="90" t="s">
        <v>14</v>
      </c>
      <c r="E63" s="90" t="s">
        <v>14</v>
      </c>
      <c r="F63" s="90"/>
      <c r="G63" s="90"/>
      <c r="H63" s="90"/>
      <c r="I63" s="90"/>
      <c r="J63" s="90"/>
      <c r="K63" s="639"/>
      <c r="L63" s="640"/>
    </row>
    <row r="64" spans="2:12" ht="70.5" customHeight="1" x14ac:dyDescent="0.25">
      <c r="B64" s="611" t="s">
        <v>80</v>
      </c>
      <c r="C64" s="611"/>
      <c r="D64" s="15" t="str">
        <f>IF(D24="","N/A",IF(AND(D46="CUMPLE",D54="CUMPLE",D55="CUMPLE",D56="CUMPLE",D57="CUMPLE",D58="CUMPLE",OR(D59="CUMPLE",D59="N/A"),D60="CUMPLE",OR(D61="CUMPLE",D61="N/A"),D63="CUMPLE",OR(D62="CUMPLE",D62="N/A")),"CUMPLE","NO CUMPLE"))</f>
        <v>CUMPLE</v>
      </c>
      <c r="E64" s="15" t="str">
        <f>IF(E24="","N/A",IF(AND(E46="CUMPLE",E54="CUMPLE",E55="CUMPLE",E56="CUMPLE",E57="CUMPLE",E58="CUMPLE",OR(E59="CUMPLE",E59="N/A"),E60="CUMPLE",OR(E61="CUMPLE",E61="N/A"),E63="CUMPLE",OR(E62="CUMPLE",E62="N/A")),"CUMPLE","NO CUMPLE"))</f>
        <v>NO CUMPLE</v>
      </c>
      <c r="F64" s="15" t="str">
        <f t="shared" ref="F64:J64" si="10">IF(F24="","N/A",IF(AND(F46="CUMPLE",F54="CUMPLE",F55="CUMPLE",F56="CUMPLE",F57="CUMPLE",F58="CUMPLE",OR(F59="CUMPLE",F59="N/A"),F60="CUMPLE",OR(F61="CUMPLE",F61="N/A"),F63="CUMPLE",OR(F62="CUMPLE",F62="N/A")),"CUMPLE","NO CUMPLE"))</f>
        <v>N/A</v>
      </c>
      <c r="G64" s="15" t="str">
        <f t="shared" si="10"/>
        <v>N/A</v>
      </c>
      <c r="H64" s="15" t="str">
        <f t="shared" si="10"/>
        <v>N/A</v>
      </c>
      <c r="I64" s="15" t="str">
        <f t="shared" si="10"/>
        <v>N/A</v>
      </c>
      <c r="J64" s="15" t="str">
        <f t="shared" si="10"/>
        <v>N/A</v>
      </c>
      <c r="K64" s="165"/>
      <c r="L64" s="162"/>
    </row>
    <row r="65" spans="2:12" ht="81.75" customHeight="1" x14ac:dyDescent="0.25">
      <c r="B65" s="531" t="s">
        <v>177</v>
      </c>
      <c r="C65" s="531"/>
      <c r="D65" s="90"/>
      <c r="E65" s="90"/>
      <c r="F65" s="90"/>
      <c r="G65" s="90"/>
      <c r="H65" s="90"/>
      <c r="I65" s="90"/>
      <c r="J65" s="90"/>
      <c r="K65" s="639"/>
      <c r="L65" s="640"/>
    </row>
  </sheetData>
  <sheetProtection formatCells="0" formatColumns="0" formatRows="0"/>
  <mergeCells count="80">
    <mergeCell ref="B12:L12"/>
    <mergeCell ref="B2:L2"/>
    <mergeCell ref="B3:L3"/>
    <mergeCell ref="B4:L4"/>
    <mergeCell ref="B5:L5"/>
    <mergeCell ref="B7:I7"/>
    <mergeCell ref="J7:L7"/>
    <mergeCell ref="C8:I8"/>
    <mergeCell ref="C9:I9"/>
    <mergeCell ref="C10:I10"/>
    <mergeCell ref="C11:G11"/>
    <mergeCell ref="I11:L11"/>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K39:L39"/>
    <mergeCell ref="K40:L40"/>
    <mergeCell ref="K41:L41"/>
    <mergeCell ref="K42:L42"/>
    <mergeCell ref="K43:L43"/>
    <mergeCell ref="K44:L44"/>
    <mergeCell ref="K46:L46"/>
    <mergeCell ref="B47:B54"/>
    <mergeCell ref="K47:L47"/>
    <mergeCell ref="K48:L48"/>
    <mergeCell ref="K49:L49"/>
    <mergeCell ref="K50:L50"/>
    <mergeCell ref="K51:L51"/>
    <mergeCell ref="K52:L52"/>
    <mergeCell ref="K53:L53"/>
    <mergeCell ref="K54:L54"/>
    <mergeCell ref="B55:C55"/>
    <mergeCell ref="K55:L55"/>
    <mergeCell ref="B56:C56"/>
    <mergeCell ref="K56:L56"/>
    <mergeCell ref="B57:C57"/>
    <mergeCell ref="K57:L57"/>
    <mergeCell ref="B58:C58"/>
    <mergeCell ref="K58:L58"/>
    <mergeCell ref="B59:C59"/>
    <mergeCell ref="K59:L59"/>
    <mergeCell ref="B60:C60"/>
    <mergeCell ref="K60:L60"/>
    <mergeCell ref="B64:C64"/>
    <mergeCell ref="B65:C65"/>
    <mergeCell ref="K65:L65"/>
    <mergeCell ref="B61:C61"/>
    <mergeCell ref="K61:L61"/>
    <mergeCell ref="B62:C62"/>
    <mergeCell ref="K62:L62"/>
    <mergeCell ref="B63:C63"/>
    <mergeCell ref="K63:L63"/>
  </mergeCells>
  <conditionalFormatting sqref="D25:J35">
    <cfRule type="containsBlanks" dxfId="741" priority="13">
      <formula>LEN(TRIM(D25))=0</formula>
    </cfRule>
    <cfRule type="notContainsErrors" dxfId="740" priority="14">
      <formula>NOT(ISERROR(D25))</formula>
    </cfRule>
  </conditionalFormatting>
  <conditionalFormatting sqref="D34:J34 D24:K24 D37:J37 D40:J40 D43:J43 D46:J53 D55:J63 K64:L64 D65:K65">
    <cfRule type="containsBlanks" dxfId="739" priority="15">
      <formula>LEN(TRIM(D24))=0</formula>
    </cfRule>
  </conditionalFormatting>
  <conditionalFormatting sqref="D46:J53">
    <cfRule type="cellIs" dxfId="738" priority="11" operator="equal">
      <formula>"NO CUMPLE"</formula>
    </cfRule>
    <cfRule type="cellIs" dxfId="737" priority="12" operator="equal">
      <formula>"CUMPLE"</formula>
    </cfRule>
  </conditionalFormatting>
  <conditionalFormatting sqref="D54:J54">
    <cfRule type="cellIs" dxfId="736" priority="27" operator="equal">
      <formula>"""CUMPLE"""</formula>
    </cfRule>
    <cfRule type="cellIs" dxfId="735" priority="26" operator="equal">
      <formula>"NO CUMPLE"</formula>
    </cfRule>
    <cfRule type="cellIs" dxfId="734" priority="25" operator="equal">
      <formula>"CUMPLE"</formula>
    </cfRule>
    <cfRule type="cellIs" dxfId="733" priority="21" operator="equal">
      <formula>"N/A"</formula>
    </cfRule>
  </conditionalFormatting>
  <conditionalFormatting sqref="D55:J63">
    <cfRule type="cellIs" dxfId="732" priority="3" operator="equal">
      <formula>"NO CUMPLE"</formula>
    </cfRule>
    <cfRule type="cellIs" dxfId="731" priority="4" operator="equal">
      <formula>"CUMPLE"</formula>
    </cfRule>
  </conditionalFormatting>
  <conditionalFormatting sqref="D64:J64">
    <cfRule type="cellIs" dxfId="730" priority="19" operator="equal">
      <formula>"NO CUMPLE"</formula>
    </cfRule>
    <cfRule type="cellIs" dxfId="729" priority="20" operator="equal">
      <formula>"""CUMPLE"""</formula>
    </cfRule>
    <cfRule type="cellIs" dxfId="728" priority="17" operator="equal">
      <formula>"N/A"</formula>
    </cfRule>
    <cfRule type="cellIs" dxfId="727" priority="18" operator="equal">
      <formula>"CUMPLE"</formula>
    </cfRule>
  </conditionalFormatting>
  <conditionalFormatting sqref="D65:J65">
    <cfRule type="cellIs" dxfId="726" priority="9" operator="equal">
      <formula>"NO CUMPLE"</formula>
    </cfRule>
    <cfRule type="cellIs" dxfId="725" priority="10" operator="equal">
      <formula>"CUMPLE"</formula>
    </cfRule>
  </conditionalFormatting>
  <conditionalFormatting sqref="D24:K24 D34:J34 D37:J37 D40:J40 D43:J43 D46:J53 D55:J63 K64:L64 D65:K65">
    <cfRule type="notContainsErrors" dxfId="724" priority="16">
      <formula>NOT(ISERROR(D24))</formula>
    </cfRule>
  </conditionalFormatting>
  <conditionalFormatting sqref="F20:H20">
    <cfRule type="cellIs" dxfId="723" priority="31" operator="equal">
      <formula>"CUMPLE"</formula>
    </cfRule>
    <cfRule type="cellIs" dxfId="722" priority="32" operator="equal">
      <formula>"NO CUMPLE"</formula>
    </cfRule>
    <cfRule type="cellIs" dxfId="721" priority="33" operator="equal">
      <formula>"""CUMPLE"""</formula>
    </cfRule>
  </conditionalFormatting>
  <conditionalFormatting sqref="I11">
    <cfRule type="containsText" dxfId="720" priority="37" operator="containsText" text="NO CUMPLE">
      <formula>NOT(ISERROR(SEARCH("NO CUMPLE",I11)))</formula>
    </cfRule>
    <cfRule type="containsText" dxfId="719" priority="34" operator="containsText" text="INHABILITADO">
      <formula>NOT(ISERROR(SEARCH("INHABILITADO",I11)))</formula>
    </cfRule>
    <cfRule type="containsText" dxfId="718" priority="35" operator="containsText" text="HABILITADO">
      <formula>NOT(ISERROR(SEARCH("HABILITADO",I11)))</formula>
    </cfRule>
    <cfRule type="containsText" dxfId="717" priority="36" operator="containsText" text="HABILITADO">
      <formula>NOT(ISERROR(SEARCH("HABILITADO",I11)))</formula>
    </cfRule>
  </conditionalFormatting>
  <conditionalFormatting sqref="J20">
    <cfRule type="cellIs" dxfId="716" priority="8" operator="equal">
      <formula>"SI"</formula>
    </cfRule>
    <cfRule type="cellIs" dxfId="715" priority="7" operator="equal">
      <formula>"NO"</formula>
    </cfRule>
  </conditionalFormatting>
  <conditionalFormatting sqref="K19">
    <cfRule type="cellIs" dxfId="714" priority="22" operator="equal">
      <formula>"CUMPLE"</formula>
    </cfRule>
    <cfRule type="cellIs" dxfId="713" priority="23" operator="equal">
      <formula>"NO CUMPLE"</formula>
    </cfRule>
    <cfRule type="cellIs" dxfId="712" priority="24" operator="equal">
      <formula>"""CUMPLE"""</formula>
    </cfRule>
  </conditionalFormatting>
  <conditionalFormatting sqref="K25:K63">
    <cfRule type="notContainsErrors" dxfId="711" priority="2">
      <formula>NOT(ISERROR(K25))</formula>
    </cfRule>
    <cfRule type="containsBlanks" dxfId="710" priority="1">
      <formula>LEN(TRIM(K25))=0</formula>
    </cfRule>
  </conditionalFormatting>
  <conditionalFormatting sqref="L15">
    <cfRule type="cellIs" dxfId="709" priority="28" operator="equal">
      <formula>"CUMPLE"</formula>
    </cfRule>
    <cfRule type="cellIs" dxfId="708" priority="29" operator="equal">
      <formula>"NO CUMPLE"</formula>
    </cfRule>
    <cfRule type="cellIs" dxfId="707" priority="30" operator="equal">
      <formula>"""CUMPLE"""</formula>
    </cfRule>
  </conditionalFormatting>
  <conditionalFormatting sqref="L20">
    <cfRule type="cellIs" dxfId="706" priority="5" operator="equal">
      <formula>"NO"</formula>
    </cfRule>
    <cfRule type="cellIs" dxfId="705" priority="6" operator="equal">
      <formula>"SI"</formula>
    </cfRule>
  </conditionalFormatting>
  <dataValidations count="3">
    <dataValidation type="list" allowBlank="1" showInputMessage="1" showErrorMessage="1" sqref="L57:L64" xr:uid="{00000000-0002-0000-1500-000000000000}">
      <formula1>"0,1,2,3,4,5,6"</formula1>
    </dataValidation>
    <dataValidation type="list" allowBlank="1" showInputMessage="1" showErrorMessage="1" sqref="D24:J26" xr:uid="{00000000-0002-0000-1500-000001000000}">
      <formula1>$C$15:$C$19</formula1>
    </dataValidation>
    <dataValidation type="list" allowBlank="1" showInputMessage="1" showErrorMessage="1" sqref="D65:I65" xr:uid="{00000000-0002-0000-1500-000002000000}">
      <formula1>"CUMPLE,NO CUMPLE"</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1500-000003000000}">
          <x14:formula1>
            <xm:f>'DATOS INICIALES'!$C$45:$C$46</xm:f>
          </x14:formula1>
          <xm:sqref>D47:I53 J47:J52</xm:sqref>
        </x14:dataValidation>
        <x14:dataValidation type="list" allowBlank="1" showInputMessage="1" showErrorMessage="1" xr:uid="{00000000-0002-0000-1500-000004000000}">
          <x14:formula1>
            <xm:f>'DATOS INICIALES'!$A$50:$A$52</xm:f>
          </x14:formula1>
          <xm:sqref>D55:I57 D46:J46 J55:J56 D58:J63</xm:sqref>
        </x14:dataValidation>
        <x14:dataValidation type="list" allowBlank="1" showInputMessage="1" showErrorMessage="1" xr:uid="{00000000-0002-0000-1500-000005000000}">
          <x14:formula1>
            <xm:f>'DATOS INICIALES'!$A$54:$A$59</xm:f>
          </x14:formula1>
          <xm:sqref>D23:I23</xm:sqref>
        </x14:dataValidation>
        <x14:dataValidation type="list" allowBlank="1" showInputMessage="1" showErrorMessage="1" xr:uid="{00000000-0002-0000-1500-000006000000}">
          <x14:formula1>
            <xm:f>'DATOS INICIALES'!$D$21:$D$25</xm:f>
          </x14:formula1>
          <xm:sqref>M47:M54</xm:sqref>
        </x14:dataValidation>
        <x14:dataValidation type="list" allowBlank="1" showInputMessage="1" showErrorMessage="1" xr:uid="{00000000-0002-0000-1500-000007000000}">
          <x14:formula1>
            <xm:f>'DATOS INICIALES'!$A$13:$A$43</xm:f>
          </x14:formula1>
          <xm:sqref>D31:I31</xm:sqref>
        </x14:dataValidation>
      </x14:dataValidations>
    </ext>
  </extLs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N65"/>
  <sheetViews>
    <sheetView view="pageBreakPreview" zoomScale="70" zoomScaleNormal="55" zoomScaleSheetLayoutView="70" workbookViewId="0">
      <pane ySplit="11" topLeftCell="A27" activePane="bottomLeft" state="frozenSplit"/>
      <selection activeCell="D65" sqref="D65"/>
      <selection pane="bottomLeft" activeCell="E28" sqref="E28"/>
    </sheetView>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612" t="s">
        <v>0</v>
      </c>
      <c r="C2" s="613"/>
      <c r="D2" s="613"/>
      <c r="E2" s="613"/>
      <c r="F2" s="613"/>
      <c r="G2" s="613"/>
      <c r="H2" s="613"/>
      <c r="I2" s="613"/>
      <c r="J2" s="613"/>
      <c r="K2" s="613"/>
      <c r="L2" s="614"/>
    </row>
    <row r="3" spans="1:12" ht="4.5" customHeight="1" x14ac:dyDescent="0.25">
      <c r="B3" s="615"/>
      <c r="C3" s="616"/>
      <c r="D3" s="616"/>
      <c r="E3" s="616"/>
      <c r="F3" s="616"/>
      <c r="G3" s="616"/>
      <c r="H3" s="616"/>
      <c r="I3" s="616"/>
      <c r="J3" s="616"/>
      <c r="K3" s="616"/>
      <c r="L3" s="617"/>
    </row>
    <row r="4" spans="1:12" ht="18.75" x14ac:dyDescent="0.3">
      <c r="B4" s="618" t="str">
        <f>'DATOS INICIALES'!G4</f>
        <v>FDLK-LP-013-20234</v>
      </c>
      <c r="C4" s="619"/>
      <c r="D4" s="619"/>
      <c r="E4" s="619"/>
      <c r="F4" s="619"/>
      <c r="G4" s="619"/>
      <c r="H4" s="619"/>
      <c r="I4" s="619"/>
      <c r="J4" s="619"/>
      <c r="K4" s="619"/>
      <c r="L4" s="620"/>
    </row>
    <row r="5" spans="1:12" ht="3.75" customHeight="1" x14ac:dyDescent="0.25">
      <c r="B5" s="615"/>
      <c r="C5" s="616"/>
      <c r="D5" s="616"/>
      <c r="E5" s="616"/>
      <c r="F5" s="616"/>
      <c r="G5" s="616"/>
      <c r="H5" s="616"/>
      <c r="I5" s="616"/>
      <c r="J5" s="616"/>
      <c r="K5" s="616"/>
      <c r="L5" s="617"/>
    </row>
    <row r="6" spans="1:12" x14ac:dyDescent="0.25">
      <c r="B6" s="10" t="s">
        <v>32</v>
      </c>
      <c r="C6" s="73" t="s">
        <v>54</v>
      </c>
      <c r="D6" s="72" t="s">
        <v>70</v>
      </c>
      <c r="E6" s="89"/>
      <c r="F6" s="65"/>
      <c r="G6" s="72" t="s">
        <v>97</v>
      </c>
      <c r="H6" s="99">
        <v>45632</v>
      </c>
      <c r="I6" s="41"/>
      <c r="J6" s="41"/>
      <c r="K6" s="41"/>
      <c r="L6" s="42"/>
    </row>
    <row r="7" spans="1:12" x14ac:dyDescent="0.25">
      <c r="B7" s="621" t="s">
        <v>89</v>
      </c>
      <c r="C7" s="622"/>
      <c r="D7" s="622"/>
      <c r="E7" s="622"/>
      <c r="F7" s="622"/>
      <c r="G7" s="622"/>
      <c r="H7" s="622"/>
      <c r="I7" s="622"/>
      <c r="J7" s="623" t="s">
        <v>71</v>
      </c>
      <c r="K7" s="622"/>
      <c r="L7" s="624"/>
    </row>
    <row r="8" spans="1:12" ht="36.75" customHeight="1" x14ac:dyDescent="0.25">
      <c r="B8" s="2" t="s">
        <v>23</v>
      </c>
      <c r="C8" s="632" t="str">
        <f>'DATOS INICIALES'!D2</f>
        <v xml:space="preserve">“CONTRATAR POR EL SISTEMA DE PRECIOS UNITARIOS A MONTO AGOTABLE EL DIAGNÓSTICO, MANTENIMIENTO CORRECTIVO Y PREVENTIVO, SUMINISTRO E INSTALACION DE MOBILIARIO DE LOS PARQUES DE PROXIMIDAD (VECINALES Y DE BOLSILLO) PRIORIZADOS EN LA LOCALIDAD DE KENNEDY”.  </v>
      </c>
      <c r="D8" s="633"/>
      <c r="E8" s="633"/>
      <c r="F8" s="633"/>
      <c r="G8" s="633"/>
      <c r="H8" s="633"/>
      <c r="I8" s="633"/>
      <c r="J8" s="154" t="s">
        <v>66</v>
      </c>
      <c r="K8" s="155">
        <v>0.75</v>
      </c>
      <c r="L8" s="156">
        <f>K8*$C$10</f>
        <v>1645.1285451923077</v>
      </c>
    </row>
    <row r="9" spans="1:12" ht="28.5" customHeight="1" x14ac:dyDescent="0.25">
      <c r="B9" s="2" t="s">
        <v>68</v>
      </c>
      <c r="C9" s="634">
        <f>+'DATOS INICIALES'!C5</f>
        <v>2851556145</v>
      </c>
      <c r="D9" s="635"/>
      <c r="E9" s="635"/>
      <c r="F9" s="635"/>
      <c r="G9" s="635"/>
      <c r="H9" s="635"/>
      <c r="I9" s="635"/>
      <c r="J9" s="154" t="s">
        <v>67</v>
      </c>
      <c r="K9" s="155">
        <v>1.2</v>
      </c>
      <c r="L9" s="156">
        <f t="shared" ref="L9:L10" si="0">K9*$C$10</f>
        <v>2632.2056723076921</v>
      </c>
    </row>
    <row r="10" spans="1:12" ht="25.5" customHeight="1" x14ac:dyDescent="0.25">
      <c r="B10" s="2" t="s">
        <v>69</v>
      </c>
      <c r="C10" s="636">
        <f>C9/'DATOS INICIALES'!B43</f>
        <v>2193.5047269230768</v>
      </c>
      <c r="D10" s="637"/>
      <c r="E10" s="637"/>
      <c r="F10" s="637"/>
      <c r="G10" s="637"/>
      <c r="H10" s="637"/>
      <c r="I10" s="637"/>
      <c r="J10" s="154" t="s">
        <v>171</v>
      </c>
      <c r="K10" s="155">
        <v>1.5</v>
      </c>
      <c r="L10" s="156">
        <f t="shared" si="0"/>
        <v>3290.2570903846154</v>
      </c>
    </row>
    <row r="11" spans="1:12" ht="59.25" customHeight="1" x14ac:dyDescent="0.25">
      <c r="A11" s="11">
        <v>19</v>
      </c>
      <c r="B11" s="2" t="s">
        <v>24</v>
      </c>
      <c r="C11" s="638" t="str">
        <f>VLOOKUP(A11,PROPONENTES!$A$10:$B$42,2,FALSE)</f>
        <v>PROMCIVILES S.A.S.</v>
      </c>
      <c r="D11" s="638"/>
      <c r="E11" s="638"/>
      <c r="F11" s="638"/>
      <c r="G11" s="638"/>
      <c r="H11" s="146" t="s">
        <v>172</v>
      </c>
      <c r="I11" s="631" t="str">
        <f>IF(AND(F20="CUMPLE",G20="CUMPLE",H20="CUMPLE",L15="CUMPLE",K19="CUMPLE"),"CUMPLE","NO CUMPLE")</f>
        <v>CUMPLE</v>
      </c>
      <c r="J11" s="631"/>
      <c r="K11" s="631"/>
      <c r="L11" s="631"/>
    </row>
    <row r="12" spans="1:12" ht="9.75" customHeight="1" x14ac:dyDescent="0.25">
      <c r="B12" s="625"/>
      <c r="C12" s="626"/>
      <c r="D12" s="626"/>
      <c r="E12" s="626"/>
      <c r="F12" s="626"/>
      <c r="G12" s="626"/>
      <c r="H12" s="626"/>
      <c r="I12" s="626"/>
      <c r="J12" s="626"/>
      <c r="K12" s="626"/>
      <c r="L12" s="627"/>
    </row>
    <row r="13" spans="1:12" s="141" customFormat="1" ht="24" customHeight="1" x14ac:dyDescent="0.25">
      <c r="B13" s="628" t="s">
        <v>78</v>
      </c>
      <c r="C13" s="629"/>
      <c r="D13" s="629"/>
      <c r="E13" s="629"/>
      <c r="F13" s="629"/>
      <c r="G13" s="629"/>
      <c r="H13" s="629"/>
      <c r="I13" s="629"/>
      <c r="J13" s="629"/>
      <c r="K13" s="629"/>
      <c r="L13" s="630"/>
    </row>
    <row r="14" spans="1:12" ht="69" customHeight="1" x14ac:dyDescent="0.25">
      <c r="B14" s="595" t="s">
        <v>33</v>
      </c>
      <c r="C14" s="74" t="s">
        <v>61</v>
      </c>
      <c r="D14" s="74" t="s">
        <v>62</v>
      </c>
      <c r="E14" s="35" t="s">
        <v>65</v>
      </c>
      <c r="F14" s="35" t="s">
        <v>75</v>
      </c>
      <c r="G14" s="35" t="s">
        <v>64</v>
      </c>
      <c r="H14" s="35" t="s">
        <v>167</v>
      </c>
      <c r="I14" s="35" t="s">
        <v>72</v>
      </c>
      <c r="J14" s="35" t="s">
        <v>147</v>
      </c>
      <c r="K14" s="35" t="s">
        <v>148</v>
      </c>
      <c r="L14" s="74" t="s">
        <v>73</v>
      </c>
    </row>
    <row r="15" spans="1:12" ht="33.75" customHeight="1" x14ac:dyDescent="0.25">
      <c r="B15" s="595"/>
      <c r="C15" s="100" t="str">
        <f>IF(VLOOKUP(C11,PROPONENTES!B10:N111,2,FALSE)=0,"",VLOOKUP(C11,PROPONENTES!B10:N111,2,FALSE))</f>
        <v>PROMCIVILES S.A.S.</v>
      </c>
      <c r="D15" s="101">
        <f>IF(VLOOKUP(C11,PROPONENTES!B10:N111,3,FALSE)=0,"",VLOOKUP(C11,PROPONENTES!B10:N111,3,FALSE))</f>
        <v>1</v>
      </c>
      <c r="E15" s="102">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40019.574999999997</v>
      </c>
      <c r="F15" s="103" t="str">
        <f t="shared" ref="F15:F18" si="1">IF(C15="","",IF(E15&gt;=$J$15*0.5,"SI","NO"))</f>
        <v>SI</v>
      </c>
      <c r="G15" s="104" t="str">
        <f t="shared" ref="G15:G17" si="2">IF(C15="","",IF(E15&gt;=$J$15*0.05,"SI",IF(E15=0,"NO APORTA EXPERIENCIA",)))</f>
        <v>SI</v>
      </c>
      <c r="H15" s="103" t="str">
        <f>IF(C15="","",IF(AND(G15="NO APORTA EXPERIENCIA",D15&lt;=10%),"SI",IF(G15="SI","NO APLICA","NO - PORCENTAJE MAYOR AL 10%")))</f>
        <v>NO APLICA</v>
      </c>
      <c r="I15" s="641">
        <f>COUNTIF(D64:I64,"CUMPLE")</f>
        <v>2</v>
      </c>
      <c r="J15" s="586">
        <f>IF(AND(I15&gt;=1,I15&lt;=2),L8,IF(AND(I15&gt;=3,I15&lt;=4),L9,IF(AND(I15&gt;=5,I15&lt;=7),L10)))</f>
        <v>1645.1285451923077</v>
      </c>
      <c r="K15" s="586">
        <f>+E20</f>
        <v>40019.574999999997</v>
      </c>
      <c r="L15" s="587" t="str">
        <f>IF(K15&gt;=J15,"CUMPLE","NO CUMPLE")</f>
        <v>CUMPLE</v>
      </c>
    </row>
    <row r="16" spans="1:12" ht="33.75" customHeight="1" x14ac:dyDescent="0.25">
      <c r="B16" s="595"/>
      <c r="C16" s="100" t="str">
        <f>IF(VLOOKUP(C11,PROPONENTES!B10:N111,4,FALSE)=0,"",VLOOKUP(C11,PROPONENTES!B10:N111,4,FALSE))</f>
        <v/>
      </c>
      <c r="D16" s="101" t="str">
        <f>IF(VLOOKUP(C11,PROPONENTES!B10:N111,5,FALSE)=0,"",VLOOKUP(C11,PROPONENTES!B10:N111,5,FALSE))</f>
        <v/>
      </c>
      <c r="E16" s="102" t="str">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
      </c>
      <c r="F16" s="103" t="str">
        <f t="shared" si="1"/>
        <v/>
      </c>
      <c r="G16" s="104" t="str">
        <f t="shared" si="2"/>
        <v/>
      </c>
      <c r="H16" s="104" t="str">
        <f>IF(C16="","",IF(AND(G16="NO APORTA EXPERIENCIA",D16&lt;=10%),"SI",IF(G16="SI","NO APLICA","NO - PORCENTAJE MAYOR AL 10%")))</f>
        <v/>
      </c>
      <c r="I16" s="641"/>
      <c r="J16" s="586"/>
      <c r="K16" s="586"/>
      <c r="L16" s="587"/>
    </row>
    <row r="17" spans="2:14" ht="33.75" customHeight="1" x14ac:dyDescent="0.25">
      <c r="B17" s="595"/>
      <c r="C17" s="100" t="str">
        <f>IF(VLOOKUP(C11,PROPONENTES!B10:N111,6,FALSE)=0,"",VLOOKUP(C11,PROPONENTES!B10:N111,6,FALSE))</f>
        <v/>
      </c>
      <c r="D17" s="101" t="str">
        <f>IF(VLOOKUP(C11,PROPONENTES!B10:N111,7,FALSE)=0,"",VLOOKUP(C11,PROPONENTES!B10:N111,7,FALSE))</f>
        <v/>
      </c>
      <c r="E17" s="102" t="str">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
      </c>
      <c r="F17" s="103" t="str">
        <f t="shared" si="1"/>
        <v/>
      </c>
      <c r="G17" s="104" t="str">
        <f t="shared" si="2"/>
        <v/>
      </c>
      <c r="H17" s="103" t="str">
        <f>IF(C17="","",IF(AND(G17="NO APORTA EXPERIENCIA",D17&lt;=10%),"SI",IF(G17="SI","NO APLICA","NO - PORCENTAJE MAYOR AL 10%")))</f>
        <v/>
      </c>
      <c r="I17" s="641"/>
      <c r="J17" s="586"/>
      <c r="K17" s="586"/>
      <c r="L17" s="587"/>
    </row>
    <row r="18" spans="2:14" ht="50.25" customHeight="1" x14ac:dyDescent="0.25">
      <c r="B18" s="595"/>
      <c r="C18" s="100" t="str">
        <f>IF(VLOOKUP(C11,PROPONENTES!B10:N111,8,FALSE)=0,"",VLOOKUP(C11,PROPONENTES!B10:N111,8,FALSE))</f>
        <v/>
      </c>
      <c r="D18" s="101" t="str">
        <f>IF(VLOOKUP(C11,PROPONENTES!B10:N111,9,FALSE)=0,"",VLOOKUP(C11,PROPONENTES!B10:N111,9,FALSE))</f>
        <v/>
      </c>
      <c r="E18" s="102" t="str">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
      </c>
      <c r="F18" s="103" t="str">
        <f t="shared" si="1"/>
        <v/>
      </c>
      <c r="G18" s="104" t="str">
        <f>IF(C18="","",IF(E18&gt;=$J$15*0.05,"SI",IF(E18=0,"NO APORTA EXPERIENCIA",)))</f>
        <v/>
      </c>
      <c r="H18" s="103" t="str">
        <f>IF(C18="","",IF(AND(G18="NO APORTA EXPERIENCIA",D18&lt;=10%),"SI",IF(G18="SI","NO APLICA","NO - PORCENTAJE MAYOR AL 10%")))</f>
        <v/>
      </c>
      <c r="I18" s="35" t="s">
        <v>176</v>
      </c>
      <c r="J18" s="35" t="s">
        <v>175</v>
      </c>
      <c r="K18" s="528" t="s">
        <v>73</v>
      </c>
      <c r="L18" s="528"/>
    </row>
    <row r="19" spans="2:14" ht="33.75" customHeight="1" x14ac:dyDescent="0.25">
      <c r="B19" s="595"/>
      <c r="C19" s="100" t="str">
        <f>IF(VLOOKUP(C11,PROPONENTES!B10:N111,10,FALSE)=0,"",VLOOKUP(C11,PROPONENTES!B10:N111,10,FALSE))</f>
        <v/>
      </c>
      <c r="D19" s="101" t="str">
        <f>IF(VLOOKUP(C11,PROPONENTES!B10:N111,11,FALSE)=0,"",VLOOKUP(C11,PROPONENTES!B10:N111,11,FALSE))</f>
        <v/>
      </c>
      <c r="E19" s="102" t="str">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
      </c>
      <c r="F19" s="103" t="str">
        <f>IF(C19="","",IF(E19&gt;=$J$15*0.5,"SI","NO"))</f>
        <v/>
      </c>
      <c r="G19" s="104" t="str">
        <f>IF(C19="","",IF(E19&gt;=$J$15*0.05,"SI",IF(E19=0,"NO APORTA EXPERIENCIA",)))</f>
        <v/>
      </c>
      <c r="H19" s="103" t="str">
        <f>IF(C19="","",IF(AND(G19="NO APORTA EXPERIENCIA",D19&lt;=10%),"SI",IF(G19="SI","NO APLICA","NO - PORCENTAJE MAYOR AL 10%")))</f>
        <v/>
      </c>
      <c r="I19" s="157">
        <f>SUMIF(D65:J65,"CUMPLE",D39:J39)+SUMIF(D65:J65,"CUMPLE",D42:J42)+SUMIF(D65:J65,"CUMPLE",D45:J45)</f>
        <v>40019.574999999997</v>
      </c>
      <c r="J19" s="152">
        <f>70%*C10</f>
        <v>1535.4533088461537</v>
      </c>
      <c r="K19" s="587" t="str">
        <f>IF(I19&gt;=J19,"CUMPLE","NO CUMPLE")</f>
        <v>CUMPLE</v>
      </c>
      <c r="L19" s="587"/>
    </row>
    <row r="20" spans="2:14" ht="84.75" customHeight="1" x14ac:dyDescent="0.25">
      <c r="B20" s="30" t="s">
        <v>63</v>
      </c>
      <c r="C20" s="24">
        <f>+VLOOKUP(C11,PROPONENTES!B10:N111,12,FALSE)</f>
        <v>1</v>
      </c>
      <c r="D20" s="101">
        <f>+VLOOKUP(C11,PROPONENTES!B10:N111,13,FALSE)</f>
        <v>1</v>
      </c>
      <c r="E20" s="36">
        <f>SUM(E15:E19)</f>
        <v>40019.574999999997</v>
      </c>
      <c r="F20" s="15" t="str">
        <f>IF(F15="SI","CUMPLE",IF(F16="SI","CUMPLE",IF(F17="SI","CUMPLE",IF(F18="SI","CUMPLE",IF(F19="SI","CUMPLE","NO CUMPLE")))))</f>
        <v>CUMPLE</v>
      </c>
      <c r="G20" s="15"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5" t="str">
        <f>IF(COUNTIF(E15:E19,0)&gt;1,"NO CUMPLE, HAY MAS DE UN (1) INTEGRANTE QUE NO APORTA EXPERIENCIA",IF(AND(OR(H15="NO APLICA",H15="SI",H15=""),OR(H16="NO APLICA",H16="SI",H16=""),OR(H17="NO APLICA",H17="SI",H17=""),OR(H18="NO APLICA",H18="SI",H18=""),OR(H19="NO APLICA",H19="SI",H19="")),"CUMPLE","NO CUMPLE"))</f>
        <v>CUMPLE</v>
      </c>
      <c r="I20" s="35" t="s">
        <v>174</v>
      </c>
      <c r="J20" s="143" t="str">
        <f>IF(VLOOKUP(C11,PUNTAJE!B15:AF179,27,FALSE)=0.25,"SI","NO")</f>
        <v>SI</v>
      </c>
      <c r="K20" s="35" t="s">
        <v>173</v>
      </c>
      <c r="L20" s="143" t="str">
        <f>IF(VLOOKUP(C11,PUNTAJE!B15:AF179,31,FALSE)=0.25,"SI","NO")</f>
        <v>SI</v>
      </c>
      <c r="N20" s="35"/>
    </row>
    <row r="21" spans="2:14" ht="10.5" customHeight="1" thickBot="1" x14ac:dyDescent="0.3">
      <c r="B21" s="588"/>
      <c r="C21" s="589"/>
      <c r="D21" s="589"/>
      <c r="E21" s="589"/>
      <c r="F21" s="589"/>
      <c r="G21" s="589"/>
      <c r="H21" s="589"/>
      <c r="I21" s="589"/>
      <c r="J21" s="589"/>
      <c r="K21" s="589"/>
      <c r="L21" s="590"/>
    </row>
    <row r="22" spans="2:14" ht="54" customHeight="1" thickBot="1" x14ac:dyDescent="0.3">
      <c r="B22" s="591" t="str">
        <f>CONCATENATE("ACREDITACION EXPERIENCIA ",'DATOS INICIALES'!G4)</f>
        <v>ACREDITACION EXPERIENCIA FDLK-LP-013-20234</v>
      </c>
      <c r="C22" s="592"/>
      <c r="D22" s="592"/>
      <c r="E22" s="592"/>
      <c r="F22" s="592"/>
      <c r="G22" s="592"/>
      <c r="H22" s="592"/>
      <c r="I22" s="592"/>
      <c r="J22" s="593"/>
      <c r="K22" s="593"/>
      <c r="L22" s="594"/>
    </row>
    <row r="23" spans="2:14" ht="40.5" customHeight="1" x14ac:dyDescent="0.25">
      <c r="B23" s="31" t="s">
        <v>34</v>
      </c>
      <c r="C23" s="25" t="s">
        <v>166</v>
      </c>
      <c r="D23" s="26" t="s">
        <v>16</v>
      </c>
      <c r="E23" s="26" t="s">
        <v>17</v>
      </c>
      <c r="F23" s="26" t="s">
        <v>18</v>
      </c>
      <c r="G23" s="26" t="s">
        <v>19</v>
      </c>
      <c r="H23" s="26" t="s">
        <v>20</v>
      </c>
      <c r="I23" s="26" t="s">
        <v>21</v>
      </c>
      <c r="J23" s="26" t="s">
        <v>165</v>
      </c>
      <c r="K23" s="598" t="s">
        <v>74</v>
      </c>
      <c r="L23" s="599"/>
    </row>
    <row r="24" spans="2:14" ht="39.75" customHeight="1" x14ac:dyDescent="0.25">
      <c r="B24" s="582" t="s">
        <v>134</v>
      </c>
      <c r="C24" s="583"/>
      <c r="D24" s="90" t="s">
        <v>259</v>
      </c>
      <c r="E24" s="90" t="s">
        <v>259</v>
      </c>
      <c r="F24" s="90"/>
      <c r="G24" s="90"/>
      <c r="H24" s="90"/>
      <c r="I24" s="90"/>
      <c r="J24" s="90"/>
      <c r="K24" s="596"/>
      <c r="L24" s="597"/>
    </row>
    <row r="25" spans="2:14" ht="39.75" customHeight="1" x14ac:dyDescent="0.25">
      <c r="B25" s="582" t="s">
        <v>135</v>
      </c>
      <c r="C25" s="583"/>
      <c r="D25" s="90"/>
      <c r="E25" s="90"/>
      <c r="F25" s="90"/>
      <c r="G25" s="90"/>
      <c r="H25" s="90"/>
      <c r="I25" s="90"/>
      <c r="J25" s="90"/>
      <c r="K25" s="596"/>
      <c r="L25" s="597"/>
    </row>
    <row r="26" spans="2:14" ht="39.75" customHeight="1" x14ac:dyDescent="0.25">
      <c r="B26" s="582" t="s">
        <v>136</v>
      </c>
      <c r="C26" s="583"/>
      <c r="D26" s="90"/>
      <c r="E26" s="90"/>
      <c r="F26" s="90"/>
      <c r="G26" s="90"/>
      <c r="H26" s="90"/>
      <c r="I26" s="90"/>
      <c r="J26" s="90"/>
      <c r="K26" s="596"/>
      <c r="L26" s="597"/>
    </row>
    <row r="27" spans="2:14" ht="45.75" customHeight="1" x14ac:dyDescent="0.25">
      <c r="B27" s="600" t="s">
        <v>60</v>
      </c>
      <c r="C27" s="25" t="s">
        <v>37</v>
      </c>
      <c r="D27" s="91" t="s">
        <v>496</v>
      </c>
      <c r="E27" s="91" t="s">
        <v>497</v>
      </c>
      <c r="F27" s="91"/>
      <c r="G27" s="91"/>
      <c r="H27" s="91"/>
      <c r="I27" s="91"/>
      <c r="J27" s="91"/>
      <c r="K27" s="596"/>
      <c r="L27" s="597"/>
    </row>
    <row r="28" spans="2:14" ht="156.75" customHeight="1" x14ac:dyDescent="0.25">
      <c r="B28" s="601"/>
      <c r="C28" s="25" t="s">
        <v>38</v>
      </c>
      <c r="D28" s="91" t="s">
        <v>498</v>
      </c>
      <c r="E28" s="91" t="s">
        <v>499</v>
      </c>
      <c r="F28" s="91"/>
      <c r="G28" s="91"/>
      <c r="H28" s="91"/>
      <c r="I28" s="91"/>
      <c r="J28" s="91"/>
      <c r="K28" s="596"/>
      <c r="L28" s="597"/>
    </row>
    <row r="29" spans="2:14" ht="52.5" customHeight="1" x14ac:dyDescent="0.25">
      <c r="B29" s="601"/>
      <c r="C29" s="25" t="s">
        <v>169</v>
      </c>
      <c r="D29" s="95">
        <v>43628</v>
      </c>
      <c r="E29" s="95">
        <v>43845</v>
      </c>
      <c r="F29" s="95"/>
      <c r="G29" s="95"/>
      <c r="H29" s="95"/>
      <c r="I29" s="95"/>
      <c r="J29" s="95"/>
      <c r="K29" s="596"/>
      <c r="L29" s="597"/>
    </row>
    <row r="30" spans="2:14" ht="54.75" customHeight="1" x14ac:dyDescent="0.25">
      <c r="B30" s="601"/>
      <c r="C30" s="25" t="s">
        <v>42</v>
      </c>
      <c r="D30" s="95">
        <v>44052</v>
      </c>
      <c r="E30" s="95">
        <v>44326</v>
      </c>
      <c r="F30" s="95"/>
      <c r="G30" s="95"/>
      <c r="H30" s="95"/>
      <c r="I30" s="95"/>
      <c r="J30" s="95"/>
      <c r="K30" s="596"/>
      <c r="L30" s="597"/>
    </row>
    <row r="31" spans="2:14" ht="41.25" customHeight="1" x14ac:dyDescent="0.25">
      <c r="B31" s="601"/>
      <c r="C31" s="25" t="s">
        <v>39</v>
      </c>
      <c r="D31" s="92">
        <v>2020</v>
      </c>
      <c r="E31" s="92">
        <v>2021</v>
      </c>
      <c r="F31" s="92"/>
      <c r="G31" s="92"/>
      <c r="H31" s="92"/>
      <c r="I31" s="92"/>
      <c r="J31" s="92"/>
      <c r="K31" s="596"/>
      <c r="L31" s="597"/>
    </row>
    <row r="32" spans="2:14" ht="63" customHeight="1" x14ac:dyDescent="0.25">
      <c r="B32" s="601"/>
      <c r="C32" s="25" t="s">
        <v>40</v>
      </c>
      <c r="D32" s="91" t="s">
        <v>500</v>
      </c>
      <c r="E32" s="91" t="s">
        <v>308</v>
      </c>
      <c r="F32" s="91"/>
      <c r="G32" s="91"/>
      <c r="H32" s="91"/>
      <c r="I32" s="91"/>
      <c r="J32" s="91"/>
      <c r="K32" s="596"/>
      <c r="L32" s="597"/>
    </row>
    <row r="33" spans="2:12" ht="46.5" customHeight="1" x14ac:dyDescent="0.25">
      <c r="B33" s="601"/>
      <c r="C33" s="25" t="s">
        <v>41</v>
      </c>
      <c r="D33" s="91" t="s">
        <v>259</v>
      </c>
      <c r="E33" s="91" t="s">
        <v>501</v>
      </c>
      <c r="F33" s="91"/>
      <c r="G33" s="91"/>
      <c r="H33" s="91"/>
      <c r="I33" s="91"/>
      <c r="J33" s="91"/>
      <c r="K33" s="596"/>
      <c r="L33" s="597"/>
    </row>
    <row r="34" spans="2:12" ht="27.75" customHeight="1" x14ac:dyDescent="0.25">
      <c r="B34" s="601"/>
      <c r="C34" s="27" t="s">
        <v>35</v>
      </c>
      <c r="D34" s="96">
        <v>158</v>
      </c>
      <c r="E34" s="96">
        <v>177</v>
      </c>
      <c r="F34" s="96"/>
      <c r="G34" s="97"/>
      <c r="H34" s="97"/>
      <c r="I34" s="97"/>
      <c r="J34" s="97"/>
      <c r="K34" s="596"/>
      <c r="L34" s="597"/>
    </row>
    <row r="35" spans="2:12" ht="102.75" customHeight="1" x14ac:dyDescent="0.25">
      <c r="B35" s="601"/>
      <c r="C35" s="25" t="s">
        <v>137</v>
      </c>
      <c r="D35" s="93">
        <v>32552.66</v>
      </c>
      <c r="E35" s="93">
        <v>14933.83</v>
      </c>
      <c r="F35" s="93"/>
      <c r="G35" s="93"/>
      <c r="H35" s="93"/>
      <c r="I35" s="93"/>
      <c r="J35" s="93"/>
      <c r="K35" s="596"/>
      <c r="L35" s="597"/>
    </row>
    <row r="36" spans="2:12" ht="48" customHeight="1" x14ac:dyDescent="0.25">
      <c r="B36" s="601"/>
      <c r="C36" s="25" t="s">
        <v>76</v>
      </c>
      <c r="D36" s="105">
        <f>IFERROR(D35*VLOOKUP(D31,'DATOS INICIALES'!$A$12:$B$43,2,0),"0")</f>
        <v>28574822605.98</v>
      </c>
      <c r="E36" s="105">
        <f>IFERROR(E35*VLOOKUP(E31,'DATOS INICIALES'!$A$12:$B$43,2,0),"0")</f>
        <v>13567772834.58</v>
      </c>
      <c r="F36" s="105" t="str">
        <f>IFERROR(F35*VLOOKUP(F31,'DATOS INICIALES'!$A$12:$B$43,2,0),"0")</f>
        <v>0</v>
      </c>
      <c r="G36" s="105" t="str">
        <f>IFERROR(G35*VLOOKUP(G31,'DATOS INICIALES'!$A$12:$B$43,2,0),"0")</f>
        <v>0</v>
      </c>
      <c r="H36" s="105" t="str">
        <f>IFERROR(H35*VLOOKUP(H31,'DATOS INICIALES'!$A$12:$B$43,2,0),"0")</f>
        <v>0</v>
      </c>
      <c r="I36" s="105" t="str">
        <f>IFERROR(I35*VLOOKUP(I31,'DATOS INICIALES'!$A$12:$B$43,2,0),"0")</f>
        <v>0</v>
      </c>
      <c r="J36" s="105" t="str">
        <f>IFERROR(J35*VLOOKUP(J31,'DATOS INICIALES'!$A$12:$B$43,2,0),"0")</f>
        <v>0</v>
      </c>
      <c r="K36" s="596"/>
      <c r="L36" s="597"/>
    </row>
    <row r="37" spans="2:12" ht="33.75" customHeight="1" x14ac:dyDescent="0.25">
      <c r="B37" s="601"/>
      <c r="C37" s="25" t="s">
        <v>138</v>
      </c>
      <c r="D37" s="94">
        <v>1</v>
      </c>
      <c r="E37" s="94">
        <v>0.5</v>
      </c>
      <c r="F37" s="94"/>
      <c r="G37" s="94"/>
      <c r="H37" s="94"/>
      <c r="I37" s="94"/>
      <c r="J37" s="94"/>
      <c r="K37" s="596"/>
      <c r="L37" s="597"/>
    </row>
    <row r="38" spans="2:12" ht="48.75" customHeight="1" x14ac:dyDescent="0.25">
      <c r="B38" s="601"/>
      <c r="C38" s="25" t="s">
        <v>144</v>
      </c>
      <c r="D38" s="105">
        <f t="shared" ref="D38:J38" si="3">IF(D24="","0",D37*D36)</f>
        <v>28574822605.98</v>
      </c>
      <c r="E38" s="105">
        <f t="shared" si="3"/>
        <v>6783886417.29</v>
      </c>
      <c r="F38" s="105" t="str">
        <f t="shared" si="3"/>
        <v>0</v>
      </c>
      <c r="G38" s="105" t="str">
        <f t="shared" si="3"/>
        <v>0</v>
      </c>
      <c r="H38" s="105" t="str">
        <f t="shared" si="3"/>
        <v>0</v>
      </c>
      <c r="I38" s="105" t="str">
        <f t="shared" si="3"/>
        <v>0</v>
      </c>
      <c r="J38" s="105" t="str">
        <f t="shared" si="3"/>
        <v>0</v>
      </c>
      <c r="K38" s="596"/>
      <c r="L38" s="597"/>
    </row>
    <row r="39" spans="2:12" ht="65.25" customHeight="1" x14ac:dyDescent="0.25">
      <c r="B39" s="601"/>
      <c r="C39" s="25" t="s">
        <v>139</v>
      </c>
      <c r="D39" s="106">
        <f t="shared" ref="D39:J39" si="4">IFERROR(D35*D37,"0")</f>
        <v>32552.66</v>
      </c>
      <c r="E39" s="106">
        <f t="shared" si="4"/>
        <v>7466.915</v>
      </c>
      <c r="F39" s="106">
        <f t="shared" si="4"/>
        <v>0</v>
      </c>
      <c r="G39" s="106">
        <f t="shared" si="4"/>
        <v>0</v>
      </c>
      <c r="H39" s="106">
        <f t="shared" si="4"/>
        <v>0</v>
      </c>
      <c r="I39" s="106">
        <f t="shared" si="4"/>
        <v>0</v>
      </c>
      <c r="J39" s="106">
        <f t="shared" si="4"/>
        <v>0</v>
      </c>
      <c r="K39" s="596"/>
      <c r="L39" s="597"/>
    </row>
    <row r="40" spans="2:12" ht="65.25" customHeight="1" x14ac:dyDescent="0.25">
      <c r="B40" s="601"/>
      <c r="C40" s="25" t="s">
        <v>140</v>
      </c>
      <c r="D40" s="94"/>
      <c r="E40" s="94"/>
      <c r="F40" s="94"/>
      <c r="G40" s="94"/>
      <c r="H40" s="94"/>
      <c r="I40" s="94"/>
      <c r="J40" s="94"/>
      <c r="K40" s="596"/>
      <c r="L40" s="597"/>
    </row>
    <row r="41" spans="2:12" ht="65.25" customHeight="1" x14ac:dyDescent="0.25">
      <c r="B41" s="601"/>
      <c r="C41" s="25" t="s">
        <v>145</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596"/>
      <c r="L41" s="597"/>
    </row>
    <row r="42" spans="2:12" ht="65.25" customHeight="1" x14ac:dyDescent="0.25">
      <c r="B42" s="601"/>
      <c r="C42" s="25" t="s">
        <v>141</v>
      </c>
      <c r="D42" s="106">
        <f>IF(D25="",0,D35*D40)</f>
        <v>0</v>
      </c>
      <c r="E42" s="106">
        <f t="shared" ref="E42:J42" si="6">IF(E25="",0,E35*E40)</f>
        <v>0</v>
      </c>
      <c r="F42" s="106">
        <f t="shared" si="6"/>
        <v>0</v>
      </c>
      <c r="G42" s="106">
        <f t="shared" si="6"/>
        <v>0</v>
      </c>
      <c r="H42" s="106">
        <f t="shared" si="6"/>
        <v>0</v>
      </c>
      <c r="I42" s="106">
        <f t="shared" si="6"/>
        <v>0</v>
      </c>
      <c r="J42" s="106">
        <f t="shared" si="6"/>
        <v>0</v>
      </c>
      <c r="K42" s="596"/>
      <c r="L42" s="597"/>
    </row>
    <row r="43" spans="2:12" ht="65.25" customHeight="1" x14ac:dyDescent="0.25">
      <c r="B43" s="601"/>
      <c r="C43" s="25" t="s">
        <v>142</v>
      </c>
      <c r="D43" s="94"/>
      <c r="E43" s="94"/>
      <c r="F43" s="94"/>
      <c r="G43" s="94"/>
      <c r="H43" s="94"/>
      <c r="I43" s="94"/>
      <c r="J43" s="94"/>
      <c r="K43" s="596"/>
      <c r="L43" s="597"/>
    </row>
    <row r="44" spans="2:12" ht="65.25" customHeight="1" x14ac:dyDescent="0.25">
      <c r="B44" s="601"/>
      <c r="C44" s="25" t="s">
        <v>146</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596"/>
      <c r="L44" s="597"/>
    </row>
    <row r="45" spans="2:12" ht="65.25" customHeight="1" x14ac:dyDescent="0.25">
      <c r="B45" s="602"/>
      <c r="C45" s="25" t="s">
        <v>143</v>
      </c>
      <c r="D45" s="106">
        <f>IF(D26="",0,D35*D43)</f>
        <v>0</v>
      </c>
      <c r="E45" s="106">
        <f t="shared" ref="E45:J45" si="8">IF(E26="",0,E35*E43)</f>
        <v>0</v>
      </c>
      <c r="F45" s="106">
        <f t="shared" si="8"/>
        <v>0</v>
      </c>
      <c r="G45" s="106">
        <f t="shared" si="8"/>
        <v>0</v>
      </c>
      <c r="H45" s="106">
        <f t="shared" si="8"/>
        <v>0</v>
      </c>
      <c r="I45" s="106">
        <f t="shared" si="8"/>
        <v>0</v>
      </c>
      <c r="J45" s="106">
        <f t="shared" si="8"/>
        <v>0</v>
      </c>
      <c r="K45" s="596"/>
      <c r="L45" s="597"/>
    </row>
    <row r="46" spans="2:12" ht="39.75" customHeight="1" x14ac:dyDescent="0.25">
      <c r="B46" s="142" t="s">
        <v>57</v>
      </c>
      <c r="C46" s="29" t="s">
        <v>58</v>
      </c>
      <c r="D46" s="90" t="s">
        <v>14</v>
      </c>
      <c r="E46" s="90" t="s">
        <v>14</v>
      </c>
      <c r="F46" s="90"/>
      <c r="G46" s="90"/>
      <c r="H46" s="90"/>
      <c r="I46" s="90"/>
      <c r="J46" s="90"/>
      <c r="K46" s="596"/>
      <c r="L46" s="597"/>
    </row>
    <row r="47" spans="2:12" ht="24.75" customHeight="1" x14ac:dyDescent="0.25">
      <c r="B47" s="606" t="s">
        <v>36</v>
      </c>
      <c r="C47" s="28">
        <f>+'DATOS INICIALES'!D21</f>
        <v>72101500</v>
      </c>
      <c r="D47" s="96" t="s">
        <v>79</v>
      </c>
      <c r="E47" s="96" t="s">
        <v>79</v>
      </c>
      <c r="F47" s="96"/>
      <c r="G47" s="96"/>
      <c r="H47" s="96"/>
      <c r="I47" s="96"/>
      <c r="J47" s="97"/>
      <c r="K47" s="596"/>
      <c r="L47" s="597"/>
    </row>
    <row r="48" spans="2:12" ht="24.75" customHeight="1" x14ac:dyDescent="0.25">
      <c r="B48" s="607"/>
      <c r="C48" s="28">
        <f>+'DATOS INICIALES'!D22</f>
        <v>72102900</v>
      </c>
      <c r="D48" s="96" t="s">
        <v>79</v>
      </c>
      <c r="E48" s="96" t="s">
        <v>79</v>
      </c>
      <c r="F48" s="96"/>
      <c r="G48" s="96"/>
      <c r="H48" s="96"/>
      <c r="I48" s="96"/>
      <c r="J48" s="97"/>
      <c r="K48" s="596"/>
      <c r="L48" s="597"/>
    </row>
    <row r="49" spans="2:12" ht="24.75" customHeight="1" x14ac:dyDescent="0.25">
      <c r="B49" s="607"/>
      <c r="C49" s="28">
        <f>+'DATOS INICIALES'!D23</f>
        <v>72103300</v>
      </c>
      <c r="D49" s="96" t="s">
        <v>79</v>
      </c>
      <c r="E49" s="96" t="s">
        <v>79</v>
      </c>
      <c r="F49" s="96"/>
      <c r="G49" s="96"/>
      <c r="H49" s="96"/>
      <c r="I49" s="96"/>
      <c r="J49" s="97"/>
      <c r="K49" s="596"/>
      <c r="L49" s="597"/>
    </row>
    <row r="50" spans="2:12" ht="24.75" customHeight="1" x14ac:dyDescent="0.25">
      <c r="B50" s="607"/>
      <c r="C50" s="28">
        <f>+'DATOS INICIALES'!D24</f>
        <v>72141100</v>
      </c>
      <c r="D50" s="96" t="s">
        <v>79</v>
      </c>
      <c r="E50" s="96" t="s">
        <v>79</v>
      </c>
      <c r="F50" s="96"/>
      <c r="G50" s="96"/>
      <c r="H50" s="96"/>
      <c r="I50" s="96"/>
      <c r="J50" s="97"/>
      <c r="K50" s="596"/>
      <c r="L50" s="597"/>
    </row>
    <row r="51" spans="2:12" ht="24.75" customHeight="1" x14ac:dyDescent="0.25">
      <c r="B51" s="607"/>
      <c r="C51" s="28">
        <f>+'DATOS INICIALES'!D25</f>
        <v>72141500</v>
      </c>
      <c r="D51" s="96" t="s">
        <v>79</v>
      </c>
      <c r="E51" s="96" t="s">
        <v>79</v>
      </c>
      <c r="F51" s="96"/>
      <c r="G51" s="96"/>
      <c r="H51" s="96"/>
      <c r="I51" s="96"/>
      <c r="J51" s="97"/>
      <c r="K51" s="596"/>
      <c r="L51" s="597"/>
    </row>
    <row r="52" spans="2:12" ht="24.75" customHeight="1" x14ac:dyDescent="0.25">
      <c r="B52" s="607"/>
      <c r="C52" s="28">
        <f>+'DATOS INICIALES'!D26</f>
        <v>72153900</v>
      </c>
      <c r="D52" s="96" t="s">
        <v>77</v>
      </c>
      <c r="E52" s="96" t="s">
        <v>77</v>
      </c>
      <c r="F52" s="96"/>
      <c r="G52" s="96"/>
      <c r="H52" s="96"/>
      <c r="I52" s="96"/>
      <c r="J52" s="97"/>
      <c r="K52" s="596"/>
      <c r="L52" s="597"/>
    </row>
    <row r="53" spans="2:12" ht="24.75" customHeight="1" x14ac:dyDescent="0.25">
      <c r="B53" s="607"/>
      <c r="C53" s="28"/>
      <c r="D53" s="96"/>
      <c r="E53" s="96"/>
      <c r="F53" s="96"/>
      <c r="G53" s="96"/>
      <c r="H53" s="96"/>
      <c r="I53" s="96"/>
      <c r="J53" s="96"/>
      <c r="K53" s="596"/>
      <c r="L53" s="597"/>
    </row>
    <row r="54" spans="2:12" ht="60.75" customHeight="1" x14ac:dyDescent="0.25">
      <c r="B54" s="608"/>
      <c r="C54" s="15" t="s">
        <v>59</v>
      </c>
      <c r="D54" s="15" t="str">
        <f t="shared" ref="D54:J54" si="9">IF(D24="","N/A",IF(D47="SI","CUMPLE",IF(D48="SI","CUMPLE",IF(D49="SI","CUMPLE",IF(D50="SI","CUMPLE",IF(D51="SI","CUMPLE",IF(D52="SI","CUMPLE",IF(D53="SI","CUMPLE","NO CUMPLE"))))))))</f>
        <v>CUMPLE</v>
      </c>
      <c r="E54" s="15" t="str">
        <f t="shared" si="9"/>
        <v>CUMPLE</v>
      </c>
      <c r="F54" s="15" t="str">
        <f t="shared" si="9"/>
        <v>N/A</v>
      </c>
      <c r="G54" s="15" t="str">
        <f t="shared" si="9"/>
        <v>N/A</v>
      </c>
      <c r="H54" s="15" t="str">
        <f t="shared" si="9"/>
        <v>N/A</v>
      </c>
      <c r="I54" s="15" t="str">
        <f t="shared" si="9"/>
        <v>N/A</v>
      </c>
      <c r="J54" s="15" t="str">
        <f t="shared" si="9"/>
        <v>N/A</v>
      </c>
      <c r="K54" s="596"/>
      <c r="L54" s="597"/>
    </row>
    <row r="55" spans="2:12" ht="296.25" customHeight="1" x14ac:dyDescent="0.25">
      <c r="B55" s="609" t="s">
        <v>206</v>
      </c>
      <c r="C55" s="610"/>
      <c r="D55" s="90" t="s">
        <v>14</v>
      </c>
      <c r="E55" s="90" t="s">
        <v>14</v>
      </c>
      <c r="F55" s="90"/>
      <c r="G55" s="90"/>
      <c r="H55" s="90"/>
      <c r="I55" s="90"/>
      <c r="J55" s="90"/>
      <c r="K55" s="639"/>
      <c r="L55" s="640"/>
    </row>
    <row r="56" spans="2:12" ht="353.25" customHeight="1" x14ac:dyDescent="0.25">
      <c r="B56" s="609" t="s">
        <v>209</v>
      </c>
      <c r="C56" s="610"/>
      <c r="D56" s="90" t="s">
        <v>14</v>
      </c>
      <c r="E56" s="90" t="s">
        <v>14</v>
      </c>
      <c r="F56" s="90"/>
      <c r="G56" s="90"/>
      <c r="H56" s="90"/>
      <c r="I56" s="90"/>
      <c r="J56" s="90"/>
      <c r="K56" s="639"/>
      <c r="L56" s="640"/>
    </row>
    <row r="57" spans="2:12" ht="99" customHeight="1" x14ac:dyDescent="0.25">
      <c r="B57" s="603" t="s">
        <v>211</v>
      </c>
      <c r="C57" s="604"/>
      <c r="D57" s="90" t="s">
        <v>14</v>
      </c>
      <c r="E57" s="90" t="s">
        <v>14</v>
      </c>
      <c r="F57" s="90"/>
      <c r="G57" s="90"/>
      <c r="H57" s="90"/>
      <c r="I57" s="90"/>
      <c r="J57" s="90"/>
      <c r="K57" s="639"/>
      <c r="L57" s="640"/>
    </row>
    <row r="58" spans="2:12" ht="92.25" customHeight="1" x14ac:dyDescent="0.25">
      <c r="B58" s="603" t="s">
        <v>207</v>
      </c>
      <c r="C58" s="604"/>
      <c r="D58" s="90" t="s">
        <v>14</v>
      </c>
      <c r="E58" s="90" t="s">
        <v>14</v>
      </c>
      <c r="F58" s="90"/>
      <c r="G58" s="90"/>
      <c r="H58" s="90"/>
      <c r="I58" s="90"/>
      <c r="J58" s="90"/>
      <c r="K58" s="639"/>
      <c r="L58" s="640"/>
    </row>
    <row r="59" spans="2:12" ht="291.75" customHeight="1" x14ac:dyDescent="0.25">
      <c r="B59" s="603" t="s">
        <v>208</v>
      </c>
      <c r="C59" s="604"/>
      <c r="D59" s="90" t="s">
        <v>13</v>
      </c>
      <c r="E59" s="90" t="s">
        <v>13</v>
      </c>
      <c r="F59" s="90"/>
      <c r="G59" s="90"/>
      <c r="H59" s="90"/>
      <c r="I59" s="90"/>
      <c r="J59" s="90"/>
      <c r="K59" s="639"/>
      <c r="L59" s="640"/>
    </row>
    <row r="60" spans="2:12" ht="336" customHeight="1" x14ac:dyDescent="0.25">
      <c r="B60" s="531" t="s">
        <v>213</v>
      </c>
      <c r="C60" s="531"/>
      <c r="D60" s="90" t="s">
        <v>14</v>
      </c>
      <c r="E60" s="90" t="s">
        <v>14</v>
      </c>
      <c r="F60" s="90"/>
      <c r="G60" s="90"/>
      <c r="H60" s="90"/>
      <c r="I60" s="90"/>
      <c r="J60" s="90"/>
      <c r="K60" s="639"/>
      <c r="L60" s="640"/>
    </row>
    <row r="61" spans="2:12" ht="129.75" customHeight="1" x14ac:dyDescent="0.25">
      <c r="B61" s="584" t="s">
        <v>168</v>
      </c>
      <c r="C61" s="585"/>
      <c r="D61" s="90" t="s">
        <v>13</v>
      </c>
      <c r="E61" s="90" t="s">
        <v>13</v>
      </c>
      <c r="F61" s="90"/>
      <c r="G61" s="90"/>
      <c r="H61" s="90"/>
      <c r="I61" s="90"/>
      <c r="J61" s="90"/>
      <c r="K61" s="639"/>
      <c r="L61" s="640"/>
    </row>
    <row r="62" spans="2:12" ht="408.75" customHeight="1" x14ac:dyDescent="0.25">
      <c r="B62" s="605" t="s">
        <v>170</v>
      </c>
      <c r="C62" s="605"/>
      <c r="D62" s="90" t="s">
        <v>13</v>
      </c>
      <c r="E62" s="90" t="s">
        <v>13</v>
      </c>
      <c r="F62" s="90"/>
      <c r="G62" s="90"/>
      <c r="H62" s="90"/>
      <c r="I62" s="90"/>
      <c r="J62" s="90"/>
      <c r="K62" s="639"/>
      <c r="L62" s="640"/>
    </row>
    <row r="63" spans="2:12" ht="234.75" customHeight="1" x14ac:dyDescent="0.25">
      <c r="B63" s="531" t="s">
        <v>212</v>
      </c>
      <c r="C63" s="531"/>
      <c r="D63" s="90" t="s">
        <v>14</v>
      </c>
      <c r="E63" s="90" t="s">
        <v>14</v>
      </c>
      <c r="F63" s="90"/>
      <c r="G63" s="90"/>
      <c r="H63" s="90"/>
      <c r="I63" s="90"/>
      <c r="J63" s="90"/>
      <c r="K63" s="639"/>
      <c r="L63" s="640"/>
    </row>
    <row r="64" spans="2:12" ht="70.5" customHeight="1" x14ac:dyDescent="0.25">
      <c r="B64" s="611" t="s">
        <v>80</v>
      </c>
      <c r="C64" s="611"/>
      <c r="D64" s="15" t="str">
        <f>IF(D24="","N/A",IF(AND(D46="CUMPLE",D54="CUMPLE",D55="CUMPLE",D56="CUMPLE",D57="CUMPLE",D58="CUMPLE",OR(D59="CUMPLE",D59="N/A"),D60="CUMPLE",OR(D61="CUMPLE",D61="N/A"),D63="CUMPLE",OR(D62="CUMPLE",D62="N/A")),"CUMPLE","NO CUMPLE"))</f>
        <v>CUMPLE</v>
      </c>
      <c r="E64" s="15" t="str">
        <f>IF(E24="","N/A",IF(AND(E46="CUMPLE",E54="CUMPLE",E55="CUMPLE",E56="CUMPLE",E57="CUMPLE",E58="CUMPLE",OR(E59="CUMPLE",E59="N/A"),E60="CUMPLE",OR(E61="CUMPLE",E61="N/A"),E63="CUMPLE",OR(E62="CUMPLE",E62="N/A")),"CUMPLE","NO CUMPLE"))</f>
        <v>CUMPLE</v>
      </c>
      <c r="F64" s="15" t="str">
        <f t="shared" ref="F64:J64" si="10">IF(F24="","N/A",IF(AND(F46="CUMPLE",F54="CUMPLE",F55="CUMPLE",F56="CUMPLE",F57="CUMPLE",F58="CUMPLE",OR(F59="CUMPLE",F59="N/A"),F60="CUMPLE",OR(F61="CUMPLE",F61="N/A"),F63="CUMPLE",OR(F62="CUMPLE",F62="N/A")),"CUMPLE","NO CUMPLE"))</f>
        <v>N/A</v>
      </c>
      <c r="G64" s="15" t="str">
        <f t="shared" si="10"/>
        <v>N/A</v>
      </c>
      <c r="H64" s="15" t="str">
        <f t="shared" si="10"/>
        <v>N/A</v>
      </c>
      <c r="I64" s="15" t="str">
        <f t="shared" si="10"/>
        <v>N/A</v>
      </c>
      <c r="J64" s="15" t="str">
        <f t="shared" si="10"/>
        <v>N/A</v>
      </c>
      <c r="K64" s="165"/>
      <c r="L64" s="162"/>
    </row>
    <row r="65" spans="2:12" ht="81.75" customHeight="1" x14ac:dyDescent="0.25">
      <c r="B65" s="531" t="s">
        <v>177</v>
      </c>
      <c r="C65" s="531"/>
      <c r="D65" s="90" t="s">
        <v>14</v>
      </c>
      <c r="E65" s="90" t="s">
        <v>14</v>
      </c>
      <c r="F65" s="90"/>
      <c r="G65" s="90"/>
      <c r="H65" s="90"/>
      <c r="I65" s="90"/>
      <c r="J65" s="90"/>
      <c r="K65" s="639"/>
      <c r="L65" s="640"/>
    </row>
  </sheetData>
  <sheetProtection formatCells="0" formatColumns="0" formatRows="0"/>
  <mergeCells count="80">
    <mergeCell ref="B12:L12"/>
    <mergeCell ref="B2:L2"/>
    <mergeCell ref="B3:L3"/>
    <mergeCell ref="B4:L4"/>
    <mergeCell ref="B5:L5"/>
    <mergeCell ref="B7:I7"/>
    <mergeCell ref="J7:L7"/>
    <mergeCell ref="C8:I8"/>
    <mergeCell ref="C9:I9"/>
    <mergeCell ref="C10:I10"/>
    <mergeCell ref="C11:G11"/>
    <mergeCell ref="I11:L11"/>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K39:L39"/>
    <mergeCell ref="K40:L40"/>
    <mergeCell ref="K41:L41"/>
    <mergeCell ref="K42:L42"/>
    <mergeCell ref="K43:L43"/>
    <mergeCell ref="K44:L44"/>
    <mergeCell ref="K46:L46"/>
    <mergeCell ref="B47:B54"/>
    <mergeCell ref="K47:L47"/>
    <mergeCell ref="K48:L48"/>
    <mergeCell ref="K49:L49"/>
    <mergeCell ref="K50:L50"/>
    <mergeCell ref="K51:L51"/>
    <mergeCell ref="K52:L52"/>
    <mergeCell ref="K53:L53"/>
    <mergeCell ref="K54:L54"/>
    <mergeCell ref="B55:C55"/>
    <mergeCell ref="K55:L55"/>
    <mergeCell ref="B56:C56"/>
    <mergeCell ref="K56:L56"/>
    <mergeCell ref="B57:C57"/>
    <mergeCell ref="K57:L57"/>
    <mergeCell ref="B58:C58"/>
    <mergeCell ref="K58:L58"/>
    <mergeCell ref="B59:C59"/>
    <mergeCell ref="K59:L59"/>
    <mergeCell ref="B60:C60"/>
    <mergeCell ref="K60:L60"/>
    <mergeCell ref="B64:C64"/>
    <mergeCell ref="B65:C65"/>
    <mergeCell ref="K65:L65"/>
    <mergeCell ref="B61:C61"/>
    <mergeCell ref="K61:L61"/>
    <mergeCell ref="B62:C62"/>
    <mergeCell ref="K62:L62"/>
    <mergeCell ref="B63:C63"/>
    <mergeCell ref="K63:L63"/>
  </mergeCells>
  <conditionalFormatting sqref="D25:J35">
    <cfRule type="containsBlanks" dxfId="704" priority="13">
      <formula>LEN(TRIM(D25))=0</formula>
    </cfRule>
    <cfRule type="notContainsErrors" dxfId="703" priority="14">
      <formula>NOT(ISERROR(D25))</formula>
    </cfRule>
  </conditionalFormatting>
  <conditionalFormatting sqref="D34:J34 D24:K24 D37:J37 D40:J40 D43:J43 D46:J53 D55:J63 K64:L64 D65:K65">
    <cfRule type="containsBlanks" dxfId="702" priority="15">
      <formula>LEN(TRIM(D24))=0</formula>
    </cfRule>
  </conditionalFormatting>
  <conditionalFormatting sqref="D46:J53">
    <cfRule type="cellIs" dxfId="701" priority="11" operator="equal">
      <formula>"NO CUMPLE"</formula>
    </cfRule>
    <cfRule type="cellIs" dxfId="700" priority="12" operator="equal">
      <formula>"CUMPLE"</formula>
    </cfRule>
  </conditionalFormatting>
  <conditionalFormatting sqref="D54:J54">
    <cfRule type="cellIs" dxfId="699" priority="27" operator="equal">
      <formula>"""CUMPLE"""</formula>
    </cfRule>
    <cfRule type="cellIs" dxfId="698" priority="26" operator="equal">
      <formula>"NO CUMPLE"</formula>
    </cfRule>
    <cfRule type="cellIs" dxfId="697" priority="25" operator="equal">
      <formula>"CUMPLE"</formula>
    </cfRule>
    <cfRule type="cellIs" dxfId="696" priority="21" operator="equal">
      <formula>"N/A"</formula>
    </cfRule>
  </conditionalFormatting>
  <conditionalFormatting sqref="D55:J63">
    <cfRule type="cellIs" dxfId="695" priority="3" operator="equal">
      <formula>"NO CUMPLE"</formula>
    </cfRule>
    <cfRule type="cellIs" dxfId="694" priority="4" operator="equal">
      <formula>"CUMPLE"</formula>
    </cfRule>
  </conditionalFormatting>
  <conditionalFormatting sqref="D64:J64">
    <cfRule type="cellIs" dxfId="693" priority="19" operator="equal">
      <formula>"NO CUMPLE"</formula>
    </cfRule>
    <cfRule type="cellIs" dxfId="692" priority="20" operator="equal">
      <formula>"""CUMPLE"""</formula>
    </cfRule>
    <cfRule type="cellIs" dxfId="691" priority="17" operator="equal">
      <formula>"N/A"</formula>
    </cfRule>
    <cfRule type="cellIs" dxfId="690" priority="18" operator="equal">
      <formula>"CUMPLE"</formula>
    </cfRule>
  </conditionalFormatting>
  <conditionalFormatting sqref="D65:J65">
    <cfRule type="cellIs" dxfId="689" priority="9" operator="equal">
      <formula>"NO CUMPLE"</formula>
    </cfRule>
    <cfRule type="cellIs" dxfId="688" priority="10" operator="equal">
      <formula>"CUMPLE"</formula>
    </cfRule>
  </conditionalFormatting>
  <conditionalFormatting sqref="D24:K24 D34:J34 D37:J37 D40:J40 D43:J43 D46:J53 D55:J63 K64:L64 D65:K65">
    <cfRule type="notContainsErrors" dxfId="687" priority="16">
      <formula>NOT(ISERROR(D24))</formula>
    </cfRule>
  </conditionalFormatting>
  <conditionalFormatting sqref="F20:H20">
    <cfRule type="cellIs" dxfId="686" priority="31" operator="equal">
      <formula>"CUMPLE"</formula>
    </cfRule>
    <cfRule type="cellIs" dxfId="685" priority="32" operator="equal">
      <formula>"NO CUMPLE"</formula>
    </cfRule>
    <cfRule type="cellIs" dxfId="684" priority="33" operator="equal">
      <formula>"""CUMPLE"""</formula>
    </cfRule>
  </conditionalFormatting>
  <conditionalFormatting sqref="I11">
    <cfRule type="containsText" dxfId="683" priority="37" operator="containsText" text="NO CUMPLE">
      <formula>NOT(ISERROR(SEARCH("NO CUMPLE",I11)))</formula>
    </cfRule>
    <cfRule type="containsText" dxfId="682" priority="34" operator="containsText" text="INHABILITADO">
      <formula>NOT(ISERROR(SEARCH("INHABILITADO",I11)))</formula>
    </cfRule>
    <cfRule type="containsText" dxfId="681" priority="35" operator="containsText" text="HABILITADO">
      <formula>NOT(ISERROR(SEARCH("HABILITADO",I11)))</formula>
    </cfRule>
    <cfRule type="containsText" dxfId="680" priority="36" operator="containsText" text="HABILITADO">
      <formula>NOT(ISERROR(SEARCH("HABILITADO",I11)))</formula>
    </cfRule>
  </conditionalFormatting>
  <conditionalFormatting sqref="J20">
    <cfRule type="cellIs" dxfId="679" priority="8" operator="equal">
      <formula>"SI"</formula>
    </cfRule>
    <cfRule type="cellIs" dxfId="678" priority="7" operator="equal">
      <formula>"NO"</formula>
    </cfRule>
  </conditionalFormatting>
  <conditionalFormatting sqref="K19">
    <cfRule type="cellIs" dxfId="677" priority="22" operator="equal">
      <formula>"CUMPLE"</formula>
    </cfRule>
    <cfRule type="cellIs" dxfId="676" priority="23" operator="equal">
      <formula>"NO CUMPLE"</formula>
    </cfRule>
    <cfRule type="cellIs" dxfId="675" priority="24" operator="equal">
      <formula>"""CUMPLE"""</formula>
    </cfRule>
  </conditionalFormatting>
  <conditionalFormatting sqref="K25:K63">
    <cfRule type="notContainsErrors" dxfId="674" priority="2">
      <formula>NOT(ISERROR(K25))</formula>
    </cfRule>
    <cfRule type="containsBlanks" dxfId="673" priority="1">
      <formula>LEN(TRIM(K25))=0</formula>
    </cfRule>
  </conditionalFormatting>
  <conditionalFormatting sqref="L15">
    <cfRule type="cellIs" dxfId="672" priority="28" operator="equal">
      <formula>"CUMPLE"</formula>
    </cfRule>
    <cfRule type="cellIs" dxfId="671" priority="29" operator="equal">
      <formula>"NO CUMPLE"</formula>
    </cfRule>
    <cfRule type="cellIs" dxfId="670" priority="30" operator="equal">
      <formula>"""CUMPLE"""</formula>
    </cfRule>
  </conditionalFormatting>
  <conditionalFormatting sqref="L20">
    <cfRule type="cellIs" dxfId="669" priority="5" operator="equal">
      <formula>"NO"</formula>
    </cfRule>
    <cfRule type="cellIs" dxfId="668" priority="6" operator="equal">
      <formula>"SI"</formula>
    </cfRule>
  </conditionalFormatting>
  <dataValidations count="3">
    <dataValidation type="list" allowBlank="1" showInputMessage="1" showErrorMessage="1" sqref="D65:I65" xr:uid="{00000000-0002-0000-1600-000000000000}">
      <formula1>"CUMPLE,NO CUMPLE"</formula1>
    </dataValidation>
    <dataValidation type="list" allowBlank="1" showInputMessage="1" showErrorMessage="1" sqref="D24:J26" xr:uid="{00000000-0002-0000-1600-000001000000}">
      <formula1>$C$15:$C$19</formula1>
    </dataValidation>
    <dataValidation type="list" allowBlank="1" showInputMessage="1" showErrorMessage="1" sqref="L57:L64" xr:uid="{00000000-0002-0000-1600-000002000000}">
      <formula1>"0,1,2,3,4,5,6"</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1600-000003000000}">
          <x14:formula1>
            <xm:f>'DATOS INICIALES'!$A$13:$A$43</xm:f>
          </x14:formula1>
          <xm:sqref>D31:I31</xm:sqref>
        </x14:dataValidation>
        <x14:dataValidation type="list" allowBlank="1" showInputMessage="1" showErrorMessage="1" xr:uid="{00000000-0002-0000-1600-000004000000}">
          <x14:formula1>
            <xm:f>'DATOS INICIALES'!$D$21:$D$25</xm:f>
          </x14:formula1>
          <xm:sqref>M47:M54</xm:sqref>
        </x14:dataValidation>
        <x14:dataValidation type="list" allowBlank="1" showInputMessage="1" showErrorMessage="1" xr:uid="{00000000-0002-0000-1600-000005000000}">
          <x14:formula1>
            <xm:f>'DATOS INICIALES'!$A$54:$A$59</xm:f>
          </x14:formula1>
          <xm:sqref>D23:I23</xm:sqref>
        </x14:dataValidation>
        <x14:dataValidation type="list" allowBlank="1" showInputMessage="1" showErrorMessage="1" xr:uid="{00000000-0002-0000-1600-000006000000}">
          <x14:formula1>
            <xm:f>'DATOS INICIALES'!$A$50:$A$52</xm:f>
          </x14:formula1>
          <xm:sqref>D55:I57 D46:J46 J55:J56 D58:J63</xm:sqref>
        </x14:dataValidation>
        <x14:dataValidation type="list" allowBlank="1" showInputMessage="1" showErrorMessage="1" xr:uid="{00000000-0002-0000-1600-000007000000}">
          <x14:formula1>
            <xm:f>'DATOS INICIALES'!$C$45:$C$46</xm:f>
          </x14:formula1>
          <xm:sqref>D47:I53 J47:J52</xm:sqref>
        </x14:dataValidation>
      </x14:dataValidations>
    </ext>
  </extLs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N65"/>
  <sheetViews>
    <sheetView view="pageBreakPreview" zoomScale="55" zoomScaleNormal="55" zoomScaleSheetLayoutView="55" workbookViewId="0">
      <pane ySplit="11" topLeftCell="A26" activePane="bottomLeft" state="frozenSplit"/>
      <selection activeCell="D65" sqref="D65"/>
      <selection pane="bottomLeft" activeCell="D65" sqref="D65"/>
    </sheetView>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612" t="s">
        <v>0</v>
      </c>
      <c r="C2" s="613"/>
      <c r="D2" s="613"/>
      <c r="E2" s="613"/>
      <c r="F2" s="613"/>
      <c r="G2" s="613"/>
      <c r="H2" s="613"/>
      <c r="I2" s="613"/>
      <c r="J2" s="613"/>
      <c r="K2" s="613"/>
      <c r="L2" s="614"/>
    </row>
    <row r="3" spans="1:12" ht="4.5" customHeight="1" x14ac:dyDescent="0.25">
      <c r="B3" s="615"/>
      <c r="C3" s="616"/>
      <c r="D3" s="616"/>
      <c r="E3" s="616"/>
      <c r="F3" s="616"/>
      <c r="G3" s="616"/>
      <c r="H3" s="616"/>
      <c r="I3" s="616"/>
      <c r="J3" s="616"/>
      <c r="K3" s="616"/>
      <c r="L3" s="617"/>
    </row>
    <row r="4" spans="1:12" ht="18.75" x14ac:dyDescent="0.3">
      <c r="B4" s="618" t="str">
        <f>'DATOS INICIALES'!G4</f>
        <v>FDLK-LP-013-20234</v>
      </c>
      <c r="C4" s="619"/>
      <c r="D4" s="619"/>
      <c r="E4" s="619"/>
      <c r="F4" s="619"/>
      <c r="G4" s="619"/>
      <c r="H4" s="619"/>
      <c r="I4" s="619"/>
      <c r="J4" s="619"/>
      <c r="K4" s="619"/>
      <c r="L4" s="620"/>
    </row>
    <row r="5" spans="1:12" ht="3.75" customHeight="1" x14ac:dyDescent="0.25">
      <c r="B5" s="615"/>
      <c r="C5" s="616"/>
      <c r="D5" s="616"/>
      <c r="E5" s="616"/>
      <c r="F5" s="616"/>
      <c r="G5" s="616"/>
      <c r="H5" s="616"/>
      <c r="I5" s="616"/>
      <c r="J5" s="616"/>
      <c r="K5" s="616"/>
      <c r="L5" s="617"/>
    </row>
    <row r="6" spans="1:12" x14ac:dyDescent="0.25">
      <c r="B6" s="10" t="s">
        <v>32</v>
      </c>
      <c r="C6" s="73" t="s">
        <v>54</v>
      </c>
      <c r="D6" s="72" t="s">
        <v>70</v>
      </c>
      <c r="E6" s="89"/>
      <c r="F6" s="65"/>
      <c r="G6" s="72" t="s">
        <v>97</v>
      </c>
      <c r="H6" s="99">
        <v>45632</v>
      </c>
      <c r="I6" s="41"/>
      <c r="J6" s="41"/>
      <c r="K6" s="41"/>
      <c r="L6" s="42"/>
    </row>
    <row r="7" spans="1:12" x14ac:dyDescent="0.25">
      <c r="B7" s="621" t="s">
        <v>89</v>
      </c>
      <c r="C7" s="622"/>
      <c r="D7" s="622"/>
      <c r="E7" s="622"/>
      <c r="F7" s="622"/>
      <c r="G7" s="622"/>
      <c r="H7" s="622"/>
      <c r="I7" s="622"/>
      <c r="J7" s="623" t="s">
        <v>71</v>
      </c>
      <c r="K7" s="622"/>
      <c r="L7" s="624"/>
    </row>
    <row r="8" spans="1:12" ht="36.75" customHeight="1" x14ac:dyDescent="0.25">
      <c r="B8" s="2" t="s">
        <v>23</v>
      </c>
      <c r="C8" s="632" t="str">
        <f>'DATOS INICIALES'!D2</f>
        <v xml:space="preserve">“CONTRATAR POR EL SISTEMA DE PRECIOS UNITARIOS A MONTO AGOTABLE EL DIAGNÓSTICO, MANTENIMIENTO CORRECTIVO Y PREVENTIVO, SUMINISTRO E INSTALACION DE MOBILIARIO DE LOS PARQUES DE PROXIMIDAD (VECINALES Y DE BOLSILLO) PRIORIZADOS EN LA LOCALIDAD DE KENNEDY”.  </v>
      </c>
      <c r="D8" s="633"/>
      <c r="E8" s="633"/>
      <c r="F8" s="633"/>
      <c r="G8" s="633"/>
      <c r="H8" s="633"/>
      <c r="I8" s="633"/>
      <c r="J8" s="154" t="s">
        <v>66</v>
      </c>
      <c r="K8" s="155">
        <v>0.75</v>
      </c>
      <c r="L8" s="156">
        <f>K8*$C$10</f>
        <v>1645.1285451923077</v>
      </c>
    </row>
    <row r="9" spans="1:12" ht="28.5" customHeight="1" x14ac:dyDescent="0.25">
      <c r="B9" s="2" t="s">
        <v>68</v>
      </c>
      <c r="C9" s="634">
        <f>+'DATOS INICIALES'!C5</f>
        <v>2851556145</v>
      </c>
      <c r="D9" s="635"/>
      <c r="E9" s="635"/>
      <c r="F9" s="635"/>
      <c r="G9" s="635"/>
      <c r="H9" s="635"/>
      <c r="I9" s="635"/>
      <c r="J9" s="154" t="s">
        <v>67</v>
      </c>
      <c r="K9" s="155">
        <v>1.2</v>
      </c>
      <c r="L9" s="156">
        <f t="shared" ref="L9:L10" si="0">K9*$C$10</f>
        <v>2632.2056723076921</v>
      </c>
    </row>
    <row r="10" spans="1:12" ht="25.5" customHeight="1" x14ac:dyDescent="0.25">
      <c r="B10" s="2" t="s">
        <v>69</v>
      </c>
      <c r="C10" s="636">
        <f>C9/'DATOS INICIALES'!B43</f>
        <v>2193.5047269230768</v>
      </c>
      <c r="D10" s="637"/>
      <c r="E10" s="637"/>
      <c r="F10" s="637"/>
      <c r="G10" s="637"/>
      <c r="H10" s="637"/>
      <c r="I10" s="637"/>
      <c r="J10" s="154" t="s">
        <v>171</v>
      </c>
      <c r="K10" s="155">
        <v>1.5</v>
      </c>
      <c r="L10" s="156">
        <f t="shared" si="0"/>
        <v>3290.2570903846154</v>
      </c>
    </row>
    <row r="11" spans="1:12" ht="59.25" customHeight="1" x14ac:dyDescent="0.25">
      <c r="A11" s="11">
        <v>20</v>
      </c>
      <c r="B11" s="2" t="s">
        <v>24</v>
      </c>
      <c r="C11" s="638" t="str">
        <f>VLOOKUP(A11,PROPONENTES!$A$10:$B$42,2,FALSE)</f>
        <v>UNION TEMPORAL PARQUES KENNEDY VE</v>
      </c>
      <c r="D11" s="638"/>
      <c r="E11" s="638"/>
      <c r="F11" s="638"/>
      <c r="G11" s="638"/>
      <c r="H11" s="146" t="s">
        <v>172</v>
      </c>
      <c r="I11" s="631" t="str">
        <f>IF(AND(F20="CUMPLE",G20="CUMPLE",H20="CUMPLE",L15="CUMPLE",K19="CUMPLE"),"CUMPLE","NO CUMPLE")</f>
        <v>CUMPLE</v>
      </c>
      <c r="J11" s="631"/>
      <c r="K11" s="631"/>
      <c r="L11" s="631"/>
    </row>
    <row r="12" spans="1:12" ht="9.75" customHeight="1" x14ac:dyDescent="0.25">
      <c r="B12" s="625"/>
      <c r="C12" s="626"/>
      <c r="D12" s="626"/>
      <c r="E12" s="626"/>
      <c r="F12" s="626"/>
      <c r="G12" s="626"/>
      <c r="H12" s="626"/>
      <c r="I12" s="626"/>
      <c r="J12" s="626"/>
      <c r="K12" s="626"/>
      <c r="L12" s="627"/>
    </row>
    <row r="13" spans="1:12" s="141" customFormat="1" ht="24" customHeight="1" x14ac:dyDescent="0.25">
      <c r="B13" s="628" t="s">
        <v>78</v>
      </c>
      <c r="C13" s="629"/>
      <c r="D13" s="629"/>
      <c r="E13" s="629"/>
      <c r="F13" s="629"/>
      <c r="G13" s="629"/>
      <c r="H13" s="629"/>
      <c r="I13" s="629"/>
      <c r="J13" s="629"/>
      <c r="K13" s="629"/>
      <c r="L13" s="630"/>
    </row>
    <row r="14" spans="1:12" ht="69" customHeight="1" x14ac:dyDescent="0.25">
      <c r="B14" s="595" t="s">
        <v>33</v>
      </c>
      <c r="C14" s="74" t="s">
        <v>61</v>
      </c>
      <c r="D14" s="74" t="s">
        <v>62</v>
      </c>
      <c r="E14" s="35" t="s">
        <v>65</v>
      </c>
      <c r="F14" s="35" t="s">
        <v>75</v>
      </c>
      <c r="G14" s="35" t="s">
        <v>64</v>
      </c>
      <c r="H14" s="35" t="s">
        <v>167</v>
      </c>
      <c r="I14" s="35" t="s">
        <v>72</v>
      </c>
      <c r="J14" s="35" t="s">
        <v>147</v>
      </c>
      <c r="K14" s="35" t="s">
        <v>148</v>
      </c>
      <c r="L14" s="74" t="s">
        <v>73</v>
      </c>
    </row>
    <row r="15" spans="1:12" ht="33.75" customHeight="1" x14ac:dyDescent="0.25">
      <c r="B15" s="595"/>
      <c r="C15" s="100" t="str">
        <f>IF(VLOOKUP(C11,PROPONENTES!B10:N111,2,FALSE)=0,"",VLOOKUP(C11,PROPONENTES!B10:N111,2,FALSE))</f>
        <v xml:space="preserve">VIAL SOLUTIONS S.A.S. </v>
      </c>
      <c r="D15" s="101">
        <f>IF(VLOOKUP(C11,PROPONENTES!B10:N111,3,FALSE)=0,"",VLOOKUP(C11,PROPONENTES!B10:N111,3,FALSE))</f>
        <v>0.1</v>
      </c>
      <c r="E15" s="102">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0</v>
      </c>
      <c r="F15" s="103" t="str">
        <f t="shared" ref="F15:F18" si="1">IF(C15="","",IF(E15&gt;=$J$15*0.5,"SI","NO"))</f>
        <v>NO</v>
      </c>
      <c r="G15" s="104" t="str">
        <f t="shared" ref="G15:G17" si="2">IF(C15="","",IF(E15&gt;=$J$15*0.05,"SI",IF(E15=0,"NO APORTA EXPERIENCIA",)))</f>
        <v>NO APORTA EXPERIENCIA</v>
      </c>
      <c r="H15" s="103" t="str">
        <f>IF(C15="","",IF(AND(G15="NO APORTA EXPERIENCIA",D15&lt;=10%),"SI",IF(G15="SI","NO APLICA","NO - PORCENTAJE MAYOR AL 10%")))</f>
        <v>SI</v>
      </c>
      <c r="I15" s="641">
        <f>COUNTIF(D64:I64,"CUMPLE")</f>
        <v>1</v>
      </c>
      <c r="J15" s="586">
        <f>IF(AND(I15&gt;=1,I15&lt;=2),L8,IF(AND(I15&gt;=3,I15&lt;=4),L9,IF(AND(I15&gt;=5,I15&lt;=7),L10)))</f>
        <v>1645.1285451923077</v>
      </c>
      <c r="K15" s="586">
        <f>+E20</f>
        <v>2226.5594999999998</v>
      </c>
      <c r="L15" s="587" t="str">
        <f>IF(K15&gt;=J15,"CUMPLE","NO CUMPLE")</f>
        <v>CUMPLE</v>
      </c>
    </row>
    <row r="16" spans="1:12" ht="33.75" customHeight="1" x14ac:dyDescent="0.25">
      <c r="B16" s="595"/>
      <c r="C16" s="100" t="str">
        <f>IF(VLOOKUP(C11,PROPONENTES!B10:N111,4,FALSE)=0,"",VLOOKUP(C11,PROPONENTES!B10:N111,4,FALSE))</f>
        <v>EICON SAS</v>
      </c>
      <c r="D16" s="101">
        <f>IF(VLOOKUP(C11,PROPONENTES!B10:N111,5,FALSE)=0,"",VLOOKUP(C11,PROPONENTES!B10:N111,5,FALSE))</f>
        <v>0.9</v>
      </c>
      <c r="E16" s="102">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2226.5594999999998</v>
      </c>
      <c r="F16" s="103" t="str">
        <f t="shared" si="1"/>
        <v>SI</v>
      </c>
      <c r="G16" s="104" t="str">
        <f t="shared" si="2"/>
        <v>SI</v>
      </c>
      <c r="H16" s="104" t="str">
        <f>IF(C16="","",IF(AND(G16="NO APORTA EXPERIENCIA",D16&lt;=10%),"SI",IF(G16="SI","NO APLICA","NO - PORCENTAJE MAYOR AL 10%")))</f>
        <v>NO APLICA</v>
      </c>
      <c r="I16" s="641"/>
      <c r="J16" s="586"/>
      <c r="K16" s="586"/>
      <c r="L16" s="587"/>
    </row>
    <row r="17" spans="2:14" ht="33.75" customHeight="1" x14ac:dyDescent="0.25">
      <c r="B17" s="595"/>
      <c r="C17" s="100" t="str">
        <f>IF(VLOOKUP(C11,PROPONENTES!B10:N111,6,FALSE)=0,"",VLOOKUP(C11,PROPONENTES!B10:N111,6,FALSE))</f>
        <v/>
      </c>
      <c r="D17" s="101" t="str">
        <f>IF(VLOOKUP(C11,PROPONENTES!B10:N111,7,FALSE)=0,"",VLOOKUP(C11,PROPONENTES!B10:N111,7,FALSE))</f>
        <v/>
      </c>
      <c r="E17" s="102" t="str">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
      </c>
      <c r="F17" s="103" t="str">
        <f t="shared" si="1"/>
        <v/>
      </c>
      <c r="G17" s="104" t="str">
        <f t="shared" si="2"/>
        <v/>
      </c>
      <c r="H17" s="103" t="str">
        <f>IF(C17="","",IF(AND(G17="NO APORTA EXPERIENCIA",D17&lt;=10%),"SI",IF(G17="SI","NO APLICA","NO - PORCENTAJE MAYOR AL 10%")))</f>
        <v/>
      </c>
      <c r="I17" s="641"/>
      <c r="J17" s="586"/>
      <c r="K17" s="586"/>
      <c r="L17" s="587"/>
    </row>
    <row r="18" spans="2:14" ht="50.25" customHeight="1" x14ac:dyDescent="0.25">
      <c r="B18" s="595"/>
      <c r="C18" s="100" t="str">
        <f>IF(VLOOKUP(C11,PROPONENTES!B10:N111,8,FALSE)=0,"",VLOOKUP(C11,PROPONENTES!B10:N111,8,FALSE))</f>
        <v/>
      </c>
      <c r="D18" s="101" t="str">
        <f>IF(VLOOKUP(C11,PROPONENTES!B10:N111,9,FALSE)=0,"",VLOOKUP(C11,PROPONENTES!B10:N111,9,FALSE))</f>
        <v/>
      </c>
      <c r="E18" s="102" t="str">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
      </c>
      <c r="F18" s="103" t="str">
        <f t="shared" si="1"/>
        <v/>
      </c>
      <c r="G18" s="104" t="str">
        <f>IF(C18="","",IF(E18&gt;=$J$15*0.05,"SI",IF(E18=0,"NO APORTA EXPERIENCIA",)))</f>
        <v/>
      </c>
      <c r="H18" s="103" t="str">
        <f>IF(C18="","",IF(AND(G18="NO APORTA EXPERIENCIA",D18&lt;=10%),"SI",IF(G18="SI","NO APLICA","NO - PORCENTAJE MAYOR AL 10%")))</f>
        <v/>
      </c>
      <c r="I18" s="35" t="s">
        <v>176</v>
      </c>
      <c r="J18" s="35" t="s">
        <v>175</v>
      </c>
      <c r="K18" s="528" t="s">
        <v>73</v>
      </c>
      <c r="L18" s="528"/>
    </row>
    <row r="19" spans="2:14" ht="33.75" customHeight="1" x14ac:dyDescent="0.25">
      <c r="B19" s="595"/>
      <c r="C19" s="100" t="str">
        <f>IF(VLOOKUP(C11,PROPONENTES!B10:N111,10,FALSE)=0,"",VLOOKUP(C11,PROPONENTES!B10:N111,10,FALSE))</f>
        <v/>
      </c>
      <c r="D19" s="101" t="str">
        <f>IF(VLOOKUP(C11,PROPONENTES!B10:N111,11,FALSE)=0,"",VLOOKUP(C11,PROPONENTES!B10:N111,11,FALSE))</f>
        <v/>
      </c>
      <c r="E19" s="102" t="str">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
      </c>
      <c r="F19" s="103" t="str">
        <f>IF(C19="","",IF(E19&gt;=$J$15*0.5,"SI","NO"))</f>
        <v/>
      </c>
      <c r="G19" s="104" t="str">
        <f>IF(C19="","",IF(E19&gt;=$J$15*0.05,"SI",IF(E19=0,"NO APORTA EXPERIENCIA",)))</f>
        <v/>
      </c>
      <c r="H19" s="103" t="str">
        <f>IF(C19="","",IF(AND(G19="NO APORTA EXPERIENCIA",D19&lt;=10%),"SI",IF(G19="SI","NO APLICA","NO - PORCENTAJE MAYOR AL 10%")))</f>
        <v/>
      </c>
      <c r="I19" s="157">
        <f>SUMIF(D65:J65,"CUMPLE",D39:J39)+SUMIF(D65:J65,"CUMPLE",D42:J42)+SUMIF(D65:J65,"CUMPLE",D45:J45)</f>
        <v>2226.5594999999998</v>
      </c>
      <c r="J19" s="152">
        <f>70%*C10</f>
        <v>1535.4533088461537</v>
      </c>
      <c r="K19" s="587" t="str">
        <f>IF(I19&gt;=J19,"CUMPLE","NO CUMPLE")</f>
        <v>CUMPLE</v>
      </c>
      <c r="L19" s="587"/>
    </row>
    <row r="20" spans="2:14" ht="84.75" customHeight="1" x14ac:dyDescent="0.25">
      <c r="B20" s="30" t="s">
        <v>63</v>
      </c>
      <c r="C20" s="24">
        <f>+VLOOKUP(C11,PROPONENTES!B10:N111,12,FALSE)</f>
        <v>2</v>
      </c>
      <c r="D20" s="101">
        <f>+VLOOKUP(C11,PROPONENTES!B10:N111,13,FALSE)</f>
        <v>1</v>
      </c>
      <c r="E20" s="36">
        <f>SUM(E15:E19)</f>
        <v>2226.5594999999998</v>
      </c>
      <c r="F20" s="15" t="str">
        <f>IF(F15="SI","CUMPLE",IF(F16="SI","CUMPLE",IF(F17="SI","CUMPLE",IF(F18="SI","CUMPLE",IF(F19="SI","CUMPLE","NO CUMPLE")))))</f>
        <v>CUMPLE</v>
      </c>
      <c r="G20" s="15"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5" t="str">
        <f>IF(COUNTIF(E15:E19,0)&gt;1,"NO CUMPLE, HAY MAS DE UN (1) INTEGRANTE QUE NO APORTA EXPERIENCIA",IF(AND(OR(H15="NO APLICA",H15="SI",H15=""),OR(H16="NO APLICA",H16="SI",H16=""),OR(H17="NO APLICA",H17="SI",H17=""),OR(H18="NO APLICA",H18="SI",H18=""),OR(H19="NO APLICA",H19="SI",H19="")),"CUMPLE","NO CUMPLE"))</f>
        <v>CUMPLE</v>
      </c>
      <c r="I20" s="35" t="s">
        <v>174</v>
      </c>
      <c r="J20" s="143" t="str">
        <f>IF(VLOOKUP(C11,PUNTAJE!B15:AF179,27,FALSE)=0.25,"SI","NO")</f>
        <v>SI</v>
      </c>
      <c r="K20" s="35" t="s">
        <v>173</v>
      </c>
      <c r="L20" s="143" t="str">
        <f>IF(VLOOKUP(C11,PUNTAJE!B15:AF179,31,FALSE)=0.25,"SI","NO")</f>
        <v>SI</v>
      </c>
      <c r="N20" s="35"/>
    </row>
    <row r="21" spans="2:14" ht="10.5" customHeight="1" thickBot="1" x14ac:dyDescent="0.3">
      <c r="B21" s="588"/>
      <c r="C21" s="589"/>
      <c r="D21" s="589"/>
      <c r="E21" s="589"/>
      <c r="F21" s="589"/>
      <c r="G21" s="589"/>
      <c r="H21" s="589"/>
      <c r="I21" s="589"/>
      <c r="J21" s="589"/>
      <c r="K21" s="589"/>
      <c r="L21" s="590"/>
    </row>
    <row r="22" spans="2:14" ht="54" customHeight="1" thickBot="1" x14ac:dyDescent="0.3">
      <c r="B22" s="591" t="str">
        <f>CONCATENATE("ACREDITACION EXPERIENCIA ",'DATOS INICIALES'!G4)</f>
        <v>ACREDITACION EXPERIENCIA FDLK-LP-013-20234</v>
      </c>
      <c r="C22" s="592"/>
      <c r="D22" s="592"/>
      <c r="E22" s="592"/>
      <c r="F22" s="592"/>
      <c r="G22" s="592"/>
      <c r="H22" s="592"/>
      <c r="I22" s="592"/>
      <c r="J22" s="593"/>
      <c r="K22" s="593"/>
      <c r="L22" s="594"/>
    </row>
    <row r="23" spans="2:14" ht="40.5" customHeight="1" x14ac:dyDescent="0.25">
      <c r="B23" s="31" t="s">
        <v>34</v>
      </c>
      <c r="C23" s="25" t="s">
        <v>166</v>
      </c>
      <c r="D23" s="26" t="s">
        <v>16</v>
      </c>
      <c r="E23" s="26" t="s">
        <v>17</v>
      </c>
      <c r="F23" s="26" t="s">
        <v>18</v>
      </c>
      <c r="G23" s="26" t="s">
        <v>19</v>
      </c>
      <c r="H23" s="26" t="s">
        <v>20</v>
      </c>
      <c r="I23" s="26" t="s">
        <v>21</v>
      </c>
      <c r="J23" s="26" t="s">
        <v>165</v>
      </c>
      <c r="K23" s="598" t="s">
        <v>74</v>
      </c>
      <c r="L23" s="599"/>
    </row>
    <row r="24" spans="2:14" ht="39.75" customHeight="1" x14ac:dyDescent="0.25">
      <c r="B24" s="582" t="s">
        <v>134</v>
      </c>
      <c r="C24" s="583"/>
      <c r="D24" s="90" t="s">
        <v>262</v>
      </c>
      <c r="E24" s="90"/>
      <c r="F24" s="90"/>
      <c r="G24" s="90"/>
      <c r="H24" s="90"/>
      <c r="I24" s="90"/>
      <c r="J24" s="90"/>
      <c r="K24" s="596"/>
      <c r="L24" s="597"/>
    </row>
    <row r="25" spans="2:14" ht="39.75" customHeight="1" x14ac:dyDescent="0.25">
      <c r="B25" s="582" t="s">
        <v>135</v>
      </c>
      <c r="C25" s="583"/>
      <c r="D25" s="90"/>
      <c r="E25" s="90"/>
      <c r="F25" s="90"/>
      <c r="G25" s="90"/>
      <c r="H25" s="90"/>
      <c r="I25" s="90"/>
      <c r="J25" s="90"/>
      <c r="K25" s="596"/>
      <c r="L25" s="597"/>
    </row>
    <row r="26" spans="2:14" ht="39.75" customHeight="1" x14ac:dyDescent="0.25">
      <c r="B26" s="582" t="s">
        <v>136</v>
      </c>
      <c r="C26" s="583"/>
      <c r="D26" s="90"/>
      <c r="E26" s="90"/>
      <c r="F26" s="90"/>
      <c r="G26" s="90"/>
      <c r="H26" s="90"/>
      <c r="I26" s="90"/>
      <c r="J26" s="90"/>
      <c r="K26" s="596"/>
      <c r="L26" s="597"/>
    </row>
    <row r="27" spans="2:14" ht="45.75" customHeight="1" x14ac:dyDescent="0.25">
      <c r="B27" s="600" t="s">
        <v>60</v>
      </c>
      <c r="C27" s="25" t="s">
        <v>37</v>
      </c>
      <c r="D27" s="91" t="s">
        <v>502</v>
      </c>
      <c r="E27" s="91"/>
      <c r="F27" s="91"/>
      <c r="G27" s="91"/>
      <c r="H27" s="91"/>
      <c r="I27" s="91"/>
      <c r="J27" s="91"/>
      <c r="K27" s="596"/>
      <c r="L27" s="597"/>
    </row>
    <row r="28" spans="2:14" ht="156.75" customHeight="1" x14ac:dyDescent="0.25">
      <c r="B28" s="601"/>
      <c r="C28" s="25" t="s">
        <v>38</v>
      </c>
      <c r="D28" s="91" t="s">
        <v>503</v>
      </c>
      <c r="E28" s="91"/>
      <c r="F28" s="91"/>
      <c r="G28" s="91"/>
      <c r="H28" s="91"/>
      <c r="I28" s="91"/>
      <c r="J28" s="91"/>
      <c r="K28" s="596"/>
      <c r="L28" s="597"/>
    </row>
    <row r="29" spans="2:14" ht="52.5" customHeight="1" x14ac:dyDescent="0.25">
      <c r="B29" s="601"/>
      <c r="C29" s="25" t="s">
        <v>169</v>
      </c>
      <c r="D29" s="95">
        <v>42200</v>
      </c>
      <c r="E29" s="95"/>
      <c r="F29" s="95"/>
      <c r="G29" s="95"/>
      <c r="H29" s="95"/>
      <c r="I29" s="95"/>
      <c r="J29" s="95"/>
      <c r="K29" s="596"/>
      <c r="L29" s="597"/>
    </row>
    <row r="30" spans="2:14" ht="54.75" customHeight="1" x14ac:dyDescent="0.25">
      <c r="B30" s="601"/>
      <c r="C30" s="25" t="s">
        <v>42</v>
      </c>
      <c r="D30" s="95">
        <v>42486</v>
      </c>
      <c r="E30" s="95"/>
      <c r="F30" s="95"/>
      <c r="G30" s="95"/>
      <c r="H30" s="95"/>
      <c r="I30" s="95"/>
      <c r="J30" s="95"/>
      <c r="K30" s="596"/>
      <c r="L30" s="597"/>
    </row>
    <row r="31" spans="2:14" ht="41.25" customHeight="1" x14ac:dyDescent="0.25">
      <c r="B31" s="601"/>
      <c r="C31" s="25" t="s">
        <v>39</v>
      </c>
      <c r="D31" s="92">
        <v>2016</v>
      </c>
      <c r="E31" s="92"/>
      <c r="F31" s="92"/>
      <c r="G31" s="92"/>
      <c r="H31" s="92"/>
      <c r="I31" s="92"/>
      <c r="J31" s="92"/>
      <c r="K31" s="596"/>
      <c r="L31" s="597"/>
    </row>
    <row r="32" spans="2:14" ht="63" customHeight="1" x14ac:dyDescent="0.25">
      <c r="B32" s="601"/>
      <c r="C32" s="25" t="s">
        <v>40</v>
      </c>
      <c r="D32" s="91" t="s">
        <v>504</v>
      </c>
      <c r="E32" s="91"/>
      <c r="F32" s="91"/>
      <c r="G32" s="91"/>
      <c r="H32" s="91"/>
      <c r="I32" s="91"/>
      <c r="J32" s="91"/>
      <c r="K32" s="596"/>
      <c r="L32" s="597"/>
    </row>
    <row r="33" spans="2:12" ht="46.5" customHeight="1" x14ac:dyDescent="0.25">
      <c r="B33" s="601"/>
      <c r="C33" s="25" t="s">
        <v>41</v>
      </c>
      <c r="D33" s="91" t="s">
        <v>505</v>
      </c>
      <c r="E33" s="91"/>
      <c r="F33" s="91"/>
      <c r="G33" s="91"/>
      <c r="H33" s="91"/>
      <c r="I33" s="91"/>
      <c r="J33" s="91"/>
      <c r="K33" s="596"/>
      <c r="L33" s="597"/>
    </row>
    <row r="34" spans="2:12" ht="27.75" customHeight="1" x14ac:dyDescent="0.25">
      <c r="B34" s="601"/>
      <c r="C34" s="27" t="s">
        <v>35</v>
      </c>
      <c r="D34" s="96">
        <v>113</v>
      </c>
      <c r="E34" s="96"/>
      <c r="F34" s="96"/>
      <c r="G34" s="97"/>
      <c r="H34" s="97"/>
      <c r="I34" s="97"/>
      <c r="J34" s="97"/>
      <c r="K34" s="596"/>
      <c r="L34" s="597"/>
    </row>
    <row r="35" spans="2:12" ht="102.75" customHeight="1" x14ac:dyDescent="0.25">
      <c r="B35" s="601"/>
      <c r="C35" s="25" t="s">
        <v>137</v>
      </c>
      <c r="D35" s="93">
        <v>6747.15</v>
      </c>
      <c r="E35" s="93"/>
      <c r="F35" s="93"/>
      <c r="G35" s="93"/>
      <c r="H35" s="93"/>
      <c r="I35" s="93"/>
      <c r="J35" s="93"/>
      <c r="K35" s="596"/>
      <c r="L35" s="597"/>
    </row>
    <row r="36" spans="2:12" ht="48" customHeight="1" x14ac:dyDescent="0.25">
      <c r="B36" s="601"/>
      <c r="C36" s="25" t="s">
        <v>76</v>
      </c>
      <c r="D36" s="105">
        <f>IFERROR(D35*VLOOKUP(D31,'DATOS INICIALES'!$A$12:$B$43,2,0),"0")</f>
        <v>4651856303.25</v>
      </c>
      <c r="E36" s="105" t="str">
        <f>IFERROR(E35*VLOOKUP(E31,'DATOS INICIALES'!$A$12:$B$43,2,0),"0")</f>
        <v>0</v>
      </c>
      <c r="F36" s="105" t="str">
        <f>IFERROR(F35*VLOOKUP(F31,'DATOS INICIALES'!$A$12:$B$43,2,0),"0")</f>
        <v>0</v>
      </c>
      <c r="G36" s="105" t="str">
        <f>IFERROR(G35*VLOOKUP(G31,'DATOS INICIALES'!$A$12:$B$43,2,0),"0")</f>
        <v>0</v>
      </c>
      <c r="H36" s="105" t="str">
        <f>IFERROR(H35*VLOOKUP(H31,'DATOS INICIALES'!$A$12:$B$43,2,0),"0")</f>
        <v>0</v>
      </c>
      <c r="I36" s="105" t="str">
        <f>IFERROR(I35*VLOOKUP(I31,'DATOS INICIALES'!$A$12:$B$43,2,0),"0")</f>
        <v>0</v>
      </c>
      <c r="J36" s="105" t="str">
        <f>IFERROR(J35*VLOOKUP(J31,'DATOS INICIALES'!$A$12:$B$43,2,0),"0")</f>
        <v>0</v>
      </c>
      <c r="K36" s="596"/>
      <c r="L36" s="597"/>
    </row>
    <row r="37" spans="2:12" ht="33.75" customHeight="1" x14ac:dyDescent="0.25">
      <c r="B37" s="601"/>
      <c r="C37" s="25" t="s">
        <v>138</v>
      </c>
      <c r="D37" s="94">
        <v>0.33</v>
      </c>
      <c r="E37" s="94"/>
      <c r="F37" s="94"/>
      <c r="G37" s="94"/>
      <c r="H37" s="94"/>
      <c r="I37" s="94"/>
      <c r="J37" s="94"/>
      <c r="K37" s="596"/>
      <c r="L37" s="597"/>
    </row>
    <row r="38" spans="2:12" ht="48.75" customHeight="1" x14ac:dyDescent="0.25">
      <c r="B38" s="601"/>
      <c r="C38" s="25" t="s">
        <v>144</v>
      </c>
      <c r="D38" s="105">
        <f t="shared" ref="D38:J38" si="3">IF(D24="","0",D37*D36)</f>
        <v>1535112580.0725</v>
      </c>
      <c r="E38" s="105" t="str">
        <f t="shared" si="3"/>
        <v>0</v>
      </c>
      <c r="F38" s="105" t="str">
        <f t="shared" si="3"/>
        <v>0</v>
      </c>
      <c r="G38" s="105" t="str">
        <f t="shared" si="3"/>
        <v>0</v>
      </c>
      <c r="H38" s="105" t="str">
        <f t="shared" si="3"/>
        <v>0</v>
      </c>
      <c r="I38" s="105" t="str">
        <f t="shared" si="3"/>
        <v>0</v>
      </c>
      <c r="J38" s="105" t="str">
        <f t="shared" si="3"/>
        <v>0</v>
      </c>
      <c r="K38" s="596"/>
      <c r="L38" s="597"/>
    </row>
    <row r="39" spans="2:12" ht="65.25" customHeight="1" x14ac:dyDescent="0.25">
      <c r="B39" s="601"/>
      <c r="C39" s="25" t="s">
        <v>139</v>
      </c>
      <c r="D39" s="106">
        <f t="shared" ref="D39:J39" si="4">IFERROR(D35*D37,"0")</f>
        <v>2226.5594999999998</v>
      </c>
      <c r="E39" s="106">
        <f t="shared" si="4"/>
        <v>0</v>
      </c>
      <c r="F39" s="106">
        <f t="shared" si="4"/>
        <v>0</v>
      </c>
      <c r="G39" s="106">
        <f t="shared" si="4"/>
        <v>0</v>
      </c>
      <c r="H39" s="106">
        <f t="shared" si="4"/>
        <v>0</v>
      </c>
      <c r="I39" s="106">
        <f t="shared" si="4"/>
        <v>0</v>
      </c>
      <c r="J39" s="106">
        <f t="shared" si="4"/>
        <v>0</v>
      </c>
      <c r="K39" s="596"/>
      <c r="L39" s="597"/>
    </row>
    <row r="40" spans="2:12" ht="65.25" customHeight="1" x14ac:dyDescent="0.25">
      <c r="B40" s="601"/>
      <c r="C40" s="25" t="s">
        <v>140</v>
      </c>
      <c r="D40" s="94"/>
      <c r="E40" s="94"/>
      <c r="F40" s="94"/>
      <c r="G40" s="94"/>
      <c r="H40" s="94"/>
      <c r="I40" s="94"/>
      <c r="J40" s="94"/>
      <c r="K40" s="596"/>
      <c r="L40" s="597"/>
    </row>
    <row r="41" spans="2:12" ht="65.25" customHeight="1" x14ac:dyDescent="0.25">
      <c r="B41" s="601"/>
      <c r="C41" s="25" t="s">
        <v>145</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596"/>
      <c r="L41" s="597"/>
    </row>
    <row r="42" spans="2:12" ht="65.25" customHeight="1" x14ac:dyDescent="0.25">
      <c r="B42" s="601"/>
      <c r="C42" s="25" t="s">
        <v>141</v>
      </c>
      <c r="D42" s="106">
        <f>IF(D25="",0,D35*D40)</f>
        <v>0</v>
      </c>
      <c r="E42" s="106">
        <f t="shared" ref="E42:J42" si="6">IF(E25="",0,E35*E40)</f>
        <v>0</v>
      </c>
      <c r="F42" s="106">
        <f t="shared" si="6"/>
        <v>0</v>
      </c>
      <c r="G42" s="106">
        <f t="shared" si="6"/>
        <v>0</v>
      </c>
      <c r="H42" s="106">
        <f t="shared" si="6"/>
        <v>0</v>
      </c>
      <c r="I42" s="106">
        <f t="shared" si="6"/>
        <v>0</v>
      </c>
      <c r="J42" s="106">
        <f t="shared" si="6"/>
        <v>0</v>
      </c>
      <c r="K42" s="596"/>
      <c r="L42" s="597"/>
    </row>
    <row r="43" spans="2:12" ht="65.25" customHeight="1" x14ac:dyDescent="0.25">
      <c r="B43" s="601"/>
      <c r="C43" s="25" t="s">
        <v>142</v>
      </c>
      <c r="D43" s="94"/>
      <c r="E43" s="94"/>
      <c r="F43" s="94"/>
      <c r="G43" s="94"/>
      <c r="H43" s="94"/>
      <c r="I43" s="94"/>
      <c r="J43" s="94"/>
      <c r="K43" s="596"/>
      <c r="L43" s="597"/>
    </row>
    <row r="44" spans="2:12" ht="65.25" customHeight="1" x14ac:dyDescent="0.25">
      <c r="B44" s="601"/>
      <c r="C44" s="25" t="s">
        <v>146</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596"/>
      <c r="L44" s="597"/>
    </row>
    <row r="45" spans="2:12" ht="65.25" customHeight="1" x14ac:dyDescent="0.25">
      <c r="B45" s="602"/>
      <c r="C45" s="25" t="s">
        <v>143</v>
      </c>
      <c r="D45" s="106">
        <f>IF(D26="",0,D35*D43)</f>
        <v>0</v>
      </c>
      <c r="E45" s="106">
        <f t="shared" ref="E45:J45" si="8">IF(E26="",0,E35*E43)</f>
        <v>0</v>
      </c>
      <c r="F45" s="106">
        <f t="shared" si="8"/>
        <v>0</v>
      </c>
      <c r="G45" s="106">
        <f t="shared" si="8"/>
        <v>0</v>
      </c>
      <c r="H45" s="106">
        <f t="shared" si="8"/>
        <v>0</v>
      </c>
      <c r="I45" s="106">
        <f t="shared" si="8"/>
        <v>0</v>
      </c>
      <c r="J45" s="106">
        <f t="shared" si="8"/>
        <v>0</v>
      </c>
      <c r="K45" s="596"/>
      <c r="L45" s="597"/>
    </row>
    <row r="46" spans="2:12" ht="39.75" customHeight="1" x14ac:dyDescent="0.25">
      <c r="B46" s="142" t="s">
        <v>57</v>
      </c>
      <c r="C46" s="29" t="s">
        <v>58</v>
      </c>
      <c r="D46" s="90" t="s">
        <v>14</v>
      </c>
      <c r="E46" s="90"/>
      <c r="F46" s="90"/>
      <c r="G46" s="90"/>
      <c r="H46" s="90"/>
      <c r="I46" s="90"/>
      <c r="J46" s="90"/>
      <c r="K46" s="596"/>
      <c r="L46" s="597"/>
    </row>
    <row r="47" spans="2:12" ht="24.75" customHeight="1" x14ac:dyDescent="0.25">
      <c r="B47" s="606" t="s">
        <v>36</v>
      </c>
      <c r="C47" s="28">
        <f>+'DATOS INICIALES'!D21</f>
        <v>72101500</v>
      </c>
      <c r="D47" s="96" t="s">
        <v>79</v>
      </c>
      <c r="E47" s="96"/>
      <c r="F47" s="96"/>
      <c r="G47" s="96"/>
      <c r="H47" s="96"/>
      <c r="I47" s="96"/>
      <c r="J47" s="97"/>
      <c r="K47" s="596"/>
      <c r="L47" s="597"/>
    </row>
    <row r="48" spans="2:12" ht="24.75" customHeight="1" x14ac:dyDescent="0.25">
      <c r="B48" s="607"/>
      <c r="C48" s="28">
        <f>+'DATOS INICIALES'!D22</f>
        <v>72102900</v>
      </c>
      <c r="D48" s="96" t="s">
        <v>79</v>
      </c>
      <c r="E48" s="96"/>
      <c r="F48" s="96"/>
      <c r="G48" s="96"/>
      <c r="H48" s="96"/>
      <c r="I48" s="96"/>
      <c r="J48" s="97"/>
      <c r="K48" s="596"/>
      <c r="L48" s="597"/>
    </row>
    <row r="49" spans="2:12" ht="24.75" customHeight="1" x14ac:dyDescent="0.25">
      <c r="B49" s="607"/>
      <c r="C49" s="28">
        <f>+'DATOS INICIALES'!D23</f>
        <v>72103300</v>
      </c>
      <c r="D49" s="96" t="s">
        <v>79</v>
      </c>
      <c r="E49" s="96"/>
      <c r="F49" s="96"/>
      <c r="G49" s="96"/>
      <c r="H49" s="96"/>
      <c r="I49" s="96"/>
      <c r="J49" s="97"/>
      <c r="K49" s="596"/>
      <c r="L49" s="597"/>
    </row>
    <row r="50" spans="2:12" ht="24.75" customHeight="1" x14ac:dyDescent="0.25">
      <c r="B50" s="607"/>
      <c r="C50" s="28">
        <f>+'DATOS INICIALES'!D24</f>
        <v>72141100</v>
      </c>
      <c r="D50" s="96" t="s">
        <v>79</v>
      </c>
      <c r="E50" s="96"/>
      <c r="F50" s="96"/>
      <c r="G50" s="96"/>
      <c r="H50" s="96"/>
      <c r="I50" s="96"/>
      <c r="J50" s="97"/>
      <c r="K50" s="596"/>
      <c r="L50" s="597"/>
    </row>
    <row r="51" spans="2:12" ht="24.75" customHeight="1" x14ac:dyDescent="0.25">
      <c r="B51" s="607"/>
      <c r="C51" s="28">
        <f>+'DATOS INICIALES'!D25</f>
        <v>72141500</v>
      </c>
      <c r="D51" s="96" t="s">
        <v>79</v>
      </c>
      <c r="E51" s="96"/>
      <c r="F51" s="96"/>
      <c r="G51" s="96"/>
      <c r="H51" s="96"/>
      <c r="I51" s="96"/>
      <c r="J51" s="97"/>
      <c r="K51" s="596"/>
      <c r="L51" s="597"/>
    </row>
    <row r="52" spans="2:12" ht="24.75" customHeight="1" x14ac:dyDescent="0.25">
      <c r="B52" s="607"/>
      <c r="C52" s="28">
        <f>+'DATOS INICIALES'!D26</f>
        <v>72153900</v>
      </c>
      <c r="D52" s="96" t="s">
        <v>79</v>
      </c>
      <c r="E52" s="96"/>
      <c r="F52" s="96"/>
      <c r="G52" s="96"/>
      <c r="H52" s="96"/>
      <c r="I52" s="96"/>
      <c r="J52" s="97"/>
      <c r="K52" s="596"/>
      <c r="L52" s="597"/>
    </row>
    <row r="53" spans="2:12" ht="24.75" customHeight="1" x14ac:dyDescent="0.25">
      <c r="B53" s="607"/>
      <c r="C53" s="28"/>
      <c r="D53" s="96"/>
      <c r="E53" s="96"/>
      <c r="F53" s="96"/>
      <c r="G53" s="96"/>
      <c r="H53" s="96"/>
      <c r="I53" s="96"/>
      <c r="J53" s="96"/>
      <c r="K53" s="596"/>
      <c r="L53" s="597"/>
    </row>
    <row r="54" spans="2:12" ht="60.75" customHeight="1" x14ac:dyDescent="0.25">
      <c r="B54" s="608"/>
      <c r="C54" s="15" t="s">
        <v>59</v>
      </c>
      <c r="D54" s="15" t="str">
        <f t="shared" ref="D54:J54" si="9">IF(D24="","N/A",IF(D47="SI","CUMPLE",IF(D48="SI","CUMPLE",IF(D49="SI","CUMPLE",IF(D50="SI","CUMPLE",IF(D51="SI","CUMPLE",IF(D52="SI","CUMPLE",IF(D53="SI","CUMPLE","NO CUMPLE"))))))))</f>
        <v>CUMPLE</v>
      </c>
      <c r="E54" s="15" t="str">
        <f t="shared" si="9"/>
        <v>N/A</v>
      </c>
      <c r="F54" s="15" t="str">
        <f t="shared" si="9"/>
        <v>N/A</v>
      </c>
      <c r="G54" s="15" t="str">
        <f t="shared" si="9"/>
        <v>N/A</v>
      </c>
      <c r="H54" s="15" t="str">
        <f t="shared" si="9"/>
        <v>N/A</v>
      </c>
      <c r="I54" s="15" t="str">
        <f t="shared" si="9"/>
        <v>N/A</v>
      </c>
      <c r="J54" s="15" t="str">
        <f t="shared" si="9"/>
        <v>N/A</v>
      </c>
      <c r="K54" s="596"/>
      <c r="L54" s="597"/>
    </row>
    <row r="55" spans="2:12" ht="296.25" customHeight="1" x14ac:dyDescent="0.25">
      <c r="B55" s="609" t="s">
        <v>206</v>
      </c>
      <c r="C55" s="610"/>
      <c r="D55" s="90" t="s">
        <v>14</v>
      </c>
      <c r="E55" s="90"/>
      <c r="F55" s="90"/>
      <c r="G55" s="90"/>
      <c r="H55" s="90"/>
      <c r="I55" s="90"/>
      <c r="J55" s="90"/>
      <c r="K55" s="639"/>
      <c r="L55" s="640"/>
    </row>
    <row r="56" spans="2:12" ht="353.25" customHeight="1" x14ac:dyDescent="0.25">
      <c r="B56" s="609" t="s">
        <v>209</v>
      </c>
      <c r="C56" s="610"/>
      <c r="D56" s="90" t="s">
        <v>14</v>
      </c>
      <c r="E56" s="90"/>
      <c r="F56" s="90"/>
      <c r="G56" s="90"/>
      <c r="H56" s="90"/>
      <c r="I56" s="90"/>
      <c r="J56" s="90"/>
      <c r="K56" s="639"/>
      <c r="L56" s="640"/>
    </row>
    <row r="57" spans="2:12" ht="99" customHeight="1" x14ac:dyDescent="0.25">
      <c r="B57" s="603" t="s">
        <v>211</v>
      </c>
      <c r="C57" s="604"/>
      <c r="D57" s="90" t="s">
        <v>14</v>
      </c>
      <c r="E57" s="90"/>
      <c r="F57" s="90"/>
      <c r="G57" s="90"/>
      <c r="H57" s="90"/>
      <c r="I57" s="90"/>
      <c r="J57" s="90"/>
      <c r="K57" s="639"/>
      <c r="L57" s="640"/>
    </row>
    <row r="58" spans="2:12" ht="92.25" customHeight="1" x14ac:dyDescent="0.25">
      <c r="B58" s="603" t="s">
        <v>207</v>
      </c>
      <c r="C58" s="604"/>
      <c r="D58" s="90" t="s">
        <v>14</v>
      </c>
      <c r="E58" s="90"/>
      <c r="F58" s="90"/>
      <c r="G58" s="90"/>
      <c r="H58" s="90"/>
      <c r="I58" s="90"/>
      <c r="J58" s="90"/>
      <c r="K58" s="639"/>
      <c r="L58" s="640"/>
    </row>
    <row r="59" spans="2:12" ht="291.75" customHeight="1" x14ac:dyDescent="0.25">
      <c r="B59" s="603" t="s">
        <v>208</v>
      </c>
      <c r="C59" s="604"/>
      <c r="D59" s="90" t="s">
        <v>13</v>
      </c>
      <c r="E59" s="90"/>
      <c r="F59" s="90"/>
      <c r="G59" s="90"/>
      <c r="H59" s="90"/>
      <c r="I59" s="90"/>
      <c r="J59" s="90"/>
      <c r="K59" s="639"/>
      <c r="L59" s="640"/>
    </row>
    <row r="60" spans="2:12" ht="336" customHeight="1" x14ac:dyDescent="0.25">
      <c r="B60" s="531" t="s">
        <v>213</v>
      </c>
      <c r="C60" s="531"/>
      <c r="D60" s="90" t="s">
        <v>14</v>
      </c>
      <c r="E60" s="90"/>
      <c r="F60" s="90"/>
      <c r="G60" s="90"/>
      <c r="H60" s="90"/>
      <c r="I60" s="90"/>
      <c r="J60" s="90"/>
      <c r="K60" s="639"/>
      <c r="L60" s="640"/>
    </row>
    <row r="61" spans="2:12" ht="129.75" customHeight="1" x14ac:dyDescent="0.25">
      <c r="B61" s="584" t="s">
        <v>168</v>
      </c>
      <c r="C61" s="585"/>
      <c r="D61" s="90" t="s">
        <v>13</v>
      </c>
      <c r="E61" s="90"/>
      <c r="F61" s="90"/>
      <c r="G61" s="90"/>
      <c r="H61" s="90"/>
      <c r="I61" s="90"/>
      <c r="J61" s="90"/>
      <c r="K61" s="639"/>
      <c r="L61" s="640"/>
    </row>
    <row r="62" spans="2:12" ht="408.75" customHeight="1" x14ac:dyDescent="0.25">
      <c r="B62" s="605" t="s">
        <v>170</v>
      </c>
      <c r="C62" s="605"/>
      <c r="D62" s="90" t="s">
        <v>13</v>
      </c>
      <c r="E62" s="90"/>
      <c r="F62" s="90"/>
      <c r="G62" s="90"/>
      <c r="H62" s="90"/>
      <c r="I62" s="90"/>
      <c r="J62" s="90"/>
      <c r="K62" s="639"/>
      <c r="L62" s="640"/>
    </row>
    <row r="63" spans="2:12" ht="234.75" customHeight="1" x14ac:dyDescent="0.25">
      <c r="B63" s="531" t="s">
        <v>212</v>
      </c>
      <c r="C63" s="531"/>
      <c r="D63" s="90" t="s">
        <v>14</v>
      </c>
      <c r="E63" s="90"/>
      <c r="F63" s="90"/>
      <c r="G63" s="90"/>
      <c r="H63" s="90"/>
      <c r="I63" s="90"/>
      <c r="J63" s="90"/>
      <c r="K63" s="639"/>
      <c r="L63" s="640"/>
    </row>
    <row r="64" spans="2:12" ht="70.5" customHeight="1" x14ac:dyDescent="0.25">
      <c r="B64" s="611" t="s">
        <v>80</v>
      </c>
      <c r="C64" s="611"/>
      <c r="D64" s="15" t="str">
        <f>IF(D24="","N/A",IF(AND(D46="CUMPLE",D54="CUMPLE",D55="CUMPLE",D56="CUMPLE",D57="CUMPLE",D58="CUMPLE",OR(D59="CUMPLE",D59="N/A"),D60="CUMPLE",OR(D61="CUMPLE",D61="N/A"),D63="CUMPLE",OR(D62="CUMPLE",D62="N/A")),"CUMPLE","NO CUMPLE"))</f>
        <v>CUMPLE</v>
      </c>
      <c r="E64" s="15" t="str">
        <f>IF(E24="","N/A",IF(AND(E46="CUMPLE",E54="CUMPLE",E55="CUMPLE",E56="CUMPLE",E57="CUMPLE",E58="CUMPLE",OR(E59="CUMPLE",E59="N/A"),E60="CUMPLE",OR(E61="CUMPLE",E61="N/A"),E63="CUMPLE",OR(E62="CUMPLE",E62="N/A")),"CUMPLE","NO CUMPLE"))</f>
        <v>N/A</v>
      </c>
      <c r="F64" s="15" t="str">
        <f t="shared" ref="F64:J64" si="10">IF(F24="","N/A",IF(AND(F46="CUMPLE",F54="CUMPLE",F55="CUMPLE",F56="CUMPLE",F57="CUMPLE",F58="CUMPLE",OR(F59="CUMPLE",F59="N/A"),F60="CUMPLE",OR(F61="CUMPLE",F61="N/A"),F63="CUMPLE",OR(F62="CUMPLE",F62="N/A")),"CUMPLE","NO CUMPLE"))</f>
        <v>N/A</v>
      </c>
      <c r="G64" s="15" t="str">
        <f t="shared" si="10"/>
        <v>N/A</v>
      </c>
      <c r="H64" s="15" t="str">
        <f t="shared" si="10"/>
        <v>N/A</v>
      </c>
      <c r="I64" s="15" t="str">
        <f t="shared" si="10"/>
        <v>N/A</v>
      </c>
      <c r="J64" s="15" t="str">
        <f t="shared" si="10"/>
        <v>N/A</v>
      </c>
      <c r="K64" s="165"/>
      <c r="L64" s="162"/>
    </row>
    <row r="65" spans="2:12" ht="81.75" customHeight="1" x14ac:dyDescent="0.25">
      <c r="B65" s="531" t="s">
        <v>177</v>
      </c>
      <c r="C65" s="531"/>
      <c r="D65" s="90" t="s">
        <v>14</v>
      </c>
      <c r="E65" s="90"/>
      <c r="F65" s="90"/>
      <c r="G65" s="90"/>
      <c r="H65" s="90"/>
      <c r="I65" s="90"/>
      <c r="J65" s="90"/>
      <c r="K65" s="639"/>
      <c r="L65" s="640"/>
    </row>
  </sheetData>
  <sheetProtection formatCells="0" formatColumns="0" formatRows="0"/>
  <mergeCells count="80">
    <mergeCell ref="B12:L12"/>
    <mergeCell ref="B2:L2"/>
    <mergeCell ref="B3:L3"/>
    <mergeCell ref="B4:L4"/>
    <mergeCell ref="B5:L5"/>
    <mergeCell ref="B7:I7"/>
    <mergeCell ref="J7:L7"/>
    <mergeCell ref="C8:I8"/>
    <mergeCell ref="C9:I9"/>
    <mergeCell ref="C10:I10"/>
    <mergeCell ref="C11:G11"/>
    <mergeCell ref="I11:L11"/>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K39:L39"/>
    <mergeCell ref="K40:L40"/>
    <mergeCell ref="K41:L41"/>
    <mergeCell ref="K42:L42"/>
    <mergeCell ref="K43:L43"/>
    <mergeCell ref="K44:L44"/>
    <mergeCell ref="K46:L46"/>
    <mergeCell ref="B47:B54"/>
    <mergeCell ref="K47:L47"/>
    <mergeCell ref="K48:L48"/>
    <mergeCell ref="K49:L49"/>
    <mergeCell ref="K50:L50"/>
    <mergeCell ref="K51:L51"/>
    <mergeCell ref="K52:L52"/>
    <mergeCell ref="K53:L53"/>
    <mergeCell ref="K54:L54"/>
    <mergeCell ref="B55:C55"/>
    <mergeCell ref="K55:L55"/>
    <mergeCell ref="B56:C56"/>
    <mergeCell ref="K56:L56"/>
    <mergeCell ref="B57:C57"/>
    <mergeCell ref="K57:L57"/>
    <mergeCell ref="B58:C58"/>
    <mergeCell ref="K58:L58"/>
    <mergeCell ref="B59:C59"/>
    <mergeCell ref="K59:L59"/>
    <mergeCell ref="B60:C60"/>
    <mergeCell ref="K60:L60"/>
    <mergeCell ref="B64:C64"/>
    <mergeCell ref="B65:C65"/>
    <mergeCell ref="K65:L65"/>
    <mergeCell ref="B61:C61"/>
    <mergeCell ref="K61:L61"/>
    <mergeCell ref="B62:C62"/>
    <mergeCell ref="K62:L62"/>
    <mergeCell ref="B63:C63"/>
    <mergeCell ref="K63:L63"/>
  </mergeCells>
  <conditionalFormatting sqref="D25:J35">
    <cfRule type="containsBlanks" dxfId="667" priority="13">
      <formula>LEN(TRIM(D25))=0</formula>
    </cfRule>
    <cfRule type="notContainsErrors" dxfId="666" priority="14">
      <formula>NOT(ISERROR(D25))</formula>
    </cfRule>
  </conditionalFormatting>
  <conditionalFormatting sqref="D34:J34 D24:K24 D37:J37 D40:J40 D43:J43 D46:J53 D55:J63 K64:L64 D65:K65">
    <cfRule type="containsBlanks" dxfId="665" priority="15">
      <formula>LEN(TRIM(D24))=0</formula>
    </cfRule>
  </conditionalFormatting>
  <conditionalFormatting sqref="D46:J53">
    <cfRule type="cellIs" dxfId="664" priority="11" operator="equal">
      <formula>"NO CUMPLE"</formula>
    </cfRule>
    <cfRule type="cellIs" dxfId="663" priority="12" operator="equal">
      <formula>"CUMPLE"</formula>
    </cfRule>
  </conditionalFormatting>
  <conditionalFormatting sqref="D54:J54">
    <cfRule type="cellIs" dxfId="662" priority="27" operator="equal">
      <formula>"""CUMPLE"""</formula>
    </cfRule>
    <cfRule type="cellIs" dxfId="661" priority="26" operator="equal">
      <formula>"NO CUMPLE"</formula>
    </cfRule>
    <cfRule type="cellIs" dxfId="660" priority="25" operator="equal">
      <formula>"CUMPLE"</formula>
    </cfRule>
    <cfRule type="cellIs" dxfId="659" priority="21" operator="equal">
      <formula>"N/A"</formula>
    </cfRule>
  </conditionalFormatting>
  <conditionalFormatting sqref="D55:J63">
    <cfRule type="cellIs" dxfId="658" priority="3" operator="equal">
      <formula>"NO CUMPLE"</formula>
    </cfRule>
    <cfRule type="cellIs" dxfId="657" priority="4" operator="equal">
      <formula>"CUMPLE"</formula>
    </cfRule>
  </conditionalFormatting>
  <conditionalFormatting sqref="D64:J64">
    <cfRule type="cellIs" dxfId="656" priority="19" operator="equal">
      <formula>"NO CUMPLE"</formula>
    </cfRule>
    <cfRule type="cellIs" dxfId="655" priority="20" operator="equal">
      <formula>"""CUMPLE"""</formula>
    </cfRule>
    <cfRule type="cellIs" dxfId="654" priority="17" operator="equal">
      <formula>"N/A"</formula>
    </cfRule>
    <cfRule type="cellIs" dxfId="653" priority="18" operator="equal">
      <formula>"CUMPLE"</formula>
    </cfRule>
  </conditionalFormatting>
  <conditionalFormatting sqref="D65:J65">
    <cfRule type="cellIs" dxfId="652" priority="9" operator="equal">
      <formula>"NO CUMPLE"</formula>
    </cfRule>
    <cfRule type="cellIs" dxfId="651" priority="10" operator="equal">
      <formula>"CUMPLE"</formula>
    </cfRule>
  </conditionalFormatting>
  <conditionalFormatting sqref="D24:K24 D34:J34 D37:J37 D40:J40 D43:J43 D46:J53 D55:J63 K64:L64 D65:K65">
    <cfRule type="notContainsErrors" dxfId="650" priority="16">
      <formula>NOT(ISERROR(D24))</formula>
    </cfRule>
  </conditionalFormatting>
  <conditionalFormatting sqref="F20:H20">
    <cfRule type="cellIs" dxfId="649" priority="31" operator="equal">
      <formula>"CUMPLE"</formula>
    </cfRule>
    <cfRule type="cellIs" dxfId="648" priority="32" operator="equal">
      <formula>"NO CUMPLE"</formula>
    </cfRule>
    <cfRule type="cellIs" dxfId="647" priority="33" operator="equal">
      <formula>"""CUMPLE"""</formula>
    </cfRule>
  </conditionalFormatting>
  <conditionalFormatting sqref="I11">
    <cfRule type="containsText" dxfId="646" priority="37" operator="containsText" text="NO CUMPLE">
      <formula>NOT(ISERROR(SEARCH("NO CUMPLE",I11)))</formula>
    </cfRule>
    <cfRule type="containsText" dxfId="645" priority="34" operator="containsText" text="INHABILITADO">
      <formula>NOT(ISERROR(SEARCH("INHABILITADO",I11)))</formula>
    </cfRule>
    <cfRule type="containsText" dxfId="644" priority="35" operator="containsText" text="HABILITADO">
      <formula>NOT(ISERROR(SEARCH("HABILITADO",I11)))</formula>
    </cfRule>
    <cfRule type="containsText" dxfId="643" priority="36" operator="containsText" text="HABILITADO">
      <formula>NOT(ISERROR(SEARCH("HABILITADO",I11)))</formula>
    </cfRule>
  </conditionalFormatting>
  <conditionalFormatting sqref="J20">
    <cfRule type="cellIs" dxfId="642" priority="8" operator="equal">
      <formula>"SI"</formula>
    </cfRule>
    <cfRule type="cellIs" dxfId="641" priority="7" operator="equal">
      <formula>"NO"</formula>
    </cfRule>
  </conditionalFormatting>
  <conditionalFormatting sqref="K19">
    <cfRule type="cellIs" dxfId="640" priority="22" operator="equal">
      <formula>"CUMPLE"</formula>
    </cfRule>
    <cfRule type="cellIs" dxfId="639" priority="23" operator="equal">
      <formula>"NO CUMPLE"</formula>
    </cfRule>
    <cfRule type="cellIs" dxfId="638" priority="24" operator="equal">
      <formula>"""CUMPLE"""</formula>
    </cfRule>
  </conditionalFormatting>
  <conditionalFormatting sqref="K25:K63">
    <cfRule type="notContainsErrors" dxfId="637" priority="2">
      <formula>NOT(ISERROR(K25))</formula>
    </cfRule>
    <cfRule type="containsBlanks" dxfId="636" priority="1">
      <formula>LEN(TRIM(K25))=0</formula>
    </cfRule>
  </conditionalFormatting>
  <conditionalFormatting sqref="L15">
    <cfRule type="cellIs" dxfId="635" priority="28" operator="equal">
      <formula>"CUMPLE"</formula>
    </cfRule>
    <cfRule type="cellIs" dxfId="634" priority="29" operator="equal">
      <formula>"NO CUMPLE"</formula>
    </cfRule>
    <cfRule type="cellIs" dxfId="633" priority="30" operator="equal">
      <formula>"""CUMPLE"""</formula>
    </cfRule>
  </conditionalFormatting>
  <conditionalFormatting sqref="L20">
    <cfRule type="cellIs" dxfId="632" priority="5" operator="equal">
      <formula>"NO"</formula>
    </cfRule>
    <cfRule type="cellIs" dxfId="631" priority="6" operator="equal">
      <formula>"SI"</formula>
    </cfRule>
  </conditionalFormatting>
  <dataValidations count="3">
    <dataValidation type="list" allowBlank="1" showInputMessage="1" showErrorMessage="1" sqref="L57:L64" xr:uid="{00000000-0002-0000-1700-000000000000}">
      <formula1>"0,1,2,3,4,5,6"</formula1>
    </dataValidation>
    <dataValidation type="list" allowBlank="1" showInputMessage="1" showErrorMessage="1" sqref="D24:J26" xr:uid="{00000000-0002-0000-1700-000001000000}">
      <formula1>$C$15:$C$19</formula1>
    </dataValidation>
    <dataValidation type="list" allowBlank="1" showInputMessage="1" showErrorMessage="1" sqref="D65:I65" xr:uid="{00000000-0002-0000-1700-000002000000}">
      <formula1>"CUMPLE,NO CUMPLE"</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1700-000003000000}">
          <x14:formula1>
            <xm:f>'DATOS INICIALES'!$C$45:$C$46</xm:f>
          </x14:formula1>
          <xm:sqref>D47:I53 J47:J52</xm:sqref>
        </x14:dataValidation>
        <x14:dataValidation type="list" allowBlank="1" showInputMessage="1" showErrorMessage="1" xr:uid="{00000000-0002-0000-1700-000004000000}">
          <x14:formula1>
            <xm:f>'DATOS INICIALES'!$A$50:$A$52</xm:f>
          </x14:formula1>
          <xm:sqref>D55:I57 D46:J46 J55:J56 D58:J63</xm:sqref>
        </x14:dataValidation>
        <x14:dataValidation type="list" allowBlank="1" showInputMessage="1" showErrorMessage="1" xr:uid="{00000000-0002-0000-1700-000005000000}">
          <x14:formula1>
            <xm:f>'DATOS INICIALES'!$A$54:$A$59</xm:f>
          </x14:formula1>
          <xm:sqref>D23:I23</xm:sqref>
        </x14:dataValidation>
        <x14:dataValidation type="list" allowBlank="1" showInputMessage="1" showErrorMessage="1" xr:uid="{00000000-0002-0000-1700-000006000000}">
          <x14:formula1>
            <xm:f>'DATOS INICIALES'!$D$21:$D$25</xm:f>
          </x14:formula1>
          <xm:sqref>M47:M54</xm:sqref>
        </x14:dataValidation>
        <x14:dataValidation type="list" allowBlank="1" showInputMessage="1" showErrorMessage="1" xr:uid="{00000000-0002-0000-1700-000007000000}">
          <x14:formula1>
            <xm:f>'DATOS INICIALES'!$A$13:$A$43</xm:f>
          </x14:formula1>
          <xm:sqref>D31:I31</xm:sqref>
        </x14:dataValidation>
      </x14:dataValidations>
    </ext>
  </extLs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N65"/>
  <sheetViews>
    <sheetView view="pageBreakPreview" zoomScale="55" zoomScaleNormal="55" zoomScaleSheetLayoutView="55" workbookViewId="0">
      <pane ySplit="11" topLeftCell="A26" activePane="bottomLeft" state="frozenSplit"/>
      <selection activeCell="D65" sqref="D65"/>
      <selection pane="bottomLeft" activeCell="I28" sqref="I28"/>
    </sheetView>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612" t="s">
        <v>0</v>
      </c>
      <c r="C2" s="613"/>
      <c r="D2" s="613"/>
      <c r="E2" s="613"/>
      <c r="F2" s="613"/>
      <c r="G2" s="613"/>
      <c r="H2" s="613"/>
      <c r="I2" s="613"/>
      <c r="J2" s="613"/>
      <c r="K2" s="613"/>
      <c r="L2" s="614"/>
    </row>
    <row r="3" spans="1:12" ht="4.5" customHeight="1" x14ac:dyDescent="0.25">
      <c r="B3" s="615"/>
      <c r="C3" s="616"/>
      <c r="D3" s="616"/>
      <c r="E3" s="616"/>
      <c r="F3" s="616"/>
      <c r="G3" s="616"/>
      <c r="H3" s="616"/>
      <c r="I3" s="616"/>
      <c r="J3" s="616"/>
      <c r="K3" s="616"/>
      <c r="L3" s="617"/>
    </row>
    <row r="4" spans="1:12" ht="18.75" x14ac:dyDescent="0.3">
      <c r="B4" s="618" t="str">
        <f>'DATOS INICIALES'!G4</f>
        <v>FDLK-LP-013-20234</v>
      </c>
      <c r="C4" s="619"/>
      <c r="D4" s="619"/>
      <c r="E4" s="619"/>
      <c r="F4" s="619"/>
      <c r="G4" s="619"/>
      <c r="H4" s="619"/>
      <c r="I4" s="619"/>
      <c r="J4" s="619"/>
      <c r="K4" s="619"/>
      <c r="L4" s="620"/>
    </row>
    <row r="5" spans="1:12" ht="3.75" customHeight="1" x14ac:dyDescent="0.25">
      <c r="B5" s="615"/>
      <c r="C5" s="616"/>
      <c r="D5" s="616"/>
      <c r="E5" s="616"/>
      <c r="F5" s="616"/>
      <c r="G5" s="616"/>
      <c r="H5" s="616"/>
      <c r="I5" s="616"/>
      <c r="J5" s="616"/>
      <c r="K5" s="616"/>
      <c r="L5" s="617"/>
    </row>
    <row r="6" spans="1:12" x14ac:dyDescent="0.25">
      <c r="B6" s="10" t="s">
        <v>32</v>
      </c>
      <c r="C6" s="73" t="s">
        <v>54</v>
      </c>
      <c r="D6" s="72" t="s">
        <v>70</v>
      </c>
      <c r="E6" s="89"/>
      <c r="F6" s="65"/>
      <c r="G6" s="72" t="s">
        <v>97</v>
      </c>
      <c r="H6" s="99">
        <v>45632</v>
      </c>
      <c r="I6" s="41"/>
      <c r="J6" s="41"/>
      <c r="K6" s="41"/>
      <c r="L6" s="42"/>
    </row>
    <row r="7" spans="1:12" x14ac:dyDescent="0.25">
      <c r="B7" s="621" t="s">
        <v>89</v>
      </c>
      <c r="C7" s="622"/>
      <c r="D7" s="622"/>
      <c r="E7" s="622"/>
      <c r="F7" s="622"/>
      <c r="G7" s="622"/>
      <c r="H7" s="622"/>
      <c r="I7" s="622"/>
      <c r="J7" s="623" t="s">
        <v>71</v>
      </c>
      <c r="K7" s="622"/>
      <c r="L7" s="624"/>
    </row>
    <row r="8" spans="1:12" ht="36.75" customHeight="1" x14ac:dyDescent="0.25">
      <c r="B8" s="2" t="s">
        <v>23</v>
      </c>
      <c r="C8" s="632" t="str">
        <f>'DATOS INICIALES'!D2</f>
        <v xml:space="preserve">“CONTRATAR POR EL SISTEMA DE PRECIOS UNITARIOS A MONTO AGOTABLE EL DIAGNÓSTICO, MANTENIMIENTO CORRECTIVO Y PREVENTIVO, SUMINISTRO E INSTALACION DE MOBILIARIO DE LOS PARQUES DE PROXIMIDAD (VECINALES Y DE BOLSILLO) PRIORIZADOS EN LA LOCALIDAD DE KENNEDY”.  </v>
      </c>
      <c r="D8" s="633"/>
      <c r="E8" s="633"/>
      <c r="F8" s="633"/>
      <c r="G8" s="633"/>
      <c r="H8" s="633"/>
      <c r="I8" s="633"/>
      <c r="J8" s="154" t="s">
        <v>66</v>
      </c>
      <c r="K8" s="155">
        <v>0.75</v>
      </c>
      <c r="L8" s="156">
        <f>K8*$C$10</f>
        <v>1645.1285451923077</v>
      </c>
    </row>
    <row r="9" spans="1:12" ht="28.5" customHeight="1" x14ac:dyDescent="0.25">
      <c r="B9" s="2" t="s">
        <v>68</v>
      </c>
      <c r="C9" s="634">
        <f>+'DATOS INICIALES'!C5</f>
        <v>2851556145</v>
      </c>
      <c r="D9" s="635"/>
      <c r="E9" s="635"/>
      <c r="F9" s="635"/>
      <c r="G9" s="635"/>
      <c r="H9" s="635"/>
      <c r="I9" s="635"/>
      <c r="J9" s="154" t="s">
        <v>67</v>
      </c>
      <c r="K9" s="155">
        <v>1.2</v>
      </c>
      <c r="L9" s="156">
        <f t="shared" ref="L9:L10" si="0">K9*$C$10</f>
        <v>2632.2056723076921</v>
      </c>
    </row>
    <row r="10" spans="1:12" ht="25.5" customHeight="1" x14ac:dyDescent="0.25">
      <c r="B10" s="2" t="s">
        <v>69</v>
      </c>
      <c r="C10" s="636">
        <f>C9/'DATOS INICIALES'!B43</f>
        <v>2193.5047269230768</v>
      </c>
      <c r="D10" s="637"/>
      <c r="E10" s="637"/>
      <c r="F10" s="637"/>
      <c r="G10" s="637"/>
      <c r="H10" s="637"/>
      <c r="I10" s="637"/>
      <c r="J10" s="154" t="s">
        <v>171</v>
      </c>
      <c r="K10" s="155">
        <v>1.5</v>
      </c>
      <c r="L10" s="156">
        <f t="shared" si="0"/>
        <v>3290.2570903846154</v>
      </c>
    </row>
    <row r="11" spans="1:12" ht="59.25" customHeight="1" x14ac:dyDescent="0.25">
      <c r="A11" s="11">
        <v>21</v>
      </c>
      <c r="B11" s="2" t="s">
        <v>24</v>
      </c>
      <c r="C11" s="638" t="str">
        <f>VLOOKUP(A11,PROPONENTES!$A$10:$B$42,2,FALSE)</f>
        <v>CONSORCIO INCITECO IP XXI</v>
      </c>
      <c r="D11" s="638"/>
      <c r="E11" s="638"/>
      <c r="F11" s="638"/>
      <c r="G11" s="638"/>
      <c r="H11" s="146" t="s">
        <v>172</v>
      </c>
      <c r="I11" s="631" t="str">
        <f>IF(AND(F20="CUMPLE",G20="CUMPLE",H20="CUMPLE",L15="CUMPLE",K19="CUMPLE"),"CUMPLE","NO CUMPLE")</f>
        <v>CUMPLE</v>
      </c>
      <c r="J11" s="631"/>
      <c r="K11" s="631"/>
      <c r="L11" s="631"/>
    </row>
    <row r="12" spans="1:12" ht="9.75" customHeight="1" x14ac:dyDescent="0.25">
      <c r="B12" s="625"/>
      <c r="C12" s="626"/>
      <c r="D12" s="626"/>
      <c r="E12" s="626"/>
      <c r="F12" s="626"/>
      <c r="G12" s="626"/>
      <c r="H12" s="626"/>
      <c r="I12" s="626"/>
      <c r="J12" s="626"/>
      <c r="K12" s="626"/>
      <c r="L12" s="627"/>
    </row>
    <row r="13" spans="1:12" s="141" customFormat="1" ht="24" customHeight="1" x14ac:dyDescent="0.25">
      <c r="B13" s="628" t="s">
        <v>78</v>
      </c>
      <c r="C13" s="629"/>
      <c r="D13" s="629"/>
      <c r="E13" s="629"/>
      <c r="F13" s="629"/>
      <c r="G13" s="629"/>
      <c r="H13" s="629"/>
      <c r="I13" s="629"/>
      <c r="J13" s="629"/>
      <c r="K13" s="629"/>
      <c r="L13" s="630"/>
    </row>
    <row r="14" spans="1:12" ht="69" customHeight="1" x14ac:dyDescent="0.25">
      <c r="B14" s="595" t="s">
        <v>33</v>
      </c>
      <c r="C14" s="74" t="s">
        <v>61</v>
      </c>
      <c r="D14" s="74" t="s">
        <v>62</v>
      </c>
      <c r="E14" s="35" t="s">
        <v>65</v>
      </c>
      <c r="F14" s="35" t="s">
        <v>75</v>
      </c>
      <c r="G14" s="35" t="s">
        <v>64</v>
      </c>
      <c r="H14" s="35" t="s">
        <v>167</v>
      </c>
      <c r="I14" s="35" t="s">
        <v>72</v>
      </c>
      <c r="J14" s="35" t="s">
        <v>147</v>
      </c>
      <c r="K14" s="35" t="s">
        <v>148</v>
      </c>
      <c r="L14" s="74" t="s">
        <v>73</v>
      </c>
    </row>
    <row r="15" spans="1:12" ht="33.75" customHeight="1" x14ac:dyDescent="0.25">
      <c r="B15" s="595"/>
      <c r="C15" s="100" t="str">
        <f>IF(VLOOKUP(C11,PROPONENTES!B10:N111,2,FALSE)=0,"",VLOOKUP(C11,PROPONENTES!B10:N111,2,FALSE))</f>
        <v>INCITECO S.A.S.</v>
      </c>
      <c r="D15" s="101">
        <f>IF(VLOOKUP(C11,PROPONENTES!B10:N111,3,FALSE)=0,"",VLOOKUP(C11,PROPONENTES!B10:N111,3,FALSE))</f>
        <v>0.9</v>
      </c>
      <c r="E15" s="102">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68746.395999999993</v>
      </c>
      <c r="F15" s="103" t="str">
        <f t="shared" ref="F15:F18" si="1">IF(C15="","",IF(E15&gt;=$J$15*0.5,"SI","NO"))</f>
        <v>SI</v>
      </c>
      <c r="G15" s="104" t="str">
        <f t="shared" ref="G15:G17" si="2">IF(C15="","",IF(E15&gt;=$J$15*0.05,"SI",IF(E15=0,"NO APORTA EXPERIENCIA",)))</f>
        <v>SI</v>
      </c>
      <c r="H15" s="103" t="str">
        <f>IF(C15="","",IF(AND(G15="NO APORTA EXPERIENCIA",D15&lt;=10%),"SI",IF(G15="SI","NO APLICA","NO - PORCENTAJE MAYOR AL 10%")))</f>
        <v>NO APLICA</v>
      </c>
      <c r="I15" s="641">
        <f>COUNTIF(D64:I64,"CUMPLE")</f>
        <v>6</v>
      </c>
      <c r="J15" s="586">
        <f>IF(AND(I15&gt;=1,I15&lt;=2),L8,IF(AND(I15&gt;=3,I15&lt;=4),L9,IF(AND(I15&gt;=5,I15&lt;=7),L10)))</f>
        <v>3290.2570903846154</v>
      </c>
      <c r="K15" s="586">
        <f>+E20</f>
        <v>68746.395999999993</v>
      </c>
      <c r="L15" s="587" t="str">
        <f>IF(K15&gt;=J15,"CUMPLE","NO CUMPLE")</f>
        <v>CUMPLE</v>
      </c>
    </row>
    <row r="16" spans="1:12" ht="33.75" customHeight="1" x14ac:dyDescent="0.25">
      <c r="B16" s="595"/>
      <c r="C16" s="100" t="str">
        <f>IF(VLOOKUP(C11,PROPONENTES!B10:N111,4,FALSE)=0,"",VLOOKUP(C11,PROPONENTES!B10:N111,4,FALSE))</f>
        <v>INGENIEROS PROYECTAR SAS</v>
      </c>
      <c r="D16" s="101">
        <f>IF(VLOOKUP(C11,PROPONENTES!B10:N111,5,FALSE)=0,"",VLOOKUP(C11,PROPONENTES!B10:N111,5,FALSE))</f>
        <v>0.1</v>
      </c>
      <c r="E16" s="102">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0</v>
      </c>
      <c r="F16" s="103" t="str">
        <f t="shared" si="1"/>
        <v>NO</v>
      </c>
      <c r="G16" s="104" t="str">
        <f t="shared" si="2"/>
        <v>NO APORTA EXPERIENCIA</v>
      </c>
      <c r="H16" s="104" t="str">
        <f>IF(C16="","",IF(AND(G16="NO APORTA EXPERIENCIA",D16&lt;=10%),"SI",IF(G16="SI","NO APLICA","NO - PORCENTAJE MAYOR AL 10%")))</f>
        <v>SI</v>
      </c>
      <c r="I16" s="641"/>
      <c r="J16" s="586"/>
      <c r="K16" s="586"/>
      <c r="L16" s="587"/>
    </row>
    <row r="17" spans="2:14" ht="33.75" customHeight="1" x14ac:dyDescent="0.25">
      <c r="B17" s="595"/>
      <c r="C17" s="100" t="str">
        <f>IF(VLOOKUP(C11,PROPONENTES!B10:N111,6,FALSE)=0,"",VLOOKUP(C11,PROPONENTES!B10:N111,6,FALSE))</f>
        <v/>
      </c>
      <c r="D17" s="101" t="str">
        <f>IF(VLOOKUP(C11,PROPONENTES!B10:N111,7,FALSE)=0,"",VLOOKUP(C11,PROPONENTES!B10:N111,7,FALSE))</f>
        <v/>
      </c>
      <c r="E17" s="102" t="str">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
      </c>
      <c r="F17" s="103" t="str">
        <f t="shared" si="1"/>
        <v/>
      </c>
      <c r="G17" s="104" t="str">
        <f t="shared" si="2"/>
        <v/>
      </c>
      <c r="H17" s="103" t="str">
        <f>IF(C17="","",IF(AND(G17="NO APORTA EXPERIENCIA",D17&lt;=10%),"SI",IF(G17="SI","NO APLICA","NO - PORCENTAJE MAYOR AL 10%")))</f>
        <v/>
      </c>
      <c r="I17" s="641"/>
      <c r="J17" s="586"/>
      <c r="K17" s="586"/>
      <c r="L17" s="587"/>
    </row>
    <row r="18" spans="2:14" ht="50.25" customHeight="1" x14ac:dyDescent="0.25">
      <c r="B18" s="595"/>
      <c r="C18" s="100" t="str">
        <f>IF(VLOOKUP(C11,PROPONENTES!B10:N111,8,FALSE)=0,"",VLOOKUP(C11,PROPONENTES!B10:N111,8,FALSE))</f>
        <v/>
      </c>
      <c r="D18" s="101" t="str">
        <f>IF(VLOOKUP(C11,PROPONENTES!B10:N111,9,FALSE)=0,"",VLOOKUP(C11,PROPONENTES!B10:N111,9,FALSE))</f>
        <v/>
      </c>
      <c r="E18" s="102" t="str">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
      </c>
      <c r="F18" s="103" t="str">
        <f t="shared" si="1"/>
        <v/>
      </c>
      <c r="G18" s="104" t="str">
        <f>IF(C18="","",IF(E18&gt;=$J$15*0.05,"SI",IF(E18=0,"NO APORTA EXPERIENCIA",)))</f>
        <v/>
      </c>
      <c r="H18" s="103" t="str">
        <f>IF(C18="","",IF(AND(G18="NO APORTA EXPERIENCIA",D18&lt;=10%),"SI",IF(G18="SI","NO APLICA","NO - PORCENTAJE MAYOR AL 10%")))</f>
        <v/>
      </c>
      <c r="I18" s="35" t="s">
        <v>176</v>
      </c>
      <c r="J18" s="35" t="s">
        <v>175</v>
      </c>
      <c r="K18" s="528" t="s">
        <v>73</v>
      </c>
      <c r="L18" s="528"/>
    </row>
    <row r="19" spans="2:14" ht="33.75" customHeight="1" x14ac:dyDescent="0.25">
      <c r="B19" s="595"/>
      <c r="C19" s="100" t="str">
        <f>IF(VLOOKUP(C11,PROPONENTES!B10:N111,10,FALSE)=0,"",VLOOKUP(C11,PROPONENTES!B10:N111,10,FALSE))</f>
        <v/>
      </c>
      <c r="D19" s="101" t="str">
        <f>IF(VLOOKUP(C11,PROPONENTES!B10:N111,11,FALSE)=0,"",VLOOKUP(C11,PROPONENTES!B10:N111,11,FALSE))</f>
        <v/>
      </c>
      <c r="E19" s="102" t="str">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
      </c>
      <c r="F19" s="103" t="str">
        <f>IF(C19="","",IF(E19&gt;=$J$15*0.5,"SI","NO"))</f>
        <v/>
      </c>
      <c r="G19" s="104" t="str">
        <f>IF(C19="","",IF(E19&gt;=$J$15*0.05,"SI",IF(E19=0,"NO APORTA EXPERIENCIA",)))</f>
        <v/>
      </c>
      <c r="H19" s="103" t="str">
        <f>IF(C19="","",IF(AND(G19="NO APORTA EXPERIENCIA",D19&lt;=10%),"SI",IF(G19="SI","NO APLICA","NO - PORCENTAJE MAYOR AL 10%")))</f>
        <v/>
      </c>
      <c r="I19" s="157">
        <f>SUMIF(D65:J65,"CUMPLE",D39:J39)+SUMIF(D65:J65,"CUMPLE",D42:J42)+SUMIF(D65:J65,"CUMPLE",D45:J45)</f>
        <v>68746.395999999993</v>
      </c>
      <c r="J19" s="152">
        <f>70%*C10</f>
        <v>1535.4533088461537</v>
      </c>
      <c r="K19" s="587" t="str">
        <f>IF(I19&gt;=J19,"CUMPLE","NO CUMPLE")</f>
        <v>CUMPLE</v>
      </c>
      <c r="L19" s="587"/>
    </row>
    <row r="20" spans="2:14" ht="84.75" customHeight="1" x14ac:dyDescent="0.25">
      <c r="B20" s="30" t="s">
        <v>63</v>
      </c>
      <c r="C20" s="24">
        <f>+VLOOKUP(C11,PROPONENTES!B10:N111,12,FALSE)</f>
        <v>2</v>
      </c>
      <c r="D20" s="101">
        <f>+VLOOKUP(C11,PROPONENTES!B10:N111,13,FALSE)</f>
        <v>1</v>
      </c>
      <c r="E20" s="36">
        <f>SUM(E15:E19)</f>
        <v>68746.395999999993</v>
      </c>
      <c r="F20" s="15" t="str">
        <f>IF(F15="SI","CUMPLE",IF(F16="SI","CUMPLE",IF(F17="SI","CUMPLE",IF(F18="SI","CUMPLE",IF(F19="SI","CUMPLE","NO CUMPLE")))))</f>
        <v>CUMPLE</v>
      </c>
      <c r="G20" s="15"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5" t="str">
        <f>IF(COUNTIF(E15:E19,0)&gt;1,"NO CUMPLE, HAY MAS DE UN (1) INTEGRANTE QUE NO APORTA EXPERIENCIA",IF(AND(OR(H15="NO APLICA",H15="SI",H15=""),OR(H16="NO APLICA",H16="SI",H16=""),OR(H17="NO APLICA",H17="SI",H17=""),OR(H18="NO APLICA",H18="SI",H18=""),OR(H19="NO APLICA",H19="SI",H19="")),"CUMPLE","NO CUMPLE"))</f>
        <v>CUMPLE</v>
      </c>
      <c r="I20" s="35" t="s">
        <v>174</v>
      </c>
      <c r="J20" s="143" t="str">
        <f>IF(VLOOKUP(C11,PUNTAJE!B15:AF179,27,FALSE)=0.25,"SI","NO")</f>
        <v>SI</v>
      </c>
      <c r="K20" s="35" t="s">
        <v>173</v>
      </c>
      <c r="L20" s="143" t="str">
        <f>IF(VLOOKUP(C11,PUNTAJE!B15:AF179,31,FALSE)=0.25,"SI","NO")</f>
        <v>SI</v>
      </c>
      <c r="N20" s="35"/>
    </row>
    <row r="21" spans="2:14" ht="10.5" customHeight="1" thickBot="1" x14ac:dyDescent="0.3">
      <c r="B21" s="588"/>
      <c r="C21" s="589"/>
      <c r="D21" s="589"/>
      <c r="E21" s="589"/>
      <c r="F21" s="589"/>
      <c r="G21" s="589"/>
      <c r="H21" s="589"/>
      <c r="I21" s="589"/>
      <c r="J21" s="589"/>
      <c r="K21" s="589"/>
      <c r="L21" s="590"/>
    </row>
    <row r="22" spans="2:14" ht="54" customHeight="1" thickBot="1" x14ac:dyDescent="0.3">
      <c r="B22" s="591" t="str">
        <f>CONCATENATE("ACREDITACION EXPERIENCIA ",'DATOS INICIALES'!G4)</f>
        <v>ACREDITACION EXPERIENCIA FDLK-LP-013-20234</v>
      </c>
      <c r="C22" s="592"/>
      <c r="D22" s="592"/>
      <c r="E22" s="592"/>
      <c r="F22" s="592"/>
      <c r="G22" s="592"/>
      <c r="H22" s="592"/>
      <c r="I22" s="592"/>
      <c r="J22" s="593"/>
      <c r="K22" s="593"/>
      <c r="L22" s="594"/>
    </row>
    <row r="23" spans="2:14" ht="40.5" customHeight="1" x14ac:dyDescent="0.25">
      <c r="B23" s="31" t="s">
        <v>34</v>
      </c>
      <c r="C23" s="25" t="s">
        <v>166</v>
      </c>
      <c r="D23" s="26" t="s">
        <v>16</v>
      </c>
      <c r="E23" s="26" t="s">
        <v>17</v>
      </c>
      <c r="F23" s="26" t="s">
        <v>18</v>
      </c>
      <c r="G23" s="26" t="s">
        <v>19</v>
      </c>
      <c r="H23" s="26" t="s">
        <v>20</v>
      </c>
      <c r="I23" s="26" t="s">
        <v>21</v>
      </c>
      <c r="J23" s="26" t="s">
        <v>165</v>
      </c>
      <c r="K23" s="598" t="s">
        <v>74</v>
      </c>
      <c r="L23" s="599"/>
    </row>
    <row r="24" spans="2:14" ht="39.75" customHeight="1" x14ac:dyDescent="0.25">
      <c r="B24" s="582" t="s">
        <v>134</v>
      </c>
      <c r="C24" s="583"/>
      <c r="D24" s="90" t="s">
        <v>204</v>
      </c>
      <c r="E24" s="90" t="s">
        <v>204</v>
      </c>
      <c r="F24" s="90" t="s">
        <v>204</v>
      </c>
      <c r="G24" s="90" t="s">
        <v>204</v>
      </c>
      <c r="H24" s="90" t="s">
        <v>204</v>
      </c>
      <c r="I24" s="90" t="s">
        <v>204</v>
      </c>
      <c r="J24" s="90"/>
      <c r="K24" s="596"/>
      <c r="L24" s="597"/>
    </row>
    <row r="25" spans="2:14" ht="39.75" customHeight="1" x14ac:dyDescent="0.25">
      <c r="B25" s="582" t="s">
        <v>135</v>
      </c>
      <c r="C25" s="583"/>
      <c r="D25" s="90"/>
      <c r="E25" s="90"/>
      <c r="F25" s="90"/>
      <c r="G25" s="90"/>
      <c r="H25" s="90"/>
      <c r="I25" s="90"/>
      <c r="J25" s="90"/>
      <c r="K25" s="596"/>
      <c r="L25" s="597"/>
    </row>
    <row r="26" spans="2:14" ht="39.75" customHeight="1" x14ac:dyDescent="0.25">
      <c r="B26" s="582" t="s">
        <v>136</v>
      </c>
      <c r="C26" s="583"/>
      <c r="D26" s="90"/>
      <c r="E26" s="90"/>
      <c r="F26" s="90"/>
      <c r="G26" s="90"/>
      <c r="H26" s="90"/>
      <c r="I26" s="90"/>
      <c r="J26" s="90"/>
      <c r="K26" s="596"/>
      <c r="L26" s="597"/>
    </row>
    <row r="27" spans="2:14" ht="45.75" customHeight="1" x14ac:dyDescent="0.25">
      <c r="B27" s="600" t="s">
        <v>60</v>
      </c>
      <c r="C27" s="25" t="s">
        <v>37</v>
      </c>
      <c r="D27" s="91" t="s">
        <v>506</v>
      </c>
      <c r="E27" s="91" t="s">
        <v>507</v>
      </c>
      <c r="F27" s="91" t="s">
        <v>508</v>
      </c>
      <c r="G27" s="91" t="s">
        <v>509</v>
      </c>
      <c r="H27" s="91" t="s">
        <v>510</v>
      </c>
      <c r="I27" s="91" t="s">
        <v>511</v>
      </c>
      <c r="J27" s="91"/>
      <c r="K27" s="596"/>
      <c r="L27" s="597"/>
    </row>
    <row r="28" spans="2:14" ht="156.75" customHeight="1" x14ac:dyDescent="0.25">
      <c r="B28" s="601"/>
      <c r="C28" s="25" t="s">
        <v>38</v>
      </c>
      <c r="D28" s="91" t="s">
        <v>512</v>
      </c>
      <c r="E28" s="91" t="s">
        <v>513</v>
      </c>
      <c r="F28" s="91" t="s">
        <v>514</v>
      </c>
      <c r="G28" s="91" t="s">
        <v>515</v>
      </c>
      <c r="H28" s="91" t="s">
        <v>516</v>
      </c>
      <c r="I28" s="91" t="s">
        <v>517</v>
      </c>
      <c r="J28" s="91"/>
      <c r="K28" s="596"/>
      <c r="L28" s="597"/>
    </row>
    <row r="29" spans="2:14" ht="52.5" customHeight="1" x14ac:dyDescent="0.25">
      <c r="B29" s="601"/>
      <c r="C29" s="25" t="s">
        <v>169</v>
      </c>
      <c r="D29" s="95">
        <v>43124</v>
      </c>
      <c r="E29" s="95">
        <v>43166</v>
      </c>
      <c r="F29" s="95">
        <v>43516</v>
      </c>
      <c r="G29" s="95">
        <v>42417</v>
      </c>
      <c r="H29" s="95">
        <v>43745</v>
      </c>
      <c r="I29" s="95">
        <v>42226</v>
      </c>
      <c r="J29" s="95"/>
      <c r="K29" s="596"/>
      <c r="L29" s="597"/>
    </row>
    <row r="30" spans="2:14" ht="54.75" customHeight="1" x14ac:dyDescent="0.25">
      <c r="B30" s="601"/>
      <c r="C30" s="25" t="s">
        <v>42</v>
      </c>
      <c r="D30" s="95">
        <v>43519</v>
      </c>
      <c r="E30" s="95">
        <v>43525</v>
      </c>
      <c r="F30" s="95">
        <v>43696</v>
      </c>
      <c r="G30" s="95">
        <v>43096</v>
      </c>
      <c r="H30" s="95">
        <v>44147</v>
      </c>
      <c r="I30" s="95">
        <v>42378</v>
      </c>
      <c r="J30" s="95"/>
      <c r="K30" s="596"/>
      <c r="L30" s="597"/>
    </row>
    <row r="31" spans="2:14" ht="41.25" customHeight="1" x14ac:dyDescent="0.25">
      <c r="B31" s="601"/>
      <c r="C31" s="25" t="s">
        <v>39</v>
      </c>
      <c r="D31" s="92">
        <v>2019</v>
      </c>
      <c r="E31" s="92">
        <v>2019</v>
      </c>
      <c r="F31" s="92">
        <v>2019</v>
      </c>
      <c r="G31" s="92">
        <v>2017</v>
      </c>
      <c r="H31" s="92">
        <v>2020</v>
      </c>
      <c r="I31" s="92">
        <v>2016</v>
      </c>
      <c r="J31" s="92"/>
      <c r="K31" s="596"/>
      <c r="L31" s="597"/>
    </row>
    <row r="32" spans="2:14" ht="63" customHeight="1" x14ac:dyDescent="0.25">
      <c r="B32" s="601"/>
      <c r="C32" s="25" t="s">
        <v>40</v>
      </c>
      <c r="D32" s="91" t="s">
        <v>518</v>
      </c>
      <c r="E32" s="91" t="s">
        <v>504</v>
      </c>
      <c r="F32" s="91" t="s">
        <v>518</v>
      </c>
      <c r="G32" s="91" t="s">
        <v>461</v>
      </c>
      <c r="H32" s="91" t="s">
        <v>518</v>
      </c>
      <c r="I32" s="91" t="s">
        <v>518</v>
      </c>
      <c r="J32" s="91"/>
      <c r="K32" s="596"/>
      <c r="L32" s="597"/>
    </row>
    <row r="33" spans="2:12" ht="46.5" customHeight="1" x14ac:dyDescent="0.25">
      <c r="B33" s="601"/>
      <c r="C33" s="25" t="s">
        <v>41</v>
      </c>
      <c r="D33" s="91" t="s">
        <v>204</v>
      </c>
      <c r="E33" s="91" t="s">
        <v>204</v>
      </c>
      <c r="F33" s="91" t="s">
        <v>204</v>
      </c>
      <c r="G33" s="91" t="s">
        <v>204</v>
      </c>
      <c r="H33" s="91" t="s">
        <v>519</v>
      </c>
      <c r="I33" s="91" t="s">
        <v>204</v>
      </c>
      <c r="J33" s="91"/>
      <c r="K33" s="596"/>
      <c r="L33" s="597"/>
    </row>
    <row r="34" spans="2:12" ht="27.75" customHeight="1" x14ac:dyDescent="0.25">
      <c r="B34" s="601"/>
      <c r="C34" s="27" t="s">
        <v>35</v>
      </c>
      <c r="D34" s="96">
        <v>168</v>
      </c>
      <c r="E34" s="96">
        <v>170</v>
      </c>
      <c r="F34" s="96">
        <v>178</v>
      </c>
      <c r="G34" s="97">
        <v>161</v>
      </c>
      <c r="H34" s="97">
        <v>189</v>
      </c>
      <c r="I34" s="97">
        <v>139</v>
      </c>
      <c r="J34" s="97"/>
      <c r="K34" s="596"/>
      <c r="L34" s="597"/>
    </row>
    <row r="35" spans="2:12" ht="102.75" customHeight="1" x14ac:dyDescent="0.25">
      <c r="B35" s="601"/>
      <c r="C35" s="25" t="s">
        <v>137</v>
      </c>
      <c r="D35" s="93">
        <v>25842.17</v>
      </c>
      <c r="E35" s="93">
        <v>12156.03</v>
      </c>
      <c r="F35" s="93">
        <v>8514.2800000000007</v>
      </c>
      <c r="G35" s="93">
        <v>9329.0300000000007</v>
      </c>
      <c r="H35" s="93">
        <v>17088.11</v>
      </c>
      <c r="I35" s="93">
        <v>2652.02</v>
      </c>
      <c r="J35" s="93"/>
      <c r="K35" s="596"/>
      <c r="L35" s="597"/>
    </row>
    <row r="36" spans="2:12" ht="48" customHeight="1" x14ac:dyDescent="0.25">
      <c r="B36" s="601"/>
      <c r="C36" s="25" t="s">
        <v>76</v>
      </c>
      <c r="D36" s="105">
        <f>IFERROR(D35*VLOOKUP(D31,'DATOS INICIALES'!$A$12:$B$43,2,0),"0")</f>
        <v>21400314451.719997</v>
      </c>
      <c r="E36" s="105">
        <f>IFERROR(E35*VLOOKUP(E31,'DATOS INICIALES'!$A$12:$B$43,2,0),"0")</f>
        <v>10066602939.480001</v>
      </c>
      <c r="F36" s="105">
        <f>IFERROR(F35*VLOOKUP(F31,'DATOS INICIALES'!$A$12:$B$43,2,0),"0")</f>
        <v>7050811496.4800005</v>
      </c>
      <c r="G36" s="105">
        <f>IFERROR(G35*VLOOKUP(G31,'DATOS INICIALES'!$A$12:$B$43,2,0),"0")</f>
        <v>6882184024.5100002</v>
      </c>
      <c r="H36" s="105">
        <f>IFERROR(H35*VLOOKUP(H31,'DATOS INICIALES'!$A$12:$B$43,2,0),"0")</f>
        <v>14999994222.33</v>
      </c>
      <c r="I36" s="105">
        <f>IFERROR(I35*VLOOKUP(I31,'DATOS INICIALES'!$A$12:$B$43,2,0),"0")</f>
        <v>1828448449.0999999</v>
      </c>
      <c r="J36" s="105" t="str">
        <f>IFERROR(J35*VLOOKUP(J31,'DATOS INICIALES'!$A$12:$B$43,2,0),"0")</f>
        <v>0</v>
      </c>
      <c r="K36" s="596"/>
      <c r="L36" s="597"/>
    </row>
    <row r="37" spans="2:12" ht="33.75" customHeight="1" x14ac:dyDescent="0.25">
      <c r="B37" s="601"/>
      <c r="C37" s="25" t="s">
        <v>138</v>
      </c>
      <c r="D37" s="94">
        <v>1</v>
      </c>
      <c r="E37" s="94">
        <v>1</v>
      </c>
      <c r="F37" s="94">
        <v>1</v>
      </c>
      <c r="G37" s="94">
        <v>1</v>
      </c>
      <c r="H37" s="94">
        <v>0.6</v>
      </c>
      <c r="I37" s="94">
        <v>1</v>
      </c>
      <c r="J37" s="94"/>
      <c r="K37" s="596"/>
      <c r="L37" s="597"/>
    </row>
    <row r="38" spans="2:12" ht="48.75" customHeight="1" x14ac:dyDescent="0.25">
      <c r="B38" s="601"/>
      <c r="C38" s="25" t="s">
        <v>144</v>
      </c>
      <c r="D38" s="105">
        <f t="shared" ref="D38:J38" si="3">IF(D24="","0",D37*D36)</f>
        <v>21400314451.719997</v>
      </c>
      <c r="E38" s="105">
        <f t="shared" si="3"/>
        <v>10066602939.480001</v>
      </c>
      <c r="F38" s="105">
        <f t="shared" si="3"/>
        <v>7050811496.4800005</v>
      </c>
      <c r="G38" s="105">
        <f t="shared" si="3"/>
        <v>6882184024.5100002</v>
      </c>
      <c r="H38" s="105">
        <f t="shared" si="3"/>
        <v>8999996533.3979988</v>
      </c>
      <c r="I38" s="105">
        <f t="shared" si="3"/>
        <v>1828448449.0999999</v>
      </c>
      <c r="J38" s="105" t="str">
        <f t="shared" si="3"/>
        <v>0</v>
      </c>
      <c r="K38" s="596"/>
      <c r="L38" s="597"/>
    </row>
    <row r="39" spans="2:12" ht="65.25" customHeight="1" x14ac:dyDescent="0.25">
      <c r="B39" s="601"/>
      <c r="C39" s="25" t="s">
        <v>139</v>
      </c>
      <c r="D39" s="106">
        <f t="shared" ref="D39:J39" si="4">IFERROR(D35*D37,"0")</f>
        <v>25842.17</v>
      </c>
      <c r="E39" s="106">
        <f t="shared" si="4"/>
        <v>12156.03</v>
      </c>
      <c r="F39" s="106">
        <f t="shared" si="4"/>
        <v>8514.2800000000007</v>
      </c>
      <c r="G39" s="106">
        <f t="shared" si="4"/>
        <v>9329.0300000000007</v>
      </c>
      <c r="H39" s="106">
        <f t="shared" si="4"/>
        <v>10252.866</v>
      </c>
      <c r="I39" s="106">
        <f t="shared" si="4"/>
        <v>2652.02</v>
      </c>
      <c r="J39" s="106">
        <f t="shared" si="4"/>
        <v>0</v>
      </c>
      <c r="K39" s="596"/>
      <c r="L39" s="597"/>
    </row>
    <row r="40" spans="2:12" ht="65.25" customHeight="1" x14ac:dyDescent="0.25">
      <c r="B40" s="601"/>
      <c r="C40" s="25" t="s">
        <v>140</v>
      </c>
      <c r="D40" s="94"/>
      <c r="E40" s="94"/>
      <c r="F40" s="94"/>
      <c r="G40" s="94"/>
      <c r="H40" s="94"/>
      <c r="I40" s="94"/>
      <c r="J40" s="94"/>
      <c r="K40" s="596"/>
      <c r="L40" s="597"/>
    </row>
    <row r="41" spans="2:12" ht="65.25" customHeight="1" x14ac:dyDescent="0.25">
      <c r="B41" s="601"/>
      <c r="C41" s="25" t="s">
        <v>145</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596"/>
      <c r="L41" s="597"/>
    </row>
    <row r="42" spans="2:12" ht="65.25" customHeight="1" x14ac:dyDescent="0.25">
      <c r="B42" s="601"/>
      <c r="C42" s="25" t="s">
        <v>141</v>
      </c>
      <c r="D42" s="106">
        <f>IF(D25="",0,D35*D40)</f>
        <v>0</v>
      </c>
      <c r="E42" s="106">
        <f t="shared" ref="E42:J42" si="6">IF(E25="",0,E35*E40)</f>
        <v>0</v>
      </c>
      <c r="F42" s="106">
        <f t="shared" si="6"/>
        <v>0</v>
      </c>
      <c r="G42" s="106">
        <f t="shared" si="6"/>
        <v>0</v>
      </c>
      <c r="H42" s="106">
        <f t="shared" si="6"/>
        <v>0</v>
      </c>
      <c r="I42" s="106">
        <f t="shared" si="6"/>
        <v>0</v>
      </c>
      <c r="J42" s="106">
        <f t="shared" si="6"/>
        <v>0</v>
      </c>
      <c r="K42" s="596"/>
      <c r="L42" s="597"/>
    </row>
    <row r="43" spans="2:12" ht="65.25" customHeight="1" x14ac:dyDescent="0.25">
      <c r="B43" s="601"/>
      <c r="C43" s="25" t="s">
        <v>142</v>
      </c>
      <c r="D43" s="94"/>
      <c r="E43" s="94"/>
      <c r="F43" s="94"/>
      <c r="G43" s="94"/>
      <c r="H43" s="94"/>
      <c r="I43" s="94"/>
      <c r="J43" s="94"/>
      <c r="K43" s="596"/>
      <c r="L43" s="597"/>
    </row>
    <row r="44" spans="2:12" ht="65.25" customHeight="1" x14ac:dyDescent="0.25">
      <c r="B44" s="601"/>
      <c r="C44" s="25" t="s">
        <v>146</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596"/>
      <c r="L44" s="597"/>
    </row>
    <row r="45" spans="2:12" ht="65.25" customHeight="1" x14ac:dyDescent="0.25">
      <c r="B45" s="602"/>
      <c r="C45" s="25" t="s">
        <v>143</v>
      </c>
      <c r="D45" s="106">
        <f>IF(D26="",0,D35*D43)</f>
        <v>0</v>
      </c>
      <c r="E45" s="106">
        <f t="shared" ref="E45:J45" si="8">IF(E26="",0,E35*E43)</f>
        <v>0</v>
      </c>
      <c r="F45" s="106">
        <f t="shared" si="8"/>
        <v>0</v>
      </c>
      <c r="G45" s="106">
        <f t="shared" si="8"/>
        <v>0</v>
      </c>
      <c r="H45" s="106">
        <f t="shared" si="8"/>
        <v>0</v>
      </c>
      <c r="I45" s="106">
        <f t="shared" si="8"/>
        <v>0</v>
      </c>
      <c r="J45" s="106">
        <f t="shared" si="8"/>
        <v>0</v>
      </c>
      <c r="K45" s="596"/>
      <c r="L45" s="597"/>
    </row>
    <row r="46" spans="2:12" ht="39.75" customHeight="1" x14ac:dyDescent="0.25">
      <c r="B46" s="142" t="s">
        <v>57</v>
      </c>
      <c r="C46" s="29" t="s">
        <v>58</v>
      </c>
      <c r="D46" s="90" t="s">
        <v>14</v>
      </c>
      <c r="E46" s="90" t="s">
        <v>14</v>
      </c>
      <c r="F46" s="90" t="s">
        <v>14</v>
      </c>
      <c r="G46" s="90" t="s">
        <v>14</v>
      </c>
      <c r="H46" s="90" t="s">
        <v>14</v>
      </c>
      <c r="I46" s="90" t="s">
        <v>14</v>
      </c>
      <c r="J46" s="90"/>
      <c r="K46" s="596"/>
      <c r="L46" s="597"/>
    </row>
    <row r="47" spans="2:12" ht="24.75" customHeight="1" x14ac:dyDescent="0.25">
      <c r="B47" s="606" t="s">
        <v>36</v>
      </c>
      <c r="C47" s="28">
        <f>+'DATOS INICIALES'!D21</f>
        <v>72101500</v>
      </c>
      <c r="D47" s="96" t="s">
        <v>79</v>
      </c>
      <c r="E47" s="96" t="s">
        <v>79</v>
      </c>
      <c r="F47" s="96" t="s">
        <v>79</v>
      </c>
      <c r="G47" s="96" t="s">
        <v>79</v>
      </c>
      <c r="H47" s="96" t="s">
        <v>79</v>
      </c>
      <c r="I47" s="96" t="s">
        <v>79</v>
      </c>
      <c r="J47" s="97"/>
      <c r="K47" s="596"/>
      <c r="L47" s="597"/>
    </row>
    <row r="48" spans="2:12" ht="24.75" customHeight="1" x14ac:dyDescent="0.25">
      <c r="B48" s="607"/>
      <c r="C48" s="28">
        <f>+'DATOS INICIALES'!D22</f>
        <v>72102900</v>
      </c>
      <c r="D48" s="96" t="s">
        <v>79</v>
      </c>
      <c r="E48" s="96" t="s">
        <v>79</v>
      </c>
      <c r="F48" s="96" t="s">
        <v>79</v>
      </c>
      <c r="G48" s="96" t="s">
        <v>79</v>
      </c>
      <c r="H48" s="96" t="s">
        <v>79</v>
      </c>
      <c r="I48" s="96" t="s">
        <v>79</v>
      </c>
      <c r="J48" s="97"/>
      <c r="K48" s="596"/>
      <c r="L48" s="597"/>
    </row>
    <row r="49" spans="2:12" ht="24.75" customHeight="1" x14ac:dyDescent="0.25">
      <c r="B49" s="607"/>
      <c r="C49" s="28">
        <f>+'DATOS INICIALES'!D23</f>
        <v>72103300</v>
      </c>
      <c r="D49" s="96" t="s">
        <v>79</v>
      </c>
      <c r="E49" s="96" t="s">
        <v>79</v>
      </c>
      <c r="F49" s="96" t="s">
        <v>79</v>
      </c>
      <c r="G49" s="96" t="s">
        <v>79</v>
      </c>
      <c r="H49" s="96" t="s">
        <v>79</v>
      </c>
      <c r="I49" s="96" t="s">
        <v>79</v>
      </c>
      <c r="J49" s="97"/>
      <c r="K49" s="596"/>
      <c r="L49" s="597"/>
    </row>
    <row r="50" spans="2:12" ht="24.75" customHeight="1" x14ac:dyDescent="0.25">
      <c r="B50" s="607"/>
      <c r="C50" s="28">
        <f>+'DATOS INICIALES'!D24</f>
        <v>72141100</v>
      </c>
      <c r="D50" s="96" t="s">
        <v>79</v>
      </c>
      <c r="E50" s="96" t="s">
        <v>79</v>
      </c>
      <c r="F50" s="96" t="s">
        <v>79</v>
      </c>
      <c r="G50" s="96" t="s">
        <v>79</v>
      </c>
      <c r="H50" s="96" t="s">
        <v>79</v>
      </c>
      <c r="I50" s="96" t="s">
        <v>79</v>
      </c>
      <c r="J50" s="97"/>
      <c r="K50" s="596"/>
      <c r="L50" s="597"/>
    </row>
    <row r="51" spans="2:12" ht="24.75" customHeight="1" x14ac:dyDescent="0.25">
      <c r="B51" s="607"/>
      <c r="C51" s="28">
        <f>+'DATOS INICIALES'!D25</f>
        <v>72141500</v>
      </c>
      <c r="D51" s="96" t="s">
        <v>79</v>
      </c>
      <c r="E51" s="96" t="s">
        <v>79</v>
      </c>
      <c r="F51" s="96" t="s">
        <v>79</v>
      </c>
      <c r="G51" s="96" t="s">
        <v>79</v>
      </c>
      <c r="H51" s="96" t="s">
        <v>79</v>
      </c>
      <c r="I51" s="96" t="s">
        <v>79</v>
      </c>
      <c r="J51" s="97"/>
      <c r="K51" s="596"/>
      <c r="L51" s="597"/>
    </row>
    <row r="52" spans="2:12" ht="24.75" customHeight="1" x14ac:dyDescent="0.25">
      <c r="B52" s="607"/>
      <c r="C52" s="28">
        <f>+'DATOS INICIALES'!D26</f>
        <v>72153900</v>
      </c>
      <c r="D52" s="96" t="s">
        <v>77</v>
      </c>
      <c r="E52" s="96" t="s">
        <v>77</v>
      </c>
      <c r="F52" s="96" t="s">
        <v>77</v>
      </c>
      <c r="G52" s="96" t="s">
        <v>77</v>
      </c>
      <c r="H52" s="96" t="s">
        <v>77</v>
      </c>
      <c r="I52" s="96" t="s">
        <v>77</v>
      </c>
      <c r="J52" s="97"/>
      <c r="K52" s="596"/>
      <c r="L52" s="597"/>
    </row>
    <row r="53" spans="2:12" ht="24.75" customHeight="1" x14ac:dyDescent="0.25">
      <c r="B53" s="607"/>
      <c r="C53" s="28"/>
      <c r="D53" s="96"/>
      <c r="E53" s="96"/>
      <c r="F53" s="96"/>
      <c r="G53" s="96"/>
      <c r="H53" s="96"/>
      <c r="I53" s="96"/>
      <c r="J53" s="96"/>
      <c r="K53" s="596"/>
      <c r="L53" s="597"/>
    </row>
    <row r="54" spans="2:12" ht="60.75" customHeight="1" x14ac:dyDescent="0.25">
      <c r="B54" s="608"/>
      <c r="C54" s="15" t="s">
        <v>59</v>
      </c>
      <c r="D54" s="15" t="str">
        <f t="shared" ref="D54:J54" si="9">IF(D24="","N/A",IF(D47="SI","CUMPLE",IF(D48="SI","CUMPLE",IF(D49="SI","CUMPLE",IF(D50="SI","CUMPLE",IF(D51="SI","CUMPLE",IF(D52="SI","CUMPLE",IF(D53="SI","CUMPLE","NO CUMPLE"))))))))</f>
        <v>CUMPLE</v>
      </c>
      <c r="E54" s="15" t="str">
        <f t="shared" si="9"/>
        <v>CUMPLE</v>
      </c>
      <c r="F54" s="15" t="str">
        <f t="shared" si="9"/>
        <v>CUMPLE</v>
      </c>
      <c r="G54" s="15" t="str">
        <f t="shared" si="9"/>
        <v>CUMPLE</v>
      </c>
      <c r="H54" s="15" t="str">
        <f t="shared" si="9"/>
        <v>CUMPLE</v>
      </c>
      <c r="I54" s="15" t="str">
        <f t="shared" si="9"/>
        <v>CUMPLE</v>
      </c>
      <c r="J54" s="15" t="str">
        <f t="shared" si="9"/>
        <v>N/A</v>
      </c>
      <c r="K54" s="596"/>
      <c r="L54" s="597"/>
    </row>
    <row r="55" spans="2:12" ht="296.25" customHeight="1" x14ac:dyDescent="0.25">
      <c r="B55" s="609" t="s">
        <v>206</v>
      </c>
      <c r="C55" s="610"/>
      <c r="D55" s="90" t="s">
        <v>14</v>
      </c>
      <c r="E55" s="90" t="s">
        <v>14</v>
      </c>
      <c r="F55" s="90" t="s">
        <v>14</v>
      </c>
      <c r="G55" s="90" t="s">
        <v>14</v>
      </c>
      <c r="H55" s="90" t="s">
        <v>14</v>
      </c>
      <c r="I55" s="90" t="s">
        <v>14</v>
      </c>
      <c r="J55" s="90"/>
      <c r="K55" s="639"/>
      <c r="L55" s="640"/>
    </row>
    <row r="56" spans="2:12" ht="353.25" customHeight="1" x14ac:dyDescent="0.25">
      <c r="B56" s="609" t="s">
        <v>209</v>
      </c>
      <c r="C56" s="610"/>
      <c r="D56" s="90" t="s">
        <v>14</v>
      </c>
      <c r="E56" s="90" t="s">
        <v>14</v>
      </c>
      <c r="F56" s="90" t="s">
        <v>14</v>
      </c>
      <c r="G56" s="90" t="s">
        <v>14</v>
      </c>
      <c r="H56" s="90" t="s">
        <v>14</v>
      </c>
      <c r="I56" s="90" t="s">
        <v>14</v>
      </c>
      <c r="J56" s="90"/>
      <c r="K56" s="639"/>
      <c r="L56" s="640"/>
    </row>
    <row r="57" spans="2:12" ht="99" customHeight="1" x14ac:dyDescent="0.25">
      <c r="B57" s="603" t="s">
        <v>211</v>
      </c>
      <c r="C57" s="604"/>
      <c r="D57" s="90" t="s">
        <v>14</v>
      </c>
      <c r="E57" s="90" t="s">
        <v>14</v>
      </c>
      <c r="F57" s="90" t="s">
        <v>14</v>
      </c>
      <c r="G57" s="90" t="s">
        <v>14</v>
      </c>
      <c r="H57" s="90" t="s">
        <v>14</v>
      </c>
      <c r="I57" s="90" t="s">
        <v>14</v>
      </c>
      <c r="J57" s="90"/>
      <c r="K57" s="639"/>
      <c r="L57" s="640"/>
    </row>
    <row r="58" spans="2:12" ht="92.25" customHeight="1" x14ac:dyDescent="0.25">
      <c r="B58" s="603" t="s">
        <v>207</v>
      </c>
      <c r="C58" s="604"/>
      <c r="D58" s="90" t="s">
        <v>14</v>
      </c>
      <c r="E58" s="90" t="s">
        <v>14</v>
      </c>
      <c r="F58" s="90" t="s">
        <v>14</v>
      </c>
      <c r="G58" s="90" t="s">
        <v>14</v>
      </c>
      <c r="H58" s="90" t="s">
        <v>14</v>
      </c>
      <c r="I58" s="90" t="s">
        <v>14</v>
      </c>
      <c r="J58" s="90"/>
      <c r="K58" s="639"/>
      <c r="L58" s="640"/>
    </row>
    <row r="59" spans="2:12" ht="291.75" customHeight="1" x14ac:dyDescent="0.25">
      <c r="B59" s="603" t="s">
        <v>208</v>
      </c>
      <c r="C59" s="604"/>
      <c r="D59" s="90" t="s">
        <v>13</v>
      </c>
      <c r="E59" s="90" t="s">
        <v>13</v>
      </c>
      <c r="F59" s="90" t="s">
        <v>13</v>
      </c>
      <c r="G59" s="90" t="s">
        <v>13</v>
      </c>
      <c r="H59" s="90" t="s">
        <v>13</v>
      </c>
      <c r="I59" s="90" t="s">
        <v>13</v>
      </c>
      <c r="J59" s="90"/>
      <c r="K59" s="639"/>
      <c r="L59" s="640"/>
    </row>
    <row r="60" spans="2:12" ht="336" customHeight="1" x14ac:dyDescent="0.25">
      <c r="B60" s="531" t="s">
        <v>213</v>
      </c>
      <c r="C60" s="531"/>
      <c r="D60" s="90" t="s">
        <v>14</v>
      </c>
      <c r="E60" s="90" t="s">
        <v>14</v>
      </c>
      <c r="F60" s="90" t="s">
        <v>14</v>
      </c>
      <c r="G60" s="90" t="s">
        <v>14</v>
      </c>
      <c r="H60" s="90" t="s">
        <v>14</v>
      </c>
      <c r="I60" s="90" t="s">
        <v>14</v>
      </c>
      <c r="J60" s="90"/>
      <c r="K60" s="639"/>
      <c r="L60" s="640"/>
    </row>
    <row r="61" spans="2:12" ht="129.75" customHeight="1" x14ac:dyDescent="0.25">
      <c r="B61" s="584" t="s">
        <v>168</v>
      </c>
      <c r="C61" s="585"/>
      <c r="D61" s="90" t="s">
        <v>13</v>
      </c>
      <c r="E61" s="90" t="s">
        <v>13</v>
      </c>
      <c r="F61" s="90" t="s">
        <v>13</v>
      </c>
      <c r="G61" s="90" t="s">
        <v>13</v>
      </c>
      <c r="H61" s="90" t="s">
        <v>13</v>
      </c>
      <c r="I61" s="90" t="s">
        <v>13</v>
      </c>
      <c r="J61" s="90"/>
      <c r="K61" s="639"/>
      <c r="L61" s="640"/>
    </row>
    <row r="62" spans="2:12" ht="408.75" customHeight="1" x14ac:dyDescent="0.25">
      <c r="B62" s="605" t="s">
        <v>170</v>
      </c>
      <c r="C62" s="605"/>
      <c r="D62" s="90" t="s">
        <v>13</v>
      </c>
      <c r="E62" s="90" t="s">
        <v>13</v>
      </c>
      <c r="F62" s="90" t="s">
        <v>13</v>
      </c>
      <c r="G62" s="90" t="s">
        <v>13</v>
      </c>
      <c r="H62" s="90" t="s">
        <v>13</v>
      </c>
      <c r="I62" s="90" t="s">
        <v>13</v>
      </c>
      <c r="J62" s="90"/>
      <c r="K62" s="639"/>
      <c r="L62" s="640"/>
    </row>
    <row r="63" spans="2:12" ht="234.75" customHeight="1" x14ac:dyDescent="0.25">
      <c r="B63" s="531" t="s">
        <v>212</v>
      </c>
      <c r="C63" s="531"/>
      <c r="D63" s="90" t="s">
        <v>14</v>
      </c>
      <c r="E63" s="90" t="s">
        <v>14</v>
      </c>
      <c r="F63" s="90" t="s">
        <v>14</v>
      </c>
      <c r="G63" s="90" t="s">
        <v>14</v>
      </c>
      <c r="H63" s="90" t="s">
        <v>14</v>
      </c>
      <c r="I63" s="90" t="s">
        <v>14</v>
      </c>
      <c r="J63" s="90"/>
      <c r="K63" s="639"/>
      <c r="L63" s="640"/>
    </row>
    <row r="64" spans="2:12" ht="70.5" customHeight="1" x14ac:dyDescent="0.25">
      <c r="B64" s="611" t="s">
        <v>80</v>
      </c>
      <c r="C64" s="611"/>
      <c r="D64" s="15" t="str">
        <f>IF(D24="","N/A",IF(AND(D46="CUMPLE",D54="CUMPLE",D55="CUMPLE",D56="CUMPLE",D57="CUMPLE",D58="CUMPLE",OR(D59="CUMPLE",D59="N/A"),D60="CUMPLE",OR(D61="CUMPLE",D61="N/A"),D63="CUMPLE",OR(D62="CUMPLE",D62="N/A")),"CUMPLE","NO CUMPLE"))</f>
        <v>CUMPLE</v>
      </c>
      <c r="E64" s="15" t="str">
        <f>IF(E24="","N/A",IF(AND(E46="CUMPLE",E54="CUMPLE",E55="CUMPLE",E56="CUMPLE",E57="CUMPLE",E58="CUMPLE",OR(E59="CUMPLE",E59="N/A"),E60="CUMPLE",OR(E61="CUMPLE",E61="N/A"),E63="CUMPLE",OR(E62="CUMPLE",E62="N/A")),"CUMPLE","NO CUMPLE"))</f>
        <v>CUMPLE</v>
      </c>
      <c r="F64" s="15" t="str">
        <f t="shared" ref="F64:J64" si="10">IF(F24="","N/A",IF(AND(F46="CUMPLE",F54="CUMPLE",F55="CUMPLE",F56="CUMPLE",F57="CUMPLE",F58="CUMPLE",OR(F59="CUMPLE",F59="N/A"),F60="CUMPLE",OR(F61="CUMPLE",F61="N/A"),F63="CUMPLE",OR(F62="CUMPLE",F62="N/A")),"CUMPLE","NO CUMPLE"))</f>
        <v>CUMPLE</v>
      </c>
      <c r="G64" s="15" t="str">
        <f t="shared" si="10"/>
        <v>CUMPLE</v>
      </c>
      <c r="H64" s="15" t="str">
        <f t="shared" si="10"/>
        <v>CUMPLE</v>
      </c>
      <c r="I64" s="15" t="str">
        <f t="shared" si="10"/>
        <v>CUMPLE</v>
      </c>
      <c r="J64" s="15" t="str">
        <f t="shared" si="10"/>
        <v>N/A</v>
      </c>
      <c r="K64" s="165"/>
      <c r="L64" s="162"/>
    </row>
    <row r="65" spans="2:12" ht="81.75" customHeight="1" x14ac:dyDescent="0.25">
      <c r="B65" s="531" t="s">
        <v>177</v>
      </c>
      <c r="C65" s="531"/>
      <c r="D65" s="90" t="s">
        <v>14</v>
      </c>
      <c r="E65" s="90" t="s">
        <v>14</v>
      </c>
      <c r="F65" s="90" t="s">
        <v>14</v>
      </c>
      <c r="G65" s="90" t="s">
        <v>14</v>
      </c>
      <c r="H65" s="90" t="s">
        <v>14</v>
      </c>
      <c r="I65" s="90" t="s">
        <v>14</v>
      </c>
      <c r="J65" s="90"/>
      <c r="K65" s="639"/>
      <c r="L65" s="640"/>
    </row>
  </sheetData>
  <sheetProtection formatCells="0" formatColumns="0" formatRows="0"/>
  <mergeCells count="80">
    <mergeCell ref="B12:L12"/>
    <mergeCell ref="B2:L2"/>
    <mergeCell ref="B3:L3"/>
    <mergeCell ref="B4:L4"/>
    <mergeCell ref="B5:L5"/>
    <mergeCell ref="B7:I7"/>
    <mergeCell ref="J7:L7"/>
    <mergeCell ref="C8:I8"/>
    <mergeCell ref="C9:I9"/>
    <mergeCell ref="C10:I10"/>
    <mergeCell ref="C11:G11"/>
    <mergeCell ref="I11:L11"/>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K39:L39"/>
    <mergeCell ref="K40:L40"/>
    <mergeCell ref="K41:L41"/>
    <mergeCell ref="K42:L42"/>
    <mergeCell ref="K43:L43"/>
    <mergeCell ref="K44:L44"/>
    <mergeCell ref="K46:L46"/>
    <mergeCell ref="B47:B54"/>
    <mergeCell ref="K47:L47"/>
    <mergeCell ref="K48:L48"/>
    <mergeCell ref="K49:L49"/>
    <mergeCell ref="K50:L50"/>
    <mergeCell ref="K51:L51"/>
    <mergeCell ref="K52:L52"/>
    <mergeCell ref="K53:L53"/>
    <mergeCell ref="K54:L54"/>
    <mergeCell ref="B55:C55"/>
    <mergeCell ref="K55:L55"/>
    <mergeCell ref="B56:C56"/>
    <mergeCell ref="K56:L56"/>
    <mergeCell ref="B57:C57"/>
    <mergeCell ref="K57:L57"/>
    <mergeCell ref="B58:C58"/>
    <mergeCell ref="K58:L58"/>
    <mergeCell ref="B59:C59"/>
    <mergeCell ref="K59:L59"/>
    <mergeCell ref="B60:C60"/>
    <mergeCell ref="K60:L60"/>
    <mergeCell ref="B64:C64"/>
    <mergeCell ref="B65:C65"/>
    <mergeCell ref="K65:L65"/>
    <mergeCell ref="B61:C61"/>
    <mergeCell ref="K61:L61"/>
    <mergeCell ref="B62:C62"/>
    <mergeCell ref="K62:L62"/>
    <mergeCell ref="B63:C63"/>
    <mergeCell ref="K63:L63"/>
  </mergeCells>
  <conditionalFormatting sqref="D25:J35">
    <cfRule type="containsBlanks" dxfId="630" priority="13">
      <formula>LEN(TRIM(D25))=0</formula>
    </cfRule>
    <cfRule type="notContainsErrors" dxfId="629" priority="14">
      <formula>NOT(ISERROR(D25))</formula>
    </cfRule>
  </conditionalFormatting>
  <conditionalFormatting sqref="D34:J34 D24:K24 D37:J37 D40:J40 D43:J43 D46:J53 D55:J63 K64:L64 D65:K65">
    <cfRule type="containsBlanks" dxfId="628" priority="15">
      <formula>LEN(TRIM(D24))=0</formula>
    </cfRule>
  </conditionalFormatting>
  <conditionalFormatting sqref="D46:J53">
    <cfRule type="cellIs" dxfId="627" priority="11" operator="equal">
      <formula>"NO CUMPLE"</formula>
    </cfRule>
    <cfRule type="cellIs" dxfId="626" priority="12" operator="equal">
      <formula>"CUMPLE"</formula>
    </cfRule>
  </conditionalFormatting>
  <conditionalFormatting sqref="D54:J54">
    <cfRule type="cellIs" dxfId="625" priority="27" operator="equal">
      <formula>"""CUMPLE"""</formula>
    </cfRule>
    <cfRule type="cellIs" dxfId="624" priority="26" operator="equal">
      <formula>"NO CUMPLE"</formula>
    </cfRule>
    <cfRule type="cellIs" dxfId="623" priority="25" operator="equal">
      <formula>"CUMPLE"</formula>
    </cfRule>
    <cfRule type="cellIs" dxfId="622" priority="21" operator="equal">
      <formula>"N/A"</formula>
    </cfRule>
  </conditionalFormatting>
  <conditionalFormatting sqref="D55:J63">
    <cfRule type="cellIs" dxfId="621" priority="3" operator="equal">
      <formula>"NO CUMPLE"</formula>
    </cfRule>
    <cfRule type="cellIs" dxfId="620" priority="4" operator="equal">
      <formula>"CUMPLE"</formula>
    </cfRule>
  </conditionalFormatting>
  <conditionalFormatting sqref="D64:J64">
    <cfRule type="cellIs" dxfId="619" priority="19" operator="equal">
      <formula>"NO CUMPLE"</formula>
    </cfRule>
    <cfRule type="cellIs" dxfId="618" priority="20" operator="equal">
      <formula>"""CUMPLE"""</formula>
    </cfRule>
    <cfRule type="cellIs" dxfId="617" priority="17" operator="equal">
      <formula>"N/A"</formula>
    </cfRule>
    <cfRule type="cellIs" dxfId="616" priority="18" operator="equal">
      <formula>"CUMPLE"</formula>
    </cfRule>
  </conditionalFormatting>
  <conditionalFormatting sqref="D65:J65">
    <cfRule type="cellIs" dxfId="615" priority="9" operator="equal">
      <formula>"NO CUMPLE"</formula>
    </cfRule>
    <cfRule type="cellIs" dxfId="614" priority="10" operator="equal">
      <formula>"CUMPLE"</formula>
    </cfRule>
  </conditionalFormatting>
  <conditionalFormatting sqref="D24:K24 D34:J34 D37:J37 D40:J40 D43:J43 D46:J53 D55:J63 K64:L64 D65:K65">
    <cfRule type="notContainsErrors" dxfId="613" priority="16">
      <formula>NOT(ISERROR(D24))</formula>
    </cfRule>
  </conditionalFormatting>
  <conditionalFormatting sqref="F20:H20">
    <cfRule type="cellIs" dxfId="612" priority="31" operator="equal">
      <formula>"CUMPLE"</formula>
    </cfRule>
    <cfRule type="cellIs" dxfId="611" priority="32" operator="equal">
      <formula>"NO CUMPLE"</formula>
    </cfRule>
    <cfRule type="cellIs" dxfId="610" priority="33" operator="equal">
      <formula>"""CUMPLE"""</formula>
    </cfRule>
  </conditionalFormatting>
  <conditionalFormatting sqref="I11">
    <cfRule type="containsText" dxfId="609" priority="37" operator="containsText" text="NO CUMPLE">
      <formula>NOT(ISERROR(SEARCH("NO CUMPLE",I11)))</formula>
    </cfRule>
    <cfRule type="containsText" dxfId="608" priority="34" operator="containsText" text="INHABILITADO">
      <formula>NOT(ISERROR(SEARCH("INHABILITADO",I11)))</formula>
    </cfRule>
    <cfRule type="containsText" dxfId="607" priority="35" operator="containsText" text="HABILITADO">
      <formula>NOT(ISERROR(SEARCH("HABILITADO",I11)))</formula>
    </cfRule>
    <cfRule type="containsText" dxfId="606" priority="36" operator="containsText" text="HABILITADO">
      <formula>NOT(ISERROR(SEARCH("HABILITADO",I11)))</formula>
    </cfRule>
  </conditionalFormatting>
  <conditionalFormatting sqref="J20">
    <cfRule type="cellIs" dxfId="605" priority="8" operator="equal">
      <formula>"SI"</formula>
    </cfRule>
    <cfRule type="cellIs" dxfId="604" priority="7" operator="equal">
      <formula>"NO"</formula>
    </cfRule>
  </conditionalFormatting>
  <conditionalFormatting sqref="K19">
    <cfRule type="cellIs" dxfId="603" priority="22" operator="equal">
      <formula>"CUMPLE"</formula>
    </cfRule>
    <cfRule type="cellIs" dxfId="602" priority="23" operator="equal">
      <formula>"NO CUMPLE"</formula>
    </cfRule>
    <cfRule type="cellIs" dxfId="601" priority="24" operator="equal">
      <formula>"""CUMPLE"""</formula>
    </cfRule>
  </conditionalFormatting>
  <conditionalFormatting sqref="K25:K63">
    <cfRule type="notContainsErrors" dxfId="600" priority="2">
      <formula>NOT(ISERROR(K25))</formula>
    </cfRule>
    <cfRule type="containsBlanks" dxfId="599" priority="1">
      <formula>LEN(TRIM(K25))=0</formula>
    </cfRule>
  </conditionalFormatting>
  <conditionalFormatting sqref="L15">
    <cfRule type="cellIs" dxfId="598" priority="28" operator="equal">
      <formula>"CUMPLE"</formula>
    </cfRule>
    <cfRule type="cellIs" dxfId="597" priority="29" operator="equal">
      <formula>"NO CUMPLE"</formula>
    </cfRule>
    <cfRule type="cellIs" dxfId="596" priority="30" operator="equal">
      <formula>"""CUMPLE"""</formula>
    </cfRule>
  </conditionalFormatting>
  <conditionalFormatting sqref="L20">
    <cfRule type="cellIs" dxfId="595" priority="5" operator="equal">
      <formula>"NO"</formula>
    </cfRule>
    <cfRule type="cellIs" dxfId="594" priority="6" operator="equal">
      <formula>"SI"</formula>
    </cfRule>
  </conditionalFormatting>
  <dataValidations count="3">
    <dataValidation type="list" allowBlank="1" showInputMessage="1" showErrorMessage="1" sqref="D65:I65" xr:uid="{00000000-0002-0000-1800-000000000000}">
      <formula1>"CUMPLE,NO CUMPLE"</formula1>
    </dataValidation>
    <dataValidation type="list" allowBlank="1" showInputMessage="1" showErrorMessage="1" sqref="D24:J26" xr:uid="{00000000-0002-0000-1800-000001000000}">
      <formula1>$C$15:$C$19</formula1>
    </dataValidation>
    <dataValidation type="list" allowBlank="1" showInputMessage="1" showErrorMessage="1" sqref="L57:L64" xr:uid="{00000000-0002-0000-1800-000002000000}">
      <formula1>"0,1,2,3,4,5,6"</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1800-000003000000}">
          <x14:formula1>
            <xm:f>'DATOS INICIALES'!$A$13:$A$43</xm:f>
          </x14:formula1>
          <xm:sqref>D31:I31</xm:sqref>
        </x14:dataValidation>
        <x14:dataValidation type="list" allowBlank="1" showInputMessage="1" showErrorMessage="1" xr:uid="{00000000-0002-0000-1800-000004000000}">
          <x14:formula1>
            <xm:f>'DATOS INICIALES'!$D$21:$D$25</xm:f>
          </x14:formula1>
          <xm:sqref>M47:M54</xm:sqref>
        </x14:dataValidation>
        <x14:dataValidation type="list" allowBlank="1" showInputMessage="1" showErrorMessage="1" xr:uid="{00000000-0002-0000-1800-000005000000}">
          <x14:formula1>
            <xm:f>'DATOS INICIALES'!$A$54:$A$59</xm:f>
          </x14:formula1>
          <xm:sqref>D23:I23</xm:sqref>
        </x14:dataValidation>
        <x14:dataValidation type="list" allowBlank="1" showInputMessage="1" showErrorMessage="1" xr:uid="{00000000-0002-0000-1800-000006000000}">
          <x14:formula1>
            <xm:f>'DATOS INICIALES'!$A$50:$A$52</xm:f>
          </x14:formula1>
          <xm:sqref>D55:I57 D46:J46 J55:J56 D58:J63</xm:sqref>
        </x14:dataValidation>
        <x14:dataValidation type="list" allowBlank="1" showInputMessage="1" showErrorMessage="1" xr:uid="{00000000-0002-0000-1800-000007000000}">
          <x14:formula1>
            <xm:f>'DATOS INICIALES'!$C$45:$C$46</xm:f>
          </x14:formula1>
          <xm:sqref>D47:I53 J47:J52</xm:sqref>
        </x14:dataValidation>
      </x14:dataValidations>
    </ext>
  </extLst>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N65"/>
  <sheetViews>
    <sheetView view="pageBreakPreview" zoomScale="55" zoomScaleNormal="55" zoomScaleSheetLayoutView="55" workbookViewId="0">
      <pane ySplit="11" topLeftCell="A26" activePane="bottomLeft" state="frozenSplit"/>
      <selection activeCell="D65" sqref="D65"/>
      <selection pane="bottomLeft" activeCell="D28" sqref="D28"/>
    </sheetView>
  </sheetViews>
  <sheetFormatPr baseColWidth="10" defaultColWidth="11.42578125" defaultRowHeight="15" x14ac:dyDescent="0.25"/>
  <cols>
    <col min="1" max="1" width="5.42578125" customWidth="1"/>
    <col min="2" max="2" width="30.85546875" customWidth="1"/>
    <col min="3" max="3" width="63.140625" customWidth="1"/>
    <col min="4" max="4" width="50.14062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612" t="s">
        <v>0</v>
      </c>
      <c r="C2" s="613"/>
      <c r="D2" s="613"/>
      <c r="E2" s="613"/>
      <c r="F2" s="613"/>
      <c r="G2" s="613"/>
      <c r="H2" s="613"/>
      <c r="I2" s="613"/>
      <c r="J2" s="613"/>
      <c r="K2" s="613"/>
      <c r="L2" s="614"/>
    </row>
    <row r="3" spans="1:12" ht="4.5" customHeight="1" x14ac:dyDescent="0.25">
      <c r="B3" s="615"/>
      <c r="C3" s="616"/>
      <c r="D3" s="616"/>
      <c r="E3" s="616"/>
      <c r="F3" s="616"/>
      <c r="G3" s="616"/>
      <c r="H3" s="616"/>
      <c r="I3" s="616"/>
      <c r="J3" s="616"/>
      <c r="K3" s="616"/>
      <c r="L3" s="617"/>
    </row>
    <row r="4" spans="1:12" ht="18.75" x14ac:dyDescent="0.3">
      <c r="B4" s="618" t="str">
        <f>'DATOS INICIALES'!G4</f>
        <v>FDLK-LP-013-20234</v>
      </c>
      <c r="C4" s="619"/>
      <c r="D4" s="619"/>
      <c r="E4" s="619"/>
      <c r="F4" s="619"/>
      <c r="G4" s="619"/>
      <c r="H4" s="619"/>
      <c r="I4" s="619"/>
      <c r="J4" s="619"/>
      <c r="K4" s="619"/>
      <c r="L4" s="620"/>
    </row>
    <row r="5" spans="1:12" ht="3.75" customHeight="1" x14ac:dyDescent="0.25">
      <c r="B5" s="615"/>
      <c r="C5" s="616"/>
      <c r="D5" s="616"/>
      <c r="E5" s="616"/>
      <c r="F5" s="616"/>
      <c r="G5" s="616"/>
      <c r="H5" s="616"/>
      <c r="I5" s="616"/>
      <c r="J5" s="616"/>
      <c r="K5" s="616"/>
      <c r="L5" s="617"/>
    </row>
    <row r="6" spans="1:12" x14ac:dyDescent="0.25">
      <c r="B6" s="10" t="s">
        <v>32</v>
      </c>
      <c r="C6" s="73" t="s">
        <v>54</v>
      </c>
      <c r="D6" s="72" t="s">
        <v>70</v>
      </c>
      <c r="E6" s="89"/>
      <c r="F6" s="65"/>
      <c r="G6" s="72" t="s">
        <v>97</v>
      </c>
      <c r="H6" s="99">
        <v>45632</v>
      </c>
      <c r="I6" s="41"/>
      <c r="J6" s="41"/>
      <c r="K6" s="41"/>
      <c r="L6" s="42"/>
    </row>
    <row r="7" spans="1:12" x14ac:dyDescent="0.25">
      <c r="B7" s="621" t="s">
        <v>89</v>
      </c>
      <c r="C7" s="622"/>
      <c r="D7" s="622"/>
      <c r="E7" s="622"/>
      <c r="F7" s="622"/>
      <c r="G7" s="622"/>
      <c r="H7" s="622"/>
      <c r="I7" s="622"/>
      <c r="J7" s="623" t="s">
        <v>71</v>
      </c>
      <c r="K7" s="622"/>
      <c r="L7" s="624"/>
    </row>
    <row r="8" spans="1:12" ht="36.75" customHeight="1" x14ac:dyDescent="0.25">
      <c r="B8" s="2" t="s">
        <v>23</v>
      </c>
      <c r="C8" s="632" t="str">
        <f>'DATOS INICIALES'!D2</f>
        <v xml:space="preserve">“CONTRATAR POR EL SISTEMA DE PRECIOS UNITARIOS A MONTO AGOTABLE EL DIAGNÓSTICO, MANTENIMIENTO CORRECTIVO Y PREVENTIVO, SUMINISTRO E INSTALACION DE MOBILIARIO DE LOS PARQUES DE PROXIMIDAD (VECINALES Y DE BOLSILLO) PRIORIZADOS EN LA LOCALIDAD DE KENNEDY”.  </v>
      </c>
      <c r="D8" s="633"/>
      <c r="E8" s="633"/>
      <c r="F8" s="633"/>
      <c r="G8" s="633"/>
      <c r="H8" s="633"/>
      <c r="I8" s="633"/>
      <c r="J8" s="154" t="s">
        <v>66</v>
      </c>
      <c r="K8" s="155">
        <v>0.75</v>
      </c>
      <c r="L8" s="156">
        <f>K8*$C$10</f>
        <v>1645.1285451923077</v>
      </c>
    </row>
    <row r="9" spans="1:12" ht="28.5" customHeight="1" x14ac:dyDescent="0.25">
      <c r="B9" s="2" t="s">
        <v>68</v>
      </c>
      <c r="C9" s="634">
        <f>+'DATOS INICIALES'!C5</f>
        <v>2851556145</v>
      </c>
      <c r="D9" s="635"/>
      <c r="E9" s="635"/>
      <c r="F9" s="635"/>
      <c r="G9" s="635"/>
      <c r="H9" s="635"/>
      <c r="I9" s="635"/>
      <c r="J9" s="154" t="s">
        <v>67</v>
      </c>
      <c r="K9" s="155">
        <v>1.2</v>
      </c>
      <c r="L9" s="156">
        <f t="shared" ref="L9:L10" si="0">K9*$C$10</f>
        <v>2632.2056723076921</v>
      </c>
    </row>
    <row r="10" spans="1:12" ht="25.5" customHeight="1" x14ac:dyDescent="0.25">
      <c r="B10" s="2" t="s">
        <v>69</v>
      </c>
      <c r="C10" s="636">
        <f>C9/'DATOS INICIALES'!B43</f>
        <v>2193.5047269230768</v>
      </c>
      <c r="D10" s="637"/>
      <c r="E10" s="637"/>
      <c r="F10" s="637"/>
      <c r="G10" s="637"/>
      <c r="H10" s="637"/>
      <c r="I10" s="637"/>
      <c r="J10" s="154" t="s">
        <v>171</v>
      </c>
      <c r="K10" s="155">
        <v>1.5</v>
      </c>
      <c r="L10" s="156">
        <f t="shared" si="0"/>
        <v>3290.2570903846154</v>
      </c>
    </row>
    <row r="11" spans="1:12" ht="59.25" customHeight="1" x14ac:dyDescent="0.25">
      <c r="A11" s="11">
        <v>22</v>
      </c>
      <c r="B11" s="2" t="s">
        <v>24</v>
      </c>
      <c r="C11" s="638" t="str">
        <f>VLOOKUP(A11,PROPONENTES!$A$10:$B$42,2,FALSE)</f>
        <v>PROJECTING DESIGNING AND BUILDING LTDA</v>
      </c>
      <c r="D11" s="638"/>
      <c r="E11" s="638"/>
      <c r="F11" s="638"/>
      <c r="G11" s="638"/>
      <c r="H11" s="146" t="s">
        <v>172</v>
      </c>
      <c r="I11" s="631" t="str">
        <f>IF(AND(F20="CUMPLE",G20="CUMPLE",H20="CUMPLE",L15="CUMPLE",K19="CUMPLE"),"CUMPLE","NO CUMPLE")</f>
        <v>CUMPLE</v>
      </c>
      <c r="J11" s="631"/>
      <c r="K11" s="631"/>
      <c r="L11" s="631"/>
    </row>
    <row r="12" spans="1:12" ht="9.75" customHeight="1" x14ac:dyDescent="0.25">
      <c r="B12" s="625"/>
      <c r="C12" s="626"/>
      <c r="D12" s="626"/>
      <c r="E12" s="626"/>
      <c r="F12" s="626"/>
      <c r="G12" s="626"/>
      <c r="H12" s="626"/>
      <c r="I12" s="626"/>
      <c r="J12" s="626"/>
      <c r="K12" s="626"/>
      <c r="L12" s="627"/>
    </row>
    <row r="13" spans="1:12" s="141" customFormat="1" ht="24" customHeight="1" x14ac:dyDescent="0.25">
      <c r="B13" s="628" t="s">
        <v>78</v>
      </c>
      <c r="C13" s="629"/>
      <c r="D13" s="629"/>
      <c r="E13" s="629"/>
      <c r="F13" s="629"/>
      <c r="G13" s="629"/>
      <c r="H13" s="629"/>
      <c r="I13" s="629"/>
      <c r="J13" s="629"/>
      <c r="K13" s="629"/>
      <c r="L13" s="630"/>
    </row>
    <row r="14" spans="1:12" ht="69" customHeight="1" x14ac:dyDescent="0.25">
      <c r="B14" s="595" t="s">
        <v>33</v>
      </c>
      <c r="C14" s="74" t="s">
        <v>61</v>
      </c>
      <c r="D14" s="74" t="s">
        <v>62</v>
      </c>
      <c r="E14" s="35" t="s">
        <v>65</v>
      </c>
      <c r="F14" s="35" t="s">
        <v>75</v>
      </c>
      <c r="G14" s="35" t="s">
        <v>64</v>
      </c>
      <c r="H14" s="35" t="s">
        <v>167</v>
      </c>
      <c r="I14" s="35" t="s">
        <v>72</v>
      </c>
      <c r="J14" s="35" t="s">
        <v>147</v>
      </c>
      <c r="K14" s="35" t="s">
        <v>148</v>
      </c>
      <c r="L14" s="74" t="s">
        <v>73</v>
      </c>
    </row>
    <row r="15" spans="1:12" ht="33.75" customHeight="1" x14ac:dyDescent="0.25">
      <c r="B15" s="595"/>
      <c r="C15" s="100" t="str">
        <f>IF(VLOOKUP(C11,PROPONENTES!B10:N111,2,FALSE)=0,"",VLOOKUP(C11,PROPONENTES!B10:N111,2,FALSE))</f>
        <v>PROJECTING DESIGNING AND BUILDING LTDA</v>
      </c>
      <c r="D15" s="101">
        <f>IF(VLOOKUP(C11,PROPONENTES!B10:N111,3,FALSE)=0,"",VLOOKUP(C11,PROPONENTES!B10:N111,3,FALSE))</f>
        <v>1</v>
      </c>
      <c r="E15" s="102">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3879.9700000000003</v>
      </c>
      <c r="F15" s="103" t="str">
        <f t="shared" ref="F15:F18" si="1">IF(C15="","",IF(E15&gt;=$J$15*0.5,"SI","NO"))</f>
        <v>SI</v>
      </c>
      <c r="G15" s="104" t="str">
        <f t="shared" ref="G15:G17" si="2">IF(C15="","",IF(E15&gt;=$J$15*0.05,"SI",IF(E15=0,"NO APORTA EXPERIENCIA",)))</f>
        <v>SI</v>
      </c>
      <c r="H15" s="103" t="str">
        <f>IF(C15="","",IF(AND(G15="NO APORTA EXPERIENCIA",D15&lt;=10%),"SI",IF(G15="SI","NO APLICA","NO - PORCENTAJE MAYOR AL 10%")))</f>
        <v>NO APLICA</v>
      </c>
      <c r="I15" s="641">
        <f>COUNTIF(D64:I64,"CUMPLE")</f>
        <v>2</v>
      </c>
      <c r="J15" s="586">
        <f>IF(AND(I15&gt;=1,I15&lt;=2),L8,IF(AND(I15&gt;=3,I15&lt;=4),L9,IF(AND(I15&gt;=5,I15&lt;=7),L10)))</f>
        <v>1645.1285451923077</v>
      </c>
      <c r="K15" s="586">
        <f>+E20</f>
        <v>3879.9700000000003</v>
      </c>
      <c r="L15" s="587" t="str">
        <f>IF(K15&gt;=J15,"CUMPLE","NO CUMPLE")</f>
        <v>CUMPLE</v>
      </c>
    </row>
    <row r="16" spans="1:12" ht="33.75" customHeight="1" x14ac:dyDescent="0.25">
      <c r="B16" s="595"/>
      <c r="C16" s="100" t="str">
        <f>IF(VLOOKUP(C11,PROPONENTES!B10:N111,4,FALSE)=0,"",VLOOKUP(C11,PROPONENTES!B10:N111,4,FALSE))</f>
        <v/>
      </c>
      <c r="D16" s="101" t="str">
        <f>IF(VLOOKUP(C11,PROPONENTES!B10:N111,5,FALSE)=0,"",VLOOKUP(C11,PROPONENTES!B10:N111,5,FALSE))</f>
        <v/>
      </c>
      <c r="E16" s="102" t="str">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
      </c>
      <c r="F16" s="103" t="str">
        <f t="shared" si="1"/>
        <v/>
      </c>
      <c r="G16" s="104" t="str">
        <f t="shared" si="2"/>
        <v/>
      </c>
      <c r="H16" s="104" t="str">
        <f>IF(C16="","",IF(AND(G16="NO APORTA EXPERIENCIA",D16&lt;=10%),"SI",IF(G16="SI","NO APLICA","NO - PORCENTAJE MAYOR AL 10%")))</f>
        <v/>
      </c>
      <c r="I16" s="641"/>
      <c r="J16" s="586"/>
      <c r="K16" s="586"/>
      <c r="L16" s="587"/>
    </row>
    <row r="17" spans="2:14" ht="33.75" customHeight="1" x14ac:dyDescent="0.25">
      <c r="B17" s="595"/>
      <c r="C17" s="100" t="str">
        <f>IF(VLOOKUP(C11,PROPONENTES!B10:N111,6,FALSE)=0,"",VLOOKUP(C11,PROPONENTES!B10:N111,6,FALSE))</f>
        <v/>
      </c>
      <c r="D17" s="101" t="str">
        <f>IF(VLOOKUP(C11,PROPONENTES!B10:N111,7,FALSE)=0,"",VLOOKUP(C11,PROPONENTES!B10:N111,7,FALSE))</f>
        <v/>
      </c>
      <c r="E17" s="102" t="str">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
      </c>
      <c r="F17" s="103" t="str">
        <f t="shared" si="1"/>
        <v/>
      </c>
      <c r="G17" s="104" t="str">
        <f t="shared" si="2"/>
        <v/>
      </c>
      <c r="H17" s="103" t="str">
        <f>IF(C17="","",IF(AND(G17="NO APORTA EXPERIENCIA",D17&lt;=10%),"SI",IF(G17="SI","NO APLICA","NO - PORCENTAJE MAYOR AL 10%")))</f>
        <v/>
      </c>
      <c r="I17" s="641"/>
      <c r="J17" s="586"/>
      <c r="K17" s="586"/>
      <c r="L17" s="587"/>
    </row>
    <row r="18" spans="2:14" ht="50.25" customHeight="1" x14ac:dyDescent="0.25">
      <c r="B18" s="595"/>
      <c r="C18" s="100" t="str">
        <f>IF(VLOOKUP(C11,PROPONENTES!B10:N111,8,FALSE)=0,"",VLOOKUP(C11,PROPONENTES!B10:N111,8,FALSE))</f>
        <v/>
      </c>
      <c r="D18" s="101" t="str">
        <f>IF(VLOOKUP(C11,PROPONENTES!B10:N111,9,FALSE)=0,"",VLOOKUP(C11,PROPONENTES!B10:N111,9,FALSE))</f>
        <v/>
      </c>
      <c r="E18" s="102" t="str">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
      </c>
      <c r="F18" s="103" t="str">
        <f t="shared" si="1"/>
        <v/>
      </c>
      <c r="G18" s="104" t="str">
        <f>IF(C18="","",IF(E18&gt;=$J$15*0.05,"SI",IF(E18=0,"NO APORTA EXPERIENCIA",)))</f>
        <v/>
      </c>
      <c r="H18" s="103" t="str">
        <f>IF(C18="","",IF(AND(G18="NO APORTA EXPERIENCIA",D18&lt;=10%),"SI",IF(G18="SI","NO APLICA","NO - PORCENTAJE MAYOR AL 10%")))</f>
        <v/>
      </c>
      <c r="I18" s="35" t="s">
        <v>176</v>
      </c>
      <c r="J18" s="35" t="s">
        <v>175</v>
      </c>
      <c r="K18" s="528" t="s">
        <v>73</v>
      </c>
      <c r="L18" s="528"/>
    </row>
    <row r="19" spans="2:14" ht="33.75" customHeight="1" x14ac:dyDescent="0.25">
      <c r="B19" s="595"/>
      <c r="C19" s="100" t="str">
        <f>IF(VLOOKUP(C11,PROPONENTES!B10:N111,10,FALSE)=0,"",VLOOKUP(C11,PROPONENTES!B10:N111,10,FALSE))</f>
        <v/>
      </c>
      <c r="D19" s="101" t="str">
        <f>IF(VLOOKUP(C11,PROPONENTES!B10:N111,11,FALSE)=0,"",VLOOKUP(C11,PROPONENTES!B10:N111,11,FALSE))</f>
        <v/>
      </c>
      <c r="E19" s="102" t="str">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
      </c>
      <c r="F19" s="103" t="str">
        <f>IF(C19="","",IF(E19&gt;=$J$15*0.5,"SI","NO"))</f>
        <v/>
      </c>
      <c r="G19" s="104" t="str">
        <f>IF(C19="","",IF(E19&gt;=$J$15*0.05,"SI",IF(E19=0,"NO APORTA EXPERIENCIA",)))</f>
        <v/>
      </c>
      <c r="H19" s="103" t="str">
        <f>IF(C19="","",IF(AND(G19="NO APORTA EXPERIENCIA",D19&lt;=10%),"SI",IF(G19="SI","NO APLICA","NO - PORCENTAJE MAYOR AL 10%")))</f>
        <v/>
      </c>
      <c r="I19" s="157">
        <f>SUMIF(D65:J65,"CUMPLE",D39:J39)+SUMIF(D65:J65,"CUMPLE",D42:J42)+SUMIF(D65:J65,"CUMPLE",D45:J45)</f>
        <v>3879.9700000000003</v>
      </c>
      <c r="J19" s="152">
        <f>70%*C10</f>
        <v>1535.4533088461537</v>
      </c>
      <c r="K19" s="587" t="str">
        <f>IF(I19&gt;=J19,"CUMPLE","NO CUMPLE")</f>
        <v>CUMPLE</v>
      </c>
      <c r="L19" s="587"/>
    </row>
    <row r="20" spans="2:14" ht="84.75" customHeight="1" x14ac:dyDescent="0.25">
      <c r="B20" s="30" t="s">
        <v>63</v>
      </c>
      <c r="C20" s="24">
        <f>+VLOOKUP(C11,PROPONENTES!B10:N111,12,FALSE)</f>
        <v>1</v>
      </c>
      <c r="D20" s="101">
        <f>+VLOOKUP(C11,PROPONENTES!B10:N111,13,FALSE)</f>
        <v>1</v>
      </c>
      <c r="E20" s="36">
        <f>SUM(E15:E19)</f>
        <v>3879.9700000000003</v>
      </c>
      <c r="F20" s="15" t="str">
        <f>IF(F15="SI","CUMPLE",IF(F16="SI","CUMPLE",IF(F17="SI","CUMPLE",IF(F18="SI","CUMPLE",IF(F19="SI","CUMPLE","NO CUMPLE")))))</f>
        <v>CUMPLE</v>
      </c>
      <c r="G20" s="15"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5" t="str">
        <f>IF(COUNTIF(E15:E19,0)&gt;1,"NO CUMPLE, HAY MAS DE UN (1) INTEGRANTE QUE NO APORTA EXPERIENCIA",IF(AND(OR(H15="NO APLICA",H15="SI",H15=""),OR(H16="NO APLICA",H16="SI",H16=""),OR(H17="NO APLICA",H17="SI",H17=""),OR(H18="NO APLICA",H18="SI",H18=""),OR(H19="NO APLICA",H19="SI",H19="")),"CUMPLE","NO CUMPLE"))</f>
        <v>CUMPLE</v>
      </c>
      <c r="I20" s="35" t="s">
        <v>174</v>
      </c>
      <c r="J20" s="143" t="str">
        <f>IF(VLOOKUP(C11,PUNTAJE!B15:AF179,27,FALSE)=0.25,"SI","NO")</f>
        <v>SI</v>
      </c>
      <c r="K20" s="35" t="s">
        <v>173</v>
      </c>
      <c r="L20" s="143" t="str">
        <f>IF(VLOOKUP(C11,PUNTAJE!B15:AF179,31,FALSE)=0.25,"SI","NO")</f>
        <v>SI</v>
      </c>
      <c r="N20" s="35"/>
    </row>
    <row r="21" spans="2:14" ht="10.5" customHeight="1" thickBot="1" x14ac:dyDescent="0.3">
      <c r="B21" s="588"/>
      <c r="C21" s="589"/>
      <c r="D21" s="589"/>
      <c r="E21" s="589"/>
      <c r="F21" s="589"/>
      <c r="G21" s="589"/>
      <c r="H21" s="589"/>
      <c r="I21" s="589"/>
      <c r="J21" s="589"/>
      <c r="K21" s="589"/>
      <c r="L21" s="590"/>
    </row>
    <row r="22" spans="2:14" ht="54" customHeight="1" thickBot="1" x14ac:dyDescent="0.3">
      <c r="B22" s="591" t="str">
        <f>CONCATENATE("ACREDITACION EXPERIENCIA ",'DATOS INICIALES'!G4)</f>
        <v>ACREDITACION EXPERIENCIA FDLK-LP-013-20234</v>
      </c>
      <c r="C22" s="592"/>
      <c r="D22" s="592"/>
      <c r="E22" s="592"/>
      <c r="F22" s="592"/>
      <c r="G22" s="592"/>
      <c r="H22" s="592"/>
      <c r="I22" s="592"/>
      <c r="J22" s="593"/>
      <c r="K22" s="593"/>
      <c r="L22" s="594"/>
    </row>
    <row r="23" spans="2:14" ht="40.5" customHeight="1" x14ac:dyDescent="0.25">
      <c r="B23" s="31" t="s">
        <v>34</v>
      </c>
      <c r="C23" s="25" t="s">
        <v>166</v>
      </c>
      <c r="D23" s="26" t="s">
        <v>16</v>
      </c>
      <c r="E23" s="26" t="s">
        <v>17</v>
      </c>
      <c r="F23" s="26" t="s">
        <v>18</v>
      </c>
      <c r="G23" s="26" t="s">
        <v>19</v>
      </c>
      <c r="H23" s="26" t="s">
        <v>20</v>
      </c>
      <c r="I23" s="26" t="s">
        <v>21</v>
      </c>
      <c r="J23" s="26" t="s">
        <v>165</v>
      </c>
      <c r="K23" s="598" t="s">
        <v>74</v>
      </c>
      <c r="L23" s="599"/>
    </row>
    <row r="24" spans="2:14" ht="39.75" customHeight="1" x14ac:dyDescent="0.25">
      <c r="B24" s="582" t="s">
        <v>134</v>
      </c>
      <c r="C24" s="583"/>
      <c r="D24" s="90" t="s">
        <v>264</v>
      </c>
      <c r="E24" s="90" t="s">
        <v>264</v>
      </c>
      <c r="F24" s="90"/>
      <c r="G24" s="90"/>
      <c r="H24" s="90"/>
      <c r="I24" s="90"/>
      <c r="J24" s="90"/>
      <c r="K24" s="596"/>
      <c r="L24" s="597"/>
    </row>
    <row r="25" spans="2:14" ht="39.75" customHeight="1" x14ac:dyDescent="0.25">
      <c r="B25" s="582" t="s">
        <v>135</v>
      </c>
      <c r="C25" s="583"/>
      <c r="D25" s="90"/>
      <c r="E25" s="90"/>
      <c r="F25" s="90"/>
      <c r="G25" s="90"/>
      <c r="H25" s="90"/>
      <c r="I25" s="90"/>
      <c r="J25" s="90"/>
      <c r="K25" s="596"/>
      <c r="L25" s="597"/>
    </row>
    <row r="26" spans="2:14" ht="39.75" customHeight="1" x14ac:dyDescent="0.25">
      <c r="B26" s="582" t="s">
        <v>136</v>
      </c>
      <c r="C26" s="583"/>
      <c r="D26" s="90"/>
      <c r="E26" s="90"/>
      <c r="F26" s="90"/>
      <c r="G26" s="90"/>
      <c r="H26" s="90"/>
      <c r="I26" s="90"/>
      <c r="J26" s="90"/>
      <c r="K26" s="596"/>
      <c r="L26" s="597"/>
    </row>
    <row r="27" spans="2:14" ht="45.75" customHeight="1" x14ac:dyDescent="0.25">
      <c r="B27" s="600" t="s">
        <v>60</v>
      </c>
      <c r="C27" s="25" t="s">
        <v>37</v>
      </c>
      <c r="D27" s="91" t="s">
        <v>298</v>
      </c>
      <c r="E27" s="91" t="s">
        <v>302</v>
      </c>
      <c r="F27" s="91"/>
      <c r="G27" s="91"/>
      <c r="H27" s="91"/>
      <c r="I27" s="91"/>
      <c r="J27" s="91"/>
      <c r="K27" s="596"/>
      <c r="L27" s="597"/>
    </row>
    <row r="28" spans="2:14" ht="156.75" customHeight="1" x14ac:dyDescent="0.25">
      <c r="B28" s="601"/>
      <c r="C28" s="25" t="s">
        <v>38</v>
      </c>
      <c r="D28" s="91" t="s">
        <v>301</v>
      </c>
      <c r="E28" s="91" t="s">
        <v>300</v>
      </c>
      <c r="F28" s="91"/>
      <c r="G28" s="91"/>
      <c r="H28" s="91"/>
      <c r="I28" s="91"/>
      <c r="J28" s="91"/>
      <c r="K28" s="596"/>
      <c r="L28" s="597"/>
    </row>
    <row r="29" spans="2:14" ht="52.5" customHeight="1" x14ac:dyDescent="0.25">
      <c r="B29" s="601"/>
      <c r="C29" s="25" t="s">
        <v>169</v>
      </c>
      <c r="D29" s="95">
        <v>41883</v>
      </c>
      <c r="E29" s="95">
        <v>43510</v>
      </c>
      <c r="F29" s="95"/>
      <c r="G29" s="95"/>
      <c r="H29" s="95"/>
      <c r="I29" s="95"/>
      <c r="J29" s="95"/>
      <c r="K29" s="596"/>
      <c r="L29" s="597"/>
    </row>
    <row r="30" spans="2:14" ht="54.75" customHeight="1" x14ac:dyDescent="0.25">
      <c r="B30" s="601"/>
      <c r="C30" s="25" t="s">
        <v>42</v>
      </c>
      <c r="D30" s="95">
        <v>42212</v>
      </c>
      <c r="E30" s="95">
        <v>43784</v>
      </c>
      <c r="F30" s="95"/>
      <c r="G30" s="95"/>
      <c r="H30" s="95"/>
      <c r="I30" s="95"/>
      <c r="J30" s="95"/>
      <c r="K30" s="596"/>
      <c r="L30" s="597"/>
    </row>
    <row r="31" spans="2:14" ht="41.25" customHeight="1" x14ac:dyDescent="0.25">
      <c r="B31" s="601"/>
      <c r="C31" s="25" t="s">
        <v>39</v>
      </c>
      <c r="D31" s="92">
        <v>2015</v>
      </c>
      <c r="E31" s="92">
        <v>2019</v>
      </c>
      <c r="F31" s="92"/>
      <c r="G31" s="92"/>
      <c r="H31" s="92"/>
      <c r="I31" s="92"/>
      <c r="J31" s="92"/>
      <c r="K31" s="596"/>
      <c r="L31" s="597"/>
    </row>
    <row r="32" spans="2:14" ht="63" customHeight="1" x14ac:dyDescent="0.25">
      <c r="B32" s="601"/>
      <c r="C32" s="25" t="s">
        <v>40</v>
      </c>
      <c r="D32" s="91" t="s">
        <v>299</v>
      </c>
      <c r="E32" s="91" t="s">
        <v>299</v>
      </c>
      <c r="F32" s="91"/>
      <c r="G32" s="91"/>
      <c r="H32" s="91"/>
      <c r="I32" s="91"/>
      <c r="J32" s="91"/>
      <c r="K32" s="596"/>
      <c r="L32" s="597"/>
    </row>
    <row r="33" spans="2:12" ht="46.5" customHeight="1" x14ac:dyDescent="0.25">
      <c r="B33" s="601"/>
      <c r="C33" s="25" t="s">
        <v>41</v>
      </c>
      <c r="D33" s="91" t="s">
        <v>264</v>
      </c>
      <c r="E33" s="91" t="s">
        <v>264</v>
      </c>
      <c r="F33" s="91"/>
      <c r="G33" s="91"/>
      <c r="H33" s="91"/>
      <c r="I33" s="91"/>
      <c r="J33" s="91"/>
      <c r="K33" s="596"/>
      <c r="L33" s="597"/>
    </row>
    <row r="34" spans="2:12" ht="27.75" customHeight="1" x14ac:dyDescent="0.25">
      <c r="B34" s="601"/>
      <c r="C34" s="27" t="s">
        <v>35</v>
      </c>
      <c r="D34" s="96">
        <v>47</v>
      </c>
      <c r="E34" s="96">
        <v>78</v>
      </c>
      <c r="F34" s="96"/>
      <c r="G34" s="97"/>
      <c r="H34" s="97"/>
      <c r="I34" s="97"/>
      <c r="J34" s="97"/>
      <c r="K34" s="596"/>
      <c r="L34" s="597"/>
    </row>
    <row r="35" spans="2:12" ht="102.75" customHeight="1" x14ac:dyDescent="0.25">
      <c r="B35" s="601"/>
      <c r="C35" s="25" t="s">
        <v>137</v>
      </c>
      <c r="D35" s="93">
        <v>2794.31</v>
      </c>
      <c r="E35" s="93">
        <v>1085.6600000000001</v>
      </c>
      <c r="F35" s="93"/>
      <c r="G35" s="93"/>
      <c r="H35" s="93"/>
      <c r="I35" s="93"/>
      <c r="J35" s="93"/>
      <c r="K35" s="596"/>
      <c r="L35" s="597"/>
    </row>
    <row r="36" spans="2:12" ht="48" customHeight="1" x14ac:dyDescent="0.25">
      <c r="B36" s="601"/>
      <c r="C36" s="25" t="s">
        <v>76</v>
      </c>
      <c r="D36" s="105">
        <f>IFERROR(D35*VLOOKUP(D31,'DATOS INICIALES'!$A$12:$B$43,2,0),"0")</f>
        <v>1800513648.5</v>
      </c>
      <c r="E36" s="105">
        <f>IFERROR(E35*VLOOKUP(E31,'DATOS INICIALES'!$A$12:$B$43,2,0),"0")</f>
        <v>899052416.56000006</v>
      </c>
      <c r="F36" s="105" t="str">
        <f>IFERROR(F35*VLOOKUP(F31,'DATOS INICIALES'!$A$12:$B$43,2,0),"0")</f>
        <v>0</v>
      </c>
      <c r="G36" s="105" t="str">
        <f>IFERROR(G35*VLOOKUP(G31,'DATOS INICIALES'!$A$12:$B$43,2,0),"0")</f>
        <v>0</v>
      </c>
      <c r="H36" s="105" t="str">
        <f>IFERROR(H35*VLOOKUP(H31,'DATOS INICIALES'!$A$12:$B$43,2,0),"0")</f>
        <v>0</v>
      </c>
      <c r="I36" s="105" t="str">
        <f>IFERROR(I35*VLOOKUP(I31,'DATOS INICIALES'!$A$12:$B$43,2,0),"0")</f>
        <v>0</v>
      </c>
      <c r="J36" s="105" t="str">
        <f>IFERROR(J35*VLOOKUP(J31,'DATOS INICIALES'!$A$12:$B$43,2,0),"0")</f>
        <v>0</v>
      </c>
      <c r="K36" s="596"/>
      <c r="L36" s="597"/>
    </row>
    <row r="37" spans="2:12" ht="33.75" customHeight="1" x14ac:dyDescent="0.25">
      <c r="B37" s="601"/>
      <c r="C37" s="25" t="s">
        <v>138</v>
      </c>
      <c r="D37" s="94">
        <v>1</v>
      </c>
      <c r="E37" s="94">
        <v>1</v>
      </c>
      <c r="F37" s="94"/>
      <c r="G37" s="94"/>
      <c r="H37" s="94"/>
      <c r="I37" s="94"/>
      <c r="J37" s="94"/>
      <c r="K37" s="596"/>
      <c r="L37" s="597"/>
    </row>
    <row r="38" spans="2:12" ht="48.75" customHeight="1" x14ac:dyDescent="0.25">
      <c r="B38" s="601"/>
      <c r="C38" s="25" t="s">
        <v>144</v>
      </c>
      <c r="D38" s="105">
        <f t="shared" ref="D38:J38" si="3">IF(D24="","0",D37*D36)</f>
        <v>1800513648.5</v>
      </c>
      <c r="E38" s="105">
        <f t="shared" si="3"/>
        <v>899052416.56000006</v>
      </c>
      <c r="F38" s="105" t="str">
        <f t="shared" si="3"/>
        <v>0</v>
      </c>
      <c r="G38" s="105" t="str">
        <f t="shared" si="3"/>
        <v>0</v>
      </c>
      <c r="H38" s="105" t="str">
        <f t="shared" si="3"/>
        <v>0</v>
      </c>
      <c r="I38" s="105" t="str">
        <f t="shared" si="3"/>
        <v>0</v>
      </c>
      <c r="J38" s="105" t="str">
        <f t="shared" si="3"/>
        <v>0</v>
      </c>
      <c r="K38" s="596"/>
      <c r="L38" s="597"/>
    </row>
    <row r="39" spans="2:12" ht="65.25" customHeight="1" x14ac:dyDescent="0.25">
      <c r="B39" s="601"/>
      <c r="C39" s="25" t="s">
        <v>139</v>
      </c>
      <c r="D39" s="106">
        <f t="shared" ref="D39:J39" si="4">IFERROR(D35*D37,"0")</f>
        <v>2794.31</v>
      </c>
      <c r="E39" s="106">
        <f t="shared" si="4"/>
        <v>1085.6600000000001</v>
      </c>
      <c r="F39" s="106">
        <f t="shared" si="4"/>
        <v>0</v>
      </c>
      <c r="G39" s="106">
        <f t="shared" si="4"/>
        <v>0</v>
      </c>
      <c r="H39" s="106">
        <f t="shared" si="4"/>
        <v>0</v>
      </c>
      <c r="I39" s="106">
        <f t="shared" si="4"/>
        <v>0</v>
      </c>
      <c r="J39" s="106">
        <f t="shared" si="4"/>
        <v>0</v>
      </c>
      <c r="K39" s="596"/>
      <c r="L39" s="597"/>
    </row>
    <row r="40" spans="2:12" ht="65.25" customHeight="1" x14ac:dyDescent="0.25">
      <c r="B40" s="601"/>
      <c r="C40" s="25" t="s">
        <v>140</v>
      </c>
      <c r="D40" s="94"/>
      <c r="E40" s="94"/>
      <c r="F40" s="94"/>
      <c r="G40" s="94"/>
      <c r="H40" s="94"/>
      <c r="I40" s="94"/>
      <c r="J40" s="94"/>
      <c r="K40" s="596"/>
      <c r="L40" s="597"/>
    </row>
    <row r="41" spans="2:12" ht="65.25" customHeight="1" x14ac:dyDescent="0.25">
      <c r="B41" s="601"/>
      <c r="C41" s="25" t="s">
        <v>145</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596"/>
      <c r="L41" s="597"/>
    </row>
    <row r="42" spans="2:12" ht="65.25" customHeight="1" x14ac:dyDescent="0.25">
      <c r="B42" s="601"/>
      <c r="C42" s="25" t="s">
        <v>141</v>
      </c>
      <c r="D42" s="106">
        <f>IF(D25="",0,D35*D40)</f>
        <v>0</v>
      </c>
      <c r="E42" s="106">
        <f t="shared" ref="E42:J42" si="6">IF(E25="",0,E35*E40)</f>
        <v>0</v>
      </c>
      <c r="F42" s="106">
        <f t="shared" si="6"/>
        <v>0</v>
      </c>
      <c r="G42" s="106">
        <f t="shared" si="6"/>
        <v>0</v>
      </c>
      <c r="H42" s="106">
        <f t="shared" si="6"/>
        <v>0</v>
      </c>
      <c r="I42" s="106">
        <f t="shared" si="6"/>
        <v>0</v>
      </c>
      <c r="J42" s="106">
        <f t="shared" si="6"/>
        <v>0</v>
      </c>
      <c r="K42" s="596"/>
      <c r="L42" s="597"/>
    </row>
    <row r="43" spans="2:12" ht="65.25" customHeight="1" x14ac:dyDescent="0.25">
      <c r="B43" s="601"/>
      <c r="C43" s="25" t="s">
        <v>142</v>
      </c>
      <c r="D43" s="94"/>
      <c r="E43" s="94"/>
      <c r="F43" s="94"/>
      <c r="G43" s="94"/>
      <c r="H43" s="94"/>
      <c r="I43" s="94"/>
      <c r="J43" s="94"/>
      <c r="K43" s="596"/>
      <c r="L43" s="597"/>
    </row>
    <row r="44" spans="2:12" ht="65.25" customHeight="1" x14ac:dyDescent="0.25">
      <c r="B44" s="601"/>
      <c r="C44" s="25" t="s">
        <v>146</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596"/>
      <c r="L44" s="597"/>
    </row>
    <row r="45" spans="2:12" ht="65.25" customHeight="1" x14ac:dyDescent="0.25">
      <c r="B45" s="602"/>
      <c r="C45" s="25" t="s">
        <v>143</v>
      </c>
      <c r="D45" s="106">
        <f>IF(D26="",0,D35*D43)</f>
        <v>0</v>
      </c>
      <c r="E45" s="106">
        <f t="shared" ref="E45:J45" si="8">IF(E26="",0,E35*E43)</f>
        <v>0</v>
      </c>
      <c r="F45" s="106">
        <f t="shared" si="8"/>
        <v>0</v>
      </c>
      <c r="G45" s="106">
        <f t="shared" si="8"/>
        <v>0</v>
      </c>
      <c r="H45" s="106">
        <f t="shared" si="8"/>
        <v>0</v>
      </c>
      <c r="I45" s="106">
        <f t="shared" si="8"/>
        <v>0</v>
      </c>
      <c r="J45" s="106">
        <f t="shared" si="8"/>
        <v>0</v>
      </c>
      <c r="K45" s="596"/>
      <c r="L45" s="597"/>
    </row>
    <row r="46" spans="2:12" ht="39.75" customHeight="1" x14ac:dyDescent="0.25">
      <c r="B46" s="142" t="s">
        <v>57</v>
      </c>
      <c r="C46" s="29" t="s">
        <v>58</v>
      </c>
      <c r="D46" s="90" t="s">
        <v>14</v>
      </c>
      <c r="E46" s="90" t="s">
        <v>14</v>
      </c>
      <c r="F46" s="90"/>
      <c r="G46" s="90"/>
      <c r="H46" s="90"/>
      <c r="I46" s="90"/>
      <c r="J46" s="90"/>
      <c r="K46" s="596"/>
      <c r="L46" s="597"/>
    </row>
    <row r="47" spans="2:12" ht="24.75" customHeight="1" x14ac:dyDescent="0.25">
      <c r="B47" s="606" t="s">
        <v>36</v>
      </c>
      <c r="C47" s="28">
        <f>+'DATOS INICIALES'!D21</f>
        <v>72101500</v>
      </c>
      <c r="D47" s="96"/>
      <c r="E47" s="96" t="s">
        <v>79</v>
      </c>
      <c r="F47" s="96"/>
      <c r="G47" s="96"/>
      <c r="H47" s="96"/>
      <c r="I47" s="96"/>
      <c r="J47" s="97"/>
      <c r="K47" s="596"/>
      <c r="L47" s="597"/>
    </row>
    <row r="48" spans="2:12" ht="24.75" customHeight="1" x14ac:dyDescent="0.25">
      <c r="B48" s="607"/>
      <c r="C48" s="28">
        <f>+'DATOS INICIALES'!D22</f>
        <v>72102900</v>
      </c>
      <c r="D48" s="96"/>
      <c r="E48" s="96"/>
      <c r="F48" s="96"/>
      <c r="G48" s="96"/>
      <c r="H48" s="96"/>
      <c r="I48" s="96"/>
      <c r="J48" s="97"/>
      <c r="K48" s="596"/>
      <c r="L48" s="597"/>
    </row>
    <row r="49" spans="2:12" ht="24.75" customHeight="1" x14ac:dyDescent="0.25">
      <c r="B49" s="607"/>
      <c r="C49" s="28">
        <f>+'DATOS INICIALES'!D23</f>
        <v>72103300</v>
      </c>
      <c r="D49" s="96"/>
      <c r="E49" s="96"/>
      <c r="F49" s="96"/>
      <c r="G49" s="96"/>
      <c r="H49" s="96"/>
      <c r="I49" s="96"/>
      <c r="J49" s="97"/>
      <c r="K49" s="596"/>
      <c r="L49" s="597"/>
    </row>
    <row r="50" spans="2:12" ht="24.75" customHeight="1" x14ac:dyDescent="0.25">
      <c r="B50" s="607"/>
      <c r="C50" s="28">
        <f>+'DATOS INICIALES'!D24</f>
        <v>72141100</v>
      </c>
      <c r="D50" s="96"/>
      <c r="E50" s="96"/>
      <c r="F50" s="96"/>
      <c r="G50" s="96"/>
      <c r="H50" s="96"/>
      <c r="I50" s="96"/>
      <c r="J50" s="97"/>
      <c r="K50" s="596"/>
      <c r="L50" s="597"/>
    </row>
    <row r="51" spans="2:12" ht="24.75" customHeight="1" x14ac:dyDescent="0.25">
      <c r="B51" s="607"/>
      <c r="C51" s="28">
        <f>+'DATOS INICIALES'!D25</f>
        <v>72141500</v>
      </c>
      <c r="D51" s="96" t="s">
        <v>79</v>
      </c>
      <c r="E51" s="96"/>
      <c r="F51" s="96"/>
      <c r="G51" s="96"/>
      <c r="H51" s="96"/>
      <c r="I51" s="96"/>
      <c r="J51" s="97"/>
      <c r="K51" s="596"/>
      <c r="L51" s="597"/>
    </row>
    <row r="52" spans="2:12" ht="24.75" customHeight="1" x14ac:dyDescent="0.25">
      <c r="B52" s="607"/>
      <c r="C52" s="28">
        <f>+'DATOS INICIALES'!D26</f>
        <v>72153900</v>
      </c>
      <c r="D52" s="96"/>
      <c r="E52" s="96"/>
      <c r="F52" s="96"/>
      <c r="G52" s="96"/>
      <c r="H52" s="96"/>
      <c r="I52" s="96"/>
      <c r="J52" s="97"/>
      <c r="K52" s="596"/>
      <c r="L52" s="597"/>
    </row>
    <row r="53" spans="2:12" ht="24.75" customHeight="1" x14ac:dyDescent="0.25">
      <c r="B53" s="607"/>
      <c r="C53" s="28"/>
      <c r="D53" s="96"/>
      <c r="E53" s="96"/>
      <c r="F53" s="96"/>
      <c r="G53" s="96"/>
      <c r="H53" s="96"/>
      <c r="I53" s="96"/>
      <c r="J53" s="96"/>
      <c r="K53" s="596"/>
      <c r="L53" s="597"/>
    </row>
    <row r="54" spans="2:12" ht="60.75" customHeight="1" x14ac:dyDescent="0.25">
      <c r="B54" s="608"/>
      <c r="C54" s="15" t="s">
        <v>59</v>
      </c>
      <c r="D54" s="15" t="str">
        <f t="shared" ref="D54:J54" si="9">IF(D24="","N/A",IF(D47="SI","CUMPLE",IF(D48="SI","CUMPLE",IF(D49="SI","CUMPLE",IF(D50="SI","CUMPLE",IF(D51="SI","CUMPLE",IF(D52="SI","CUMPLE",IF(D53="SI","CUMPLE","NO CUMPLE"))))))))</f>
        <v>CUMPLE</v>
      </c>
      <c r="E54" s="15" t="str">
        <f t="shared" si="9"/>
        <v>CUMPLE</v>
      </c>
      <c r="F54" s="15" t="str">
        <f t="shared" si="9"/>
        <v>N/A</v>
      </c>
      <c r="G54" s="15" t="str">
        <f t="shared" si="9"/>
        <v>N/A</v>
      </c>
      <c r="H54" s="15" t="str">
        <f t="shared" si="9"/>
        <v>N/A</v>
      </c>
      <c r="I54" s="15" t="str">
        <f t="shared" si="9"/>
        <v>N/A</v>
      </c>
      <c r="J54" s="15" t="str">
        <f t="shared" si="9"/>
        <v>N/A</v>
      </c>
      <c r="K54" s="596"/>
      <c r="L54" s="597"/>
    </row>
    <row r="55" spans="2:12" ht="296.25" customHeight="1" x14ac:dyDescent="0.25">
      <c r="B55" s="609" t="s">
        <v>206</v>
      </c>
      <c r="C55" s="610"/>
      <c r="D55" s="90" t="s">
        <v>14</v>
      </c>
      <c r="E55" s="90" t="s">
        <v>14</v>
      </c>
      <c r="F55" s="90"/>
      <c r="G55" s="90"/>
      <c r="H55" s="90"/>
      <c r="I55" s="90"/>
      <c r="J55" s="90"/>
      <c r="K55" s="639"/>
      <c r="L55" s="640"/>
    </row>
    <row r="56" spans="2:12" ht="353.25" customHeight="1" x14ac:dyDescent="0.25">
      <c r="B56" s="609" t="s">
        <v>209</v>
      </c>
      <c r="C56" s="610"/>
      <c r="D56" s="90" t="s">
        <v>14</v>
      </c>
      <c r="E56" s="90" t="s">
        <v>14</v>
      </c>
      <c r="F56" s="90"/>
      <c r="G56" s="90"/>
      <c r="H56" s="90"/>
      <c r="I56" s="90"/>
      <c r="J56" s="90"/>
      <c r="K56" s="639"/>
      <c r="L56" s="640"/>
    </row>
    <row r="57" spans="2:12" ht="99" customHeight="1" x14ac:dyDescent="0.25">
      <c r="B57" s="603" t="s">
        <v>211</v>
      </c>
      <c r="C57" s="604"/>
      <c r="D57" s="90" t="s">
        <v>14</v>
      </c>
      <c r="E57" s="90" t="s">
        <v>14</v>
      </c>
      <c r="F57" s="90"/>
      <c r="G57" s="90"/>
      <c r="H57" s="90"/>
      <c r="I57" s="90"/>
      <c r="J57" s="90"/>
      <c r="K57" s="639"/>
      <c r="L57" s="640"/>
    </row>
    <row r="58" spans="2:12" ht="92.25" customHeight="1" x14ac:dyDescent="0.25">
      <c r="B58" s="603" t="s">
        <v>207</v>
      </c>
      <c r="C58" s="604"/>
      <c r="D58" s="90" t="s">
        <v>14</v>
      </c>
      <c r="E58" s="90" t="s">
        <v>14</v>
      </c>
      <c r="F58" s="90"/>
      <c r="G58" s="90"/>
      <c r="H58" s="90"/>
      <c r="I58" s="90"/>
      <c r="J58" s="90"/>
      <c r="K58" s="639"/>
      <c r="L58" s="640"/>
    </row>
    <row r="59" spans="2:12" ht="291.75" customHeight="1" x14ac:dyDescent="0.25">
      <c r="B59" s="603" t="s">
        <v>208</v>
      </c>
      <c r="C59" s="604"/>
      <c r="D59" s="90" t="s">
        <v>13</v>
      </c>
      <c r="E59" s="90" t="s">
        <v>13</v>
      </c>
      <c r="F59" s="90"/>
      <c r="G59" s="90"/>
      <c r="H59" s="90"/>
      <c r="I59" s="90"/>
      <c r="J59" s="90"/>
      <c r="K59" s="639"/>
      <c r="L59" s="640"/>
    </row>
    <row r="60" spans="2:12" ht="336" customHeight="1" x14ac:dyDescent="0.25">
      <c r="B60" s="531" t="s">
        <v>213</v>
      </c>
      <c r="C60" s="531"/>
      <c r="D60" s="90" t="s">
        <v>14</v>
      </c>
      <c r="E60" s="90" t="s">
        <v>14</v>
      </c>
      <c r="F60" s="90"/>
      <c r="G60" s="90"/>
      <c r="H60" s="90"/>
      <c r="I60" s="90"/>
      <c r="J60" s="90"/>
      <c r="K60" s="639"/>
      <c r="L60" s="640"/>
    </row>
    <row r="61" spans="2:12" ht="129.75" customHeight="1" x14ac:dyDescent="0.25">
      <c r="B61" s="584" t="s">
        <v>168</v>
      </c>
      <c r="C61" s="585"/>
      <c r="D61" s="90" t="s">
        <v>13</v>
      </c>
      <c r="E61" s="90" t="s">
        <v>13</v>
      </c>
      <c r="F61" s="90"/>
      <c r="G61" s="90"/>
      <c r="H61" s="90"/>
      <c r="I61" s="90"/>
      <c r="J61" s="90"/>
      <c r="K61" s="639"/>
      <c r="L61" s="640"/>
    </row>
    <row r="62" spans="2:12" ht="408.75" customHeight="1" x14ac:dyDescent="0.25">
      <c r="B62" s="605" t="s">
        <v>170</v>
      </c>
      <c r="C62" s="605"/>
      <c r="D62" s="90" t="s">
        <v>13</v>
      </c>
      <c r="E62" s="90" t="s">
        <v>13</v>
      </c>
      <c r="F62" s="90"/>
      <c r="G62" s="90"/>
      <c r="H62" s="90"/>
      <c r="I62" s="90"/>
      <c r="J62" s="90"/>
      <c r="K62" s="639"/>
      <c r="L62" s="640"/>
    </row>
    <row r="63" spans="2:12" ht="234.75" customHeight="1" x14ac:dyDescent="0.25">
      <c r="B63" s="531" t="s">
        <v>212</v>
      </c>
      <c r="C63" s="531"/>
      <c r="D63" s="90" t="s">
        <v>14</v>
      </c>
      <c r="E63" s="90" t="s">
        <v>14</v>
      </c>
      <c r="F63" s="90"/>
      <c r="G63" s="90"/>
      <c r="H63" s="90"/>
      <c r="I63" s="90"/>
      <c r="J63" s="90"/>
      <c r="K63" s="639"/>
      <c r="L63" s="640"/>
    </row>
    <row r="64" spans="2:12" ht="70.5" customHeight="1" x14ac:dyDescent="0.25">
      <c r="B64" s="611" t="s">
        <v>80</v>
      </c>
      <c r="C64" s="611"/>
      <c r="D64" s="15" t="str">
        <f>IF(D24="","N/A",IF(AND(D46="CUMPLE",D54="CUMPLE",D55="CUMPLE",D56="CUMPLE",D57="CUMPLE",D58="CUMPLE",OR(D59="CUMPLE",D59="N/A"),D60="CUMPLE",OR(D61="CUMPLE",D61="N/A"),D63="CUMPLE",OR(D62="CUMPLE",D62="N/A")),"CUMPLE","NO CUMPLE"))</f>
        <v>CUMPLE</v>
      </c>
      <c r="E64" s="15" t="str">
        <f>IF(E24="","N/A",IF(AND(E46="CUMPLE",E54="CUMPLE",E55="CUMPLE",E56="CUMPLE",E57="CUMPLE",E58="CUMPLE",OR(E59="CUMPLE",E59="N/A"),E60="CUMPLE",OR(E61="CUMPLE",E61="N/A"),E63="CUMPLE",OR(E62="CUMPLE",E62="N/A")),"CUMPLE","NO CUMPLE"))</f>
        <v>CUMPLE</v>
      </c>
      <c r="F64" s="15" t="str">
        <f t="shared" ref="F64:J64" si="10">IF(F24="","N/A",IF(AND(F46="CUMPLE",F54="CUMPLE",F55="CUMPLE",F56="CUMPLE",F57="CUMPLE",F58="CUMPLE",OR(F59="CUMPLE",F59="N/A"),F60="CUMPLE",OR(F61="CUMPLE",F61="N/A"),F63="CUMPLE",OR(F62="CUMPLE",F62="N/A")),"CUMPLE","NO CUMPLE"))</f>
        <v>N/A</v>
      </c>
      <c r="G64" s="15" t="str">
        <f t="shared" si="10"/>
        <v>N/A</v>
      </c>
      <c r="H64" s="15" t="str">
        <f t="shared" si="10"/>
        <v>N/A</v>
      </c>
      <c r="I64" s="15" t="str">
        <f t="shared" si="10"/>
        <v>N/A</v>
      </c>
      <c r="J64" s="15" t="str">
        <f t="shared" si="10"/>
        <v>N/A</v>
      </c>
      <c r="K64" s="165"/>
      <c r="L64" s="162"/>
    </row>
    <row r="65" spans="2:12" ht="81.75" customHeight="1" x14ac:dyDescent="0.25">
      <c r="B65" s="531" t="s">
        <v>177</v>
      </c>
      <c r="C65" s="531"/>
      <c r="D65" s="90" t="s">
        <v>14</v>
      </c>
      <c r="E65" s="90" t="s">
        <v>14</v>
      </c>
      <c r="F65" s="90"/>
      <c r="G65" s="90"/>
      <c r="H65" s="90"/>
      <c r="I65" s="90"/>
      <c r="J65" s="90"/>
      <c r="K65" s="639"/>
      <c r="L65" s="640"/>
    </row>
  </sheetData>
  <sheetProtection formatCells="0" formatColumns="0" formatRows="0"/>
  <mergeCells count="80">
    <mergeCell ref="B12:L12"/>
    <mergeCell ref="B2:L2"/>
    <mergeCell ref="B3:L3"/>
    <mergeCell ref="B4:L4"/>
    <mergeCell ref="B5:L5"/>
    <mergeCell ref="B7:I7"/>
    <mergeCell ref="J7:L7"/>
    <mergeCell ref="C8:I8"/>
    <mergeCell ref="C9:I9"/>
    <mergeCell ref="C10:I10"/>
    <mergeCell ref="C11:G11"/>
    <mergeCell ref="I11:L11"/>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K39:L39"/>
    <mergeCell ref="K40:L40"/>
    <mergeCell ref="K41:L41"/>
    <mergeCell ref="K42:L42"/>
    <mergeCell ref="K43:L43"/>
    <mergeCell ref="K44:L44"/>
    <mergeCell ref="K46:L46"/>
    <mergeCell ref="B47:B54"/>
    <mergeCell ref="K47:L47"/>
    <mergeCell ref="K48:L48"/>
    <mergeCell ref="K49:L49"/>
    <mergeCell ref="K50:L50"/>
    <mergeCell ref="K51:L51"/>
    <mergeCell ref="K52:L52"/>
    <mergeCell ref="K53:L53"/>
    <mergeCell ref="K54:L54"/>
    <mergeCell ref="B55:C55"/>
    <mergeCell ref="K55:L55"/>
    <mergeCell ref="B56:C56"/>
    <mergeCell ref="K56:L56"/>
    <mergeCell ref="B57:C57"/>
    <mergeCell ref="K57:L57"/>
    <mergeCell ref="B58:C58"/>
    <mergeCell ref="K58:L58"/>
    <mergeCell ref="B59:C59"/>
    <mergeCell ref="K59:L59"/>
    <mergeCell ref="B60:C60"/>
    <mergeCell ref="K60:L60"/>
    <mergeCell ref="B64:C64"/>
    <mergeCell ref="B65:C65"/>
    <mergeCell ref="K65:L65"/>
    <mergeCell ref="B61:C61"/>
    <mergeCell ref="K61:L61"/>
    <mergeCell ref="B62:C62"/>
    <mergeCell ref="K62:L62"/>
    <mergeCell ref="B63:C63"/>
    <mergeCell ref="K63:L63"/>
  </mergeCells>
  <conditionalFormatting sqref="D25:J35">
    <cfRule type="containsBlanks" dxfId="593" priority="13">
      <formula>LEN(TRIM(D25))=0</formula>
    </cfRule>
    <cfRule type="notContainsErrors" dxfId="592" priority="14">
      <formula>NOT(ISERROR(D25))</formula>
    </cfRule>
  </conditionalFormatting>
  <conditionalFormatting sqref="D34:J34 D24:K24 D37:J37 D40:J40 D43:J43 D46:J53 D55:J63 K64:L64 D65:K65">
    <cfRule type="containsBlanks" dxfId="591" priority="15">
      <formula>LEN(TRIM(D24))=0</formula>
    </cfRule>
  </conditionalFormatting>
  <conditionalFormatting sqref="D46:J53">
    <cfRule type="cellIs" dxfId="590" priority="11" operator="equal">
      <formula>"NO CUMPLE"</formula>
    </cfRule>
    <cfRule type="cellIs" dxfId="589" priority="12" operator="equal">
      <formula>"CUMPLE"</formula>
    </cfRule>
  </conditionalFormatting>
  <conditionalFormatting sqref="D54:J54">
    <cfRule type="cellIs" dxfId="588" priority="27" operator="equal">
      <formula>"""CUMPLE"""</formula>
    </cfRule>
    <cfRule type="cellIs" dxfId="587" priority="26" operator="equal">
      <formula>"NO CUMPLE"</formula>
    </cfRule>
    <cfRule type="cellIs" dxfId="586" priority="25" operator="equal">
      <formula>"CUMPLE"</formula>
    </cfRule>
    <cfRule type="cellIs" dxfId="585" priority="21" operator="equal">
      <formula>"N/A"</formula>
    </cfRule>
  </conditionalFormatting>
  <conditionalFormatting sqref="D55:J63">
    <cfRule type="cellIs" dxfId="584" priority="3" operator="equal">
      <formula>"NO CUMPLE"</formula>
    </cfRule>
    <cfRule type="cellIs" dxfId="583" priority="4" operator="equal">
      <formula>"CUMPLE"</formula>
    </cfRule>
  </conditionalFormatting>
  <conditionalFormatting sqref="D64:J64">
    <cfRule type="cellIs" dxfId="582" priority="19" operator="equal">
      <formula>"NO CUMPLE"</formula>
    </cfRule>
    <cfRule type="cellIs" dxfId="581" priority="20" operator="equal">
      <formula>"""CUMPLE"""</formula>
    </cfRule>
    <cfRule type="cellIs" dxfId="580" priority="17" operator="equal">
      <formula>"N/A"</formula>
    </cfRule>
    <cfRule type="cellIs" dxfId="579" priority="18" operator="equal">
      <formula>"CUMPLE"</formula>
    </cfRule>
  </conditionalFormatting>
  <conditionalFormatting sqref="D65:J65">
    <cfRule type="cellIs" dxfId="578" priority="9" operator="equal">
      <formula>"NO CUMPLE"</formula>
    </cfRule>
    <cfRule type="cellIs" dxfId="577" priority="10" operator="equal">
      <formula>"CUMPLE"</formula>
    </cfRule>
  </conditionalFormatting>
  <conditionalFormatting sqref="D24:K24 D34:J34 D37:J37 D40:J40 D43:J43 D46:J53 D55:J63 K64:L64 D65:K65">
    <cfRule type="notContainsErrors" dxfId="576" priority="16">
      <formula>NOT(ISERROR(D24))</formula>
    </cfRule>
  </conditionalFormatting>
  <conditionalFormatting sqref="F20:H20">
    <cfRule type="cellIs" dxfId="575" priority="31" operator="equal">
      <formula>"CUMPLE"</formula>
    </cfRule>
    <cfRule type="cellIs" dxfId="574" priority="32" operator="equal">
      <formula>"NO CUMPLE"</formula>
    </cfRule>
    <cfRule type="cellIs" dxfId="573" priority="33" operator="equal">
      <formula>"""CUMPLE"""</formula>
    </cfRule>
  </conditionalFormatting>
  <conditionalFormatting sqref="I11">
    <cfRule type="containsText" dxfId="572" priority="37" operator="containsText" text="NO CUMPLE">
      <formula>NOT(ISERROR(SEARCH("NO CUMPLE",I11)))</formula>
    </cfRule>
    <cfRule type="containsText" dxfId="571" priority="34" operator="containsText" text="INHABILITADO">
      <formula>NOT(ISERROR(SEARCH("INHABILITADO",I11)))</formula>
    </cfRule>
    <cfRule type="containsText" dxfId="570" priority="35" operator="containsText" text="HABILITADO">
      <formula>NOT(ISERROR(SEARCH("HABILITADO",I11)))</formula>
    </cfRule>
    <cfRule type="containsText" dxfId="569" priority="36" operator="containsText" text="HABILITADO">
      <formula>NOT(ISERROR(SEARCH("HABILITADO",I11)))</formula>
    </cfRule>
  </conditionalFormatting>
  <conditionalFormatting sqref="J20">
    <cfRule type="cellIs" dxfId="568" priority="8" operator="equal">
      <formula>"SI"</formula>
    </cfRule>
    <cfRule type="cellIs" dxfId="567" priority="7" operator="equal">
      <formula>"NO"</formula>
    </cfRule>
  </conditionalFormatting>
  <conditionalFormatting sqref="K19">
    <cfRule type="cellIs" dxfId="566" priority="22" operator="equal">
      <formula>"CUMPLE"</formula>
    </cfRule>
    <cfRule type="cellIs" dxfId="565" priority="23" operator="equal">
      <formula>"NO CUMPLE"</formula>
    </cfRule>
    <cfRule type="cellIs" dxfId="564" priority="24" operator="equal">
      <formula>"""CUMPLE"""</formula>
    </cfRule>
  </conditionalFormatting>
  <conditionalFormatting sqref="K25:K63">
    <cfRule type="notContainsErrors" dxfId="563" priority="2">
      <formula>NOT(ISERROR(K25))</formula>
    </cfRule>
    <cfRule type="containsBlanks" dxfId="562" priority="1">
      <formula>LEN(TRIM(K25))=0</formula>
    </cfRule>
  </conditionalFormatting>
  <conditionalFormatting sqref="L15">
    <cfRule type="cellIs" dxfId="561" priority="28" operator="equal">
      <formula>"CUMPLE"</formula>
    </cfRule>
    <cfRule type="cellIs" dxfId="560" priority="29" operator="equal">
      <formula>"NO CUMPLE"</formula>
    </cfRule>
    <cfRule type="cellIs" dxfId="559" priority="30" operator="equal">
      <formula>"""CUMPLE"""</formula>
    </cfRule>
  </conditionalFormatting>
  <conditionalFormatting sqref="L20">
    <cfRule type="cellIs" dxfId="558" priority="5" operator="equal">
      <formula>"NO"</formula>
    </cfRule>
    <cfRule type="cellIs" dxfId="557" priority="6" operator="equal">
      <formula>"SI"</formula>
    </cfRule>
  </conditionalFormatting>
  <dataValidations count="3">
    <dataValidation type="list" allowBlank="1" showInputMessage="1" showErrorMessage="1" sqref="L57:L64" xr:uid="{00000000-0002-0000-1900-000000000000}">
      <formula1>"0,1,2,3,4,5,6"</formula1>
    </dataValidation>
    <dataValidation type="list" allowBlank="1" showInputMessage="1" showErrorMessage="1" sqref="D24:J26" xr:uid="{00000000-0002-0000-1900-000001000000}">
      <formula1>$C$15:$C$19</formula1>
    </dataValidation>
    <dataValidation type="list" allowBlank="1" showInputMessage="1" showErrorMessage="1" sqref="D65:I65" xr:uid="{00000000-0002-0000-1900-000002000000}">
      <formula1>"CUMPLE,NO CUMPLE"</formula1>
    </dataValidation>
  </dataValidations>
  <printOptions horizontalCentered="1"/>
  <pageMargins left="0.51181102362204722" right="0.51181102362204722" top="0.74803149606299213" bottom="0.74803149606299213" header="0.31496062992125984" footer="0.31496062992125984"/>
  <pageSetup scale="31"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1900-000003000000}">
          <x14:formula1>
            <xm:f>'DATOS INICIALES'!$C$45:$C$46</xm:f>
          </x14:formula1>
          <xm:sqref>D47:I53 J47:J52</xm:sqref>
        </x14:dataValidation>
        <x14:dataValidation type="list" allowBlank="1" showInputMessage="1" showErrorMessage="1" xr:uid="{00000000-0002-0000-1900-000004000000}">
          <x14:formula1>
            <xm:f>'DATOS INICIALES'!$A$50:$A$52</xm:f>
          </x14:formula1>
          <xm:sqref>D46:J46 J55:J56 D58:J63 D55:I57</xm:sqref>
        </x14:dataValidation>
        <x14:dataValidation type="list" allowBlank="1" showInputMessage="1" showErrorMessage="1" xr:uid="{00000000-0002-0000-1900-000005000000}">
          <x14:formula1>
            <xm:f>'DATOS INICIALES'!$A$54:$A$59</xm:f>
          </x14:formula1>
          <xm:sqref>D23:I23</xm:sqref>
        </x14:dataValidation>
        <x14:dataValidation type="list" allowBlank="1" showInputMessage="1" showErrorMessage="1" xr:uid="{00000000-0002-0000-1900-000006000000}">
          <x14:formula1>
            <xm:f>'DATOS INICIALES'!$D$21:$D$25</xm:f>
          </x14:formula1>
          <xm:sqref>M47:M54</xm:sqref>
        </x14:dataValidation>
        <x14:dataValidation type="list" allowBlank="1" showInputMessage="1" showErrorMessage="1" xr:uid="{00000000-0002-0000-1900-000007000000}">
          <x14:formula1>
            <xm:f>'DATOS INICIALES'!$A$13:$A$43</xm:f>
          </x14:formula1>
          <xm:sqref>D31:I31</xm:sqref>
        </x14:dataValidation>
      </x14:dataValidations>
    </ext>
  </extLs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N65"/>
  <sheetViews>
    <sheetView view="pageBreakPreview" zoomScale="55" zoomScaleNormal="55" zoomScaleSheetLayoutView="55" workbookViewId="0">
      <pane ySplit="11" topLeftCell="A26" activePane="bottomLeft" state="frozenSplit"/>
      <selection activeCell="D65" sqref="D65"/>
      <selection pane="bottomLeft" activeCell="E28" sqref="E28"/>
    </sheetView>
  </sheetViews>
  <sheetFormatPr baseColWidth="10" defaultColWidth="11.42578125" defaultRowHeight="15" x14ac:dyDescent="0.25"/>
  <cols>
    <col min="1" max="1" width="5.42578125" customWidth="1"/>
    <col min="2" max="2" width="30.85546875" customWidth="1"/>
    <col min="3" max="3" width="63.140625" customWidth="1"/>
    <col min="4" max="4" width="48.5703125" customWidth="1"/>
    <col min="5" max="5" width="39.14062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612" t="s">
        <v>0</v>
      </c>
      <c r="C2" s="613"/>
      <c r="D2" s="613"/>
      <c r="E2" s="613"/>
      <c r="F2" s="613"/>
      <c r="G2" s="613"/>
      <c r="H2" s="613"/>
      <c r="I2" s="613"/>
      <c r="J2" s="613"/>
      <c r="K2" s="613"/>
      <c r="L2" s="614"/>
    </row>
    <row r="3" spans="1:12" ht="4.5" customHeight="1" x14ac:dyDescent="0.25">
      <c r="B3" s="615"/>
      <c r="C3" s="616"/>
      <c r="D3" s="616"/>
      <c r="E3" s="616"/>
      <c r="F3" s="616"/>
      <c r="G3" s="616"/>
      <c r="H3" s="616"/>
      <c r="I3" s="616"/>
      <c r="J3" s="616"/>
      <c r="K3" s="616"/>
      <c r="L3" s="617"/>
    </row>
    <row r="4" spans="1:12" ht="18.75" x14ac:dyDescent="0.3">
      <c r="B4" s="618" t="str">
        <f>'DATOS INICIALES'!G4</f>
        <v>FDLK-LP-013-20234</v>
      </c>
      <c r="C4" s="619"/>
      <c r="D4" s="619"/>
      <c r="E4" s="619"/>
      <c r="F4" s="619"/>
      <c r="G4" s="619"/>
      <c r="H4" s="619"/>
      <c r="I4" s="619"/>
      <c r="J4" s="619"/>
      <c r="K4" s="619"/>
      <c r="L4" s="620"/>
    </row>
    <row r="5" spans="1:12" ht="3.75" customHeight="1" x14ac:dyDescent="0.25">
      <c r="B5" s="615"/>
      <c r="C5" s="616"/>
      <c r="D5" s="616"/>
      <c r="E5" s="616"/>
      <c r="F5" s="616"/>
      <c r="G5" s="616"/>
      <c r="H5" s="616"/>
      <c r="I5" s="616"/>
      <c r="J5" s="616"/>
      <c r="K5" s="616"/>
      <c r="L5" s="617"/>
    </row>
    <row r="6" spans="1:12" x14ac:dyDescent="0.25">
      <c r="B6" s="10" t="s">
        <v>32</v>
      </c>
      <c r="C6" s="73" t="s">
        <v>54</v>
      </c>
      <c r="D6" s="72" t="s">
        <v>70</v>
      </c>
      <c r="E6" s="89"/>
      <c r="F6" s="65"/>
      <c r="G6" s="72" t="s">
        <v>97</v>
      </c>
      <c r="H6" s="99">
        <v>45632</v>
      </c>
      <c r="I6" s="41"/>
      <c r="J6" s="41"/>
      <c r="K6" s="41"/>
      <c r="L6" s="42"/>
    </row>
    <row r="7" spans="1:12" x14ac:dyDescent="0.25">
      <c r="B7" s="621" t="s">
        <v>89</v>
      </c>
      <c r="C7" s="622"/>
      <c r="D7" s="622"/>
      <c r="E7" s="622"/>
      <c r="F7" s="622"/>
      <c r="G7" s="622"/>
      <c r="H7" s="622"/>
      <c r="I7" s="622"/>
      <c r="J7" s="623" t="s">
        <v>71</v>
      </c>
      <c r="K7" s="622"/>
      <c r="L7" s="624"/>
    </row>
    <row r="8" spans="1:12" ht="36.75" customHeight="1" x14ac:dyDescent="0.25">
      <c r="B8" s="2" t="s">
        <v>23</v>
      </c>
      <c r="C8" s="632" t="str">
        <f>'DATOS INICIALES'!D2</f>
        <v xml:space="preserve">“CONTRATAR POR EL SISTEMA DE PRECIOS UNITARIOS A MONTO AGOTABLE EL DIAGNÓSTICO, MANTENIMIENTO CORRECTIVO Y PREVENTIVO, SUMINISTRO E INSTALACION DE MOBILIARIO DE LOS PARQUES DE PROXIMIDAD (VECINALES Y DE BOLSILLO) PRIORIZADOS EN LA LOCALIDAD DE KENNEDY”.  </v>
      </c>
      <c r="D8" s="633"/>
      <c r="E8" s="633"/>
      <c r="F8" s="633"/>
      <c r="G8" s="633"/>
      <c r="H8" s="633"/>
      <c r="I8" s="633"/>
      <c r="J8" s="154" t="s">
        <v>66</v>
      </c>
      <c r="K8" s="155">
        <v>0.75</v>
      </c>
      <c r="L8" s="156">
        <f>K8*$C$10</f>
        <v>1645.1285451923077</v>
      </c>
    </row>
    <row r="9" spans="1:12" ht="28.5" customHeight="1" x14ac:dyDescent="0.25">
      <c r="B9" s="2" t="s">
        <v>68</v>
      </c>
      <c r="C9" s="634">
        <f>+'DATOS INICIALES'!C5</f>
        <v>2851556145</v>
      </c>
      <c r="D9" s="635"/>
      <c r="E9" s="635"/>
      <c r="F9" s="635"/>
      <c r="G9" s="635"/>
      <c r="H9" s="635"/>
      <c r="I9" s="635"/>
      <c r="J9" s="154" t="s">
        <v>67</v>
      </c>
      <c r="K9" s="155">
        <v>1.2</v>
      </c>
      <c r="L9" s="156">
        <f t="shared" ref="L9:L10" si="0">K9*$C$10</f>
        <v>2632.2056723076921</v>
      </c>
    </row>
    <row r="10" spans="1:12" ht="25.5" customHeight="1" x14ac:dyDescent="0.25">
      <c r="B10" s="2" t="s">
        <v>69</v>
      </c>
      <c r="C10" s="636">
        <f>C9/'DATOS INICIALES'!B43</f>
        <v>2193.5047269230768</v>
      </c>
      <c r="D10" s="637"/>
      <c r="E10" s="637"/>
      <c r="F10" s="637"/>
      <c r="G10" s="637"/>
      <c r="H10" s="637"/>
      <c r="I10" s="637"/>
      <c r="J10" s="154" t="s">
        <v>171</v>
      </c>
      <c r="K10" s="155">
        <v>1.5</v>
      </c>
      <c r="L10" s="156">
        <f t="shared" si="0"/>
        <v>3290.2570903846154</v>
      </c>
    </row>
    <row r="11" spans="1:12" ht="59.25" customHeight="1" x14ac:dyDescent="0.25">
      <c r="A11" s="11">
        <v>23</v>
      </c>
      <c r="B11" s="2" t="s">
        <v>24</v>
      </c>
      <c r="C11" s="638" t="str">
        <f>VLOOKUP(A11,PROPONENTES!$A$10:$B$42,2,FALSE)</f>
        <v>UNIOBRAS SAS</v>
      </c>
      <c r="D11" s="638"/>
      <c r="E11" s="638"/>
      <c r="F11" s="638"/>
      <c r="G11" s="638"/>
      <c r="H11" s="146" t="s">
        <v>172</v>
      </c>
      <c r="I11" s="631" t="str">
        <f>IF(AND(F20="CUMPLE",G20="CUMPLE",H20="CUMPLE",L15="CUMPLE",K19="CUMPLE"),"CUMPLE","NO CUMPLE")</f>
        <v>CUMPLE</v>
      </c>
      <c r="J11" s="631"/>
      <c r="K11" s="631"/>
      <c r="L11" s="631"/>
    </row>
    <row r="12" spans="1:12" ht="9.75" customHeight="1" x14ac:dyDescent="0.25">
      <c r="B12" s="625"/>
      <c r="C12" s="626"/>
      <c r="D12" s="626"/>
      <c r="E12" s="626"/>
      <c r="F12" s="626"/>
      <c r="G12" s="626"/>
      <c r="H12" s="626"/>
      <c r="I12" s="626"/>
      <c r="J12" s="626"/>
      <c r="K12" s="626"/>
      <c r="L12" s="627"/>
    </row>
    <row r="13" spans="1:12" s="141" customFormat="1" ht="24" customHeight="1" x14ac:dyDescent="0.25">
      <c r="B13" s="628" t="s">
        <v>78</v>
      </c>
      <c r="C13" s="629"/>
      <c r="D13" s="629"/>
      <c r="E13" s="629"/>
      <c r="F13" s="629"/>
      <c r="G13" s="629"/>
      <c r="H13" s="629"/>
      <c r="I13" s="629"/>
      <c r="J13" s="629"/>
      <c r="K13" s="629"/>
      <c r="L13" s="630"/>
    </row>
    <row r="14" spans="1:12" ht="69" customHeight="1" x14ac:dyDescent="0.25">
      <c r="B14" s="595" t="s">
        <v>33</v>
      </c>
      <c r="C14" s="74" t="s">
        <v>61</v>
      </c>
      <c r="D14" s="74" t="s">
        <v>62</v>
      </c>
      <c r="E14" s="35" t="s">
        <v>65</v>
      </c>
      <c r="F14" s="35" t="s">
        <v>75</v>
      </c>
      <c r="G14" s="35" t="s">
        <v>64</v>
      </c>
      <c r="H14" s="35" t="s">
        <v>167</v>
      </c>
      <c r="I14" s="35" t="s">
        <v>72</v>
      </c>
      <c r="J14" s="35" t="s">
        <v>147</v>
      </c>
      <c r="K14" s="35" t="s">
        <v>148</v>
      </c>
      <c r="L14" s="74" t="s">
        <v>73</v>
      </c>
    </row>
    <row r="15" spans="1:12" ht="33.75" customHeight="1" x14ac:dyDescent="0.25">
      <c r="B15" s="595"/>
      <c r="C15" s="100" t="str">
        <f>IF(VLOOKUP(C11,PROPONENTES!B10:N111,2,FALSE)=0,"",VLOOKUP(C11,PROPONENTES!B10:N111,2,FALSE))</f>
        <v>UNIOBRAS SAS</v>
      </c>
      <c r="D15" s="101">
        <f>IF(VLOOKUP(C11,PROPONENTES!B10:N111,3,FALSE)=0,"",VLOOKUP(C11,PROPONENTES!B10:N111,3,FALSE))</f>
        <v>1</v>
      </c>
      <c r="E15" s="102">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10608.758399999999</v>
      </c>
      <c r="F15" s="103" t="str">
        <f t="shared" ref="F15:F18" si="1">IF(C15="","",IF(E15&gt;=$J$15*0.5,"SI","NO"))</f>
        <v>SI</v>
      </c>
      <c r="G15" s="104" t="str">
        <f t="shared" ref="G15:G17" si="2">IF(C15="","",IF(E15&gt;=$J$15*0.05,"SI",IF(E15=0,"NO APORTA EXPERIENCIA",)))</f>
        <v>SI</v>
      </c>
      <c r="H15" s="103" t="str">
        <f>IF(C15="","",IF(AND(G15="NO APORTA EXPERIENCIA",D15&lt;=10%),"SI",IF(G15="SI","NO APLICA","NO - PORCENTAJE MAYOR AL 10%")))</f>
        <v>NO APLICA</v>
      </c>
      <c r="I15" s="641">
        <f>COUNTIF(D64:I64,"CUMPLE")</f>
        <v>2</v>
      </c>
      <c r="J15" s="586">
        <f>IF(AND(I15&gt;=1,I15&lt;=2),L8,IF(AND(I15&gt;=3,I15&lt;=4),L9,IF(AND(I15&gt;=5,I15&lt;=7),L10)))</f>
        <v>1645.1285451923077</v>
      </c>
      <c r="K15" s="586">
        <f>+E20</f>
        <v>10608.758399999999</v>
      </c>
      <c r="L15" s="587" t="str">
        <f>IF(K15&gt;=J15,"CUMPLE","NO CUMPLE")</f>
        <v>CUMPLE</v>
      </c>
    </row>
    <row r="16" spans="1:12" ht="33.75" customHeight="1" x14ac:dyDescent="0.25">
      <c r="B16" s="595"/>
      <c r="C16" s="100" t="str">
        <f>IF(VLOOKUP(C11,PROPONENTES!B10:N111,4,FALSE)=0,"",VLOOKUP(C11,PROPONENTES!B10:N111,4,FALSE))</f>
        <v/>
      </c>
      <c r="D16" s="101" t="str">
        <f>IF(VLOOKUP(C11,PROPONENTES!B10:N111,5,FALSE)=0,"",VLOOKUP(C11,PROPONENTES!B10:N111,5,FALSE))</f>
        <v/>
      </c>
      <c r="E16" s="102" t="str">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
      </c>
      <c r="F16" s="103" t="str">
        <f t="shared" si="1"/>
        <v/>
      </c>
      <c r="G16" s="104" t="str">
        <f t="shared" si="2"/>
        <v/>
      </c>
      <c r="H16" s="104" t="str">
        <f>IF(C16="","",IF(AND(G16="NO APORTA EXPERIENCIA",D16&lt;=10%),"SI",IF(G16="SI","NO APLICA","NO - PORCENTAJE MAYOR AL 10%")))</f>
        <v/>
      </c>
      <c r="I16" s="641"/>
      <c r="J16" s="586"/>
      <c r="K16" s="586"/>
      <c r="L16" s="587"/>
    </row>
    <row r="17" spans="2:14" ht="33.75" customHeight="1" x14ac:dyDescent="0.25">
      <c r="B17" s="595"/>
      <c r="C17" s="100" t="str">
        <f>IF(VLOOKUP(C11,PROPONENTES!B10:N111,6,FALSE)=0,"",VLOOKUP(C11,PROPONENTES!B10:N111,6,FALSE))</f>
        <v/>
      </c>
      <c r="D17" s="101" t="str">
        <f>IF(VLOOKUP(C11,PROPONENTES!B10:N111,7,FALSE)=0,"",VLOOKUP(C11,PROPONENTES!B10:N111,7,FALSE))</f>
        <v/>
      </c>
      <c r="E17" s="102" t="str">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
      </c>
      <c r="F17" s="103" t="str">
        <f t="shared" si="1"/>
        <v/>
      </c>
      <c r="G17" s="104" t="str">
        <f t="shared" si="2"/>
        <v/>
      </c>
      <c r="H17" s="103" t="str">
        <f>IF(C17="","",IF(AND(G17="NO APORTA EXPERIENCIA",D17&lt;=10%),"SI",IF(G17="SI","NO APLICA","NO - PORCENTAJE MAYOR AL 10%")))</f>
        <v/>
      </c>
      <c r="I17" s="641"/>
      <c r="J17" s="586"/>
      <c r="K17" s="586"/>
      <c r="L17" s="587"/>
    </row>
    <row r="18" spans="2:14" ht="50.25" customHeight="1" x14ac:dyDescent="0.25">
      <c r="B18" s="595"/>
      <c r="C18" s="100" t="str">
        <f>IF(VLOOKUP(C11,PROPONENTES!B10:N111,8,FALSE)=0,"",VLOOKUP(C11,PROPONENTES!B10:N111,8,FALSE))</f>
        <v/>
      </c>
      <c r="D18" s="101" t="str">
        <f>IF(VLOOKUP(C11,PROPONENTES!B10:N111,9,FALSE)=0,"",VLOOKUP(C11,PROPONENTES!B10:N111,9,FALSE))</f>
        <v/>
      </c>
      <c r="E18" s="102" t="str">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
      </c>
      <c r="F18" s="103" t="str">
        <f t="shared" si="1"/>
        <v/>
      </c>
      <c r="G18" s="104" t="str">
        <f>IF(C18="","",IF(E18&gt;=$J$15*0.05,"SI",IF(E18=0,"NO APORTA EXPERIENCIA",)))</f>
        <v/>
      </c>
      <c r="H18" s="103" t="str">
        <f>IF(C18="","",IF(AND(G18="NO APORTA EXPERIENCIA",D18&lt;=10%),"SI",IF(G18="SI","NO APLICA","NO - PORCENTAJE MAYOR AL 10%")))</f>
        <v/>
      </c>
      <c r="I18" s="35" t="s">
        <v>176</v>
      </c>
      <c r="J18" s="35" t="s">
        <v>175</v>
      </c>
      <c r="K18" s="528" t="s">
        <v>73</v>
      </c>
      <c r="L18" s="528"/>
    </row>
    <row r="19" spans="2:14" ht="33.75" customHeight="1" x14ac:dyDescent="0.25">
      <c r="B19" s="595"/>
      <c r="C19" s="100" t="str">
        <f>IF(VLOOKUP(C11,PROPONENTES!B10:N111,10,FALSE)=0,"",VLOOKUP(C11,PROPONENTES!B10:N111,10,FALSE))</f>
        <v/>
      </c>
      <c r="D19" s="101" t="str">
        <f>IF(VLOOKUP(C11,PROPONENTES!B10:N111,11,FALSE)=0,"",VLOOKUP(C11,PROPONENTES!B10:N111,11,FALSE))</f>
        <v/>
      </c>
      <c r="E19" s="102" t="str">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
      </c>
      <c r="F19" s="103" t="str">
        <f>IF(C19="","",IF(E19&gt;=$J$15*0.5,"SI","NO"))</f>
        <v/>
      </c>
      <c r="G19" s="104" t="str">
        <f>IF(C19="","",IF(E19&gt;=$J$15*0.05,"SI",IF(E19=0,"NO APORTA EXPERIENCIA",)))</f>
        <v/>
      </c>
      <c r="H19" s="103" t="str">
        <f>IF(C19="","",IF(AND(G19="NO APORTA EXPERIENCIA",D19&lt;=10%),"SI",IF(G19="SI","NO APLICA","NO - PORCENTAJE MAYOR AL 10%")))</f>
        <v/>
      </c>
      <c r="I19" s="157">
        <f>SUMIF(D65:J65,"CUMPLE",D39:J39)+SUMIF(D65:J65,"CUMPLE",D42:J42)+SUMIF(D65:J65,"CUMPLE",D45:J45)</f>
        <v>10608.758399999999</v>
      </c>
      <c r="J19" s="152">
        <f>70%*C10</f>
        <v>1535.4533088461537</v>
      </c>
      <c r="K19" s="587" t="str">
        <f>IF(I19&gt;=J19,"CUMPLE","NO CUMPLE")</f>
        <v>CUMPLE</v>
      </c>
      <c r="L19" s="587"/>
    </row>
    <row r="20" spans="2:14" ht="84.75" customHeight="1" x14ac:dyDescent="0.25">
      <c r="B20" s="30" t="s">
        <v>63</v>
      </c>
      <c r="C20" s="24">
        <f>+VLOOKUP(C11,PROPONENTES!B10:N111,12,FALSE)</f>
        <v>1</v>
      </c>
      <c r="D20" s="101">
        <f>+VLOOKUP(C11,PROPONENTES!B10:N111,13,FALSE)</f>
        <v>1</v>
      </c>
      <c r="E20" s="36">
        <f>SUM(E15:E19)</f>
        <v>10608.758399999999</v>
      </c>
      <c r="F20" s="15" t="str">
        <f>IF(F15="SI","CUMPLE",IF(F16="SI","CUMPLE",IF(F17="SI","CUMPLE",IF(F18="SI","CUMPLE",IF(F19="SI","CUMPLE","NO CUMPLE")))))</f>
        <v>CUMPLE</v>
      </c>
      <c r="G20" s="15"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5" t="str">
        <f>IF(COUNTIF(E15:E19,0)&gt;1,"NO CUMPLE, HAY MAS DE UN (1) INTEGRANTE QUE NO APORTA EXPERIENCIA",IF(AND(OR(H15="NO APLICA",H15="SI",H15=""),OR(H16="NO APLICA",H16="SI",H16=""),OR(H17="NO APLICA",H17="SI",H17=""),OR(H18="NO APLICA",H18="SI",H18=""),OR(H19="NO APLICA",H19="SI",H19="")),"CUMPLE","NO CUMPLE"))</f>
        <v>CUMPLE</v>
      </c>
      <c r="I20" s="35" t="s">
        <v>174</v>
      </c>
      <c r="J20" s="143" t="str">
        <f>IF(VLOOKUP(C11,PUNTAJE!B15:AF179,27,FALSE)=0.25,"SI","NO")</f>
        <v>SI</v>
      </c>
      <c r="K20" s="35" t="s">
        <v>173</v>
      </c>
      <c r="L20" s="143" t="str">
        <f>IF(VLOOKUP(C11,PUNTAJE!B15:AF179,31,FALSE)=0.25,"SI","NO")</f>
        <v>SI</v>
      </c>
      <c r="N20" s="35"/>
    </row>
    <row r="21" spans="2:14" ht="10.5" customHeight="1" thickBot="1" x14ac:dyDescent="0.3">
      <c r="B21" s="588"/>
      <c r="C21" s="589"/>
      <c r="D21" s="589"/>
      <c r="E21" s="589"/>
      <c r="F21" s="589"/>
      <c r="G21" s="589"/>
      <c r="H21" s="589"/>
      <c r="I21" s="589"/>
      <c r="J21" s="589"/>
      <c r="K21" s="589"/>
      <c r="L21" s="590"/>
    </row>
    <row r="22" spans="2:14" ht="54" customHeight="1" thickBot="1" x14ac:dyDescent="0.3">
      <c r="B22" s="591" t="str">
        <f>CONCATENATE("ACREDITACION EXPERIENCIA ",'DATOS INICIALES'!G4)</f>
        <v>ACREDITACION EXPERIENCIA FDLK-LP-013-20234</v>
      </c>
      <c r="C22" s="592"/>
      <c r="D22" s="592"/>
      <c r="E22" s="592"/>
      <c r="F22" s="592"/>
      <c r="G22" s="592"/>
      <c r="H22" s="592"/>
      <c r="I22" s="592"/>
      <c r="J22" s="593"/>
      <c r="K22" s="593"/>
      <c r="L22" s="594"/>
    </row>
    <row r="23" spans="2:14" ht="40.5" customHeight="1" x14ac:dyDescent="0.25">
      <c r="B23" s="31" t="s">
        <v>34</v>
      </c>
      <c r="C23" s="25" t="s">
        <v>166</v>
      </c>
      <c r="D23" s="26" t="s">
        <v>16</v>
      </c>
      <c r="E23" s="26" t="s">
        <v>17</v>
      </c>
      <c r="F23" s="26" t="s">
        <v>18</v>
      </c>
      <c r="G23" s="26" t="s">
        <v>19</v>
      </c>
      <c r="H23" s="26" t="s">
        <v>20</v>
      </c>
      <c r="I23" s="26" t="s">
        <v>21</v>
      </c>
      <c r="J23" s="26" t="s">
        <v>165</v>
      </c>
      <c r="K23" s="598" t="s">
        <v>74</v>
      </c>
      <c r="L23" s="599"/>
    </row>
    <row r="24" spans="2:14" ht="39.75" customHeight="1" x14ac:dyDescent="0.25">
      <c r="B24" s="582" t="s">
        <v>134</v>
      </c>
      <c r="C24" s="583"/>
      <c r="D24" s="90" t="s">
        <v>265</v>
      </c>
      <c r="E24" s="90" t="s">
        <v>265</v>
      </c>
      <c r="F24" s="90"/>
      <c r="G24" s="90"/>
      <c r="H24" s="90"/>
      <c r="I24" s="90"/>
      <c r="J24" s="90"/>
      <c r="K24" s="596"/>
      <c r="L24" s="597"/>
    </row>
    <row r="25" spans="2:14" ht="39.75" customHeight="1" x14ac:dyDescent="0.25">
      <c r="B25" s="582" t="s">
        <v>135</v>
      </c>
      <c r="C25" s="583"/>
      <c r="D25" s="90"/>
      <c r="E25" s="90"/>
      <c r="F25" s="90"/>
      <c r="G25" s="90"/>
      <c r="H25" s="90"/>
      <c r="I25" s="90"/>
      <c r="J25" s="90"/>
      <c r="K25" s="596"/>
      <c r="L25" s="597"/>
    </row>
    <row r="26" spans="2:14" ht="39.75" customHeight="1" x14ac:dyDescent="0.25">
      <c r="B26" s="582" t="s">
        <v>136</v>
      </c>
      <c r="C26" s="583"/>
      <c r="D26" s="90"/>
      <c r="E26" s="90"/>
      <c r="F26" s="90"/>
      <c r="G26" s="90"/>
      <c r="H26" s="90"/>
      <c r="I26" s="90"/>
      <c r="J26" s="90"/>
      <c r="K26" s="596"/>
      <c r="L26" s="597"/>
    </row>
    <row r="27" spans="2:14" ht="45.75" customHeight="1" x14ac:dyDescent="0.25">
      <c r="B27" s="600" t="s">
        <v>60</v>
      </c>
      <c r="C27" s="25" t="s">
        <v>37</v>
      </c>
      <c r="D27" s="91" t="s">
        <v>304</v>
      </c>
      <c r="E27" s="91" t="s">
        <v>305</v>
      </c>
      <c r="F27" s="91"/>
      <c r="G27" s="91"/>
      <c r="H27" s="91"/>
      <c r="I27" s="91"/>
      <c r="J27" s="91"/>
      <c r="K27" s="596"/>
      <c r="L27" s="597"/>
    </row>
    <row r="28" spans="2:14" ht="156.75" customHeight="1" x14ac:dyDescent="0.25">
      <c r="B28" s="601"/>
      <c r="C28" s="25" t="s">
        <v>38</v>
      </c>
      <c r="D28" s="91" t="s">
        <v>306</v>
      </c>
      <c r="E28" s="91" t="s">
        <v>307</v>
      </c>
      <c r="F28" s="91"/>
      <c r="G28" s="91"/>
      <c r="H28" s="91"/>
      <c r="I28" s="91"/>
      <c r="J28" s="91"/>
      <c r="K28" s="596"/>
      <c r="L28" s="597"/>
    </row>
    <row r="29" spans="2:14" ht="52.5" customHeight="1" x14ac:dyDescent="0.25">
      <c r="B29" s="601"/>
      <c r="C29" s="25" t="s">
        <v>169</v>
      </c>
      <c r="D29" s="95">
        <v>42208</v>
      </c>
      <c r="E29" s="95">
        <v>43213</v>
      </c>
      <c r="F29" s="95"/>
      <c r="G29" s="95"/>
      <c r="H29" s="95"/>
      <c r="I29" s="95"/>
      <c r="J29" s="95"/>
      <c r="K29" s="596"/>
      <c r="L29" s="597"/>
    </row>
    <row r="30" spans="2:14" ht="54.75" customHeight="1" x14ac:dyDescent="0.25">
      <c r="B30" s="601"/>
      <c r="C30" s="25" t="s">
        <v>42</v>
      </c>
      <c r="D30" s="95">
        <v>42855</v>
      </c>
      <c r="E30" s="95">
        <v>43636</v>
      </c>
      <c r="F30" s="95"/>
      <c r="G30" s="95"/>
      <c r="H30" s="95"/>
      <c r="I30" s="95"/>
      <c r="J30" s="95"/>
      <c r="K30" s="596"/>
      <c r="L30" s="597"/>
    </row>
    <row r="31" spans="2:14" ht="41.25" customHeight="1" x14ac:dyDescent="0.25">
      <c r="B31" s="601"/>
      <c r="C31" s="25" t="s">
        <v>39</v>
      </c>
      <c r="D31" s="92">
        <v>2017</v>
      </c>
      <c r="E31" s="92">
        <v>2019</v>
      </c>
      <c r="F31" s="92"/>
      <c r="G31" s="92"/>
      <c r="H31" s="92"/>
      <c r="I31" s="92"/>
      <c r="J31" s="92"/>
      <c r="K31" s="596"/>
      <c r="L31" s="597"/>
    </row>
    <row r="32" spans="2:14" ht="63" customHeight="1" x14ac:dyDescent="0.25">
      <c r="B32" s="601"/>
      <c r="C32" s="25" t="s">
        <v>40</v>
      </c>
      <c r="D32" s="91" t="s">
        <v>308</v>
      </c>
      <c r="E32" s="91" t="s">
        <v>309</v>
      </c>
      <c r="F32" s="91"/>
      <c r="G32" s="91"/>
      <c r="H32" s="91"/>
      <c r="I32" s="91"/>
      <c r="J32" s="91"/>
      <c r="K32" s="596"/>
      <c r="L32" s="597"/>
    </row>
    <row r="33" spans="2:12" ht="46.5" customHeight="1" x14ac:dyDescent="0.25">
      <c r="B33" s="601"/>
      <c r="C33" s="25" t="s">
        <v>41</v>
      </c>
      <c r="D33" s="91" t="s">
        <v>311</v>
      </c>
      <c r="E33" s="91" t="s">
        <v>310</v>
      </c>
      <c r="F33" s="91"/>
      <c r="G33" s="91"/>
      <c r="H33" s="91"/>
      <c r="I33" s="91"/>
      <c r="J33" s="91"/>
      <c r="K33" s="596"/>
      <c r="L33" s="597"/>
    </row>
    <row r="34" spans="2:12" ht="27.75" customHeight="1" x14ac:dyDescent="0.25">
      <c r="B34" s="601"/>
      <c r="C34" s="27" t="s">
        <v>35</v>
      </c>
      <c r="D34" s="96">
        <v>7</v>
      </c>
      <c r="E34" s="96">
        <v>9</v>
      </c>
      <c r="F34" s="96"/>
      <c r="G34" s="97"/>
      <c r="H34" s="97"/>
      <c r="I34" s="97"/>
      <c r="J34" s="97"/>
      <c r="K34" s="596"/>
      <c r="L34" s="597"/>
    </row>
    <row r="35" spans="2:12" ht="102.75" customHeight="1" x14ac:dyDescent="0.25">
      <c r="B35" s="601"/>
      <c r="C35" s="25" t="s">
        <v>137</v>
      </c>
      <c r="D35" s="93">
        <v>7113.32</v>
      </c>
      <c r="E35" s="93">
        <v>7222.84</v>
      </c>
      <c r="F35" s="93"/>
      <c r="G35" s="93"/>
      <c r="H35" s="93"/>
      <c r="I35" s="93"/>
      <c r="J35" s="93"/>
      <c r="K35" s="596"/>
      <c r="L35" s="597"/>
    </row>
    <row r="36" spans="2:12" ht="48" customHeight="1" x14ac:dyDescent="0.25">
      <c r="B36" s="601"/>
      <c r="C36" s="25" t="s">
        <v>76</v>
      </c>
      <c r="D36" s="105">
        <f>IFERROR(D35*VLOOKUP(D31,'DATOS INICIALES'!$A$12:$B$43,2,0),"0")</f>
        <v>5247617090.4399996</v>
      </c>
      <c r="E36" s="105">
        <f>IFERROR(E35*VLOOKUP(E31,'DATOS INICIALES'!$A$12:$B$43,2,0),"0")</f>
        <v>5981349369.4400005</v>
      </c>
      <c r="F36" s="105" t="str">
        <f>IFERROR(F35*VLOOKUP(F31,'DATOS INICIALES'!$A$12:$B$43,2,0),"0")</f>
        <v>0</v>
      </c>
      <c r="G36" s="105" t="str">
        <f>IFERROR(G35*VLOOKUP(G31,'DATOS INICIALES'!$A$12:$B$43,2,0),"0")</f>
        <v>0</v>
      </c>
      <c r="H36" s="105" t="str">
        <f>IFERROR(H35*VLOOKUP(H31,'DATOS INICIALES'!$A$12:$B$43,2,0),"0")</f>
        <v>0</v>
      </c>
      <c r="I36" s="105" t="str">
        <f>IFERROR(I35*VLOOKUP(I31,'DATOS INICIALES'!$A$12:$B$43,2,0),"0")</f>
        <v>0</v>
      </c>
      <c r="J36" s="105" t="str">
        <f>IFERROR(J35*VLOOKUP(J31,'DATOS INICIALES'!$A$12:$B$43,2,0),"0")</f>
        <v>0</v>
      </c>
      <c r="K36" s="596"/>
      <c r="L36" s="597"/>
    </row>
    <row r="37" spans="2:12" ht="33.75" customHeight="1" x14ac:dyDescent="0.25">
      <c r="B37" s="601"/>
      <c r="C37" s="25" t="s">
        <v>138</v>
      </c>
      <c r="D37" s="94">
        <v>0.74</v>
      </c>
      <c r="E37" s="94">
        <v>0.74</v>
      </c>
      <c r="F37" s="94"/>
      <c r="G37" s="94"/>
      <c r="H37" s="94"/>
      <c r="I37" s="94"/>
      <c r="J37" s="94"/>
      <c r="K37" s="596"/>
      <c r="L37" s="597"/>
    </row>
    <row r="38" spans="2:12" ht="48.75" customHeight="1" x14ac:dyDescent="0.25">
      <c r="B38" s="601"/>
      <c r="C38" s="25" t="s">
        <v>144</v>
      </c>
      <c r="D38" s="105">
        <f t="shared" ref="D38:J38" si="3">IF(D24="","0",D37*D36)</f>
        <v>3883236646.9255996</v>
      </c>
      <c r="E38" s="105">
        <f t="shared" si="3"/>
        <v>4426198533.3856001</v>
      </c>
      <c r="F38" s="105" t="str">
        <f t="shared" si="3"/>
        <v>0</v>
      </c>
      <c r="G38" s="105" t="str">
        <f t="shared" si="3"/>
        <v>0</v>
      </c>
      <c r="H38" s="105" t="str">
        <f t="shared" si="3"/>
        <v>0</v>
      </c>
      <c r="I38" s="105" t="str">
        <f t="shared" si="3"/>
        <v>0</v>
      </c>
      <c r="J38" s="105" t="str">
        <f t="shared" si="3"/>
        <v>0</v>
      </c>
      <c r="K38" s="596"/>
      <c r="L38" s="597"/>
    </row>
    <row r="39" spans="2:12" ht="65.25" customHeight="1" x14ac:dyDescent="0.25">
      <c r="B39" s="601"/>
      <c r="C39" s="25" t="s">
        <v>139</v>
      </c>
      <c r="D39" s="106">
        <f t="shared" ref="D39:J39" si="4">IFERROR(D35*D37,"0")</f>
        <v>5263.8567999999996</v>
      </c>
      <c r="E39" s="106">
        <f t="shared" si="4"/>
        <v>5344.9016000000001</v>
      </c>
      <c r="F39" s="106">
        <f t="shared" si="4"/>
        <v>0</v>
      </c>
      <c r="G39" s="106">
        <f t="shared" si="4"/>
        <v>0</v>
      </c>
      <c r="H39" s="106">
        <f t="shared" si="4"/>
        <v>0</v>
      </c>
      <c r="I39" s="106">
        <f t="shared" si="4"/>
        <v>0</v>
      </c>
      <c r="J39" s="106">
        <f t="shared" si="4"/>
        <v>0</v>
      </c>
      <c r="K39" s="596"/>
      <c r="L39" s="597"/>
    </row>
    <row r="40" spans="2:12" ht="65.25" customHeight="1" x14ac:dyDescent="0.25">
      <c r="B40" s="601"/>
      <c r="C40" s="25" t="s">
        <v>140</v>
      </c>
      <c r="D40" s="94"/>
      <c r="E40" s="94"/>
      <c r="F40" s="94"/>
      <c r="G40" s="94"/>
      <c r="H40" s="94"/>
      <c r="I40" s="94"/>
      <c r="J40" s="94"/>
      <c r="K40" s="596"/>
      <c r="L40" s="597"/>
    </row>
    <row r="41" spans="2:12" ht="65.25" customHeight="1" x14ac:dyDescent="0.25">
      <c r="B41" s="601"/>
      <c r="C41" s="25" t="s">
        <v>145</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596"/>
      <c r="L41" s="597"/>
    </row>
    <row r="42" spans="2:12" ht="65.25" customHeight="1" x14ac:dyDescent="0.25">
      <c r="B42" s="601"/>
      <c r="C42" s="25" t="s">
        <v>141</v>
      </c>
      <c r="D42" s="106">
        <f>IF(D25="",0,D35*D40)</f>
        <v>0</v>
      </c>
      <c r="E42" s="106">
        <f t="shared" ref="E42:J42" si="6">IF(E25="",0,E35*E40)</f>
        <v>0</v>
      </c>
      <c r="F42" s="106">
        <f t="shared" si="6"/>
        <v>0</v>
      </c>
      <c r="G42" s="106">
        <f t="shared" si="6"/>
        <v>0</v>
      </c>
      <c r="H42" s="106">
        <f t="shared" si="6"/>
        <v>0</v>
      </c>
      <c r="I42" s="106">
        <f t="shared" si="6"/>
        <v>0</v>
      </c>
      <c r="J42" s="106">
        <f t="shared" si="6"/>
        <v>0</v>
      </c>
      <c r="K42" s="596"/>
      <c r="L42" s="597"/>
    </row>
    <row r="43" spans="2:12" ht="65.25" customHeight="1" x14ac:dyDescent="0.25">
      <c r="B43" s="601"/>
      <c r="C43" s="25" t="s">
        <v>142</v>
      </c>
      <c r="D43" s="94"/>
      <c r="E43" s="94"/>
      <c r="F43" s="94"/>
      <c r="G43" s="94"/>
      <c r="H43" s="94"/>
      <c r="I43" s="94"/>
      <c r="J43" s="94"/>
      <c r="K43" s="596"/>
      <c r="L43" s="597"/>
    </row>
    <row r="44" spans="2:12" ht="65.25" customHeight="1" x14ac:dyDescent="0.25">
      <c r="B44" s="601"/>
      <c r="C44" s="25" t="s">
        <v>146</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596"/>
      <c r="L44" s="597"/>
    </row>
    <row r="45" spans="2:12" ht="65.25" customHeight="1" x14ac:dyDescent="0.25">
      <c r="B45" s="602"/>
      <c r="C45" s="25" t="s">
        <v>143</v>
      </c>
      <c r="D45" s="106">
        <f>IF(D26="",0,D35*D43)</f>
        <v>0</v>
      </c>
      <c r="E45" s="106">
        <f t="shared" ref="E45:J45" si="8">IF(E26="",0,E35*E43)</f>
        <v>0</v>
      </c>
      <c r="F45" s="106">
        <f t="shared" si="8"/>
        <v>0</v>
      </c>
      <c r="G45" s="106">
        <f t="shared" si="8"/>
        <v>0</v>
      </c>
      <c r="H45" s="106">
        <f t="shared" si="8"/>
        <v>0</v>
      </c>
      <c r="I45" s="106">
        <f t="shared" si="8"/>
        <v>0</v>
      </c>
      <c r="J45" s="106">
        <f t="shared" si="8"/>
        <v>0</v>
      </c>
      <c r="K45" s="596"/>
      <c r="L45" s="597"/>
    </row>
    <row r="46" spans="2:12" ht="39.75" customHeight="1" x14ac:dyDescent="0.25">
      <c r="B46" s="142" t="s">
        <v>57</v>
      </c>
      <c r="C46" s="29" t="s">
        <v>58</v>
      </c>
      <c r="D46" s="90" t="s">
        <v>14</v>
      </c>
      <c r="E46" s="90" t="s">
        <v>14</v>
      </c>
      <c r="F46" s="90"/>
      <c r="G46" s="90"/>
      <c r="H46" s="90"/>
      <c r="I46" s="90"/>
      <c r="J46" s="90"/>
      <c r="K46" s="596"/>
      <c r="L46" s="597"/>
    </row>
    <row r="47" spans="2:12" ht="24.75" customHeight="1" x14ac:dyDescent="0.25">
      <c r="B47" s="606" t="s">
        <v>36</v>
      </c>
      <c r="C47" s="28">
        <f>+'DATOS INICIALES'!D21</f>
        <v>72101500</v>
      </c>
      <c r="D47" s="96"/>
      <c r="E47" s="96"/>
      <c r="F47" s="96"/>
      <c r="G47" s="96"/>
      <c r="H47" s="96"/>
      <c r="I47" s="96"/>
      <c r="J47" s="97"/>
      <c r="K47" s="596"/>
      <c r="L47" s="597"/>
    </row>
    <row r="48" spans="2:12" ht="24.75" customHeight="1" x14ac:dyDescent="0.25">
      <c r="B48" s="607"/>
      <c r="C48" s="28">
        <f>+'DATOS INICIALES'!D22</f>
        <v>72102900</v>
      </c>
      <c r="D48" s="96" t="s">
        <v>79</v>
      </c>
      <c r="E48" s="96"/>
      <c r="F48" s="96"/>
      <c r="G48" s="96"/>
      <c r="H48" s="96"/>
      <c r="I48" s="96"/>
      <c r="J48" s="97"/>
      <c r="K48" s="596"/>
      <c r="L48" s="597"/>
    </row>
    <row r="49" spans="2:12" ht="24.75" customHeight="1" x14ac:dyDescent="0.25">
      <c r="B49" s="607"/>
      <c r="C49" s="28">
        <f>+'DATOS INICIALES'!D23</f>
        <v>72103300</v>
      </c>
      <c r="D49" s="96"/>
      <c r="E49" s="96"/>
      <c r="F49" s="96"/>
      <c r="G49" s="96"/>
      <c r="H49" s="96"/>
      <c r="I49" s="96"/>
      <c r="J49" s="97"/>
      <c r="K49" s="596"/>
      <c r="L49" s="597"/>
    </row>
    <row r="50" spans="2:12" ht="24.75" customHeight="1" x14ac:dyDescent="0.25">
      <c r="B50" s="607"/>
      <c r="C50" s="28">
        <f>+'DATOS INICIALES'!D24</f>
        <v>72141100</v>
      </c>
      <c r="D50" s="96"/>
      <c r="E50" s="96" t="s">
        <v>79</v>
      </c>
      <c r="F50" s="96"/>
      <c r="G50" s="96"/>
      <c r="H50" s="96"/>
      <c r="I50" s="96"/>
      <c r="J50" s="97"/>
      <c r="K50" s="596"/>
      <c r="L50" s="597"/>
    </row>
    <row r="51" spans="2:12" ht="24.75" customHeight="1" x14ac:dyDescent="0.25">
      <c r="B51" s="607"/>
      <c r="C51" s="28">
        <f>+'DATOS INICIALES'!D25</f>
        <v>72141500</v>
      </c>
      <c r="D51" s="96"/>
      <c r="E51" s="96"/>
      <c r="F51" s="96"/>
      <c r="G51" s="96"/>
      <c r="H51" s="96"/>
      <c r="I51" s="96"/>
      <c r="J51" s="97"/>
      <c r="K51" s="596"/>
      <c r="L51" s="597"/>
    </row>
    <row r="52" spans="2:12" ht="24.75" customHeight="1" x14ac:dyDescent="0.25">
      <c r="B52" s="607"/>
      <c r="C52" s="28">
        <f>+'DATOS INICIALES'!D26</f>
        <v>72153900</v>
      </c>
      <c r="D52" s="96"/>
      <c r="E52" s="96"/>
      <c r="F52" s="96"/>
      <c r="G52" s="96"/>
      <c r="H52" s="96"/>
      <c r="I52" s="96"/>
      <c r="J52" s="97"/>
      <c r="K52" s="596"/>
      <c r="L52" s="597"/>
    </row>
    <row r="53" spans="2:12" ht="24.75" customHeight="1" x14ac:dyDescent="0.25">
      <c r="B53" s="607"/>
      <c r="C53" s="28"/>
      <c r="D53" s="96"/>
      <c r="E53" s="96"/>
      <c r="F53" s="96"/>
      <c r="G53" s="96"/>
      <c r="H53" s="96"/>
      <c r="I53" s="96"/>
      <c r="J53" s="96"/>
      <c r="K53" s="596"/>
      <c r="L53" s="597"/>
    </row>
    <row r="54" spans="2:12" ht="60.75" customHeight="1" x14ac:dyDescent="0.25">
      <c r="B54" s="608"/>
      <c r="C54" s="15" t="s">
        <v>59</v>
      </c>
      <c r="D54" s="15" t="str">
        <f t="shared" ref="D54:J54" si="9">IF(D24="","N/A",IF(D47="SI","CUMPLE",IF(D48="SI","CUMPLE",IF(D49="SI","CUMPLE",IF(D50="SI","CUMPLE",IF(D51="SI","CUMPLE",IF(D52="SI","CUMPLE",IF(D53="SI","CUMPLE","NO CUMPLE"))))))))</f>
        <v>CUMPLE</v>
      </c>
      <c r="E54" s="15" t="str">
        <f t="shared" si="9"/>
        <v>CUMPLE</v>
      </c>
      <c r="F54" s="15" t="str">
        <f t="shared" si="9"/>
        <v>N/A</v>
      </c>
      <c r="G54" s="15" t="str">
        <f t="shared" si="9"/>
        <v>N/A</v>
      </c>
      <c r="H54" s="15" t="str">
        <f t="shared" si="9"/>
        <v>N/A</v>
      </c>
      <c r="I54" s="15" t="str">
        <f t="shared" si="9"/>
        <v>N/A</v>
      </c>
      <c r="J54" s="15" t="str">
        <f t="shared" si="9"/>
        <v>N/A</v>
      </c>
      <c r="K54" s="596"/>
      <c r="L54" s="597"/>
    </row>
    <row r="55" spans="2:12" ht="296.25" customHeight="1" x14ac:dyDescent="0.25">
      <c r="B55" s="609" t="s">
        <v>206</v>
      </c>
      <c r="C55" s="610"/>
      <c r="D55" s="90" t="s">
        <v>14</v>
      </c>
      <c r="E55" s="90" t="s">
        <v>14</v>
      </c>
      <c r="F55" s="90"/>
      <c r="G55" s="90"/>
      <c r="H55" s="90"/>
      <c r="I55" s="90"/>
      <c r="J55" s="90"/>
      <c r="K55" s="639"/>
      <c r="L55" s="640"/>
    </row>
    <row r="56" spans="2:12" ht="353.25" customHeight="1" x14ac:dyDescent="0.25">
      <c r="B56" s="609" t="s">
        <v>209</v>
      </c>
      <c r="C56" s="610"/>
      <c r="D56" s="90" t="s">
        <v>14</v>
      </c>
      <c r="E56" s="90" t="s">
        <v>14</v>
      </c>
      <c r="F56" s="90"/>
      <c r="G56" s="90"/>
      <c r="H56" s="90"/>
      <c r="I56" s="90"/>
      <c r="J56" s="90"/>
      <c r="K56" s="639"/>
      <c r="L56" s="640"/>
    </row>
    <row r="57" spans="2:12" ht="99" customHeight="1" x14ac:dyDescent="0.25">
      <c r="B57" s="603" t="s">
        <v>211</v>
      </c>
      <c r="C57" s="604"/>
      <c r="D57" s="90" t="s">
        <v>14</v>
      </c>
      <c r="E57" s="90" t="s">
        <v>14</v>
      </c>
      <c r="F57" s="90"/>
      <c r="G57" s="90"/>
      <c r="H57" s="90"/>
      <c r="I57" s="90"/>
      <c r="J57" s="90"/>
      <c r="K57" s="639"/>
      <c r="L57" s="640"/>
    </row>
    <row r="58" spans="2:12" ht="92.25" customHeight="1" x14ac:dyDescent="0.25">
      <c r="B58" s="603" t="s">
        <v>207</v>
      </c>
      <c r="C58" s="604"/>
      <c r="D58" s="90" t="s">
        <v>14</v>
      </c>
      <c r="E58" s="90" t="s">
        <v>14</v>
      </c>
      <c r="F58" s="90"/>
      <c r="G58" s="90"/>
      <c r="H58" s="90"/>
      <c r="I58" s="90"/>
      <c r="J58" s="90"/>
      <c r="K58" s="639"/>
      <c r="L58" s="640"/>
    </row>
    <row r="59" spans="2:12" ht="291.75" customHeight="1" x14ac:dyDescent="0.25">
      <c r="B59" s="603" t="s">
        <v>208</v>
      </c>
      <c r="C59" s="604"/>
      <c r="D59" s="90" t="s">
        <v>13</v>
      </c>
      <c r="E59" s="90" t="s">
        <v>13</v>
      </c>
      <c r="F59" s="90"/>
      <c r="G59" s="90"/>
      <c r="H59" s="90"/>
      <c r="I59" s="90"/>
      <c r="J59" s="90"/>
      <c r="K59" s="639"/>
      <c r="L59" s="640"/>
    </row>
    <row r="60" spans="2:12" ht="336" customHeight="1" x14ac:dyDescent="0.25">
      <c r="B60" s="531" t="s">
        <v>213</v>
      </c>
      <c r="C60" s="531"/>
      <c r="D60" s="90" t="s">
        <v>14</v>
      </c>
      <c r="E60" s="90" t="s">
        <v>14</v>
      </c>
      <c r="F60" s="90"/>
      <c r="G60" s="90"/>
      <c r="H60" s="90"/>
      <c r="I60" s="90"/>
      <c r="J60" s="90"/>
      <c r="K60" s="639"/>
      <c r="L60" s="640"/>
    </row>
    <row r="61" spans="2:12" ht="129.75" customHeight="1" x14ac:dyDescent="0.25">
      <c r="B61" s="584" t="s">
        <v>168</v>
      </c>
      <c r="C61" s="585"/>
      <c r="D61" s="90" t="s">
        <v>13</v>
      </c>
      <c r="E61" s="90" t="s">
        <v>13</v>
      </c>
      <c r="F61" s="90"/>
      <c r="G61" s="90"/>
      <c r="H61" s="90"/>
      <c r="I61" s="90"/>
      <c r="J61" s="90"/>
      <c r="K61" s="639"/>
      <c r="L61" s="640"/>
    </row>
    <row r="62" spans="2:12" ht="408.75" customHeight="1" x14ac:dyDescent="0.25">
      <c r="B62" s="605" t="s">
        <v>170</v>
      </c>
      <c r="C62" s="605"/>
      <c r="D62" s="90" t="s">
        <v>13</v>
      </c>
      <c r="E62" s="90" t="s">
        <v>13</v>
      </c>
      <c r="F62" s="90"/>
      <c r="G62" s="90"/>
      <c r="H62" s="90"/>
      <c r="I62" s="90"/>
      <c r="J62" s="90"/>
      <c r="K62" s="639"/>
      <c r="L62" s="640"/>
    </row>
    <row r="63" spans="2:12" ht="234.75" customHeight="1" x14ac:dyDescent="0.25">
      <c r="B63" s="531" t="s">
        <v>212</v>
      </c>
      <c r="C63" s="531"/>
      <c r="D63" s="90" t="s">
        <v>14</v>
      </c>
      <c r="E63" s="90" t="s">
        <v>14</v>
      </c>
      <c r="F63" s="90"/>
      <c r="G63" s="90"/>
      <c r="H63" s="90"/>
      <c r="I63" s="90"/>
      <c r="J63" s="90"/>
      <c r="K63" s="639"/>
      <c r="L63" s="640"/>
    </row>
    <row r="64" spans="2:12" ht="70.5" customHeight="1" x14ac:dyDescent="0.25">
      <c r="B64" s="611" t="s">
        <v>80</v>
      </c>
      <c r="C64" s="611"/>
      <c r="D64" s="15" t="str">
        <f>IF(D24="","N/A",IF(AND(D46="CUMPLE",D54="CUMPLE",D55="CUMPLE",D56="CUMPLE",D57="CUMPLE",D58="CUMPLE",OR(D59="CUMPLE",D59="N/A"),D60="CUMPLE",OR(D61="CUMPLE",D61="N/A"),D63="CUMPLE",OR(D62="CUMPLE",D62="N/A")),"CUMPLE","NO CUMPLE"))</f>
        <v>CUMPLE</v>
      </c>
      <c r="E64" s="15" t="str">
        <f>IF(E24="","N/A",IF(AND(E46="CUMPLE",E54="CUMPLE",E55="CUMPLE",E56="CUMPLE",E57="CUMPLE",E58="CUMPLE",OR(E59="CUMPLE",E59="N/A"),E60="CUMPLE",OR(E61="CUMPLE",E61="N/A"),E63="CUMPLE",OR(E62="CUMPLE",E62="N/A")),"CUMPLE","NO CUMPLE"))</f>
        <v>CUMPLE</v>
      </c>
      <c r="F64" s="15" t="str">
        <f t="shared" ref="F64:J64" si="10">IF(F24="","N/A",IF(AND(F46="CUMPLE",F54="CUMPLE",F55="CUMPLE",F56="CUMPLE",F57="CUMPLE",F58="CUMPLE",OR(F59="CUMPLE",F59="N/A"),F60="CUMPLE",OR(F61="CUMPLE",F61="N/A"),F63="CUMPLE",OR(F62="CUMPLE",F62="N/A")),"CUMPLE","NO CUMPLE"))</f>
        <v>N/A</v>
      </c>
      <c r="G64" s="15" t="str">
        <f t="shared" si="10"/>
        <v>N/A</v>
      </c>
      <c r="H64" s="15" t="str">
        <f t="shared" si="10"/>
        <v>N/A</v>
      </c>
      <c r="I64" s="15" t="str">
        <f t="shared" si="10"/>
        <v>N/A</v>
      </c>
      <c r="J64" s="15" t="str">
        <f t="shared" si="10"/>
        <v>N/A</v>
      </c>
      <c r="K64" s="165"/>
      <c r="L64" s="162"/>
    </row>
    <row r="65" spans="2:12" ht="81.75" customHeight="1" x14ac:dyDescent="0.25">
      <c r="B65" s="531" t="s">
        <v>177</v>
      </c>
      <c r="C65" s="531"/>
      <c r="D65" s="90" t="s">
        <v>14</v>
      </c>
      <c r="E65" s="90" t="s">
        <v>14</v>
      </c>
      <c r="F65" s="90"/>
      <c r="G65" s="90"/>
      <c r="H65" s="90"/>
      <c r="I65" s="90"/>
      <c r="J65" s="90"/>
      <c r="K65" s="639"/>
      <c r="L65" s="640"/>
    </row>
  </sheetData>
  <sheetProtection formatCells="0" formatColumns="0" formatRows="0"/>
  <mergeCells count="80">
    <mergeCell ref="B12:L12"/>
    <mergeCell ref="B2:L2"/>
    <mergeCell ref="B3:L3"/>
    <mergeCell ref="B4:L4"/>
    <mergeCell ref="B5:L5"/>
    <mergeCell ref="B7:I7"/>
    <mergeCell ref="J7:L7"/>
    <mergeCell ref="C8:I8"/>
    <mergeCell ref="C9:I9"/>
    <mergeCell ref="C10:I10"/>
    <mergeCell ref="C11:G11"/>
    <mergeCell ref="I11:L11"/>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K39:L39"/>
    <mergeCell ref="K40:L40"/>
    <mergeCell ref="K41:L41"/>
    <mergeCell ref="K42:L42"/>
    <mergeCell ref="K43:L43"/>
    <mergeCell ref="K44:L44"/>
    <mergeCell ref="K46:L46"/>
    <mergeCell ref="B47:B54"/>
    <mergeCell ref="K47:L47"/>
    <mergeCell ref="K48:L48"/>
    <mergeCell ref="K49:L49"/>
    <mergeCell ref="K50:L50"/>
    <mergeCell ref="K51:L51"/>
    <mergeCell ref="K52:L52"/>
    <mergeCell ref="K53:L53"/>
    <mergeCell ref="K54:L54"/>
    <mergeCell ref="B55:C55"/>
    <mergeCell ref="K55:L55"/>
    <mergeCell ref="B56:C56"/>
    <mergeCell ref="K56:L56"/>
    <mergeCell ref="B57:C57"/>
    <mergeCell ref="K57:L57"/>
    <mergeCell ref="B58:C58"/>
    <mergeCell ref="K58:L58"/>
    <mergeCell ref="B59:C59"/>
    <mergeCell ref="K59:L59"/>
    <mergeCell ref="B60:C60"/>
    <mergeCell ref="K60:L60"/>
    <mergeCell ref="B64:C64"/>
    <mergeCell ref="B65:C65"/>
    <mergeCell ref="K65:L65"/>
    <mergeCell ref="B61:C61"/>
    <mergeCell ref="K61:L61"/>
    <mergeCell ref="B62:C62"/>
    <mergeCell ref="K62:L62"/>
    <mergeCell ref="B63:C63"/>
    <mergeCell ref="K63:L63"/>
  </mergeCells>
  <conditionalFormatting sqref="D25:J35">
    <cfRule type="containsBlanks" dxfId="556" priority="13">
      <formula>LEN(TRIM(D25))=0</formula>
    </cfRule>
    <cfRule type="notContainsErrors" dxfId="555" priority="14">
      <formula>NOT(ISERROR(D25))</formula>
    </cfRule>
  </conditionalFormatting>
  <conditionalFormatting sqref="D34:J34 D24:K24 D37:J37 D40:J40 D43:J43 D46:J53 D55:J63 K64:L64 D65:K65">
    <cfRule type="containsBlanks" dxfId="554" priority="15">
      <formula>LEN(TRIM(D24))=0</formula>
    </cfRule>
  </conditionalFormatting>
  <conditionalFormatting sqref="D46:J53">
    <cfRule type="cellIs" dxfId="553" priority="11" operator="equal">
      <formula>"NO CUMPLE"</formula>
    </cfRule>
    <cfRule type="cellIs" dxfId="552" priority="12" operator="equal">
      <formula>"CUMPLE"</formula>
    </cfRule>
  </conditionalFormatting>
  <conditionalFormatting sqref="D54:J54">
    <cfRule type="cellIs" dxfId="551" priority="27" operator="equal">
      <formula>"""CUMPLE"""</formula>
    </cfRule>
    <cfRule type="cellIs" dxfId="550" priority="26" operator="equal">
      <formula>"NO CUMPLE"</formula>
    </cfRule>
    <cfRule type="cellIs" dxfId="549" priority="25" operator="equal">
      <formula>"CUMPLE"</formula>
    </cfRule>
    <cfRule type="cellIs" dxfId="548" priority="21" operator="equal">
      <formula>"N/A"</formula>
    </cfRule>
  </conditionalFormatting>
  <conditionalFormatting sqref="D55:J63">
    <cfRule type="cellIs" dxfId="547" priority="3" operator="equal">
      <formula>"NO CUMPLE"</formula>
    </cfRule>
    <cfRule type="cellIs" dxfId="546" priority="4" operator="equal">
      <formula>"CUMPLE"</formula>
    </cfRule>
  </conditionalFormatting>
  <conditionalFormatting sqref="D64:J64">
    <cfRule type="cellIs" dxfId="545" priority="19" operator="equal">
      <formula>"NO CUMPLE"</formula>
    </cfRule>
    <cfRule type="cellIs" dxfId="544" priority="20" operator="equal">
      <formula>"""CUMPLE"""</formula>
    </cfRule>
    <cfRule type="cellIs" dxfId="543" priority="17" operator="equal">
      <formula>"N/A"</formula>
    </cfRule>
    <cfRule type="cellIs" dxfId="542" priority="18" operator="equal">
      <formula>"CUMPLE"</formula>
    </cfRule>
  </conditionalFormatting>
  <conditionalFormatting sqref="D65:J65">
    <cfRule type="cellIs" dxfId="541" priority="9" operator="equal">
      <formula>"NO CUMPLE"</formula>
    </cfRule>
    <cfRule type="cellIs" dxfId="540" priority="10" operator="equal">
      <formula>"CUMPLE"</formula>
    </cfRule>
  </conditionalFormatting>
  <conditionalFormatting sqref="D24:K24 D34:J34 D37:J37 D40:J40 D43:J43 D46:J53 D55:J63 K64:L64 D65:K65">
    <cfRule type="notContainsErrors" dxfId="539" priority="16">
      <formula>NOT(ISERROR(D24))</formula>
    </cfRule>
  </conditionalFormatting>
  <conditionalFormatting sqref="F20:H20">
    <cfRule type="cellIs" dxfId="538" priority="31" operator="equal">
      <formula>"CUMPLE"</formula>
    </cfRule>
    <cfRule type="cellIs" dxfId="537" priority="32" operator="equal">
      <formula>"NO CUMPLE"</formula>
    </cfRule>
    <cfRule type="cellIs" dxfId="536" priority="33" operator="equal">
      <formula>"""CUMPLE"""</formula>
    </cfRule>
  </conditionalFormatting>
  <conditionalFormatting sqref="I11">
    <cfRule type="containsText" dxfId="535" priority="37" operator="containsText" text="NO CUMPLE">
      <formula>NOT(ISERROR(SEARCH("NO CUMPLE",I11)))</formula>
    </cfRule>
    <cfRule type="containsText" dxfId="534" priority="34" operator="containsText" text="INHABILITADO">
      <formula>NOT(ISERROR(SEARCH("INHABILITADO",I11)))</formula>
    </cfRule>
    <cfRule type="containsText" dxfId="533" priority="35" operator="containsText" text="HABILITADO">
      <formula>NOT(ISERROR(SEARCH("HABILITADO",I11)))</formula>
    </cfRule>
    <cfRule type="containsText" dxfId="532" priority="36" operator="containsText" text="HABILITADO">
      <formula>NOT(ISERROR(SEARCH("HABILITADO",I11)))</formula>
    </cfRule>
  </conditionalFormatting>
  <conditionalFormatting sqref="J20">
    <cfRule type="cellIs" dxfId="531" priority="8" operator="equal">
      <formula>"SI"</formula>
    </cfRule>
    <cfRule type="cellIs" dxfId="530" priority="7" operator="equal">
      <formula>"NO"</formula>
    </cfRule>
  </conditionalFormatting>
  <conditionalFormatting sqref="K19">
    <cfRule type="cellIs" dxfId="529" priority="22" operator="equal">
      <formula>"CUMPLE"</formula>
    </cfRule>
    <cfRule type="cellIs" dxfId="528" priority="23" operator="equal">
      <formula>"NO CUMPLE"</formula>
    </cfRule>
    <cfRule type="cellIs" dxfId="527" priority="24" operator="equal">
      <formula>"""CUMPLE"""</formula>
    </cfRule>
  </conditionalFormatting>
  <conditionalFormatting sqref="K25:K63">
    <cfRule type="notContainsErrors" dxfId="526" priority="2">
      <formula>NOT(ISERROR(K25))</formula>
    </cfRule>
    <cfRule type="containsBlanks" dxfId="525" priority="1">
      <formula>LEN(TRIM(K25))=0</formula>
    </cfRule>
  </conditionalFormatting>
  <conditionalFormatting sqref="L15">
    <cfRule type="cellIs" dxfId="524" priority="28" operator="equal">
      <formula>"CUMPLE"</formula>
    </cfRule>
    <cfRule type="cellIs" dxfId="523" priority="29" operator="equal">
      <formula>"NO CUMPLE"</formula>
    </cfRule>
    <cfRule type="cellIs" dxfId="522" priority="30" operator="equal">
      <formula>"""CUMPLE"""</formula>
    </cfRule>
  </conditionalFormatting>
  <conditionalFormatting sqref="L20">
    <cfRule type="cellIs" dxfId="521" priority="5" operator="equal">
      <formula>"NO"</formula>
    </cfRule>
    <cfRule type="cellIs" dxfId="520" priority="6" operator="equal">
      <formula>"SI"</formula>
    </cfRule>
  </conditionalFormatting>
  <dataValidations count="3">
    <dataValidation type="list" allowBlank="1" showInputMessage="1" showErrorMessage="1" sqref="D65:I65" xr:uid="{00000000-0002-0000-1A00-000000000000}">
      <formula1>"CUMPLE,NO CUMPLE"</formula1>
    </dataValidation>
    <dataValidation type="list" allowBlank="1" showInputMessage="1" showErrorMessage="1" sqref="D24:J26" xr:uid="{00000000-0002-0000-1A00-000001000000}">
      <formula1>$C$15:$C$19</formula1>
    </dataValidation>
    <dataValidation type="list" allowBlank="1" showInputMessage="1" showErrorMessage="1" sqref="L57:L64" xr:uid="{00000000-0002-0000-1A00-000002000000}">
      <formula1>"0,1,2,3,4,5,6"</formula1>
    </dataValidation>
  </dataValidations>
  <printOptions horizontalCentered="1"/>
  <pageMargins left="0.51181102362204722" right="0.51181102362204722" top="0.74803149606299213" bottom="0.74803149606299213" header="0.31496062992125984" footer="0.31496062992125984"/>
  <pageSetup scale="31"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1A00-000003000000}">
          <x14:formula1>
            <xm:f>'DATOS INICIALES'!$A$13:$A$43</xm:f>
          </x14:formula1>
          <xm:sqref>D31:I31</xm:sqref>
        </x14:dataValidation>
        <x14:dataValidation type="list" allowBlank="1" showInputMessage="1" showErrorMessage="1" xr:uid="{00000000-0002-0000-1A00-000004000000}">
          <x14:formula1>
            <xm:f>'DATOS INICIALES'!$D$21:$D$25</xm:f>
          </x14:formula1>
          <xm:sqref>M47:M54</xm:sqref>
        </x14:dataValidation>
        <x14:dataValidation type="list" allowBlank="1" showInputMessage="1" showErrorMessage="1" xr:uid="{00000000-0002-0000-1A00-000005000000}">
          <x14:formula1>
            <xm:f>'DATOS INICIALES'!$A$54:$A$59</xm:f>
          </x14:formula1>
          <xm:sqref>D23:I23</xm:sqref>
        </x14:dataValidation>
        <x14:dataValidation type="list" allowBlank="1" showInputMessage="1" showErrorMessage="1" xr:uid="{00000000-0002-0000-1A00-000006000000}">
          <x14:formula1>
            <xm:f>'DATOS INICIALES'!$A$50:$A$52</xm:f>
          </x14:formula1>
          <xm:sqref>D58:J63 D46:J46 J55:J56 D55:I57</xm:sqref>
        </x14:dataValidation>
        <x14:dataValidation type="list" allowBlank="1" showInputMessage="1" showErrorMessage="1" xr:uid="{00000000-0002-0000-1A00-000007000000}">
          <x14:formula1>
            <xm:f>'DATOS INICIALES'!$C$45:$C$46</xm:f>
          </x14:formula1>
          <xm:sqref>D47:I53 J47:J52</xm:sqref>
        </x14:dataValidation>
      </x14:dataValidations>
    </ext>
  </extLst>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N65"/>
  <sheetViews>
    <sheetView view="pageBreakPreview" zoomScale="55" zoomScaleNormal="55" zoomScaleSheetLayoutView="55" workbookViewId="0">
      <pane ySplit="11" topLeftCell="A25" activePane="bottomLeft" state="frozenSplit"/>
      <selection activeCell="D65" sqref="D65"/>
      <selection pane="bottomLeft" activeCell="E46" sqref="E46"/>
    </sheetView>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612" t="s">
        <v>0</v>
      </c>
      <c r="C2" s="613"/>
      <c r="D2" s="613"/>
      <c r="E2" s="613"/>
      <c r="F2" s="613"/>
      <c r="G2" s="613"/>
      <c r="H2" s="613"/>
      <c r="I2" s="613"/>
      <c r="J2" s="613"/>
      <c r="K2" s="613"/>
      <c r="L2" s="614"/>
    </row>
    <row r="3" spans="1:12" ht="4.5" customHeight="1" x14ac:dyDescent="0.25">
      <c r="B3" s="615"/>
      <c r="C3" s="616"/>
      <c r="D3" s="616"/>
      <c r="E3" s="616"/>
      <c r="F3" s="616"/>
      <c r="G3" s="616"/>
      <c r="H3" s="616"/>
      <c r="I3" s="616"/>
      <c r="J3" s="616"/>
      <c r="K3" s="616"/>
      <c r="L3" s="617"/>
    </row>
    <row r="4" spans="1:12" ht="18.75" x14ac:dyDescent="0.3">
      <c r="B4" s="618" t="str">
        <f>'DATOS INICIALES'!G4</f>
        <v>FDLK-LP-013-20234</v>
      </c>
      <c r="C4" s="619"/>
      <c r="D4" s="619"/>
      <c r="E4" s="619"/>
      <c r="F4" s="619"/>
      <c r="G4" s="619"/>
      <c r="H4" s="619"/>
      <c r="I4" s="619"/>
      <c r="J4" s="619"/>
      <c r="K4" s="619"/>
      <c r="L4" s="620"/>
    </row>
    <row r="5" spans="1:12" ht="3.75" customHeight="1" x14ac:dyDescent="0.25">
      <c r="B5" s="615"/>
      <c r="C5" s="616"/>
      <c r="D5" s="616"/>
      <c r="E5" s="616"/>
      <c r="F5" s="616"/>
      <c r="G5" s="616"/>
      <c r="H5" s="616"/>
      <c r="I5" s="616"/>
      <c r="J5" s="616"/>
      <c r="K5" s="616"/>
      <c r="L5" s="617"/>
    </row>
    <row r="6" spans="1:12" x14ac:dyDescent="0.25">
      <c r="B6" s="10" t="s">
        <v>32</v>
      </c>
      <c r="C6" s="73" t="s">
        <v>54</v>
      </c>
      <c r="D6" s="72" t="s">
        <v>70</v>
      </c>
      <c r="E6" s="89"/>
      <c r="F6" s="65"/>
      <c r="G6" s="72" t="s">
        <v>97</v>
      </c>
      <c r="H6" s="99">
        <v>45632</v>
      </c>
      <c r="I6" s="41"/>
      <c r="J6" s="41"/>
      <c r="K6" s="41"/>
      <c r="L6" s="42"/>
    </row>
    <row r="7" spans="1:12" x14ac:dyDescent="0.25">
      <c r="B7" s="621" t="s">
        <v>89</v>
      </c>
      <c r="C7" s="622"/>
      <c r="D7" s="622"/>
      <c r="E7" s="622"/>
      <c r="F7" s="622"/>
      <c r="G7" s="622"/>
      <c r="H7" s="622"/>
      <c r="I7" s="622"/>
      <c r="J7" s="623" t="s">
        <v>71</v>
      </c>
      <c r="K7" s="622"/>
      <c r="L7" s="624"/>
    </row>
    <row r="8" spans="1:12" ht="36.75" customHeight="1" x14ac:dyDescent="0.25">
      <c r="B8" s="2" t="s">
        <v>23</v>
      </c>
      <c r="C8" s="632" t="str">
        <f>'DATOS INICIALES'!D2</f>
        <v xml:space="preserve">“CONTRATAR POR EL SISTEMA DE PRECIOS UNITARIOS A MONTO AGOTABLE EL DIAGNÓSTICO, MANTENIMIENTO CORRECTIVO Y PREVENTIVO, SUMINISTRO E INSTALACION DE MOBILIARIO DE LOS PARQUES DE PROXIMIDAD (VECINALES Y DE BOLSILLO) PRIORIZADOS EN LA LOCALIDAD DE KENNEDY”.  </v>
      </c>
      <c r="D8" s="633"/>
      <c r="E8" s="633"/>
      <c r="F8" s="633"/>
      <c r="G8" s="633"/>
      <c r="H8" s="633"/>
      <c r="I8" s="633"/>
      <c r="J8" s="154" t="s">
        <v>66</v>
      </c>
      <c r="K8" s="155">
        <v>0.75</v>
      </c>
      <c r="L8" s="156">
        <f>K8*$C$10</f>
        <v>1645.1285451923077</v>
      </c>
    </row>
    <row r="9" spans="1:12" ht="28.5" customHeight="1" x14ac:dyDescent="0.25">
      <c r="B9" s="2" t="s">
        <v>68</v>
      </c>
      <c r="C9" s="634">
        <f>+'DATOS INICIALES'!C5</f>
        <v>2851556145</v>
      </c>
      <c r="D9" s="635"/>
      <c r="E9" s="635"/>
      <c r="F9" s="635"/>
      <c r="G9" s="635"/>
      <c r="H9" s="635"/>
      <c r="I9" s="635"/>
      <c r="J9" s="154" t="s">
        <v>67</v>
      </c>
      <c r="K9" s="155">
        <v>1.2</v>
      </c>
      <c r="L9" s="156">
        <f t="shared" ref="L9:L10" si="0">K9*$C$10</f>
        <v>2632.2056723076921</v>
      </c>
    </row>
    <row r="10" spans="1:12" ht="25.5" customHeight="1" x14ac:dyDescent="0.25">
      <c r="B10" s="2" t="s">
        <v>69</v>
      </c>
      <c r="C10" s="636">
        <f>C9/'DATOS INICIALES'!B43</f>
        <v>2193.5047269230768</v>
      </c>
      <c r="D10" s="637"/>
      <c r="E10" s="637"/>
      <c r="F10" s="637"/>
      <c r="G10" s="637"/>
      <c r="H10" s="637"/>
      <c r="I10" s="637"/>
      <c r="J10" s="154" t="s">
        <v>171</v>
      </c>
      <c r="K10" s="155">
        <v>1.5</v>
      </c>
      <c r="L10" s="156">
        <f t="shared" si="0"/>
        <v>3290.2570903846154</v>
      </c>
    </row>
    <row r="11" spans="1:12" ht="59.25" customHeight="1" x14ac:dyDescent="0.25">
      <c r="A11" s="11">
        <v>24</v>
      </c>
      <c r="B11" s="2" t="s">
        <v>24</v>
      </c>
      <c r="C11" s="638" t="str">
        <f>VLOOKUP(A11,PROPONENTES!$A$10:$B$42,2,FALSE)</f>
        <v>CONSORCIO T&amp;G PARQUES IV</v>
      </c>
      <c r="D11" s="638"/>
      <c r="E11" s="638"/>
      <c r="F11" s="638"/>
      <c r="G11" s="638"/>
      <c r="H11" s="146" t="s">
        <v>172</v>
      </c>
      <c r="I11" s="631" t="str">
        <f>IF(AND(F20="CUMPLE",G20="CUMPLE",H20="CUMPLE",L15="CUMPLE",K19="CUMPLE"),"CUMPLE","NO CUMPLE")</f>
        <v>CUMPLE</v>
      </c>
      <c r="J11" s="631"/>
      <c r="K11" s="631"/>
      <c r="L11" s="631"/>
    </row>
    <row r="12" spans="1:12" ht="9.75" customHeight="1" x14ac:dyDescent="0.25">
      <c r="B12" s="625"/>
      <c r="C12" s="626"/>
      <c r="D12" s="626"/>
      <c r="E12" s="626"/>
      <c r="F12" s="626"/>
      <c r="G12" s="626"/>
      <c r="H12" s="626"/>
      <c r="I12" s="626"/>
      <c r="J12" s="626"/>
      <c r="K12" s="626"/>
      <c r="L12" s="627"/>
    </row>
    <row r="13" spans="1:12" s="141" customFormat="1" ht="24" customHeight="1" x14ac:dyDescent="0.25">
      <c r="B13" s="628" t="s">
        <v>78</v>
      </c>
      <c r="C13" s="629"/>
      <c r="D13" s="629"/>
      <c r="E13" s="629"/>
      <c r="F13" s="629"/>
      <c r="G13" s="629"/>
      <c r="H13" s="629"/>
      <c r="I13" s="629"/>
      <c r="J13" s="629"/>
      <c r="K13" s="629"/>
      <c r="L13" s="630"/>
    </row>
    <row r="14" spans="1:12" ht="69" customHeight="1" x14ac:dyDescent="0.25">
      <c r="B14" s="595" t="s">
        <v>33</v>
      </c>
      <c r="C14" s="74" t="s">
        <v>61</v>
      </c>
      <c r="D14" s="74" t="s">
        <v>62</v>
      </c>
      <c r="E14" s="35" t="s">
        <v>65</v>
      </c>
      <c r="F14" s="35" t="s">
        <v>75</v>
      </c>
      <c r="G14" s="35" t="s">
        <v>64</v>
      </c>
      <c r="H14" s="35" t="s">
        <v>167</v>
      </c>
      <c r="I14" s="35" t="s">
        <v>72</v>
      </c>
      <c r="J14" s="35" t="s">
        <v>147</v>
      </c>
      <c r="K14" s="35" t="s">
        <v>148</v>
      </c>
      <c r="L14" s="74" t="s">
        <v>73</v>
      </c>
    </row>
    <row r="15" spans="1:12" ht="33.75" customHeight="1" x14ac:dyDescent="0.25">
      <c r="B15" s="595"/>
      <c r="C15" s="100" t="str">
        <f>IF(VLOOKUP(C11,PROPONENTES!B10:N111,2,FALSE)=0,"",VLOOKUP(C11,PROPONENTES!B10:N111,2,FALSE))</f>
        <v xml:space="preserve">TCONSTRUYE INGENIERIA SAS </v>
      </c>
      <c r="D15" s="101">
        <f>IF(VLOOKUP(C11,PROPONENTES!B10:N111,3,FALSE)=0,"",VLOOKUP(C11,PROPONENTES!B10:N111,3,FALSE))</f>
        <v>0.9</v>
      </c>
      <c r="E15" s="102">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2688.8450000000003</v>
      </c>
      <c r="F15" s="103" t="str">
        <f t="shared" ref="F15:F18" si="1">IF(C15="","",IF(E15&gt;=$J$15*0.5,"SI","NO"))</f>
        <v>SI</v>
      </c>
      <c r="G15" s="104" t="str">
        <f t="shared" ref="G15:G17" si="2">IF(C15="","",IF(E15&gt;=$J$15*0.05,"SI",IF(E15=0,"NO APORTA EXPERIENCIA",)))</f>
        <v>SI</v>
      </c>
      <c r="H15" s="103" t="str">
        <f>IF(C15="","",IF(AND(G15="NO APORTA EXPERIENCIA",D15&lt;=10%),"SI",IF(G15="SI","NO APLICA","NO - PORCENTAJE MAYOR AL 10%")))</f>
        <v>NO APLICA</v>
      </c>
      <c r="I15" s="641">
        <f>COUNTIF(D64:I64,"CUMPLE")</f>
        <v>2</v>
      </c>
      <c r="J15" s="586">
        <f>IF(AND(I15&gt;=1,I15&lt;=2),L8,IF(AND(I15&gt;=3,I15&lt;=4),L9,IF(AND(I15&gt;=5,I15&lt;=7),L10)))</f>
        <v>1645.1285451923077</v>
      </c>
      <c r="K15" s="586">
        <f>+E20</f>
        <v>2688.8450000000003</v>
      </c>
      <c r="L15" s="587" t="str">
        <f>IF(K15&gt;=J15,"CUMPLE","NO CUMPLE")</f>
        <v>CUMPLE</v>
      </c>
    </row>
    <row r="16" spans="1:12" ht="33.75" customHeight="1" x14ac:dyDescent="0.25">
      <c r="B16" s="595"/>
      <c r="C16" s="100" t="str">
        <f>IF(VLOOKUP(C11,PROPONENTES!B10:N111,4,FALSE)=0,"",VLOOKUP(C11,PROPONENTES!B10:N111,4,FALSE))</f>
        <v>GYMCOL SAS</v>
      </c>
      <c r="D16" s="101">
        <f>IF(VLOOKUP(C11,PROPONENTES!B10:N111,5,FALSE)=0,"",VLOOKUP(C11,PROPONENTES!B10:N111,5,FALSE))</f>
        <v>0.1</v>
      </c>
      <c r="E16" s="102">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0</v>
      </c>
      <c r="F16" s="103" t="str">
        <f t="shared" si="1"/>
        <v>NO</v>
      </c>
      <c r="G16" s="104" t="str">
        <f t="shared" si="2"/>
        <v>NO APORTA EXPERIENCIA</v>
      </c>
      <c r="H16" s="104" t="str">
        <f>IF(C16="","",IF(AND(G16="NO APORTA EXPERIENCIA",D16&lt;=10%),"SI",IF(G16="SI","NO APLICA","NO - PORCENTAJE MAYOR AL 10%")))</f>
        <v>SI</v>
      </c>
      <c r="I16" s="641"/>
      <c r="J16" s="586"/>
      <c r="K16" s="586"/>
      <c r="L16" s="587"/>
    </row>
    <row r="17" spans="2:14" ht="33.75" customHeight="1" x14ac:dyDescent="0.25">
      <c r="B17" s="595"/>
      <c r="C17" s="100" t="str">
        <f>IF(VLOOKUP(C11,PROPONENTES!B10:N111,6,FALSE)=0,"",VLOOKUP(C11,PROPONENTES!B10:N111,6,FALSE))</f>
        <v/>
      </c>
      <c r="D17" s="101" t="str">
        <f>IF(VLOOKUP(C11,PROPONENTES!B10:N111,7,FALSE)=0,"",VLOOKUP(C11,PROPONENTES!B10:N111,7,FALSE))</f>
        <v/>
      </c>
      <c r="E17" s="102" t="str">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
      </c>
      <c r="F17" s="103" t="str">
        <f t="shared" si="1"/>
        <v/>
      </c>
      <c r="G17" s="104" t="str">
        <f t="shared" si="2"/>
        <v/>
      </c>
      <c r="H17" s="103" t="str">
        <f>IF(C17="","",IF(AND(G17="NO APORTA EXPERIENCIA",D17&lt;=10%),"SI",IF(G17="SI","NO APLICA","NO - PORCENTAJE MAYOR AL 10%")))</f>
        <v/>
      </c>
      <c r="I17" s="641"/>
      <c r="J17" s="586"/>
      <c r="K17" s="586"/>
      <c r="L17" s="587"/>
    </row>
    <row r="18" spans="2:14" ht="50.25" customHeight="1" x14ac:dyDescent="0.25">
      <c r="B18" s="595"/>
      <c r="C18" s="100" t="str">
        <f>IF(VLOOKUP(C11,PROPONENTES!B10:N111,8,FALSE)=0,"",VLOOKUP(C11,PROPONENTES!B10:N111,8,FALSE))</f>
        <v/>
      </c>
      <c r="D18" s="101" t="str">
        <f>IF(VLOOKUP(C11,PROPONENTES!B10:N111,9,FALSE)=0,"",VLOOKUP(C11,PROPONENTES!B10:N111,9,FALSE))</f>
        <v/>
      </c>
      <c r="E18" s="102" t="str">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
      </c>
      <c r="F18" s="103" t="str">
        <f t="shared" si="1"/>
        <v/>
      </c>
      <c r="G18" s="104" t="str">
        <f>IF(C18="","",IF(E18&gt;=$J$15*0.05,"SI",IF(E18=0,"NO APORTA EXPERIENCIA",)))</f>
        <v/>
      </c>
      <c r="H18" s="103" t="str">
        <f>IF(C18="","",IF(AND(G18="NO APORTA EXPERIENCIA",D18&lt;=10%),"SI",IF(G18="SI","NO APLICA","NO - PORCENTAJE MAYOR AL 10%")))</f>
        <v/>
      </c>
      <c r="I18" s="35" t="s">
        <v>176</v>
      </c>
      <c r="J18" s="35" t="s">
        <v>175</v>
      </c>
      <c r="K18" s="528" t="s">
        <v>73</v>
      </c>
      <c r="L18" s="528"/>
    </row>
    <row r="19" spans="2:14" ht="33.75" customHeight="1" x14ac:dyDescent="0.25">
      <c r="B19" s="595"/>
      <c r="C19" s="100" t="str">
        <f>IF(VLOOKUP(C11,PROPONENTES!B10:N111,10,FALSE)=0,"",VLOOKUP(C11,PROPONENTES!B10:N111,10,FALSE))</f>
        <v/>
      </c>
      <c r="D19" s="101" t="str">
        <f>IF(VLOOKUP(C11,PROPONENTES!B10:N111,11,FALSE)=0,"",VLOOKUP(C11,PROPONENTES!B10:N111,11,FALSE))</f>
        <v/>
      </c>
      <c r="E19" s="102" t="str">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
      </c>
      <c r="F19" s="103" t="str">
        <f>IF(C19="","",IF(E19&gt;=$J$15*0.5,"SI","NO"))</f>
        <v/>
      </c>
      <c r="G19" s="104" t="str">
        <f>IF(C19="","",IF(E19&gt;=$J$15*0.05,"SI",IF(E19=0,"NO APORTA EXPERIENCIA",)))</f>
        <v/>
      </c>
      <c r="H19" s="103" t="str">
        <f>IF(C19="","",IF(AND(G19="NO APORTA EXPERIENCIA",D19&lt;=10%),"SI",IF(G19="SI","NO APLICA","NO - PORCENTAJE MAYOR AL 10%")))</f>
        <v/>
      </c>
      <c r="I19" s="157">
        <f>SUMIF(D65:J65,"CUMPLE",D39:J39)+SUMIF(D65:J65,"CUMPLE",D42:J42)+SUMIF(D65:J65,"CUMPLE",D45:J45)</f>
        <v>2688.8450000000003</v>
      </c>
      <c r="J19" s="152">
        <f>70%*C10</f>
        <v>1535.4533088461537</v>
      </c>
      <c r="K19" s="587" t="str">
        <f>IF(I19&gt;=J19,"CUMPLE","NO CUMPLE")</f>
        <v>CUMPLE</v>
      </c>
      <c r="L19" s="587"/>
    </row>
    <row r="20" spans="2:14" ht="84.75" customHeight="1" x14ac:dyDescent="0.25">
      <c r="B20" s="30" t="s">
        <v>63</v>
      </c>
      <c r="C20" s="24">
        <f>+VLOOKUP(C11,PROPONENTES!B10:N111,12,FALSE)</f>
        <v>2</v>
      </c>
      <c r="D20" s="101">
        <f>+VLOOKUP(C11,PROPONENTES!B10:N111,13,FALSE)</f>
        <v>1</v>
      </c>
      <c r="E20" s="36">
        <f>SUM(E15:E19)</f>
        <v>2688.8450000000003</v>
      </c>
      <c r="F20" s="15" t="str">
        <f>IF(F15="SI","CUMPLE",IF(F16="SI","CUMPLE",IF(F17="SI","CUMPLE",IF(F18="SI","CUMPLE",IF(F19="SI","CUMPLE","NO CUMPLE")))))</f>
        <v>CUMPLE</v>
      </c>
      <c r="G20" s="15"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5" t="str">
        <f>IF(COUNTIF(E15:E19,0)&gt;1,"NO CUMPLE, HAY MAS DE UN (1) INTEGRANTE QUE NO APORTA EXPERIENCIA",IF(AND(OR(H15="NO APLICA",H15="SI",H15=""),OR(H16="NO APLICA",H16="SI",H16=""),OR(H17="NO APLICA",H17="SI",H17=""),OR(H18="NO APLICA",H18="SI",H18=""),OR(H19="NO APLICA",H19="SI",H19="")),"CUMPLE","NO CUMPLE"))</f>
        <v>CUMPLE</v>
      </c>
      <c r="I20" s="35" t="s">
        <v>174</v>
      </c>
      <c r="J20" s="143" t="str">
        <f>IF(VLOOKUP(C11,PUNTAJE!B15:AF179,27,FALSE)=0.25,"SI","NO")</f>
        <v>SI</v>
      </c>
      <c r="K20" s="35" t="s">
        <v>173</v>
      </c>
      <c r="L20" s="143" t="str">
        <f>IF(VLOOKUP(C11,PUNTAJE!B15:AF179,31,FALSE)=0.25,"SI","NO")</f>
        <v>SI</v>
      </c>
      <c r="N20" s="35"/>
    </row>
    <row r="21" spans="2:14" ht="10.5" customHeight="1" thickBot="1" x14ac:dyDescent="0.3">
      <c r="B21" s="588"/>
      <c r="C21" s="589"/>
      <c r="D21" s="589"/>
      <c r="E21" s="589"/>
      <c r="F21" s="589"/>
      <c r="G21" s="589"/>
      <c r="H21" s="589"/>
      <c r="I21" s="589"/>
      <c r="J21" s="589"/>
      <c r="K21" s="589"/>
      <c r="L21" s="590"/>
    </row>
    <row r="22" spans="2:14" ht="54" customHeight="1" thickBot="1" x14ac:dyDescent="0.3">
      <c r="B22" s="591" t="str">
        <f>CONCATENATE("ACREDITACION EXPERIENCIA ",'DATOS INICIALES'!G4)</f>
        <v>ACREDITACION EXPERIENCIA FDLK-LP-013-20234</v>
      </c>
      <c r="C22" s="592"/>
      <c r="D22" s="592"/>
      <c r="E22" s="592"/>
      <c r="F22" s="592"/>
      <c r="G22" s="592"/>
      <c r="H22" s="592"/>
      <c r="I22" s="592"/>
      <c r="J22" s="593"/>
      <c r="K22" s="593"/>
      <c r="L22" s="594"/>
    </row>
    <row r="23" spans="2:14" ht="40.5" customHeight="1" x14ac:dyDescent="0.25">
      <c r="B23" s="31" t="s">
        <v>34</v>
      </c>
      <c r="C23" s="25" t="s">
        <v>166</v>
      </c>
      <c r="D23" s="26" t="s">
        <v>16</v>
      </c>
      <c r="E23" s="26" t="s">
        <v>17</v>
      </c>
      <c r="F23" s="26" t="s">
        <v>18</v>
      </c>
      <c r="G23" s="26" t="s">
        <v>19</v>
      </c>
      <c r="H23" s="26" t="s">
        <v>20</v>
      </c>
      <c r="I23" s="26" t="s">
        <v>21</v>
      </c>
      <c r="J23" s="26" t="s">
        <v>165</v>
      </c>
      <c r="K23" s="598" t="s">
        <v>74</v>
      </c>
      <c r="L23" s="599"/>
    </row>
    <row r="24" spans="2:14" ht="39.75" customHeight="1" x14ac:dyDescent="0.25">
      <c r="B24" s="582" t="s">
        <v>134</v>
      </c>
      <c r="C24" s="583"/>
      <c r="D24" s="90" t="s">
        <v>267</v>
      </c>
      <c r="E24" s="90" t="s">
        <v>267</v>
      </c>
      <c r="F24" s="90"/>
      <c r="G24" s="90"/>
      <c r="H24" s="90"/>
      <c r="I24" s="90"/>
      <c r="J24" s="90"/>
      <c r="K24" s="596"/>
      <c r="L24" s="597"/>
    </row>
    <row r="25" spans="2:14" ht="39.75" customHeight="1" x14ac:dyDescent="0.25">
      <c r="B25" s="582" t="s">
        <v>135</v>
      </c>
      <c r="C25" s="583"/>
      <c r="D25" s="90"/>
      <c r="E25" s="90"/>
      <c r="F25" s="90"/>
      <c r="G25" s="90"/>
      <c r="H25" s="90"/>
      <c r="I25" s="90"/>
      <c r="J25" s="90"/>
      <c r="K25" s="596"/>
      <c r="L25" s="597"/>
    </row>
    <row r="26" spans="2:14" ht="39.75" customHeight="1" x14ac:dyDescent="0.25">
      <c r="B26" s="582" t="s">
        <v>136</v>
      </c>
      <c r="C26" s="583"/>
      <c r="D26" s="90"/>
      <c r="E26" s="90"/>
      <c r="F26" s="90"/>
      <c r="G26" s="90"/>
      <c r="H26" s="90"/>
      <c r="I26" s="90"/>
      <c r="J26" s="90"/>
      <c r="K26" s="596"/>
      <c r="L26" s="597"/>
    </row>
    <row r="27" spans="2:14" ht="45.75" customHeight="1" x14ac:dyDescent="0.25">
      <c r="B27" s="600" t="s">
        <v>60</v>
      </c>
      <c r="C27" s="25" t="s">
        <v>37</v>
      </c>
      <c r="D27" s="91" t="s">
        <v>312</v>
      </c>
      <c r="E27" s="91" t="s">
        <v>313</v>
      </c>
      <c r="F27" s="91"/>
      <c r="G27" s="91"/>
      <c r="H27" s="91"/>
      <c r="I27" s="91"/>
      <c r="J27" s="91"/>
      <c r="K27" s="596"/>
      <c r="L27" s="597"/>
    </row>
    <row r="28" spans="2:14" ht="156.75" customHeight="1" x14ac:dyDescent="0.25">
      <c r="B28" s="601"/>
      <c r="C28" s="25" t="s">
        <v>38</v>
      </c>
      <c r="D28" s="91" t="s">
        <v>314</v>
      </c>
      <c r="E28" s="91" t="s">
        <v>320</v>
      </c>
      <c r="F28" s="91"/>
      <c r="G28" s="91"/>
      <c r="H28" s="91"/>
      <c r="I28" s="91"/>
      <c r="J28" s="91"/>
      <c r="K28" s="596"/>
      <c r="L28" s="597"/>
    </row>
    <row r="29" spans="2:14" ht="52.5" customHeight="1" x14ac:dyDescent="0.25">
      <c r="B29" s="601"/>
      <c r="C29" s="25" t="s">
        <v>169</v>
      </c>
      <c r="D29" s="95">
        <v>38408</v>
      </c>
      <c r="E29" s="95">
        <v>39204</v>
      </c>
      <c r="F29" s="95"/>
      <c r="G29" s="95"/>
      <c r="H29" s="95"/>
      <c r="I29" s="95"/>
      <c r="J29" s="95"/>
      <c r="K29" s="596"/>
      <c r="L29" s="597"/>
    </row>
    <row r="30" spans="2:14" ht="54.75" customHeight="1" x14ac:dyDescent="0.25">
      <c r="B30" s="601"/>
      <c r="C30" s="25" t="s">
        <v>42</v>
      </c>
      <c r="D30" s="95">
        <v>38879</v>
      </c>
      <c r="E30" s="95">
        <v>39355</v>
      </c>
      <c r="F30" s="95"/>
      <c r="G30" s="95"/>
      <c r="H30" s="95"/>
      <c r="I30" s="95"/>
      <c r="J30" s="95"/>
      <c r="K30" s="596"/>
      <c r="L30" s="597"/>
    </row>
    <row r="31" spans="2:14" ht="41.25" customHeight="1" x14ac:dyDescent="0.25">
      <c r="B31" s="601"/>
      <c r="C31" s="25" t="s">
        <v>39</v>
      </c>
      <c r="D31" s="92">
        <v>2006</v>
      </c>
      <c r="E31" s="92">
        <v>2001</v>
      </c>
      <c r="F31" s="92"/>
      <c r="G31" s="92"/>
      <c r="H31" s="92"/>
      <c r="I31" s="92"/>
      <c r="J31" s="92"/>
      <c r="K31" s="596"/>
      <c r="L31" s="597"/>
    </row>
    <row r="32" spans="2:14" ht="63" customHeight="1" x14ac:dyDescent="0.25">
      <c r="B32" s="601"/>
      <c r="C32" s="25" t="s">
        <v>40</v>
      </c>
      <c r="D32" s="91" t="s">
        <v>315</v>
      </c>
      <c r="E32" s="91" t="s">
        <v>315</v>
      </c>
      <c r="F32" s="91"/>
      <c r="G32" s="91"/>
      <c r="H32" s="91"/>
      <c r="I32" s="91"/>
      <c r="J32" s="91"/>
      <c r="K32" s="596"/>
      <c r="L32" s="597"/>
    </row>
    <row r="33" spans="2:12" ht="46.5" customHeight="1" x14ac:dyDescent="0.25">
      <c r="B33" s="601"/>
      <c r="C33" s="25" t="s">
        <v>41</v>
      </c>
      <c r="D33" s="91" t="s">
        <v>318</v>
      </c>
      <c r="E33" s="91" t="s">
        <v>319</v>
      </c>
      <c r="F33" s="91"/>
      <c r="G33" s="91"/>
      <c r="H33" s="91"/>
      <c r="I33" s="91"/>
      <c r="J33" s="91"/>
      <c r="K33" s="596"/>
      <c r="L33" s="597"/>
    </row>
    <row r="34" spans="2:12" ht="27.75" customHeight="1" x14ac:dyDescent="0.25">
      <c r="B34" s="601"/>
      <c r="C34" s="27" t="s">
        <v>35</v>
      </c>
      <c r="D34" s="96" t="s">
        <v>316</v>
      </c>
      <c r="E34" s="96" t="s">
        <v>317</v>
      </c>
      <c r="F34" s="96"/>
      <c r="G34" s="97"/>
      <c r="H34" s="97"/>
      <c r="I34" s="97"/>
      <c r="J34" s="97"/>
      <c r="K34" s="596"/>
      <c r="L34" s="597"/>
    </row>
    <row r="35" spans="2:12" ht="102.75" customHeight="1" x14ac:dyDescent="0.25">
      <c r="B35" s="601"/>
      <c r="C35" s="25" t="s">
        <v>137</v>
      </c>
      <c r="D35" s="93">
        <v>1966.65</v>
      </c>
      <c r="E35" s="93">
        <v>1444.39</v>
      </c>
      <c r="F35" s="93"/>
      <c r="G35" s="93"/>
      <c r="H35" s="93"/>
      <c r="I35" s="93"/>
      <c r="J35" s="93"/>
      <c r="K35" s="596"/>
      <c r="L35" s="597"/>
    </row>
    <row r="36" spans="2:12" ht="48" customHeight="1" x14ac:dyDescent="0.25">
      <c r="B36" s="601"/>
      <c r="C36" s="25" t="s">
        <v>76</v>
      </c>
      <c r="D36" s="105">
        <f>IFERROR(D35*VLOOKUP(D31,'DATOS INICIALES'!$A$12:$B$43,2,0),"0")</f>
        <v>802393200</v>
      </c>
      <c r="E36" s="105">
        <f>IFERROR(E35*VLOOKUP(E31,'DATOS INICIALES'!$A$12:$B$43,2,0),"0")</f>
        <v>413095540</v>
      </c>
      <c r="F36" s="105" t="str">
        <f>IFERROR(F35*VLOOKUP(F31,'DATOS INICIALES'!$A$12:$B$43,2,0),"0")</f>
        <v>0</v>
      </c>
      <c r="G36" s="105" t="str">
        <f>IFERROR(G35*VLOOKUP(G31,'DATOS INICIALES'!$A$12:$B$43,2,0),"0")</f>
        <v>0</v>
      </c>
      <c r="H36" s="105" t="str">
        <f>IFERROR(H35*VLOOKUP(H31,'DATOS INICIALES'!$A$12:$B$43,2,0),"0")</f>
        <v>0</v>
      </c>
      <c r="I36" s="105" t="str">
        <f>IFERROR(I35*VLOOKUP(I31,'DATOS INICIALES'!$A$12:$B$43,2,0),"0")</f>
        <v>0</v>
      </c>
      <c r="J36" s="105" t="str">
        <f>IFERROR(J35*VLOOKUP(J31,'DATOS INICIALES'!$A$12:$B$43,2,0),"0")</f>
        <v>0</v>
      </c>
      <c r="K36" s="596"/>
      <c r="L36" s="597"/>
    </row>
    <row r="37" spans="2:12" ht="33.75" customHeight="1" x14ac:dyDescent="0.25">
      <c r="B37" s="601"/>
      <c r="C37" s="25" t="s">
        <v>138</v>
      </c>
      <c r="D37" s="94">
        <v>1</v>
      </c>
      <c r="E37" s="94">
        <v>0.5</v>
      </c>
      <c r="F37" s="94"/>
      <c r="G37" s="94"/>
      <c r="H37" s="94"/>
      <c r="I37" s="94"/>
      <c r="J37" s="94"/>
      <c r="K37" s="596"/>
      <c r="L37" s="597"/>
    </row>
    <row r="38" spans="2:12" ht="48.75" customHeight="1" x14ac:dyDescent="0.25">
      <c r="B38" s="601"/>
      <c r="C38" s="25" t="s">
        <v>144</v>
      </c>
      <c r="D38" s="105">
        <f t="shared" ref="D38:J38" si="3">IF(D24="","0",D37*D36)</f>
        <v>802393200</v>
      </c>
      <c r="E38" s="105">
        <f t="shared" si="3"/>
        <v>206547770</v>
      </c>
      <c r="F38" s="105" t="str">
        <f t="shared" si="3"/>
        <v>0</v>
      </c>
      <c r="G38" s="105" t="str">
        <f t="shared" si="3"/>
        <v>0</v>
      </c>
      <c r="H38" s="105" t="str">
        <f t="shared" si="3"/>
        <v>0</v>
      </c>
      <c r="I38" s="105" t="str">
        <f t="shared" si="3"/>
        <v>0</v>
      </c>
      <c r="J38" s="105" t="str">
        <f t="shared" si="3"/>
        <v>0</v>
      </c>
      <c r="K38" s="596"/>
      <c r="L38" s="597"/>
    </row>
    <row r="39" spans="2:12" ht="65.25" customHeight="1" x14ac:dyDescent="0.25">
      <c r="B39" s="601"/>
      <c r="C39" s="25" t="s">
        <v>139</v>
      </c>
      <c r="D39" s="106">
        <f t="shared" ref="D39:J39" si="4">IFERROR(D35*D37,"0")</f>
        <v>1966.65</v>
      </c>
      <c r="E39" s="106">
        <f t="shared" si="4"/>
        <v>722.19500000000005</v>
      </c>
      <c r="F39" s="106">
        <f t="shared" si="4"/>
        <v>0</v>
      </c>
      <c r="G39" s="106">
        <f t="shared" si="4"/>
        <v>0</v>
      </c>
      <c r="H39" s="106">
        <f t="shared" si="4"/>
        <v>0</v>
      </c>
      <c r="I39" s="106">
        <f t="shared" si="4"/>
        <v>0</v>
      </c>
      <c r="J39" s="106">
        <f t="shared" si="4"/>
        <v>0</v>
      </c>
      <c r="K39" s="596"/>
      <c r="L39" s="597"/>
    </row>
    <row r="40" spans="2:12" ht="65.25" customHeight="1" x14ac:dyDescent="0.25">
      <c r="B40" s="601"/>
      <c r="C40" s="25" t="s">
        <v>140</v>
      </c>
      <c r="D40" s="94"/>
      <c r="E40" s="94"/>
      <c r="F40" s="94"/>
      <c r="G40" s="94"/>
      <c r="H40" s="94"/>
      <c r="I40" s="94"/>
      <c r="J40" s="94"/>
      <c r="K40" s="596"/>
      <c r="L40" s="597"/>
    </row>
    <row r="41" spans="2:12" ht="65.25" customHeight="1" x14ac:dyDescent="0.25">
      <c r="B41" s="601"/>
      <c r="C41" s="25" t="s">
        <v>145</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596"/>
      <c r="L41" s="597"/>
    </row>
    <row r="42" spans="2:12" ht="65.25" customHeight="1" x14ac:dyDescent="0.25">
      <c r="B42" s="601"/>
      <c r="C42" s="25" t="s">
        <v>141</v>
      </c>
      <c r="D42" s="106">
        <f>IF(D25="",0,D35*D40)</f>
        <v>0</v>
      </c>
      <c r="E42" s="106">
        <f t="shared" ref="E42:J42" si="6">IF(E25="",0,E35*E40)</f>
        <v>0</v>
      </c>
      <c r="F42" s="106">
        <f t="shared" si="6"/>
        <v>0</v>
      </c>
      <c r="G42" s="106">
        <f t="shared" si="6"/>
        <v>0</v>
      </c>
      <c r="H42" s="106">
        <f t="shared" si="6"/>
        <v>0</v>
      </c>
      <c r="I42" s="106">
        <f t="shared" si="6"/>
        <v>0</v>
      </c>
      <c r="J42" s="106">
        <f t="shared" si="6"/>
        <v>0</v>
      </c>
      <c r="K42" s="596"/>
      <c r="L42" s="597"/>
    </row>
    <row r="43" spans="2:12" ht="65.25" customHeight="1" x14ac:dyDescent="0.25">
      <c r="B43" s="601"/>
      <c r="C43" s="25" t="s">
        <v>142</v>
      </c>
      <c r="D43" s="94"/>
      <c r="E43" s="94"/>
      <c r="F43" s="94"/>
      <c r="G43" s="94"/>
      <c r="H43" s="94"/>
      <c r="I43" s="94"/>
      <c r="J43" s="94"/>
      <c r="K43" s="596"/>
      <c r="L43" s="597"/>
    </row>
    <row r="44" spans="2:12" ht="65.25" customHeight="1" x14ac:dyDescent="0.25">
      <c r="B44" s="601"/>
      <c r="C44" s="25" t="s">
        <v>146</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596"/>
      <c r="L44" s="597"/>
    </row>
    <row r="45" spans="2:12" ht="65.25" customHeight="1" x14ac:dyDescent="0.25">
      <c r="B45" s="602"/>
      <c r="C45" s="25" t="s">
        <v>143</v>
      </c>
      <c r="D45" s="106">
        <f>IF(D26="",0,D35*D43)</f>
        <v>0</v>
      </c>
      <c r="E45" s="106">
        <f t="shared" ref="E45:J45" si="8">IF(E26="",0,E35*E43)</f>
        <v>0</v>
      </c>
      <c r="F45" s="106">
        <f t="shared" si="8"/>
        <v>0</v>
      </c>
      <c r="G45" s="106">
        <f t="shared" si="8"/>
        <v>0</v>
      </c>
      <c r="H45" s="106">
        <f t="shared" si="8"/>
        <v>0</v>
      </c>
      <c r="I45" s="106">
        <f t="shared" si="8"/>
        <v>0</v>
      </c>
      <c r="J45" s="106">
        <f t="shared" si="8"/>
        <v>0</v>
      </c>
      <c r="K45" s="596"/>
      <c r="L45" s="597"/>
    </row>
    <row r="46" spans="2:12" ht="39.75" customHeight="1" x14ac:dyDescent="0.25">
      <c r="B46" s="142" t="s">
        <v>57</v>
      </c>
      <c r="C46" s="29" t="s">
        <v>58</v>
      </c>
      <c r="D46" s="90" t="s">
        <v>14</v>
      </c>
      <c r="E46" s="90" t="s">
        <v>14</v>
      </c>
      <c r="F46" s="90"/>
      <c r="G46" s="90"/>
      <c r="H46" s="90"/>
      <c r="I46" s="90"/>
      <c r="J46" s="90"/>
      <c r="K46" s="596"/>
      <c r="L46" s="597"/>
    </row>
    <row r="47" spans="2:12" ht="24.75" customHeight="1" x14ac:dyDescent="0.25">
      <c r="B47" s="606" t="s">
        <v>36</v>
      </c>
      <c r="C47" s="28">
        <f>+'DATOS INICIALES'!D21</f>
        <v>72101500</v>
      </c>
      <c r="D47" s="96"/>
      <c r="E47" s="96"/>
      <c r="F47" s="96"/>
      <c r="G47" s="96"/>
      <c r="H47" s="96"/>
      <c r="I47" s="96"/>
      <c r="J47" s="97"/>
      <c r="K47" s="596"/>
      <c r="L47" s="597"/>
    </row>
    <row r="48" spans="2:12" ht="24.75" customHeight="1" x14ac:dyDescent="0.25">
      <c r="B48" s="607"/>
      <c r="C48" s="28">
        <f>+'DATOS INICIALES'!D22</f>
        <v>72102900</v>
      </c>
      <c r="D48" s="96"/>
      <c r="E48" s="96"/>
      <c r="F48" s="96"/>
      <c r="G48" s="96"/>
      <c r="H48" s="96"/>
      <c r="I48" s="96"/>
      <c r="J48" s="97"/>
      <c r="K48" s="596"/>
      <c r="L48" s="597"/>
    </row>
    <row r="49" spans="2:12" ht="24.75" customHeight="1" x14ac:dyDescent="0.25">
      <c r="B49" s="607"/>
      <c r="C49" s="28">
        <f>+'DATOS INICIALES'!D23</f>
        <v>72103300</v>
      </c>
      <c r="D49" s="96" t="s">
        <v>79</v>
      </c>
      <c r="E49" s="96"/>
      <c r="F49" s="96"/>
      <c r="G49" s="96"/>
      <c r="H49" s="96"/>
      <c r="I49" s="96"/>
      <c r="J49" s="97"/>
      <c r="K49" s="596"/>
      <c r="L49" s="597"/>
    </row>
    <row r="50" spans="2:12" ht="24.75" customHeight="1" x14ac:dyDescent="0.25">
      <c r="B50" s="607"/>
      <c r="C50" s="28">
        <f>+'DATOS INICIALES'!D24</f>
        <v>72141100</v>
      </c>
      <c r="D50" s="96"/>
      <c r="E50" s="96"/>
      <c r="F50" s="96"/>
      <c r="G50" s="96"/>
      <c r="H50" s="96"/>
      <c r="I50" s="96"/>
      <c r="J50" s="97"/>
      <c r="K50" s="596"/>
      <c r="L50" s="597"/>
    </row>
    <row r="51" spans="2:12" ht="24.75" customHeight="1" x14ac:dyDescent="0.25">
      <c r="B51" s="607"/>
      <c r="C51" s="28">
        <f>+'DATOS INICIALES'!D25</f>
        <v>72141500</v>
      </c>
      <c r="D51" s="96" t="s">
        <v>79</v>
      </c>
      <c r="E51" s="96" t="s">
        <v>79</v>
      </c>
      <c r="F51" s="96"/>
      <c r="G51" s="96"/>
      <c r="H51" s="96"/>
      <c r="I51" s="96"/>
      <c r="J51" s="97"/>
      <c r="K51" s="596"/>
      <c r="L51" s="597"/>
    </row>
    <row r="52" spans="2:12" ht="24.75" customHeight="1" x14ac:dyDescent="0.25">
      <c r="B52" s="607"/>
      <c r="C52" s="28">
        <f>+'DATOS INICIALES'!D26</f>
        <v>72153900</v>
      </c>
      <c r="D52" s="96"/>
      <c r="E52" s="96"/>
      <c r="F52" s="96"/>
      <c r="G52" s="96"/>
      <c r="H52" s="96"/>
      <c r="I52" s="96"/>
      <c r="J52" s="97"/>
      <c r="K52" s="596"/>
      <c r="L52" s="597"/>
    </row>
    <row r="53" spans="2:12" ht="24.75" customHeight="1" x14ac:dyDescent="0.25">
      <c r="B53" s="607"/>
      <c r="C53" s="28"/>
      <c r="D53" s="96"/>
      <c r="E53" s="96"/>
      <c r="F53" s="96"/>
      <c r="G53" s="96"/>
      <c r="H53" s="96"/>
      <c r="I53" s="96"/>
      <c r="J53" s="96"/>
      <c r="K53" s="596"/>
      <c r="L53" s="597"/>
    </row>
    <row r="54" spans="2:12" ht="60.75" customHeight="1" x14ac:dyDescent="0.25">
      <c r="B54" s="608"/>
      <c r="C54" s="15" t="s">
        <v>59</v>
      </c>
      <c r="D54" s="15" t="str">
        <f t="shared" ref="D54:J54" si="9">IF(D24="","N/A",IF(D47="SI","CUMPLE",IF(D48="SI","CUMPLE",IF(D49="SI","CUMPLE",IF(D50="SI","CUMPLE",IF(D51="SI","CUMPLE",IF(D52="SI","CUMPLE",IF(D53="SI","CUMPLE","NO CUMPLE"))))))))</f>
        <v>CUMPLE</v>
      </c>
      <c r="E54" s="15" t="str">
        <f t="shared" si="9"/>
        <v>CUMPLE</v>
      </c>
      <c r="F54" s="15" t="str">
        <f t="shared" si="9"/>
        <v>N/A</v>
      </c>
      <c r="G54" s="15" t="str">
        <f t="shared" si="9"/>
        <v>N/A</v>
      </c>
      <c r="H54" s="15" t="str">
        <f t="shared" si="9"/>
        <v>N/A</v>
      </c>
      <c r="I54" s="15" t="str">
        <f t="shared" si="9"/>
        <v>N/A</v>
      </c>
      <c r="J54" s="15" t="str">
        <f t="shared" si="9"/>
        <v>N/A</v>
      </c>
      <c r="K54" s="596"/>
      <c r="L54" s="597"/>
    </row>
    <row r="55" spans="2:12" ht="296.25" customHeight="1" x14ac:dyDescent="0.25">
      <c r="B55" s="609" t="s">
        <v>206</v>
      </c>
      <c r="C55" s="610"/>
      <c r="D55" s="90" t="s">
        <v>14</v>
      </c>
      <c r="E55" s="90" t="s">
        <v>14</v>
      </c>
      <c r="F55" s="90"/>
      <c r="G55" s="90"/>
      <c r="H55" s="90"/>
      <c r="I55" s="90"/>
      <c r="J55" s="90"/>
      <c r="K55" s="639"/>
      <c r="L55" s="640"/>
    </row>
    <row r="56" spans="2:12" ht="353.25" customHeight="1" x14ac:dyDescent="0.25">
      <c r="B56" s="609" t="s">
        <v>209</v>
      </c>
      <c r="C56" s="610"/>
      <c r="D56" s="90" t="s">
        <v>14</v>
      </c>
      <c r="E56" s="90" t="s">
        <v>14</v>
      </c>
      <c r="F56" s="90"/>
      <c r="G56" s="90"/>
      <c r="H56" s="90"/>
      <c r="I56" s="90"/>
      <c r="J56" s="90"/>
      <c r="K56" s="639"/>
      <c r="L56" s="640"/>
    </row>
    <row r="57" spans="2:12" ht="99" customHeight="1" x14ac:dyDescent="0.25">
      <c r="B57" s="603" t="s">
        <v>211</v>
      </c>
      <c r="C57" s="604"/>
      <c r="D57" s="90" t="s">
        <v>14</v>
      </c>
      <c r="E57" s="90" t="s">
        <v>14</v>
      </c>
      <c r="F57" s="90"/>
      <c r="G57" s="90"/>
      <c r="H57" s="90"/>
      <c r="I57" s="90"/>
      <c r="J57" s="90"/>
      <c r="K57" s="639"/>
      <c r="L57" s="640"/>
    </row>
    <row r="58" spans="2:12" ht="92.25" customHeight="1" x14ac:dyDescent="0.25">
      <c r="B58" s="603" t="s">
        <v>207</v>
      </c>
      <c r="C58" s="604"/>
      <c r="D58" s="90" t="s">
        <v>14</v>
      </c>
      <c r="E58" s="90" t="s">
        <v>14</v>
      </c>
      <c r="F58" s="90"/>
      <c r="G58" s="90"/>
      <c r="H58" s="90"/>
      <c r="I58" s="90"/>
      <c r="J58" s="90"/>
      <c r="K58" s="639"/>
      <c r="L58" s="640"/>
    </row>
    <row r="59" spans="2:12" ht="291.75" customHeight="1" x14ac:dyDescent="0.25">
      <c r="B59" s="603" t="s">
        <v>208</v>
      </c>
      <c r="C59" s="604"/>
      <c r="D59" s="90" t="s">
        <v>13</v>
      </c>
      <c r="E59" s="90" t="s">
        <v>13</v>
      </c>
      <c r="F59" s="90"/>
      <c r="G59" s="90"/>
      <c r="H59" s="90"/>
      <c r="I59" s="90"/>
      <c r="J59" s="90"/>
      <c r="K59" s="639"/>
      <c r="L59" s="640"/>
    </row>
    <row r="60" spans="2:12" ht="336" customHeight="1" x14ac:dyDescent="0.25">
      <c r="B60" s="531" t="s">
        <v>213</v>
      </c>
      <c r="C60" s="531"/>
      <c r="D60" s="90" t="s">
        <v>14</v>
      </c>
      <c r="E60" s="90" t="s">
        <v>14</v>
      </c>
      <c r="F60" s="90"/>
      <c r="G60" s="90"/>
      <c r="H60" s="90"/>
      <c r="I60" s="90"/>
      <c r="J60" s="90"/>
      <c r="K60" s="639"/>
      <c r="L60" s="640"/>
    </row>
    <row r="61" spans="2:12" ht="129.75" customHeight="1" x14ac:dyDescent="0.25">
      <c r="B61" s="584" t="s">
        <v>168</v>
      </c>
      <c r="C61" s="585"/>
      <c r="D61" s="90" t="s">
        <v>13</v>
      </c>
      <c r="E61" s="90" t="s">
        <v>13</v>
      </c>
      <c r="F61" s="90"/>
      <c r="G61" s="90"/>
      <c r="H61" s="90"/>
      <c r="I61" s="90"/>
      <c r="J61" s="90"/>
      <c r="K61" s="639"/>
      <c r="L61" s="640"/>
    </row>
    <row r="62" spans="2:12" ht="408.75" customHeight="1" x14ac:dyDescent="0.25">
      <c r="B62" s="605" t="s">
        <v>170</v>
      </c>
      <c r="C62" s="605"/>
      <c r="D62" s="90" t="s">
        <v>13</v>
      </c>
      <c r="E62" s="90" t="s">
        <v>13</v>
      </c>
      <c r="F62" s="90"/>
      <c r="G62" s="90"/>
      <c r="H62" s="90"/>
      <c r="I62" s="90"/>
      <c r="J62" s="90"/>
      <c r="K62" s="639"/>
      <c r="L62" s="640"/>
    </row>
    <row r="63" spans="2:12" ht="234.75" customHeight="1" x14ac:dyDescent="0.25">
      <c r="B63" s="531" t="s">
        <v>212</v>
      </c>
      <c r="C63" s="531"/>
      <c r="D63" s="90" t="s">
        <v>14</v>
      </c>
      <c r="E63" s="90" t="s">
        <v>14</v>
      </c>
      <c r="F63" s="90"/>
      <c r="G63" s="90"/>
      <c r="H63" s="90"/>
      <c r="I63" s="90"/>
      <c r="J63" s="90"/>
      <c r="K63" s="639"/>
      <c r="L63" s="640"/>
    </row>
    <row r="64" spans="2:12" ht="70.5" customHeight="1" x14ac:dyDescent="0.25">
      <c r="B64" s="611" t="s">
        <v>80</v>
      </c>
      <c r="C64" s="611"/>
      <c r="D64" s="15" t="str">
        <f>IF(D24="","N/A",IF(AND(D46="CUMPLE",D54="CUMPLE",D55="CUMPLE",D56="CUMPLE",D57="CUMPLE",D58="CUMPLE",OR(D59="CUMPLE",D59="N/A"),D60="CUMPLE",OR(D61="CUMPLE",D61="N/A"),D63="CUMPLE",OR(D62="CUMPLE",D62="N/A")),"CUMPLE","NO CUMPLE"))</f>
        <v>CUMPLE</v>
      </c>
      <c r="E64" s="15" t="str">
        <f>IF(E24="","N/A",IF(AND(E46="CUMPLE",E54="CUMPLE",E55="CUMPLE",E56="CUMPLE",E57="CUMPLE",E58="CUMPLE",OR(E59="CUMPLE",E59="N/A"),E60="CUMPLE",OR(E61="CUMPLE",E61="N/A"),E63="CUMPLE",OR(E62="CUMPLE",E62="N/A")),"CUMPLE","NO CUMPLE"))</f>
        <v>CUMPLE</v>
      </c>
      <c r="F64" s="15" t="str">
        <f t="shared" ref="F64:J64" si="10">IF(F24="","N/A",IF(AND(F46="CUMPLE",F54="CUMPLE",F55="CUMPLE",F56="CUMPLE",F57="CUMPLE",F58="CUMPLE",OR(F59="CUMPLE",F59="N/A"),F60="CUMPLE",OR(F61="CUMPLE",F61="N/A"),F63="CUMPLE",OR(F62="CUMPLE",F62="N/A")),"CUMPLE","NO CUMPLE"))</f>
        <v>N/A</v>
      </c>
      <c r="G64" s="15" t="str">
        <f t="shared" si="10"/>
        <v>N/A</v>
      </c>
      <c r="H64" s="15" t="str">
        <f t="shared" si="10"/>
        <v>N/A</v>
      </c>
      <c r="I64" s="15" t="str">
        <f t="shared" si="10"/>
        <v>N/A</v>
      </c>
      <c r="J64" s="15" t="str">
        <f t="shared" si="10"/>
        <v>N/A</v>
      </c>
      <c r="K64" s="165"/>
      <c r="L64" s="162"/>
    </row>
    <row r="65" spans="2:12" ht="81.75" customHeight="1" x14ac:dyDescent="0.25">
      <c r="B65" s="531" t="s">
        <v>177</v>
      </c>
      <c r="C65" s="531"/>
      <c r="D65" s="90" t="s">
        <v>14</v>
      </c>
      <c r="E65" s="90" t="s">
        <v>14</v>
      </c>
      <c r="F65" s="90"/>
      <c r="G65" s="90"/>
      <c r="H65" s="90"/>
      <c r="I65" s="90"/>
      <c r="J65" s="90"/>
      <c r="K65" s="639"/>
      <c r="L65" s="640"/>
    </row>
  </sheetData>
  <sheetProtection formatCells="0" formatColumns="0" formatRows="0"/>
  <mergeCells count="80">
    <mergeCell ref="B12:L12"/>
    <mergeCell ref="B2:L2"/>
    <mergeCell ref="B3:L3"/>
    <mergeCell ref="B4:L4"/>
    <mergeCell ref="B5:L5"/>
    <mergeCell ref="B7:I7"/>
    <mergeCell ref="J7:L7"/>
    <mergeCell ref="C8:I8"/>
    <mergeCell ref="C9:I9"/>
    <mergeCell ref="C10:I10"/>
    <mergeCell ref="C11:G11"/>
    <mergeCell ref="I11:L11"/>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K39:L39"/>
    <mergeCell ref="K40:L40"/>
    <mergeCell ref="K41:L41"/>
    <mergeCell ref="K42:L42"/>
    <mergeCell ref="K43:L43"/>
    <mergeCell ref="K44:L44"/>
    <mergeCell ref="K46:L46"/>
    <mergeCell ref="B47:B54"/>
    <mergeCell ref="K47:L47"/>
    <mergeCell ref="K48:L48"/>
    <mergeCell ref="K49:L49"/>
    <mergeCell ref="K50:L50"/>
    <mergeCell ref="K51:L51"/>
    <mergeCell ref="K52:L52"/>
    <mergeCell ref="K53:L53"/>
    <mergeCell ref="K54:L54"/>
    <mergeCell ref="B55:C55"/>
    <mergeCell ref="K55:L55"/>
    <mergeCell ref="B56:C56"/>
    <mergeCell ref="K56:L56"/>
    <mergeCell ref="B57:C57"/>
    <mergeCell ref="K57:L57"/>
    <mergeCell ref="B58:C58"/>
    <mergeCell ref="K58:L58"/>
    <mergeCell ref="B59:C59"/>
    <mergeCell ref="K59:L59"/>
    <mergeCell ref="B60:C60"/>
    <mergeCell ref="K60:L60"/>
    <mergeCell ref="B64:C64"/>
    <mergeCell ref="B65:C65"/>
    <mergeCell ref="K65:L65"/>
    <mergeCell ref="B61:C61"/>
    <mergeCell ref="K61:L61"/>
    <mergeCell ref="B62:C62"/>
    <mergeCell ref="K62:L62"/>
    <mergeCell ref="B63:C63"/>
    <mergeCell ref="K63:L63"/>
  </mergeCells>
  <conditionalFormatting sqref="D25:J35">
    <cfRule type="containsBlanks" dxfId="519" priority="13">
      <formula>LEN(TRIM(D25))=0</formula>
    </cfRule>
    <cfRule type="notContainsErrors" dxfId="518" priority="14">
      <formula>NOT(ISERROR(D25))</formula>
    </cfRule>
  </conditionalFormatting>
  <conditionalFormatting sqref="D34:J34 D24:K24 D37:J37 D40:J40 D43:J43 D46:J53 D55:J63 K64:L64 D65:K65">
    <cfRule type="containsBlanks" dxfId="517" priority="15">
      <formula>LEN(TRIM(D24))=0</formula>
    </cfRule>
  </conditionalFormatting>
  <conditionalFormatting sqref="D46:J53">
    <cfRule type="cellIs" dxfId="516" priority="11" operator="equal">
      <formula>"NO CUMPLE"</formula>
    </cfRule>
    <cfRule type="cellIs" dxfId="515" priority="12" operator="equal">
      <formula>"CUMPLE"</formula>
    </cfRule>
  </conditionalFormatting>
  <conditionalFormatting sqref="D54:J54">
    <cfRule type="cellIs" dxfId="514" priority="27" operator="equal">
      <formula>"""CUMPLE"""</formula>
    </cfRule>
    <cfRule type="cellIs" dxfId="513" priority="26" operator="equal">
      <formula>"NO CUMPLE"</formula>
    </cfRule>
    <cfRule type="cellIs" dxfId="512" priority="25" operator="equal">
      <formula>"CUMPLE"</formula>
    </cfRule>
    <cfRule type="cellIs" dxfId="511" priority="21" operator="equal">
      <formula>"N/A"</formula>
    </cfRule>
  </conditionalFormatting>
  <conditionalFormatting sqref="D55:J63">
    <cfRule type="cellIs" dxfId="510" priority="3" operator="equal">
      <formula>"NO CUMPLE"</formula>
    </cfRule>
    <cfRule type="cellIs" dxfId="509" priority="4" operator="equal">
      <formula>"CUMPLE"</formula>
    </cfRule>
  </conditionalFormatting>
  <conditionalFormatting sqref="D64:J64">
    <cfRule type="cellIs" dxfId="508" priority="19" operator="equal">
      <formula>"NO CUMPLE"</formula>
    </cfRule>
    <cfRule type="cellIs" dxfId="507" priority="20" operator="equal">
      <formula>"""CUMPLE"""</formula>
    </cfRule>
    <cfRule type="cellIs" dxfId="506" priority="17" operator="equal">
      <formula>"N/A"</formula>
    </cfRule>
    <cfRule type="cellIs" dxfId="505" priority="18" operator="equal">
      <formula>"CUMPLE"</formula>
    </cfRule>
  </conditionalFormatting>
  <conditionalFormatting sqref="D65:J65">
    <cfRule type="cellIs" dxfId="504" priority="9" operator="equal">
      <formula>"NO CUMPLE"</formula>
    </cfRule>
    <cfRule type="cellIs" dxfId="503" priority="10" operator="equal">
      <formula>"CUMPLE"</formula>
    </cfRule>
  </conditionalFormatting>
  <conditionalFormatting sqref="D24:K24 D34:J34 D37:J37 D40:J40 D43:J43 D46:J53 D55:J63 K64:L64 D65:K65">
    <cfRule type="notContainsErrors" dxfId="502" priority="16">
      <formula>NOT(ISERROR(D24))</formula>
    </cfRule>
  </conditionalFormatting>
  <conditionalFormatting sqref="F20:H20">
    <cfRule type="cellIs" dxfId="501" priority="31" operator="equal">
      <formula>"CUMPLE"</formula>
    </cfRule>
    <cfRule type="cellIs" dxfId="500" priority="32" operator="equal">
      <formula>"NO CUMPLE"</formula>
    </cfRule>
    <cfRule type="cellIs" dxfId="499" priority="33" operator="equal">
      <formula>"""CUMPLE"""</formula>
    </cfRule>
  </conditionalFormatting>
  <conditionalFormatting sqref="I11">
    <cfRule type="containsText" dxfId="498" priority="37" operator="containsText" text="NO CUMPLE">
      <formula>NOT(ISERROR(SEARCH("NO CUMPLE",I11)))</formula>
    </cfRule>
    <cfRule type="containsText" dxfId="497" priority="34" operator="containsText" text="INHABILITADO">
      <formula>NOT(ISERROR(SEARCH("INHABILITADO",I11)))</formula>
    </cfRule>
    <cfRule type="containsText" dxfId="496" priority="35" operator="containsText" text="HABILITADO">
      <formula>NOT(ISERROR(SEARCH("HABILITADO",I11)))</formula>
    </cfRule>
    <cfRule type="containsText" dxfId="495" priority="36" operator="containsText" text="HABILITADO">
      <formula>NOT(ISERROR(SEARCH("HABILITADO",I11)))</formula>
    </cfRule>
  </conditionalFormatting>
  <conditionalFormatting sqref="J20">
    <cfRule type="cellIs" dxfId="494" priority="8" operator="equal">
      <formula>"SI"</formula>
    </cfRule>
    <cfRule type="cellIs" dxfId="493" priority="7" operator="equal">
      <formula>"NO"</formula>
    </cfRule>
  </conditionalFormatting>
  <conditionalFormatting sqref="K19">
    <cfRule type="cellIs" dxfId="492" priority="22" operator="equal">
      <formula>"CUMPLE"</formula>
    </cfRule>
    <cfRule type="cellIs" dxfId="491" priority="23" operator="equal">
      <formula>"NO CUMPLE"</formula>
    </cfRule>
    <cfRule type="cellIs" dxfId="490" priority="24" operator="equal">
      <formula>"""CUMPLE"""</formula>
    </cfRule>
  </conditionalFormatting>
  <conditionalFormatting sqref="K25:K63">
    <cfRule type="notContainsErrors" dxfId="489" priority="2">
      <formula>NOT(ISERROR(K25))</formula>
    </cfRule>
    <cfRule type="containsBlanks" dxfId="488" priority="1">
      <formula>LEN(TRIM(K25))=0</formula>
    </cfRule>
  </conditionalFormatting>
  <conditionalFormatting sqref="L15">
    <cfRule type="cellIs" dxfId="487" priority="28" operator="equal">
      <formula>"CUMPLE"</formula>
    </cfRule>
    <cfRule type="cellIs" dxfId="486" priority="29" operator="equal">
      <formula>"NO CUMPLE"</formula>
    </cfRule>
    <cfRule type="cellIs" dxfId="485" priority="30" operator="equal">
      <formula>"""CUMPLE"""</formula>
    </cfRule>
  </conditionalFormatting>
  <conditionalFormatting sqref="L20">
    <cfRule type="cellIs" dxfId="484" priority="5" operator="equal">
      <formula>"NO"</formula>
    </cfRule>
    <cfRule type="cellIs" dxfId="483" priority="6" operator="equal">
      <formula>"SI"</formula>
    </cfRule>
  </conditionalFormatting>
  <dataValidations count="3">
    <dataValidation type="list" allowBlank="1" showInputMessage="1" showErrorMessage="1" sqref="L57:L64" xr:uid="{00000000-0002-0000-1B00-000000000000}">
      <formula1>"0,1,2,3,4,5,6"</formula1>
    </dataValidation>
    <dataValidation type="list" allowBlank="1" showInputMessage="1" showErrorMessage="1" sqref="D24:J26" xr:uid="{00000000-0002-0000-1B00-000001000000}">
      <formula1>$C$15:$C$19</formula1>
    </dataValidation>
    <dataValidation type="list" allowBlank="1" showInputMessage="1" showErrorMessage="1" sqref="D65:I65" xr:uid="{00000000-0002-0000-1B00-000002000000}">
      <formula1>"CUMPLE,NO CUMPLE"</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1B00-000003000000}">
          <x14:formula1>
            <xm:f>'DATOS INICIALES'!$C$45:$C$46</xm:f>
          </x14:formula1>
          <xm:sqref>D47:I53 J47:J52</xm:sqref>
        </x14:dataValidation>
        <x14:dataValidation type="list" allowBlank="1" showInputMessage="1" showErrorMessage="1" xr:uid="{00000000-0002-0000-1B00-000004000000}">
          <x14:formula1>
            <xm:f>'DATOS INICIALES'!$A$50:$A$52</xm:f>
          </x14:formula1>
          <xm:sqref>D46:J46 J55:J56 D58:J63 D55:I57</xm:sqref>
        </x14:dataValidation>
        <x14:dataValidation type="list" allowBlank="1" showInputMessage="1" showErrorMessage="1" xr:uid="{00000000-0002-0000-1B00-000005000000}">
          <x14:formula1>
            <xm:f>'DATOS INICIALES'!$A$54:$A$59</xm:f>
          </x14:formula1>
          <xm:sqref>D23:I23</xm:sqref>
        </x14:dataValidation>
        <x14:dataValidation type="list" allowBlank="1" showInputMessage="1" showErrorMessage="1" xr:uid="{00000000-0002-0000-1B00-000006000000}">
          <x14:formula1>
            <xm:f>'DATOS INICIALES'!$D$21:$D$25</xm:f>
          </x14:formula1>
          <xm:sqref>M47:M54</xm:sqref>
        </x14:dataValidation>
        <x14:dataValidation type="list" allowBlank="1" showInputMessage="1" showErrorMessage="1" xr:uid="{00000000-0002-0000-1B00-000007000000}">
          <x14:formula1>
            <xm:f>'DATOS INICIALES'!$A$13:$A$43</xm:f>
          </x14:formula1>
          <xm:sqref>D31:I31</xm:sqref>
        </x14:dataValidation>
      </x14:dataValidations>
    </ext>
  </extLs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N65"/>
  <sheetViews>
    <sheetView view="pageBreakPreview" topLeftCell="C1" zoomScale="55" zoomScaleNormal="55" zoomScaleSheetLayoutView="55" workbookViewId="0">
      <pane ySplit="11" topLeftCell="A63" activePane="bottomLeft" state="frozenSplit"/>
      <selection activeCell="D65" sqref="D65"/>
      <selection pane="bottomLeft" activeCell="I63" sqref="I63"/>
    </sheetView>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612" t="s">
        <v>0</v>
      </c>
      <c r="C2" s="613"/>
      <c r="D2" s="613"/>
      <c r="E2" s="613"/>
      <c r="F2" s="613"/>
      <c r="G2" s="613"/>
      <c r="H2" s="613"/>
      <c r="I2" s="613"/>
      <c r="J2" s="613"/>
      <c r="K2" s="613"/>
      <c r="L2" s="614"/>
    </row>
    <row r="3" spans="1:12" ht="4.5" customHeight="1" x14ac:dyDescent="0.25">
      <c r="B3" s="615"/>
      <c r="C3" s="616"/>
      <c r="D3" s="616"/>
      <c r="E3" s="616"/>
      <c r="F3" s="616"/>
      <c r="G3" s="616"/>
      <c r="H3" s="616"/>
      <c r="I3" s="616"/>
      <c r="J3" s="616"/>
      <c r="K3" s="616"/>
      <c r="L3" s="617"/>
    </row>
    <row r="4" spans="1:12" ht="18.75" x14ac:dyDescent="0.3">
      <c r="B4" s="618" t="str">
        <f>'DATOS INICIALES'!G4</f>
        <v>FDLK-LP-013-20234</v>
      </c>
      <c r="C4" s="619"/>
      <c r="D4" s="619"/>
      <c r="E4" s="619"/>
      <c r="F4" s="619"/>
      <c r="G4" s="619"/>
      <c r="H4" s="619"/>
      <c r="I4" s="619"/>
      <c r="J4" s="619"/>
      <c r="K4" s="619"/>
      <c r="L4" s="620"/>
    </row>
    <row r="5" spans="1:12" ht="3.75" customHeight="1" x14ac:dyDescent="0.25">
      <c r="B5" s="615"/>
      <c r="C5" s="616"/>
      <c r="D5" s="616"/>
      <c r="E5" s="616"/>
      <c r="F5" s="616"/>
      <c r="G5" s="616"/>
      <c r="H5" s="616"/>
      <c r="I5" s="616"/>
      <c r="J5" s="616"/>
      <c r="K5" s="616"/>
      <c r="L5" s="617"/>
    </row>
    <row r="6" spans="1:12" x14ac:dyDescent="0.25">
      <c r="B6" s="10" t="s">
        <v>32</v>
      </c>
      <c r="C6" s="73" t="s">
        <v>54</v>
      </c>
      <c r="D6" s="72" t="s">
        <v>70</v>
      </c>
      <c r="E6" s="89"/>
      <c r="F6" s="65"/>
      <c r="G6" s="72" t="s">
        <v>97</v>
      </c>
      <c r="H6" s="99">
        <v>45632</v>
      </c>
      <c r="I6" s="41"/>
      <c r="J6" s="41"/>
      <c r="K6" s="41"/>
      <c r="L6" s="42"/>
    </row>
    <row r="7" spans="1:12" x14ac:dyDescent="0.25">
      <c r="B7" s="621" t="s">
        <v>89</v>
      </c>
      <c r="C7" s="622"/>
      <c r="D7" s="622"/>
      <c r="E7" s="622"/>
      <c r="F7" s="622"/>
      <c r="G7" s="622"/>
      <c r="H7" s="622"/>
      <c r="I7" s="622"/>
      <c r="J7" s="623" t="s">
        <v>71</v>
      </c>
      <c r="K7" s="622"/>
      <c r="L7" s="624"/>
    </row>
    <row r="8" spans="1:12" ht="36.75" customHeight="1" x14ac:dyDescent="0.25">
      <c r="B8" s="2" t="s">
        <v>23</v>
      </c>
      <c r="C8" s="632" t="str">
        <f>'DATOS INICIALES'!D2</f>
        <v xml:space="preserve">“CONTRATAR POR EL SISTEMA DE PRECIOS UNITARIOS A MONTO AGOTABLE EL DIAGNÓSTICO, MANTENIMIENTO CORRECTIVO Y PREVENTIVO, SUMINISTRO E INSTALACION DE MOBILIARIO DE LOS PARQUES DE PROXIMIDAD (VECINALES Y DE BOLSILLO) PRIORIZADOS EN LA LOCALIDAD DE KENNEDY”.  </v>
      </c>
      <c r="D8" s="633"/>
      <c r="E8" s="633"/>
      <c r="F8" s="633"/>
      <c r="G8" s="633"/>
      <c r="H8" s="633"/>
      <c r="I8" s="633"/>
      <c r="J8" s="154" t="s">
        <v>66</v>
      </c>
      <c r="K8" s="155">
        <v>0.75</v>
      </c>
      <c r="L8" s="156">
        <f>K8*$C$10</f>
        <v>1645.1285451923077</v>
      </c>
    </row>
    <row r="9" spans="1:12" ht="28.5" customHeight="1" x14ac:dyDescent="0.25">
      <c r="B9" s="2" t="s">
        <v>68</v>
      </c>
      <c r="C9" s="634">
        <f>+'DATOS INICIALES'!C5</f>
        <v>2851556145</v>
      </c>
      <c r="D9" s="635"/>
      <c r="E9" s="635"/>
      <c r="F9" s="635"/>
      <c r="G9" s="635"/>
      <c r="H9" s="635"/>
      <c r="I9" s="635"/>
      <c r="J9" s="154" t="s">
        <v>67</v>
      </c>
      <c r="K9" s="155">
        <v>1.2</v>
      </c>
      <c r="L9" s="156">
        <f t="shared" ref="L9:L10" si="0">K9*$C$10</f>
        <v>2632.2056723076921</v>
      </c>
    </row>
    <row r="10" spans="1:12" ht="25.5" customHeight="1" x14ac:dyDescent="0.25">
      <c r="B10" s="2" t="s">
        <v>69</v>
      </c>
      <c r="C10" s="636">
        <f>C9/'DATOS INICIALES'!B43</f>
        <v>2193.5047269230768</v>
      </c>
      <c r="D10" s="637"/>
      <c r="E10" s="637"/>
      <c r="F10" s="637"/>
      <c r="G10" s="637"/>
      <c r="H10" s="637"/>
      <c r="I10" s="637"/>
      <c r="J10" s="154" t="s">
        <v>171</v>
      </c>
      <c r="K10" s="155">
        <v>1.5</v>
      </c>
      <c r="L10" s="156">
        <f t="shared" si="0"/>
        <v>3290.2570903846154</v>
      </c>
    </row>
    <row r="11" spans="1:12" ht="59.25" customHeight="1" x14ac:dyDescent="0.25">
      <c r="A11" s="11">
        <v>25</v>
      </c>
      <c r="B11" s="2" t="s">
        <v>24</v>
      </c>
      <c r="C11" s="638" t="str">
        <f>VLOOKUP(A11,PROPONENTES!$A$10:$B$42,2,FALSE)</f>
        <v>CONSORCIO JH KENNEDY</v>
      </c>
      <c r="D11" s="638"/>
      <c r="E11" s="638"/>
      <c r="F11" s="638"/>
      <c r="G11" s="638"/>
      <c r="H11" s="146" t="s">
        <v>172</v>
      </c>
      <c r="I11" s="631" t="str">
        <f>IF(AND(F20="CUMPLE",G20="CUMPLE",H20="CUMPLE",L15="CUMPLE",K19="CUMPLE"),"CUMPLE","NO CUMPLE")</f>
        <v>CUMPLE</v>
      </c>
      <c r="J11" s="631"/>
      <c r="K11" s="631"/>
      <c r="L11" s="631"/>
    </row>
    <row r="12" spans="1:12" ht="9.75" customHeight="1" x14ac:dyDescent="0.25">
      <c r="B12" s="625"/>
      <c r="C12" s="626"/>
      <c r="D12" s="626"/>
      <c r="E12" s="626"/>
      <c r="F12" s="626"/>
      <c r="G12" s="626"/>
      <c r="H12" s="626"/>
      <c r="I12" s="626"/>
      <c r="J12" s="626"/>
      <c r="K12" s="626"/>
      <c r="L12" s="627"/>
    </row>
    <row r="13" spans="1:12" s="141" customFormat="1" ht="24" customHeight="1" x14ac:dyDescent="0.25">
      <c r="B13" s="628" t="s">
        <v>78</v>
      </c>
      <c r="C13" s="629"/>
      <c r="D13" s="629"/>
      <c r="E13" s="629"/>
      <c r="F13" s="629"/>
      <c r="G13" s="629"/>
      <c r="H13" s="629"/>
      <c r="I13" s="629"/>
      <c r="J13" s="629"/>
      <c r="K13" s="629"/>
      <c r="L13" s="630"/>
    </row>
    <row r="14" spans="1:12" ht="69" customHeight="1" x14ac:dyDescent="0.25">
      <c r="B14" s="595" t="s">
        <v>33</v>
      </c>
      <c r="C14" s="74" t="s">
        <v>61</v>
      </c>
      <c r="D14" s="74" t="s">
        <v>62</v>
      </c>
      <c r="E14" s="35" t="s">
        <v>65</v>
      </c>
      <c r="F14" s="35" t="s">
        <v>75</v>
      </c>
      <c r="G14" s="35" t="s">
        <v>64</v>
      </c>
      <c r="H14" s="35" t="s">
        <v>167</v>
      </c>
      <c r="I14" s="35" t="s">
        <v>72</v>
      </c>
      <c r="J14" s="35" t="s">
        <v>147</v>
      </c>
      <c r="K14" s="35" t="s">
        <v>148</v>
      </c>
      <c r="L14" s="74" t="s">
        <v>73</v>
      </c>
    </row>
    <row r="15" spans="1:12" ht="33.75" customHeight="1" x14ac:dyDescent="0.25">
      <c r="B15" s="595"/>
      <c r="C15" s="100" t="str">
        <f>IF(VLOOKUP(C11,PROPONENTES!B10:N111,2,FALSE)=0,"",VLOOKUP(C11,PROPONENTES!B10:N111,2,FALSE))</f>
        <v xml:space="preserve">HMR INGENIERIA S.A.S. </v>
      </c>
      <c r="D15" s="101">
        <f>IF(VLOOKUP(C11,PROPONENTES!B10:N111,3,FALSE)=0,"",VLOOKUP(C11,PROPONENTES!B10:N111,3,FALSE))</f>
        <v>0.9</v>
      </c>
      <c r="E15" s="102">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5944.3430000000008</v>
      </c>
      <c r="F15" s="103" t="str">
        <f t="shared" ref="F15:F18" si="1">IF(C15="","",IF(E15&gt;=$J$15*0.5,"SI","NO"))</f>
        <v>SI</v>
      </c>
      <c r="G15" s="104" t="str">
        <f t="shared" ref="G15:G17" si="2">IF(C15="","",IF(E15&gt;=$J$15*0.05,"SI",IF(E15=0,"NO APORTA EXPERIENCIA",)))</f>
        <v>SI</v>
      </c>
      <c r="H15" s="103" t="str">
        <f>IF(C15="","",IF(AND(G15="NO APORTA EXPERIENCIA",D15&lt;=10%),"SI",IF(G15="SI","NO APLICA","NO - PORCENTAJE MAYOR AL 10%")))</f>
        <v>NO APLICA</v>
      </c>
      <c r="I15" s="641">
        <f>COUNTIF(D64:I64,"CUMPLE")</f>
        <v>5</v>
      </c>
      <c r="J15" s="586">
        <f>IF(AND(I15&gt;=1,I15&lt;=2),L8,IF(AND(I15&gt;=3,I15&lt;=4),L9,IF(AND(I15&gt;=5,I15&lt;=7),L10)))</f>
        <v>3290.2570903846154</v>
      </c>
      <c r="K15" s="586">
        <f>+E20</f>
        <v>15960.829000000002</v>
      </c>
      <c r="L15" s="587" t="str">
        <f>IF(K15&gt;=J15,"CUMPLE","NO CUMPLE")</f>
        <v>CUMPLE</v>
      </c>
    </row>
    <row r="16" spans="1:12" ht="33.75" customHeight="1" x14ac:dyDescent="0.25">
      <c r="B16" s="595"/>
      <c r="C16" s="100" t="str">
        <f>IF(VLOOKUP(C11,PROPONENTES!B10:N111,4,FALSE)=0,"",VLOOKUP(C11,PROPONENTES!B10:N111,4,FALSE))</f>
        <v>JESUS ELQUIN HERNANDEZ ROJAS</v>
      </c>
      <c r="D16" s="101">
        <f>IF(VLOOKUP(C11,PROPONENTES!B10:N111,5,FALSE)=0,"",VLOOKUP(C11,PROPONENTES!B10:N111,5,FALSE))</f>
        <v>0.1</v>
      </c>
      <c r="E16" s="102">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10016.486000000001</v>
      </c>
      <c r="F16" s="103" t="str">
        <f t="shared" si="1"/>
        <v>SI</v>
      </c>
      <c r="G16" s="104" t="str">
        <f t="shared" si="2"/>
        <v>SI</v>
      </c>
      <c r="H16" s="104" t="str">
        <f>IF(C16="","",IF(AND(G16="NO APORTA EXPERIENCIA",D16&lt;=10%),"SI",IF(G16="SI","NO APLICA","NO - PORCENTAJE MAYOR AL 10%")))</f>
        <v>NO APLICA</v>
      </c>
      <c r="I16" s="641"/>
      <c r="J16" s="586"/>
      <c r="K16" s="586"/>
      <c r="L16" s="587"/>
    </row>
    <row r="17" spans="2:14" ht="33.75" customHeight="1" x14ac:dyDescent="0.25">
      <c r="B17" s="595"/>
      <c r="C17" s="100" t="str">
        <f>IF(VLOOKUP(C11,PROPONENTES!B10:N111,6,FALSE)=0,"",VLOOKUP(C11,PROPONENTES!B10:N111,6,FALSE))</f>
        <v/>
      </c>
      <c r="D17" s="101" t="str">
        <f>IF(VLOOKUP(C11,PROPONENTES!B10:N111,7,FALSE)=0,"",VLOOKUP(C11,PROPONENTES!B10:N111,7,FALSE))</f>
        <v/>
      </c>
      <c r="E17" s="102" t="str">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
      </c>
      <c r="F17" s="103" t="str">
        <f t="shared" si="1"/>
        <v/>
      </c>
      <c r="G17" s="104" t="str">
        <f t="shared" si="2"/>
        <v/>
      </c>
      <c r="H17" s="103" t="str">
        <f>IF(C17="","",IF(AND(G17="NO APORTA EXPERIENCIA",D17&lt;=10%),"SI",IF(G17="SI","NO APLICA","NO - PORCENTAJE MAYOR AL 10%")))</f>
        <v/>
      </c>
      <c r="I17" s="641"/>
      <c r="J17" s="586"/>
      <c r="K17" s="586"/>
      <c r="L17" s="587"/>
    </row>
    <row r="18" spans="2:14" ht="50.25" customHeight="1" x14ac:dyDescent="0.25">
      <c r="B18" s="595"/>
      <c r="C18" s="100" t="str">
        <f>IF(VLOOKUP(C11,PROPONENTES!B10:N111,8,FALSE)=0,"",VLOOKUP(C11,PROPONENTES!B10:N111,8,FALSE))</f>
        <v/>
      </c>
      <c r="D18" s="101" t="str">
        <f>IF(VLOOKUP(C11,PROPONENTES!B10:N111,9,FALSE)=0,"",VLOOKUP(C11,PROPONENTES!B10:N111,9,FALSE))</f>
        <v/>
      </c>
      <c r="E18" s="102" t="str">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
      </c>
      <c r="F18" s="103" t="str">
        <f t="shared" si="1"/>
        <v/>
      </c>
      <c r="G18" s="104" t="str">
        <f>IF(C18="","",IF(E18&gt;=$J$15*0.05,"SI",IF(E18=0,"NO APORTA EXPERIENCIA",)))</f>
        <v/>
      </c>
      <c r="H18" s="103" t="str">
        <f>IF(C18="","",IF(AND(G18="NO APORTA EXPERIENCIA",D18&lt;=10%),"SI",IF(G18="SI","NO APLICA","NO - PORCENTAJE MAYOR AL 10%")))</f>
        <v/>
      </c>
      <c r="I18" s="35" t="s">
        <v>176</v>
      </c>
      <c r="J18" s="35" t="s">
        <v>175</v>
      </c>
      <c r="K18" s="528" t="s">
        <v>73</v>
      </c>
      <c r="L18" s="528"/>
    </row>
    <row r="19" spans="2:14" ht="33.75" customHeight="1" x14ac:dyDescent="0.25">
      <c r="B19" s="595"/>
      <c r="C19" s="100" t="str">
        <f>IF(VLOOKUP(C11,PROPONENTES!B10:N111,10,FALSE)=0,"",VLOOKUP(C11,PROPONENTES!B10:N111,10,FALSE))</f>
        <v/>
      </c>
      <c r="D19" s="101" t="str">
        <f>IF(VLOOKUP(C11,PROPONENTES!B10:N111,11,FALSE)=0,"",VLOOKUP(C11,PROPONENTES!B10:N111,11,FALSE))</f>
        <v/>
      </c>
      <c r="E19" s="102" t="str">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
      </c>
      <c r="F19" s="103" t="str">
        <f>IF(C19="","",IF(E19&gt;=$J$15*0.5,"SI","NO"))</f>
        <v/>
      </c>
      <c r="G19" s="104" t="str">
        <f>IF(C19="","",IF(E19&gt;=$J$15*0.05,"SI",IF(E19=0,"NO APORTA EXPERIENCIA",)))</f>
        <v/>
      </c>
      <c r="H19" s="103" t="str">
        <f>IF(C19="","",IF(AND(G19="NO APORTA EXPERIENCIA",D19&lt;=10%),"SI",IF(G19="SI","NO APLICA","NO - PORCENTAJE MAYOR AL 10%")))</f>
        <v/>
      </c>
      <c r="I19" s="157">
        <f>SUMIF(D65:J65,"CUMPLE",D39:J39)+SUMIF(D65:J65,"CUMPLE",D42:J42)+SUMIF(D65:J65,"CUMPLE",D45:J45)</f>
        <v>8430.0740000000005</v>
      </c>
      <c r="J19" s="152">
        <f>70%*C10</f>
        <v>1535.4533088461537</v>
      </c>
      <c r="K19" s="587" t="str">
        <f>IF(I19&gt;=J19,"CUMPLE","NO CUMPLE")</f>
        <v>CUMPLE</v>
      </c>
      <c r="L19" s="587"/>
    </row>
    <row r="20" spans="2:14" ht="84.75" customHeight="1" x14ac:dyDescent="0.25">
      <c r="B20" s="30" t="s">
        <v>63</v>
      </c>
      <c r="C20" s="24">
        <f>+VLOOKUP(C11,PROPONENTES!B10:N111,12,FALSE)</f>
        <v>2</v>
      </c>
      <c r="D20" s="101">
        <f>+VLOOKUP(C11,PROPONENTES!B10:N111,13,FALSE)</f>
        <v>1</v>
      </c>
      <c r="E20" s="36">
        <f>SUM(E15:E19)</f>
        <v>15960.829000000002</v>
      </c>
      <c r="F20" s="15" t="str">
        <f>IF(F15="SI","CUMPLE",IF(F16="SI","CUMPLE",IF(F17="SI","CUMPLE",IF(F18="SI","CUMPLE",IF(F19="SI","CUMPLE","NO CUMPLE")))))</f>
        <v>CUMPLE</v>
      </c>
      <c r="G20" s="15"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5" t="str">
        <f>IF(COUNTIF(E15:E19,0)&gt;1,"NO CUMPLE, HAY MAS DE UN (1) INTEGRANTE QUE NO APORTA EXPERIENCIA",IF(AND(OR(H15="NO APLICA",H15="SI",H15=""),OR(H16="NO APLICA",H16="SI",H16=""),OR(H17="NO APLICA",H17="SI",H17=""),OR(H18="NO APLICA",H18="SI",H18=""),OR(H19="NO APLICA",H19="SI",H19="")),"CUMPLE","NO CUMPLE"))</f>
        <v>CUMPLE</v>
      </c>
      <c r="I20" s="35" t="s">
        <v>174</v>
      </c>
      <c r="J20" s="143" t="str">
        <f>IF(VLOOKUP(C11,PUNTAJE!B15:AF179,27,FALSE)=0.25,"SI","NO")</f>
        <v>SI</v>
      </c>
      <c r="K20" s="35" t="s">
        <v>173</v>
      </c>
      <c r="L20" s="143" t="str">
        <f>IF(VLOOKUP(C11,PUNTAJE!B15:AF179,31,FALSE)=0.25,"SI","NO")</f>
        <v>SI</v>
      </c>
      <c r="N20" s="35"/>
    </row>
    <row r="21" spans="2:14" ht="10.5" customHeight="1" thickBot="1" x14ac:dyDescent="0.3">
      <c r="B21" s="588"/>
      <c r="C21" s="589"/>
      <c r="D21" s="589"/>
      <c r="E21" s="589"/>
      <c r="F21" s="589"/>
      <c r="G21" s="589"/>
      <c r="H21" s="589"/>
      <c r="I21" s="589"/>
      <c r="J21" s="589"/>
      <c r="K21" s="589"/>
      <c r="L21" s="590"/>
    </row>
    <row r="22" spans="2:14" ht="54" customHeight="1" thickBot="1" x14ac:dyDescent="0.3">
      <c r="B22" s="591" t="str">
        <f>CONCATENATE("ACREDITACION EXPERIENCIA ",'DATOS INICIALES'!G4)</f>
        <v>ACREDITACION EXPERIENCIA FDLK-LP-013-20234</v>
      </c>
      <c r="C22" s="592"/>
      <c r="D22" s="592"/>
      <c r="E22" s="592"/>
      <c r="F22" s="592"/>
      <c r="G22" s="592"/>
      <c r="H22" s="592"/>
      <c r="I22" s="592"/>
      <c r="J22" s="593"/>
      <c r="K22" s="593"/>
      <c r="L22" s="594"/>
    </row>
    <row r="23" spans="2:14" ht="40.5" customHeight="1" x14ac:dyDescent="0.25">
      <c r="B23" s="31" t="s">
        <v>34</v>
      </c>
      <c r="C23" s="25" t="s">
        <v>166</v>
      </c>
      <c r="D23" s="26" t="s">
        <v>16</v>
      </c>
      <c r="E23" s="170" t="s">
        <v>17</v>
      </c>
      <c r="F23" s="26" t="s">
        <v>18</v>
      </c>
      <c r="G23" s="26" t="s">
        <v>19</v>
      </c>
      <c r="H23" s="170" t="s">
        <v>20</v>
      </c>
      <c r="I23" s="26" t="s">
        <v>21</v>
      </c>
      <c r="J23" s="26" t="s">
        <v>165</v>
      </c>
      <c r="K23" s="598" t="s">
        <v>74</v>
      </c>
      <c r="L23" s="599"/>
    </row>
    <row r="24" spans="2:14" ht="39.75" customHeight="1" x14ac:dyDescent="0.25">
      <c r="B24" s="582" t="s">
        <v>134</v>
      </c>
      <c r="C24" s="583"/>
      <c r="D24" s="90" t="s">
        <v>200</v>
      </c>
      <c r="E24" s="90" t="s">
        <v>200</v>
      </c>
      <c r="F24" s="90" t="s">
        <v>270</v>
      </c>
      <c r="G24" s="90" t="s">
        <v>270</v>
      </c>
      <c r="H24" s="90" t="s">
        <v>270</v>
      </c>
      <c r="I24" s="90"/>
      <c r="J24" s="90"/>
      <c r="K24" s="596"/>
      <c r="L24" s="597"/>
    </row>
    <row r="25" spans="2:14" ht="39.75" customHeight="1" x14ac:dyDescent="0.25">
      <c r="B25" s="582" t="s">
        <v>135</v>
      </c>
      <c r="C25" s="583"/>
      <c r="D25" s="90"/>
      <c r="E25" s="90"/>
      <c r="F25" s="90" t="s">
        <v>200</v>
      </c>
      <c r="G25" s="90" t="s">
        <v>200</v>
      </c>
      <c r="H25" s="90" t="s">
        <v>200</v>
      </c>
      <c r="I25" s="90"/>
      <c r="J25" s="90"/>
      <c r="K25" s="596"/>
      <c r="L25" s="597"/>
    </row>
    <row r="26" spans="2:14" ht="39.75" customHeight="1" x14ac:dyDescent="0.25">
      <c r="B26" s="582" t="s">
        <v>136</v>
      </c>
      <c r="C26" s="583"/>
      <c r="D26" s="90"/>
      <c r="E26" s="90"/>
      <c r="F26" s="90"/>
      <c r="G26" s="90"/>
      <c r="H26" s="90"/>
      <c r="I26" s="90"/>
      <c r="J26" s="90"/>
      <c r="K26" s="596"/>
      <c r="L26" s="597"/>
    </row>
    <row r="27" spans="2:14" ht="45.75" customHeight="1" x14ac:dyDescent="0.25">
      <c r="B27" s="600" t="s">
        <v>60</v>
      </c>
      <c r="C27" s="25" t="s">
        <v>37</v>
      </c>
      <c r="D27" s="91" t="s">
        <v>322</v>
      </c>
      <c r="E27" s="91" t="s">
        <v>323</v>
      </c>
      <c r="F27" s="91" t="s">
        <v>324</v>
      </c>
      <c r="G27" s="91" t="s">
        <v>325</v>
      </c>
      <c r="H27" s="91" t="s">
        <v>326</v>
      </c>
      <c r="I27" s="91"/>
      <c r="J27" s="91"/>
      <c r="K27" s="596"/>
      <c r="L27" s="597"/>
    </row>
    <row r="28" spans="2:14" ht="156.75" customHeight="1" x14ac:dyDescent="0.25">
      <c r="B28" s="601"/>
      <c r="C28" s="25" t="s">
        <v>38</v>
      </c>
      <c r="D28" s="91" t="s">
        <v>327</v>
      </c>
      <c r="E28" s="91" t="s">
        <v>328</v>
      </c>
      <c r="F28" s="91" t="s">
        <v>329</v>
      </c>
      <c r="G28" s="91" t="s">
        <v>330</v>
      </c>
      <c r="H28" s="91" t="s">
        <v>331</v>
      </c>
      <c r="I28" s="91"/>
      <c r="J28" s="91"/>
      <c r="K28" s="596"/>
      <c r="L28" s="597"/>
    </row>
    <row r="29" spans="2:14" ht="52.5" customHeight="1" x14ac:dyDescent="0.25">
      <c r="B29" s="601"/>
      <c r="C29" s="25" t="s">
        <v>169</v>
      </c>
      <c r="D29" s="95">
        <v>43159</v>
      </c>
      <c r="E29" s="95">
        <v>43154</v>
      </c>
      <c r="F29" s="95">
        <v>44602</v>
      </c>
      <c r="G29" s="95">
        <v>44572</v>
      </c>
      <c r="H29" s="95">
        <v>44474</v>
      </c>
      <c r="I29" s="95"/>
      <c r="J29" s="95"/>
      <c r="K29" s="596"/>
      <c r="L29" s="597"/>
    </row>
    <row r="30" spans="2:14" ht="54.75" customHeight="1" x14ac:dyDescent="0.25">
      <c r="B30" s="601"/>
      <c r="C30" s="25" t="s">
        <v>42</v>
      </c>
      <c r="D30" s="95">
        <v>43552</v>
      </c>
      <c r="E30" s="95">
        <v>43726</v>
      </c>
      <c r="F30" s="95">
        <v>45088</v>
      </c>
      <c r="G30" s="95">
        <v>45110</v>
      </c>
      <c r="H30" s="95">
        <v>44925</v>
      </c>
      <c r="I30" s="95"/>
      <c r="J30" s="95"/>
      <c r="K30" s="596"/>
      <c r="L30" s="597"/>
    </row>
    <row r="31" spans="2:14" ht="41.25" customHeight="1" x14ac:dyDescent="0.25">
      <c r="B31" s="601"/>
      <c r="C31" s="25" t="s">
        <v>39</v>
      </c>
      <c r="D31" s="92">
        <v>2019</v>
      </c>
      <c r="E31" s="92">
        <v>2019</v>
      </c>
      <c r="F31" s="92">
        <v>2023</v>
      </c>
      <c r="G31" s="92">
        <v>2023</v>
      </c>
      <c r="H31" s="92">
        <v>2022</v>
      </c>
      <c r="I31" s="92"/>
      <c r="J31" s="92"/>
      <c r="K31" s="596"/>
      <c r="L31" s="597"/>
    </row>
    <row r="32" spans="2:14" ht="63" customHeight="1" x14ac:dyDescent="0.25">
      <c r="B32" s="601"/>
      <c r="C32" s="25" t="s">
        <v>40</v>
      </c>
      <c r="D32" s="91" t="s">
        <v>332</v>
      </c>
      <c r="E32" s="91" t="s">
        <v>333</v>
      </c>
      <c r="F32" s="91" t="s">
        <v>334</v>
      </c>
      <c r="G32" s="91" t="s">
        <v>335</v>
      </c>
      <c r="H32" s="91" t="s">
        <v>336</v>
      </c>
      <c r="I32" s="91"/>
      <c r="J32" s="91"/>
      <c r="K32" s="596"/>
      <c r="L32" s="597"/>
    </row>
    <row r="33" spans="2:12" ht="46.5" customHeight="1" x14ac:dyDescent="0.25">
      <c r="B33" s="601"/>
      <c r="C33" s="25" t="s">
        <v>41</v>
      </c>
      <c r="D33" s="91" t="s">
        <v>343</v>
      </c>
      <c r="E33" s="91" t="s">
        <v>344</v>
      </c>
      <c r="F33" s="91" t="s">
        <v>340</v>
      </c>
      <c r="G33" s="91" t="s">
        <v>341</v>
      </c>
      <c r="H33" s="91" t="s">
        <v>342</v>
      </c>
      <c r="I33" s="91"/>
      <c r="J33" s="91"/>
      <c r="K33" s="596"/>
      <c r="L33" s="597"/>
    </row>
    <row r="34" spans="2:12" ht="27.75" customHeight="1" x14ac:dyDescent="0.25">
      <c r="B34" s="601"/>
      <c r="C34" s="27" t="s">
        <v>35</v>
      </c>
      <c r="D34" s="96">
        <v>95</v>
      </c>
      <c r="E34" s="96">
        <v>43</v>
      </c>
      <c r="F34" s="96" t="s">
        <v>337</v>
      </c>
      <c r="G34" s="97" t="s">
        <v>338</v>
      </c>
      <c r="H34" s="97" t="s">
        <v>339</v>
      </c>
      <c r="I34" s="97"/>
      <c r="J34" s="97"/>
      <c r="K34" s="596"/>
      <c r="L34" s="597"/>
    </row>
    <row r="35" spans="2:12" ht="102.75" customHeight="1" x14ac:dyDescent="0.25">
      <c r="B35" s="601"/>
      <c r="C35" s="25" t="s">
        <v>137</v>
      </c>
      <c r="D35" s="93">
        <v>7777.08</v>
      </c>
      <c r="E35" s="93">
        <v>12193.9</v>
      </c>
      <c r="F35" s="93">
        <v>7457.93</v>
      </c>
      <c r="G35" s="93">
        <v>1527.51</v>
      </c>
      <c r="H35" s="93">
        <v>4548.5600000000004</v>
      </c>
      <c r="I35" s="93"/>
      <c r="J35" s="93"/>
      <c r="K35" s="596"/>
      <c r="L35" s="597"/>
    </row>
    <row r="36" spans="2:12" ht="48" customHeight="1" x14ac:dyDescent="0.25">
      <c r="B36" s="601"/>
      <c r="C36" s="25" t="s">
        <v>76</v>
      </c>
      <c r="D36" s="105">
        <f>IFERROR(D35*VLOOKUP(D31,'DATOS INICIALES'!$A$12:$B$43,2,0),"0")</f>
        <v>6440324381.2799997</v>
      </c>
      <c r="E36" s="105">
        <f>IFERROR(E35*VLOOKUP(E31,'DATOS INICIALES'!$A$12:$B$43,2,0),"0")</f>
        <v>10097963692.4</v>
      </c>
      <c r="F36" s="105">
        <f>IFERROR(F35*VLOOKUP(F31,'DATOS INICIALES'!$A$12:$B$43,2,0),"0")</f>
        <v>8651198800</v>
      </c>
      <c r="G36" s="105">
        <f>IFERROR(G35*VLOOKUP(G31,'DATOS INICIALES'!$A$12:$B$43,2,0),"0")</f>
        <v>1771911600</v>
      </c>
      <c r="H36" s="105">
        <f>IFERROR(H35*VLOOKUP(H31,'DATOS INICIALES'!$A$12:$B$43,2,0),"0")</f>
        <v>4548560000</v>
      </c>
      <c r="I36" s="105" t="str">
        <f>IFERROR(I35*VLOOKUP(I31,'DATOS INICIALES'!$A$12:$B$43,2,0),"0")</f>
        <v>0</v>
      </c>
      <c r="J36" s="105" t="str">
        <f>IFERROR(J35*VLOOKUP(J31,'DATOS INICIALES'!$A$12:$B$43,2,0),"0")</f>
        <v>0</v>
      </c>
      <c r="K36" s="596"/>
      <c r="L36" s="597"/>
    </row>
    <row r="37" spans="2:12" ht="33.75" customHeight="1" x14ac:dyDescent="0.25">
      <c r="B37" s="601"/>
      <c r="C37" s="25" t="s">
        <v>138</v>
      </c>
      <c r="D37" s="94">
        <v>0.3</v>
      </c>
      <c r="E37" s="94">
        <v>0.5</v>
      </c>
      <c r="F37" s="94">
        <v>0.45</v>
      </c>
      <c r="G37" s="94">
        <v>0.95</v>
      </c>
      <c r="H37" s="94">
        <v>0.25</v>
      </c>
      <c r="I37" s="94"/>
      <c r="J37" s="94"/>
      <c r="K37" s="596"/>
      <c r="L37" s="597"/>
    </row>
    <row r="38" spans="2:12" ht="48.75" customHeight="1" x14ac:dyDescent="0.25">
      <c r="B38" s="601"/>
      <c r="C38" s="25" t="s">
        <v>144</v>
      </c>
      <c r="D38" s="105">
        <f t="shared" ref="D38:J38" si="3">IF(D24="","0",D37*D36)</f>
        <v>1932097314.3839998</v>
      </c>
      <c r="E38" s="105">
        <f t="shared" si="3"/>
        <v>5048981846.1999998</v>
      </c>
      <c r="F38" s="105">
        <f t="shared" si="3"/>
        <v>3893039460</v>
      </c>
      <c r="G38" s="105">
        <f t="shared" si="3"/>
        <v>1683316020</v>
      </c>
      <c r="H38" s="105">
        <f t="shared" si="3"/>
        <v>1137140000</v>
      </c>
      <c r="I38" s="105" t="str">
        <f t="shared" si="3"/>
        <v>0</v>
      </c>
      <c r="J38" s="105" t="str">
        <f t="shared" si="3"/>
        <v>0</v>
      </c>
      <c r="K38" s="596"/>
      <c r="L38" s="597"/>
    </row>
    <row r="39" spans="2:12" ht="65.25" customHeight="1" x14ac:dyDescent="0.25">
      <c r="B39" s="601"/>
      <c r="C39" s="25" t="s">
        <v>139</v>
      </c>
      <c r="D39" s="106">
        <f t="shared" ref="D39:J39" si="4">IFERROR(D35*D37,"0")</f>
        <v>2333.1239999999998</v>
      </c>
      <c r="E39" s="106">
        <f t="shared" si="4"/>
        <v>6096.95</v>
      </c>
      <c r="F39" s="106">
        <f t="shared" si="4"/>
        <v>3356.0685000000003</v>
      </c>
      <c r="G39" s="106">
        <f t="shared" si="4"/>
        <v>1451.1344999999999</v>
      </c>
      <c r="H39" s="106">
        <f t="shared" si="4"/>
        <v>1137.1400000000001</v>
      </c>
      <c r="I39" s="106">
        <f t="shared" si="4"/>
        <v>0</v>
      </c>
      <c r="J39" s="106">
        <f t="shared" si="4"/>
        <v>0</v>
      </c>
      <c r="K39" s="596"/>
      <c r="L39" s="597"/>
    </row>
    <row r="40" spans="2:12" ht="65.25" customHeight="1" x14ac:dyDescent="0.25">
      <c r="B40" s="601"/>
      <c r="C40" s="25" t="s">
        <v>140</v>
      </c>
      <c r="D40" s="94"/>
      <c r="E40" s="94"/>
      <c r="F40" s="94">
        <v>0.05</v>
      </c>
      <c r="G40" s="94">
        <v>0.05</v>
      </c>
      <c r="H40" s="94">
        <v>0.25</v>
      </c>
      <c r="I40" s="94"/>
      <c r="J40" s="94"/>
      <c r="K40" s="596"/>
      <c r="L40" s="597"/>
    </row>
    <row r="41" spans="2:12" ht="65.25" customHeight="1" x14ac:dyDescent="0.25">
      <c r="B41" s="601"/>
      <c r="C41" s="25" t="s">
        <v>145</v>
      </c>
      <c r="D41" s="107" t="str">
        <f t="shared" ref="D41:J41" si="5">IF(D25="","0",D40*D36)</f>
        <v>0</v>
      </c>
      <c r="E41" s="107" t="str">
        <f t="shared" si="5"/>
        <v>0</v>
      </c>
      <c r="F41" s="107">
        <f t="shared" si="5"/>
        <v>432559940</v>
      </c>
      <c r="G41" s="107">
        <f t="shared" si="5"/>
        <v>88595580</v>
      </c>
      <c r="H41" s="107">
        <f t="shared" si="5"/>
        <v>1137140000</v>
      </c>
      <c r="I41" s="107" t="str">
        <f t="shared" si="5"/>
        <v>0</v>
      </c>
      <c r="J41" s="107" t="str">
        <f t="shared" si="5"/>
        <v>0</v>
      </c>
      <c r="K41" s="596"/>
      <c r="L41" s="597"/>
    </row>
    <row r="42" spans="2:12" ht="65.25" customHeight="1" x14ac:dyDescent="0.25">
      <c r="B42" s="601"/>
      <c r="C42" s="25" t="s">
        <v>141</v>
      </c>
      <c r="D42" s="106">
        <f>IF(D25="",0,D35*D40)</f>
        <v>0</v>
      </c>
      <c r="E42" s="106">
        <f t="shared" ref="E42:J42" si="6">IF(E25="",0,E35*E40)</f>
        <v>0</v>
      </c>
      <c r="F42" s="106">
        <f t="shared" si="6"/>
        <v>372.89650000000006</v>
      </c>
      <c r="G42" s="106">
        <f t="shared" si="6"/>
        <v>76.375500000000002</v>
      </c>
      <c r="H42" s="106">
        <f t="shared" si="6"/>
        <v>1137.1400000000001</v>
      </c>
      <c r="I42" s="106">
        <f t="shared" si="6"/>
        <v>0</v>
      </c>
      <c r="J42" s="106">
        <f t="shared" si="6"/>
        <v>0</v>
      </c>
      <c r="K42" s="596"/>
      <c r="L42" s="597"/>
    </row>
    <row r="43" spans="2:12" ht="65.25" customHeight="1" x14ac:dyDescent="0.25">
      <c r="B43" s="601"/>
      <c r="C43" s="25" t="s">
        <v>142</v>
      </c>
      <c r="D43" s="94"/>
      <c r="E43" s="94"/>
      <c r="F43" s="94"/>
      <c r="G43" s="94"/>
      <c r="H43" s="94"/>
      <c r="I43" s="94"/>
      <c r="J43" s="94"/>
      <c r="K43" s="596"/>
      <c r="L43" s="597"/>
    </row>
    <row r="44" spans="2:12" ht="65.25" customHeight="1" x14ac:dyDescent="0.25">
      <c r="B44" s="601"/>
      <c r="C44" s="25" t="s">
        <v>146</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596"/>
      <c r="L44" s="597"/>
    </row>
    <row r="45" spans="2:12" ht="65.25" customHeight="1" x14ac:dyDescent="0.25">
      <c r="B45" s="602"/>
      <c r="C45" s="25" t="s">
        <v>143</v>
      </c>
      <c r="D45" s="106">
        <f>IF(D26="",0,D35*D43)</f>
        <v>0</v>
      </c>
      <c r="E45" s="106">
        <f t="shared" ref="E45:J45" si="8">IF(E26="",0,E35*E43)</f>
        <v>0</v>
      </c>
      <c r="F45" s="106">
        <f t="shared" si="8"/>
        <v>0</v>
      </c>
      <c r="G45" s="106">
        <f t="shared" si="8"/>
        <v>0</v>
      </c>
      <c r="H45" s="106">
        <f t="shared" si="8"/>
        <v>0</v>
      </c>
      <c r="I45" s="106">
        <f t="shared" si="8"/>
        <v>0</v>
      </c>
      <c r="J45" s="106">
        <f t="shared" si="8"/>
        <v>0</v>
      </c>
      <c r="K45" s="596"/>
      <c r="L45" s="597"/>
    </row>
    <row r="46" spans="2:12" ht="39.75" customHeight="1" x14ac:dyDescent="0.25">
      <c r="B46" s="142" t="s">
        <v>57</v>
      </c>
      <c r="C46" s="29" t="s">
        <v>58</v>
      </c>
      <c r="D46" s="90" t="s">
        <v>14</v>
      </c>
      <c r="E46" s="90" t="s">
        <v>14</v>
      </c>
      <c r="F46" s="90" t="s">
        <v>14</v>
      </c>
      <c r="G46" s="90" t="s">
        <v>14</v>
      </c>
      <c r="H46" s="90" t="s">
        <v>14</v>
      </c>
      <c r="I46" s="90"/>
      <c r="J46" s="90"/>
      <c r="K46" s="596"/>
      <c r="L46" s="597"/>
    </row>
    <row r="47" spans="2:12" ht="24.75" customHeight="1" x14ac:dyDescent="0.25">
      <c r="B47" s="606" t="s">
        <v>36</v>
      </c>
      <c r="C47" s="28">
        <f>+'DATOS INICIALES'!D21</f>
        <v>72101500</v>
      </c>
      <c r="D47" s="96" t="s">
        <v>79</v>
      </c>
      <c r="E47" s="96"/>
      <c r="F47" s="96"/>
      <c r="G47" s="96"/>
      <c r="H47" s="96"/>
      <c r="I47" s="96"/>
      <c r="J47" s="97"/>
      <c r="K47" s="596"/>
      <c r="L47" s="597"/>
    </row>
    <row r="48" spans="2:12" ht="24.75" customHeight="1" x14ac:dyDescent="0.25">
      <c r="B48" s="607"/>
      <c r="C48" s="28">
        <f>+'DATOS INICIALES'!D22</f>
        <v>72102900</v>
      </c>
      <c r="D48" s="96"/>
      <c r="E48" s="96"/>
      <c r="F48" s="96"/>
      <c r="G48" s="96"/>
      <c r="H48" s="96"/>
      <c r="I48" s="96"/>
      <c r="J48" s="97"/>
      <c r="K48" s="596"/>
      <c r="L48" s="597"/>
    </row>
    <row r="49" spans="2:12" ht="24.75" customHeight="1" x14ac:dyDescent="0.25">
      <c r="B49" s="607"/>
      <c r="C49" s="28">
        <f>+'DATOS INICIALES'!D23</f>
        <v>72103300</v>
      </c>
      <c r="D49" s="96"/>
      <c r="E49" s="96" t="s">
        <v>79</v>
      </c>
      <c r="F49" s="96"/>
      <c r="G49" s="96"/>
      <c r="H49" s="96"/>
      <c r="I49" s="96"/>
      <c r="J49" s="97"/>
      <c r="K49" s="596"/>
      <c r="L49" s="597"/>
    </row>
    <row r="50" spans="2:12" ht="24.75" customHeight="1" x14ac:dyDescent="0.25">
      <c r="B50" s="607"/>
      <c r="C50" s="28">
        <f>+'DATOS INICIALES'!D24</f>
        <v>72141100</v>
      </c>
      <c r="D50" s="96"/>
      <c r="E50" s="96"/>
      <c r="F50" s="96" t="s">
        <v>79</v>
      </c>
      <c r="G50" s="96"/>
      <c r="H50" s="96" t="s">
        <v>79</v>
      </c>
      <c r="I50" s="96"/>
      <c r="J50" s="97"/>
      <c r="K50" s="596"/>
      <c r="L50" s="597"/>
    </row>
    <row r="51" spans="2:12" ht="24.75" customHeight="1" x14ac:dyDescent="0.25">
      <c r="B51" s="607"/>
      <c r="C51" s="28">
        <f>+'DATOS INICIALES'!D25</f>
        <v>72141500</v>
      </c>
      <c r="D51" s="96"/>
      <c r="E51" s="96"/>
      <c r="F51" s="96"/>
      <c r="G51" s="96" t="s">
        <v>79</v>
      </c>
      <c r="H51" s="96"/>
      <c r="I51" s="96"/>
      <c r="J51" s="97"/>
      <c r="K51" s="596"/>
      <c r="L51" s="597"/>
    </row>
    <row r="52" spans="2:12" ht="24.75" customHeight="1" x14ac:dyDescent="0.25">
      <c r="B52" s="607"/>
      <c r="C52" s="28">
        <f>+'DATOS INICIALES'!D26</f>
        <v>72153900</v>
      </c>
      <c r="D52" s="96"/>
      <c r="E52" s="96"/>
      <c r="F52" s="96"/>
      <c r="G52" s="96"/>
      <c r="H52" s="96"/>
      <c r="I52" s="96"/>
      <c r="J52" s="97"/>
      <c r="K52" s="596"/>
      <c r="L52" s="597"/>
    </row>
    <row r="53" spans="2:12" ht="24.75" customHeight="1" x14ac:dyDescent="0.25">
      <c r="B53" s="607"/>
      <c r="C53" s="28"/>
      <c r="D53" s="96"/>
      <c r="E53" s="96"/>
      <c r="F53" s="96"/>
      <c r="G53" s="96"/>
      <c r="H53" s="96"/>
      <c r="I53" s="96"/>
      <c r="J53" s="96"/>
      <c r="K53" s="596"/>
      <c r="L53" s="597"/>
    </row>
    <row r="54" spans="2:12" ht="60.75" customHeight="1" x14ac:dyDescent="0.25">
      <c r="B54" s="608"/>
      <c r="C54" s="15" t="s">
        <v>59</v>
      </c>
      <c r="D54" s="15" t="str">
        <f t="shared" ref="D54:J54" si="9">IF(D24="","N/A",IF(D47="SI","CUMPLE",IF(D48="SI","CUMPLE",IF(D49="SI","CUMPLE",IF(D50="SI","CUMPLE",IF(D51="SI","CUMPLE",IF(D52="SI","CUMPLE",IF(D53="SI","CUMPLE","NO CUMPLE"))))))))</f>
        <v>CUMPLE</v>
      </c>
      <c r="E54" s="15" t="str">
        <f t="shared" si="9"/>
        <v>CUMPLE</v>
      </c>
      <c r="F54" s="15" t="str">
        <f t="shared" si="9"/>
        <v>CUMPLE</v>
      </c>
      <c r="G54" s="15" t="str">
        <f t="shared" si="9"/>
        <v>CUMPLE</v>
      </c>
      <c r="H54" s="15" t="str">
        <f t="shared" si="9"/>
        <v>CUMPLE</v>
      </c>
      <c r="I54" s="15" t="str">
        <f t="shared" si="9"/>
        <v>N/A</v>
      </c>
      <c r="J54" s="15" t="str">
        <f t="shared" si="9"/>
        <v>N/A</v>
      </c>
      <c r="K54" s="596"/>
      <c r="L54" s="597"/>
    </row>
    <row r="55" spans="2:12" ht="296.25" customHeight="1" x14ac:dyDescent="0.25">
      <c r="B55" s="609" t="s">
        <v>206</v>
      </c>
      <c r="C55" s="610"/>
      <c r="D55" s="90" t="s">
        <v>14</v>
      </c>
      <c r="E55" s="90" t="s">
        <v>14</v>
      </c>
      <c r="F55" s="90" t="s">
        <v>14</v>
      </c>
      <c r="G55" s="90" t="s">
        <v>14</v>
      </c>
      <c r="H55" s="90" t="s">
        <v>14</v>
      </c>
      <c r="I55" s="90"/>
      <c r="J55" s="90"/>
      <c r="K55" s="639"/>
      <c r="L55" s="640"/>
    </row>
    <row r="56" spans="2:12" ht="353.25" customHeight="1" x14ac:dyDescent="0.25">
      <c r="B56" s="609" t="s">
        <v>209</v>
      </c>
      <c r="C56" s="610"/>
      <c r="D56" s="90" t="s">
        <v>14</v>
      </c>
      <c r="E56" s="90" t="s">
        <v>14</v>
      </c>
      <c r="F56" s="90" t="s">
        <v>14</v>
      </c>
      <c r="G56" s="90" t="s">
        <v>14</v>
      </c>
      <c r="H56" s="90" t="s">
        <v>14</v>
      </c>
      <c r="I56" s="90"/>
      <c r="J56" s="90"/>
      <c r="K56" s="639"/>
      <c r="L56" s="640"/>
    </row>
    <row r="57" spans="2:12" ht="99" customHeight="1" x14ac:dyDescent="0.25">
      <c r="B57" s="603" t="s">
        <v>211</v>
      </c>
      <c r="C57" s="604"/>
      <c r="D57" s="90" t="s">
        <v>14</v>
      </c>
      <c r="E57" s="90" t="s">
        <v>14</v>
      </c>
      <c r="F57" s="90" t="s">
        <v>14</v>
      </c>
      <c r="G57" s="90" t="s">
        <v>14</v>
      </c>
      <c r="H57" s="90" t="s">
        <v>14</v>
      </c>
      <c r="I57" s="90"/>
      <c r="J57" s="90"/>
      <c r="K57" s="639"/>
      <c r="L57" s="640"/>
    </row>
    <row r="58" spans="2:12" ht="92.25" customHeight="1" x14ac:dyDescent="0.25">
      <c r="B58" s="603" t="s">
        <v>207</v>
      </c>
      <c r="C58" s="604"/>
      <c r="D58" s="90" t="s">
        <v>14</v>
      </c>
      <c r="E58" s="90" t="s">
        <v>14</v>
      </c>
      <c r="F58" s="90" t="s">
        <v>14</v>
      </c>
      <c r="G58" s="90" t="s">
        <v>14</v>
      </c>
      <c r="H58" s="90" t="s">
        <v>14</v>
      </c>
      <c r="I58" s="90"/>
      <c r="J58" s="90"/>
      <c r="K58" s="639"/>
      <c r="L58" s="640"/>
    </row>
    <row r="59" spans="2:12" ht="291.75" customHeight="1" x14ac:dyDescent="0.25">
      <c r="B59" s="603" t="s">
        <v>208</v>
      </c>
      <c r="C59" s="604"/>
      <c r="D59" s="90" t="s">
        <v>13</v>
      </c>
      <c r="E59" s="90" t="s">
        <v>13</v>
      </c>
      <c r="F59" s="90" t="s">
        <v>13</v>
      </c>
      <c r="G59" s="90" t="s">
        <v>13</v>
      </c>
      <c r="H59" s="90" t="s">
        <v>13</v>
      </c>
      <c r="I59" s="90"/>
      <c r="J59" s="90"/>
      <c r="K59" s="639"/>
      <c r="L59" s="640"/>
    </row>
    <row r="60" spans="2:12" ht="336" customHeight="1" x14ac:dyDescent="0.25">
      <c r="B60" s="531" t="s">
        <v>213</v>
      </c>
      <c r="C60" s="531"/>
      <c r="D60" s="90" t="s">
        <v>14</v>
      </c>
      <c r="E60" s="90" t="s">
        <v>14</v>
      </c>
      <c r="F60" s="90" t="s">
        <v>14</v>
      </c>
      <c r="G60" s="90" t="s">
        <v>14</v>
      </c>
      <c r="H60" s="90" t="s">
        <v>14</v>
      </c>
      <c r="I60" s="90"/>
      <c r="J60" s="90"/>
      <c r="K60" s="639"/>
      <c r="L60" s="640"/>
    </row>
    <row r="61" spans="2:12" ht="129.75" customHeight="1" x14ac:dyDescent="0.25">
      <c r="B61" s="584" t="s">
        <v>168</v>
      </c>
      <c r="C61" s="585"/>
      <c r="D61" s="90" t="s">
        <v>13</v>
      </c>
      <c r="E61" s="90" t="s">
        <v>13</v>
      </c>
      <c r="F61" s="90" t="s">
        <v>13</v>
      </c>
      <c r="G61" s="90" t="s">
        <v>13</v>
      </c>
      <c r="H61" s="90" t="s">
        <v>13</v>
      </c>
      <c r="I61" s="90"/>
      <c r="J61" s="90"/>
      <c r="K61" s="639"/>
      <c r="L61" s="640"/>
    </row>
    <row r="62" spans="2:12" ht="408.75" customHeight="1" x14ac:dyDescent="0.25">
      <c r="B62" s="605" t="s">
        <v>170</v>
      </c>
      <c r="C62" s="605"/>
      <c r="D62" s="90" t="s">
        <v>13</v>
      </c>
      <c r="E62" s="90" t="s">
        <v>13</v>
      </c>
      <c r="F62" s="90" t="s">
        <v>13</v>
      </c>
      <c r="G62" s="90" t="s">
        <v>13</v>
      </c>
      <c r="H62" s="90" t="s">
        <v>13</v>
      </c>
      <c r="I62" s="90"/>
      <c r="J62" s="90"/>
      <c r="K62" s="639"/>
      <c r="L62" s="640"/>
    </row>
    <row r="63" spans="2:12" ht="234.75" customHeight="1" x14ac:dyDescent="0.25">
      <c r="B63" s="531" t="s">
        <v>212</v>
      </c>
      <c r="C63" s="531"/>
      <c r="D63" s="90" t="s">
        <v>14</v>
      </c>
      <c r="E63" s="90" t="s">
        <v>14</v>
      </c>
      <c r="F63" s="90" t="s">
        <v>14</v>
      </c>
      <c r="G63" s="90" t="s">
        <v>14</v>
      </c>
      <c r="H63" s="90" t="s">
        <v>14</v>
      </c>
      <c r="I63" s="90"/>
      <c r="J63" s="90"/>
      <c r="K63" s="639"/>
      <c r="L63" s="640"/>
    </row>
    <row r="64" spans="2:12" ht="70.5" customHeight="1" x14ac:dyDescent="0.25">
      <c r="B64" s="611" t="s">
        <v>80</v>
      </c>
      <c r="C64" s="611"/>
      <c r="D64" s="15" t="str">
        <f>IF(D24="","N/A",IF(AND(D46="CUMPLE",D54="CUMPLE",D55="CUMPLE",D56="CUMPLE",D57="CUMPLE",D58="CUMPLE",OR(D59="CUMPLE",D59="N/A"),D60="CUMPLE",OR(D61="CUMPLE",D61="N/A"),D63="CUMPLE",OR(D62="CUMPLE",D62="N/A")),"CUMPLE","NO CUMPLE"))</f>
        <v>CUMPLE</v>
      </c>
      <c r="E64" s="15" t="str">
        <f>IF(E24="","N/A",IF(AND(E46="CUMPLE",E54="CUMPLE",E55="CUMPLE",E56="CUMPLE",E57="CUMPLE",E58="CUMPLE",OR(E59="CUMPLE",E59="N/A"),E60="CUMPLE",OR(E61="CUMPLE",E61="N/A"),E63="CUMPLE",OR(E62="CUMPLE",E62="N/A")),"CUMPLE","NO CUMPLE"))</f>
        <v>CUMPLE</v>
      </c>
      <c r="F64" s="15" t="str">
        <f t="shared" ref="F64:J64" si="10">IF(F24="","N/A",IF(AND(F46="CUMPLE",F54="CUMPLE",F55="CUMPLE",F56="CUMPLE",F57="CUMPLE",F58="CUMPLE",OR(F59="CUMPLE",F59="N/A"),F60="CUMPLE",OR(F61="CUMPLE",F61="N/A"),F63="CUMPLE",OR(F62="CUMPLE",F62="N/A")),"CUMPLE","NO CUMPLE"))</f>
        <v>CUMPLE</v>
      </c>
      <c r="G64" s="15" t="str">
        <f t="shared" si="10"/>
        <v>CUMPLE</v>
      </c>
      <c r="H64" s="15" t="str">
        <f t="shared" si="10"/>
        <v>CUMPLE</v>
      </c>
      <c r="I64" s="15" t="str">
        <f t="shared" si="10"/>
        <v>N/A</v>
      </c>
      <c r="J64" s="15" t="str">
        <f t="shared" si="10"/>
        <v>N/A</v>
      </c>
      <c r="K64" s="165"/>
      <c r="L64" s="162"/>
    </row>
    <row r="65" spans="2:12" ht="81.75" customHeight="1" x14ac:dyDescent="0.25">
      <c r="B65" s="531" t="s">
        <v>177</v>
      </c>
      <c r="C65" s="531"/>
      <c r="D65" s="90" t="s">
        <v>14</v>
      </c>
      <c r="E65" s="90" t="s">
        <v>14</v>
      </c>
      <c r="F65" s="90"/>
      <c r="G65" s="90"/>
      <c r="H65" s="90"/>
      <c r="I65" s="90"/>
      <c r="J65" s="90"/>
      <c r="K65" s="639"/>
      <c r="L65" s="640"/>
    </row>
  </sheetData>
  <sheetProtection formatCells="0" formatColumns="0" formatRows="0"/>
  <mergeCells count="80">
    <mergeCell ref="B12:L12"/>
    <mergeCell ref="B2:L2"/>
    <mergeCell ref="B3:L3"/>
    <mergeCell ref="B4:L4"/>
    <mergeCell ref="B5:L5"/>
    <mergeCell ref="B7:I7"/>
    <mergeCell ref="J7:L7"/>
    <mergeCell ref="C8:I8"/>
    <mergeCell ref="C9:I9"/>
    <mergeCell ref="C10:I10"/>
    <mergeCell ref="C11:G11"/>
    <mergeCell ref="I11:L11"/>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K39:L39"/>
    <mergeCell ref="K40:L40"/>
    <mergeCell ref="K41:L41"/>
    <mergeCell ref="K42:L42"/>
    <mergeCell ref="K43:L43"/>
    <mergeCell ref="K44:L44"/>
    <mergeCell ref="K46:L46"/>
    <mergeCell ref="B47:B54"/>
    <mergeCell ref="K47:L47"/>
    <mergeCell ref="K48:L48"/>
    <mergeCell ref="K49:L49"/>
    <mergeCell ref="K50:L50"/>
    <mergeCell ref="K51:L51"/>
    <mergeCell ref="K52:L52"/>
    <mergeCell ref="K53:L53"/>
    <mergeCell ref="K54:L54"/>
    <mergeCell ref="B55:C55"/>
    <mergeCell ref="K55:L55"/>
    <mergeCell ref="B56:C56"/>
    <mergeCell ref="K56:L56"/>
    <mergeCell ref="B57:C57"/>
    <mergeCell ref="K57:L57"/>
    <mergeCell ref="B58:C58"/>
    <mergeCell ref="K58:L58"/>
    <mergeCell ref="B59:C59"/>
    <mergeCell ref="K59:L59"/>
    <mergeCell ref="B60:C60"/>
    <mergeCell ref="K60:L60"/>
    <mergeCell ref="B64:C64"/>
    <mergeCell ref="B65:C65"/>
    <mergeCell ref="K65:L65"/>
    <mergeCell ref="B61:C61"/>
    <mergeCell ref="K61:L61"/>
    <mergeCell ref="B62:C62"/>
    <mergeCell ref="K62:L62"/>
    <mergeCell ref="B63:C63"/>
    <mergeCell ref="K63:L63"/>
  </mergeCells>
  <conditionalFormatting sqref="D25:J35">
    <cfRule type="containsBlanks" dxfId="482" priority="13">
      <formula>LEN(TRIM(D25))=0</formula>
    </cfRule>
    <cfRule type="notContainsErrors" dxfId="481" priority="14">
      <formula>NOT(ISERROR(D25))</formula>
    </cfRule>
  </conditionalFormatting>
  <conditionalFormatting sqref="D34:J34 D24:K24 D37:J37 D40:J40 D43:J43 D46:J53 D55:J63 K64:L64 D65:K65">
    <cfRule type="containsBlanks" dxfId="480" priority="15">
      <formula>LEN(TRIM(D24))=0</formula>
    </cfRule>
  </conditionalFormatting>
  <conditionalFormatting sqref="D46:J53">
    <cfRule type="cellIs" dxfId="479" priority="11" operator="equal">
      <formula>"NO CUMPLE"</formula>
    </cfRule>
    <cfRule type="cellIs" dxfId="478" priority="12" operator="equal">
      <formula>"CUMPLE"</formula>
    </cfRule>
  </conditionalFormatting>
  <conditionalFormatting sqref="D54:J54">
    <cfRule type="cellIs" dxfId="477" priority="27" operator="equal">
      <formula>"""CUMPLE"""</formula>
    </cfRule>
    <cfRule type="cellIs" dxfId="476" priority="26" operator="equal">
      <formula>"NO CUMPLE"</formula>
    </cfRule>
    <cfRule type="cellIs" dxfId="475" priority="25" operator="equal">
      <formula>"CUMPLE"</formula>
    </cfRule>
    <cfRule type="cellIs" dxfId="474" priority="21" operator="equal">
      <formula>"N/A"</formula>
    </cfRule>
  </conditionalFormatting>
  <conditionalFormatting sqref="D55:J63">
    <cfRule type="cellIs" dxfId="473" priority="3" operator="equal">
      <formula>"NO CUMPLE"</formula>
    </cfRule>
    <cfRule type="cellIs" dxfId="472" priority="4" operator="equal">
      <formula>"CUMPLE"</formula>
    </cfRule>
  </conditionalFormatting>
  <conditionalFormatting sqref="D64:J64">
    <cfRule type="cellIs" dxfId="471" priority="19" operator="equal">
      <formula>"NO CUMPLE"</formula>
    </cfRule>
    <cfRule type="cellIs" dxfId="470" priority="20" operator="equal">
      <formula>"""CUMPLE"""</formula>
    </cfRule>
    <cfRule type="cellIs" dxfId="469" priority="17" operator="equal">
      <formula>"N/A"</formula>
    </cfRule>
    <cfRule type="cellIs" dxfId="468" priority="18" operator="equal">
      <formula>"CUMPLE"</formula>
    </cfRule>
  </conditionalFormatting>
  <conditionalFormatting sqref="D65:J65">
    <cfRule type="cellIs" dxfId="467" priority="9" operator="equal">
      <formula>"NO CUMPLE"</formula>
    </cfRule>
    <cfRule type="cellIs" dxfId="466" priority="10" operator="equal">
      <formula>"CUMPLE"</formula>
    </cfRule>
  </conditionalFormatting>
  <conditionalFormatting sqref="D24:K24 D34:J34 D37:J37 D40:J40 D43:J43 D46:J53 D55:J63 K64:L64 D65:K65">
    <cfRule type="notContainsErrors" dxfId="465" priority="16">
      <formula>NOT(ISERROR(D24))</formula>
    </cfRule>
  </conditionalFormatting>
  <conditionalFormatting sqref="F20:H20">
    <cfRule type="cellIs" dxfId="464" priority="31" operator="equal">
      <formula>"CUMPLE"</formula>
    </cfRule>
    <cfRule type="cellIs" dxfId="463" priority="32" operator="equal">
      <formula>"NO CUMPLE"</formula>
    </cfRule>
    <cfRule type="cellIs" dxfId="462" priority="33" operator="equal">
      <formula>"""CUMPLE"""</formula>
    </cfRule>
  </conditionalFormatting>
  <conditionalFormatting sqref="I11">
    <cfRule type="containsText" dxfId="461" priority="37" operator="containsText" text="NO CUMPLE">
      <formula>NOT(ISERROR(SEARCH("NO CUMPLE",I11)))</formula>
    </cfRule>
    <cfRule type="containsText" dxfId="460" priority="34" operator="containsText" text="INHABILITADO">
      <formula>NOT(ISERROR(SEARCH("INHABILITADO",I11)))</formula>
    </cfRule>
    <cfRule type="containsText" dxfId="459" priority="35" operator="containsText" text="HABILITADO">
      <formula>NOT(ISERROR(SEARCH("HABILITADO",I11)))</formula>
    </cfRule>
    <cfRule type="containsText" dxfId="458" priority="36" operator="containsText" text="HABILITADO">
      <formula>NOT(ISERROR(SEARCH("HABILITADO",I11)))</formula>
    </cfRule>
  </conditionalFormatting>
  <conditionalFormatting sqref="J20">
    <cfRule type="cellIs" dxfId="457" priority="8" operator="equal">
      <formula>"SI"</formula>
    </cfRule>
    <cfRule type="cellIs" dxfId="456" priority="7" operator="equal">
      <formula>"NO"</formula>
    </cfRule>
  </conditionalFormatting>
  <conditionalFormatting sqref="K19">
    <cfRule type="cellIs" dxfId="455" priority="22" operator="equal">
      <formula>"CUMPLE"</formula>
    </cfRule>
    <cfRule type="cellIs" dxfId="454" priority="23" operator="equal">
      <formula>"NO CUMPLE"</formula>
    </cfRule>
    <cfRule type="cellIs" dxfId="453" priority="24" operator="equal">
      <formula>"""CUMPLE"""</formula>
    </cfRule>
  </conditionalFormatting>
  <conditionalFormatting sqref="K25:K63">
    <cfRule type="notContainsErrors" dxfId="452" priority="2">
      <formula>NOT(ISERROR(K25))</formula>
    </cfRule>
    <cfRule type="containsBlanks" dxfId="451" priority="1">
      <formula>LEN(TRIM(K25))=0</formula>
    </cfRule>
  </conditionalFormatting>
  <conditionalFormatting sqref="L15">
    <cfRule type="cellIs" dxfId="450" priority="28" operator="equal">
      <formula>"CUMPLE"</formula>
    </cfRule>
    <cfRule type="cellIs" dxfId="449" priority="29" operator="equal">
      <formula>"NO CUMPLE"</formula>
    </cfRule>
    <cfRule type="cellIs" dxfId="448" priority="30" operator="equal">
      <formula>"""CUMPLE"""</formula>
    </cfRule>
  </conditionalFormatting>
  <conditionalFormatting sqref="L20">
    <cfRule type="cellIs" dxfId="447" priority="5" operator="equal">
      <formula>"NO"</formula>
    </cfRule>
    <cfRule type="cellIs" dxfId="446" priority="6" operator="equal">
      <formula>"SI"</formula>
    </cfRule>
  </conditionalFormatting>
  <dataValidations count="3">
    <dataValidation type="list" allowBlank="1" showInputMessage="1" showErrorMessage="1" sqref="D65:I65" xr:uid="{00000000-0002-0000-1C00-000000000000}">
      <formula1>"CUMPLE,NO CUMPLE"</formula1>
    </dataValidation>
    <dataValidation type="list" allowBlank="1" showInputMessage="1" showErrorMessage="1" sqref="D24:J26" xr:uid="{00000000-0002-0000-1C00-000001000000}">
      <formula1>$C$15:$C$19</formula1>
    </dataValidation>
    <dataValidation type="list" allowBlank="1" showInputMessage="1" showErrorMessage="1" sqref="L57:L64" xr:uid="{00000000-0002-0000-1C00-000002000000}">
      <formula1>"0,1,2,3,4,5,6"</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1C00-000003000000}">
          <x14:formula1>
            <xm:f>'DATOS INICIALES'!$A$13:$A$43</xm:f>
          </x14:formula1>
          <xm:sqref>D31:I31</xm:sqref>
        </x14:dataValidation>
        <x14:dataValidation type="list" allowBlank="1" showInputMessage="1" showErrorMessage="1" xr:uid="{00000000-0002-0000-1C00-000004000000}">
          <x14:formula1>
            <xm:f>'DATOS INICIALES'!$D$21:$D$25</xm:f>
          </x14:formula1>
          <xm:sqref>M47:M54</xm:sqref>
        </x14:dataValidation>
        <x14:dataValidation type="list" allowBlank="1" showInputMessage="1" showErrorMessage="1" xr:uid="{00000000-0002-0000-1C00-000005000000}">
          <x14:formula1>
            <xm:f>'DATOS INICIALES'!$A$54:$A$59</xm:f>
          </x14:formula1>
          <xm:sqref>D23:I23</xm:sqref>
        </x14:dataValidation>
        <x14:dataValidation type="list" allowBlank="1" showInputMessage="1" showErrorMessage="1" xr:uid="{00000000-0002-0000-1C00-000006000000}">
          <x14:formula1>
            <xm:f>'DATOS INICIALES'!$A$50:$A$52</xm:f>
          </x14:formula1>
          <xm:sqref>D46:J46 J55:J56 D58:J63 D55:I57</xm:sqref>
        </x14:dataValidation>
        <x14:dataValidation type="list" allowBlank="1" showInputMessage="1" showErrorMessage="1" xr:uid="{00000000-0002-0000-1C00-000007000000}">
          <x14:formula1>
            <xm:f>'DATOS INICIALES'!$C$45:$C$46</xm:f>
          </x14:formula1>
          <xm:sqref>D47:I53 J47:J52</xm:sqref>
        </x14:dataValidation>
      </x14:dataValidations>
    </ext>
  </extLst>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N65"/>
  <sheetViews>
    <sheetView view="pageBreakPreview" zoomScale="55" zoomScaleNormal="55" zoomScaleSheetLayoutView="55" workbookViewId="0">
      <pane ySplit="11" topLeftCell="A17" activePane="bottomLeft" state="frozenSplit"/>
      <selection activeCell="D65" sqref="D65"/>
      <selection pane="bottomLeft" activeCell="D65" sqref="D65"/>
    </sheetView>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612" t="s">
        <v>0</v>
      </c>
      <c r="C2" s="613"/>
      <c r="D2" s="613"/>
      <c r="E2" s="613"/>
      <c r="F2" s="613"/>
      <c r="G2" s="613"/>
      <c r="H2" s="613"/>
      <c r="I2" s="613"/>
      <c r="J2" s="613"/>
      <c r="K2" s="613"/>
      <c r="L2" s="614"/>
    </row>
    <row r="3" spans="1:12" ht="4.5" customHeight="1" x14ac:dyDescent="0.25">
      <c r="B3" s="615"/>
      <c r="C3" s="616"/>
      <c r="D3" s="616"/>
      <c r="E3" s="616"/>
      <c r="F3" s="616"/>
      <c r="G3" s="616"/>
      <c r="H3" s="616"/>
      <c r="I3" s="616"/>
      <c r="J3" s="616"/>
      <c r="K3" s="616"/>
      <c r="L3" s="617"/>
    </row>
    <row r="4" spans="1:12" ht="18.75" x14ac:dyDescent="0.3">
      <c r="B4" s="618" t="str">
        <f>'DATOS INICIALES'!G4</f>
        <v>FDLK-LP-013-20234</v>
      </c>
      <c r="C4" s="619"/>
      <c r="D4" s="619"/>
      <c r="E4" s="619"/>
      <c r="F4" s="619"/>
      <c r="G4" s="619"/>
      <c r="H4" s="619"/>
      <c r="I4" s="619"/>
      <c r="J4" s="619"/>
      <c r="K4" s="619"/>
      <c r="L4" s="620"/>
    </row>
    <row r="5" spans="1:12" ht="3.75" customHeight="1" x14ac:dyDescent="0.25">
      <c r="B5" s="615"/>
      <c r="C5" s="616"/>
      <c r="D5" s="616"/>
      <c r="E5" s="616"/>
      <c r="F5" s="616"/>
      <c r="G5" s="616"/>
      <c r="H5" s="616"/>
      <c r="I5" s="616"/>
      <c r="J5" s="616"/>
      <c r="K5" s="616"/>
      <c r="L5" s="617"/>
    </row>
    <row r="6" spans="1:12" x14ac:dyDescent="0.25">
      <c r="B6" s="10" t="s">
        <v>32</v>
      </c>
      <c r="C6" s="73" t="s">
        <v>54</v>
      </c>
      <c r="D6" s="72" t="s">
        <v>70</v>
      </c>
      <c r="E6" s="89"/>
      <c r="F6" s="65"/>
      <c r="G6" s="72" t="s">
        <v>97</v>
      </c>
      <c r="H6" s="99">
        <v>45632</v>
      </c>
      <c r="I6" s="41"/>
      <c r="J6" s="41"/>
      <c r="K6" s="41"/>
      <c r="L6" s="42"/>
    </row>
    <row r="7" spans="1:12" x14ac:dyDescent="0.25">
      <c r="B7" s="621" t="s">
        <v>89</v>
      </c>
      <c r="C7" s="622"/>
      <c r="D7" s="622"/>
      <c r="E7" s="622"/>
      <c r="F7" s="622"/>
      <c r="G7" s="622"/>
      <c r="H7" s="622"/>
      <c r="I7" s="622"/>
      <c r="J7" s="623" t="s">
        <v>71</v>
      </c>
      <c r="K7" s="622"/>
      <c r="L7" s="624"/>
    </row>
    <row r="8" spans="1:12" ht="36.75" customHeight="1" x14ac:dyDescent="0.25">
      <c r="B8" s="2" t="s">
        <v>23</v>
      </c>
      <c r="C8" s="632" t="str">
        <f>'DATOS INICIALES'!D2</f>
        <v xml:space="preserve">“CONTRATAR POR EL SISTEMA DE PRECIOS UNITARIOS A MONTO AGOTABLE EL DIAGNÓSTICO, MANTENIMIENTO CORRECTIVO Y PREVENTIVO, SUMINISTRO E INSTALACION DE MOBILIARIO DE LOS PARQUES DE PROXIMIDAD (VECINALES Y DE BOLSILLO) PRIORIZADOS EN LA LOCALIDAD DE KENNEDY”.  </v>
      </c>
      <c r="D8" s="633"/>
      <c r="E8" s="633"/>
      <c r="F8" s="633"/>
      <c r="G8" s="633"/>
      <c r="H8" s="633"/>
      <c r="I8" s="633"/>
      <c r="J8" s="154" t="s">
        <v>66</v>
      </c>
      <c r="K8" s="155">
        <v>0.75</v>
      </c>
      <c r="L8" s="156">
        <f>K8*$C$10</f>
        <v>1645.1285451923077</v>
      </c>
    </row>
    <row r="9" spans="1:12" ht="28.5" customHeight="1" x14ac:dyDescent="0.25">
      <c r="B9" s="2" t="s">
        <v>68</v>
      </c>
      <c r="C9" s="634">
        <f>+'DATOS INICIALES'!C5</f>
        <v>2851556145</v>
      </c>
      <c r="D9" s="635"/>
      <c r="E9" s="635"/>
      <c r="F9" s="635"/>
      <c r="G9" s="635"/>
      <c r="H9" s="635"/>
      <c r="I9" s="635"/>
      <c r="J9" s="154" t="s">
        <v>67</v>
      </c>
      <c r="K9" s="155">
        <v>1.2</v>
      </c>
      <c r="L9" s="156">
        <f t="shared" ref="L9:L10" si="0">K9*$C$10</f>
        <v>2632.2056723076921</v>
      </c>
    </row>
    <row r="10" spans="1:12" ht="25.5" customHeight="1" x14ac:dyDescent="0.25">
      <c r="B10" s="2" t="s">
        <v>69</v>
      </c>
      <c r="C10" s="636">
        <f>C9/'DATOS INICIALES'!B43</f>
        <v>2193.5047269230768</v>
      </c>
      <c r="D10" s="637"/>
      <c r="E10" s="637"/>
      <c r="F10" s="637"/>
      <c r="G10" s="637"/>
      <c r="H10" s="637"/>
      <c r="I10" s="637"/>
      <c r="J10" s="154" t="s">
        <v>171</v>
      </c>
      <c r="K10" s="155">
        <v>1.5</v>
      </c>
      <c r="L10" s="156">
        <f t="shared" si="0"/>
        <v>3290.2570903846154</v>
      </c>
    </row>
    <row r="11" spans="1:12" ht="59.25" customHeight="1" x14ac:dyDescent="0.25">
      <c r="A11" s="11">
        <v>26</v>
      </c>
      <c r="B11" s="2" t="s">
        <v>24</v>
      </c>
      <c r="C11" s="638" t="str">
        <f>VLOOKUP(A11,PROPONENTES!$A$10:$B$42,2,FALSE)</f>
        <v>CONSORCIO PARQUES KENNEDY</v>
      </c>
      <c r="D11" s="638"/>
      <c r="E11" s="638"/>
      <c r="F11" s="638"/>
      <c r="G11" s="638"/>
      <c r="H11" s="146" t="s">
        <v>172</v>
      </c>
      <c r="I11" s="631" t="str">
        <f>IF(AND(F20="CUMPLE",G20="CUMPLE",H20="CUMPLE",L15="CUMPLE",K19="CUMPLE"),"CUMPLE","NO CUMPLE")</f>
        <v>CUMPLE</v>
      </c>
      <c r="J11" s="631"/>
      <c r="K11" s="631"/>
      <c r="L11" s="631"/>
    </row>
    <row r="12" spans="1:12" ht="9.75" customHeight="1" x14ac:dyDescent="0.25">
      <c r="B12" s="625"/>
      <c r="C12" s="626"/>
      <c r="D12" s="626"/>
      <c r="E12" s="626"/>
      <c r="F12" s="626"/>
      <c r="G12" s="626"/>
      <c r="H12" s="626"/>
      <c r="I12" s="626"/>
      <c r="J12" s="626"/>
      <c r="K12" s="626"/>
      <c r="L12" s="627"/>
    </row>
    <row r="13" spans="1:12" s="141" customFormat="1" ht="24" customHeight="1" x14ac:dyDescent="0.25">
      <c r="B13" s="628" t="s">
        <v>78</v>
      </c>
      <c r="C13" s="629"/>
      <c r="D13" s="629"/>
      <c r="E13" s="629"/>
      <c r="F13" s="629"/>
      <c r="G13" s="629"/>
      <c r="H13" s="629"/>
      <c r="I13" s="629"/>
      <c r="J13" s="629"/>
      <c r="K13" s="629"/>
      <c r="L13" s="630"/>
    </row>
    <row r="14" spans="1:12" ht="69" customHeight="1" x14ac:dyDescent="0.25">
      <c r="B14" s="595" t="s">
        <v>33</v>
      </c>
      <c r="C14" s="74" t="s">
        <v>61</v>
      </c>
      <c r="D14" s="74" t="s">
        <v>62</v>
      </c>
      <c r="E14" s="35" t="s">
        <v>65</v>
      </c>
      <c r="F14" s="35" t="s">
        <v>75</v>
      </c>
      <c r="G14" s="35" t="s">
        <v>64</v>
      </c>
      <c r="H14" s="35" t="s">
        <v>167</v>
      </c>
      <c r="I14" s="35" t="s">
        <v>72</v>
      </c>
      <c r="J14" s="35" t="s">
        <v>147</v>
      </c>
      <c r="K14" s="35" t="s">
        <v>148</v>
      </c>
      <c r="L14" s="74" t="s">
        <v>73</v>
      </c>
    </row>
    <row r="15" spans="1:12" ht="33.75" customHeight="1" x14ac:dyDescent="0.25">
      <c r="B15" s="595"/>
      <c r="C15" s="100" t="str">
        <f>IF(VLOOKUP(C11,PROPONENTES!B10:N111,2,FALSE)=0,"",VLOOKUP(C11,PROPONENTES!B10:N111,2,FALSE))</f>
        <v>GRUPO IPROGEX ZOMAC S.A.S.</v>
      </c>
      <c r="D15" s="101">
        <f>IF(VLOOKUP(C11,PROPONENTES!B10:N111,3,FALSE)=0,"",VLOOKUP(C11,PROPONENTES!B10:N111,3,FALSE))</f>
        <v>0.1</v>
      </c>
      <c r="E15" s="102">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0</v>
      </c>
      <c r="F15" s="103" t="str">
        <f t="shared" ref="F15:F18" si="1">IF(C15="","",IF(E15&gt;=$J$15*0.5,"SI","NO"))</f>
        <v>NO</v>
      </c>
      <c r="G15" s="104" t="str">
        <f t="shared" ref="G15:G17" si="2">IF(C15="","",IF(E15&gt;=$J$15*0.05,"SI",IF(E15=0,"NO APORTA EXPERIENCIA",)))</f>
        <v>NO APORTA EXPERIENCIA</v>
      </c>
      <c r="H15" s="103" t="str">
        <f>IF(C15="","",IF(AND(G15="NO APORTA EXPERIENCIA",D15&lt;=10%),"SI",IF(G15="SI","NO APLICA","NO - PORCENTAJE MAYOR AL 10%")))</f>
        <v>SI</v>
      </c>
      <c r="I15" s="641">
        <f>COUNTIF(D64:I64,"CUMPLE")</f>
        <v>1</v>
      </c>
      <c r="J15" s="586">
        <f>IF(AND(I15&gt;=1,I15&lt;=2),L8,IF(AND(I15&gt;=3,I15&lt;=4),L9,IF(AND(I15&gt;=5,I15&lt;=7),L10)))</f>
        <v>1645.1285451923077</v>
      </c>
      <c r="K15" s="586">
        <f>+E20</f>
        <v>3113.77</v>
      </c>
      <c r="L15" s="587" t="str">
        <f>IF(K15&gt;=J15,"CUMPLE","NO CUMPLE")</f>
        <v>CUMPLE</v>
      </c>
    </row>
    <row r="16" spans="1:12" ht="33.75" customHeight="1" x14ac:dyDescent="0.25">
      <c r="B16" s="595"/>
      <c r="C16" s="100" t="str">
        <f>IF(VLOOKUP(C11,PROPONENTES!B10:N111,4,FALSE)=0,"",VLOOKUP(C11,PROPONENTES!B10:N111,4,FALSE))</f>
        <v>INGECOL HS Y CIA S EN C</v>
      </c>
      <c r="D16" s="101">
        <f>IF(VLOOKUP(C11,PROPONENTES!B10:N111,5,FALSE)=0,"",VLOOKUP(C11,PROPONENTES!B10:N111,5,FALSE))</f>
        <v>0.9</v>
      </c>
      <c r="E16" s="102">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3113.77</v>
      </c>
      <c r="F16" s="103" t="str">
        <f t="shared" si="1"/>
        <v>SI</v>
      </c>
      <c r="G16" s="104" t="str">
        <f t="shared" si="2"/>
        <v>SI</v>
      </c>
      <c r="H16" s="104" t="str">
        <f>IF(C16="","",IF(AND(G16="NO APORTA EXPERIENCIA",D16&lt;=10%),"SI",IF(G16="SI","NO APLICA","NO - PORCENTAJE MAYOR AL 10%")))</f>
        <v>NO APLICA</v>
      </c>
      <c r="I16" s="641"/>
      <c r="J16" s="586"/>
      <c r="K16" s="586"/>
      <c r="L16" s="587"/>
    </row>
    <row r="17" spans="2:14" ht="33.75" customHeight="1" x14ac:dyDescent="0.25">
      <c r="B17" s="595"/>
      <c r="C17" s="100" t="str">
        <f>IF(VLOOKUP(C11,PROPONENTES!B10:N111,6,FALSE)=0,"",VLOOKUP(C11,PROPONENTES!B10:N111,6,FALSE))</f>
        <v/>
      </c>
      <c r="D17" s="101" t="str">
        <f>IF(VLOOKUP(C11,PROPONENTES!B10:N111,7,FALSE)=0,"",VLOOKUP(C11,PROPONENTES!B10:N111,7,FALSE))</f>
        <v/>
      </c>
      <c r="E17" s="102" t="str">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
      </c>
      <c r="F17" s="103" t="str">
        <f t="shared" si="1"/>
        <v/>
      </c>
      <c r="G17" s="104" t="str">
        <f t="shared" si="2"/>
        <v/>
      </c>
      <c r="H17" s="103" t="str">
        <f>IF(C17="","",IF(AND(G17="NO APORTA EXPERIENCIA",D17&lt;=10%),"SI",IF(G17="SI","NO APLICA","NO - PORCENTAJE MAYOR AL 10%")))</f>
        <v/>
      </c>
      <c r="I17" s="641"/>
      <c r="J17" s="586"/>
      <c r="K17" s="586"/>
      <c r="L17" s="587"/>
    </row>
    <row r="18" spans="2:14" ht="50.25" customHeight="1" x14ac:dyDescent="0.25">
      <c r="B18" s="595"/>
      <c r="C18" s="100" t="str">
        <f>IF(VLOOKUP(C11,PROPONENTES!B10:N111,8,FALSE)=0,"",VLOOKUP(C11,PROPONENTES!B10:N111,8,FALSE))</f>
        <v/>
      </c>
      <c r="D18" s="101" t="str">
        <f>IF(VLOOKUP(C11,PROPONENTES!B10:N111,9,FALSE)=0,"",VLOOKUP(C11,PROPONENTES!B10:N111,9,FALSE))</f>
        <v/>
      </c>
      <c r="E18" s="102" t="str">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
      </c>
      <c r="F18" s="103" t="str">
        <f t="shared" si="1"/>
        <v/>
      </c>
      <c r="G18" s="104" t="str">
        <f>IF(C18="","",IF(E18&gt;=$J$15*0.05,"SI",IF(E18=0,"NO APORTA EXPERIENCIA",)))</f>
        <v/>
      </c>
      <c r="H18" s="103" t="str">
        <f>IF(C18="","",IF(AND(G18="NO APORTA EXPERIENCIA",D18&lt;=10%),"SI",IF(G18="SI","NO APLICA","NO - PORCENTAJE MAYOR AL 10%")))</f>
        <v/>
      </c>
      <c r="I18" s="35" t="s">
        <v>176</v>
      </c>
      <c r="J18" s="35" t="s">
        <v>175</v>
      </c>
      <c r="K18" s="528" t="s">
        <v>73</v>
      </c>
      <c r="L18" s="528"/>
    </row>
    <row r="19" spans="2:14" ht="33.75" customHeight="1" x14ac:dyDescent="0.25">
      <c r="B19" s="595"/>
      <c r="C19" s="100" t="str">
        <f>IF(VLOOKUP(C11,PROPONENTES!B10:N111,10,FALSE)=0,"",VLOOKUP(C11,PROPONENTES!B10:N111,10,FALSE))</f>
        <v/>
      </c>
      <c r="D19" s="101" t="str">
        <f>IF(VLOOKUP(C11,PROPONENTES!B10:N111,11,FALSE)=0,"",VLOOKUP(C11,PROPONENTES!B10:N111,11,FALSE))</f>
        <v/>
      </c>
      <c r="E19" s="102" t="str">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
      </c>
      <c r="F19" s="103" t="str">
        <f>IF(C19="","",IF(E19&gt;=$J$15*0.5,"SI","NO"))</f>
        <v/>
      </c>
      <c r="G19" s="104" t="str">
        <f>IF(C19="","",IF(E19&gt;=$J$15*0.05,"SI",IF(E19=0,"NO APORTA EXPERIENCIA",)))</f>
        <v/>
      </c>
      <c r="H19" s="103" t="str">
        <f>IF(C19="","",IF(AND(G19="NO APORTA EXPERIENCIA",D19&lt;=10%),"SI",IF(G19="SI","NO APLICA","NO - PORCENTAJE MAYOR AL 10%")))</f>
        <v/>
      </c>
      <c r="I19" s="157">
        <f>SUMIF(D65:J65,"CUMPLE",D39:J39)+SUMIF(D65:J65,"CUMPLE",D42:J42)+SUMIF(D65:J65,"CUMPLE",D45:J45)</f>
        <v>3113.77</v>
      </c>
      <c r="J19" s="152">
        <f>70%*C10</f>
        <v>1535.4533088461537</v>
      </c>
      <c r="K19" s="587" t="str">
        <f>IF(I19&gt;=J19,"CUMPLE","NO CUMPLE")</f>
        <v>CUMPLE</v>
      </c>
      <c r="L19" s="587"/>
    </row>
    <row r="20" spans="2:14" ht="84.75" customHeight="1" x14ac:dyDescent="0.25">
      <c r="B20" s="30" t="s">
        <v>63</v>
      </c>
      <c r="C20" s="24">
        <f>+VLOOKUP(C11,PROPONENTES!B10:N111,12,FALSE)</f>
        <v>2</v>
      </c>
      <c r="D20" s="101">
        <f>+VLOOKUP(C11,PROPONENTES!B10:N111,13,FALSE)</f>
        <v>1</v>
      </c>
      <c r="E20" s="36">
        <f>SUM(E15:E19)</f>
        <v>3113.77</v>
      </c>
      <c r="F20" s="15" t="str">
        <f>IF(F15="SI","CUMPLE",IF(F16="SI","CUMPLE",IF(F17="SI","CUMPLE",IF(F18="SI","CUMPLE",IF(F19="SI","CUMPLE","NO CUMPLE")))))</f>
        <v>CUMPLE</v>
      </c>
      <c r="G20" s="15"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5" t="str">
        <f>IF(COUNTIF(E15:E19,0)&gt;1,"NO CUMPLE, HAY MAS DE UN (1) INTEGRANTE QUE NO APORTA EXPERIENCIA",IF(AND(OR(H15="NO APLICA",H15="SI",H15=""),OR(H16="NO APLICA",H16="SI",H16=""),OR(H17="NO APLICA",H17="SI",H17=""),OR(H18="NO APLICA",H18="SI",H18=""),OR(H19="NO APLICA",H19="SI",H19="")),"CUMPLE","NO CUMPLE"))</f>
        <v>CUMPLE</v>
      </c>
      <c r="I20" s="35" t="s">
        <v>174</v>
      </c>
      <c r="J20" s="143" t="str">
        <f>IF(VLOOKUP(C11,PUNTAJE!B15:AF179,27,FALSE)=0.25,"SI","NO")</f>
        <v>SI</v>
      </c>
      <c r="K20" s="35" t="s">
        <v>173</v>
      </c>
      <c r="L20" s="143" t="str">
        <f>IF(VLOOKUP(C11,PUNTAJE!B15:AF179,31,FALSE)=0.25,"SI","NO")</f>
        <v>SI</v>
      </c>
      <c r="N20" s="35"/>
    </row>
    <row r="21" spans="2:14" ht="10.5" customHeight="1" thickBot="1" x14ac:dyDescent="0.3">
      <c r="B21" s="588"/>
      <c r="C21" s="589"/>
      <c r="D21" s="589"/>
      <c r="E21" s="589"/>
      <c r="F21" s="589"/>
      <c r="G21" s="589"/>
      <c r="H21" s="589"/>
      <c r="I21" s="589"/>
      <c r="J21" s="589"/>
      <c r="K21" s="589"/>
      <c r="L21" s="590"/>
    </row>
    <row r="22" spans="2:14" ht="54" customHeight="1" thickBot="1" x14ac:dyDescent="0.3">
      <c r="B22" s="591" t="str">
        <f>CONCATENATE("ACREDITACION EXPERIENCIA ",'DATOS INICIALES'!G4)</f>
        <v>ACREDITACION EXPERIENCIA FDLK-LP-013-20234</v>
      </c>
      <c r="C22" s="592"/>
      <c r="D22" s="592"/>
      <c r="E22" s="592"/>
      <c r="F22" s="592"/>
      <c r="G22" s="592"/>
      <c r="H22" s="592"/>
      <c r="I22" s="592"/>
      <c r="J22" s="593"/>
      <c r="K22" s="593"/>
      <c r="L22" s="594"/>
    </row>
    <row r="23" spans="2:14" ht="40.5" customHeight="1" x14ac:dyDescent="0.25">
      <c r="B23" s="31" t="s">
        <v>34</v>
      </c>
      <c r="C23" s="25" t="s">
        <v>166</v>
      </c>
      <c r="D23" s="26" t="s">
        <v>16</v>
      </c>
      <c r="E23" s="26" t="s">
        <v>17</v>
      </c>
      <c r="F23" s="26" t="s">
        <v>18</v>
      </c>
      <c r="G23" s="26" t="s">
        <v>19</v>
      </c>
      <c r="H23" s="26" t="s">
        <v>20</v>
      </c>
      <c r="I23" s="26" t="s">
        <v>21</v>
      </c>
      <c r="J23" s="26" t="s">
        <v>165</v>
      </c>
      <c r="K23" s="598" t="s">
        <v>74</v>
      </c>
      <c r="L23" s="599"/>
    </row>
    <row r="24" spans="2:14" ht="39.75" customHeight="1" x14ac:dyDescent="0.25">
      <c r="B24" s="582" t="s">
        <v>134</v>
      </c>
      <c r="C24" s="583"/>
      <c r="D24" s="90" t="s">
        <v>273</v>
      </c>
      <c r="E24" s="90"/>
      <c r="F24" s="90"/>
      <c r="G24" s="90"/>
      <c r="H24" s="90"/>
      <c r="I24" s="90"/>
      <c r="J24" s="90"/>
      <c r="K24" s="596"/>
      <c r="L24" s="597"/>
    </row>
    <row r="25" spans="2:14" ht="39.75" customHeight="1" x14ac:dyDescent="0.25">
      <c r="B25" s="582" t="s">
        <v>135</v>
      </c>
      <c r="C25" s="583"/>
      <c r="D25" s="90"/>
      <c r="E25" s="90"/>
      <c r="F25" s="90"/>
      <c r="G25" s="90"/>
      <c r="H25" s="90"/>
      <c r="I25" s="90"/>
      <c r="J25" s="90"/>
      <c r="K25" s="596"/>
      <c r="L25" s="597"/>
    </row>
    <row r="26" spans="2:14" ht="39.75" customHeight="1" x14ac:dyDescent="0.25">
      <c r="B26" s="582" t="s">
        <v>136</v>
      </c>
      <c r="C26" s="583"/>
      <c r="D26" s="90"/>
      <c r="E26" s="90"/>
      <c r="F26" s="90"/>
      <c r="G26" s="90"/>
      <c r="H26" s="90"/>
      <c r="I26" s="90"/>
      <c r="J26" s="90"/>
      <c r="K26" s="596"/>
      <c r="L26" s="597"/>
    </row>
    <row r="27" spans="2:14" ht="45.75" customHeight="1" x14ac:dyDescent="0.25">
      <c r="B27" s="600" t="s">
        <v>60</v>
      </c>
      <c r="C27" s="25" t="s">
        <v>37</v>
      </c>
      <c r="D27" s="91" t="s">
        <v>520</v>
      </c>
      <c r="E27" s="91"/>
      <c r="F27" s="91"/>
      <c r="G27" s="91"/>
      <c r="H27" s="91"/>
      <c r="I27" s="91"/>
      <c r="J27" s="91"/>
      <c r="K27" s="596"/>
      <c r="L27" s="597"/>
    </row>
    <row r="28" spans="2:14" ht="156.75" customHeight="1" x14ac:dyDescent="0.25">
      <c r="B28" s="601"/>
      <c r="C28" s="25" t="s">
        <v>38</v>
      </c>
      <c r="D28" s="91" t="s">
        <v>521</v>
      </c>
      <c r="E28" s="91"/>
      <c r="F28" s="91"/>
      <c r="G28" s="91"/>
      <c r="H28" s="91"/>
      <c r="I28" s="91"/>
      <c r="J28" s="91"/>
      <c r="K28" s="596"/>
      <c r="L28" s="597"/>
    </row>
    <row r="29" spans="2:14" ht="52.5" customHeight="1" x14ac:dyDescent="0.25">
      <c r="B29" s="601"/>
      <c r="C29" s="25" t="s">
        <v>169</v>
      </c>
      <c r="D29" s="95">
        <v>42135</v>
      </c>
      <c r="E29" s="95"/>
      <c r="F29" s="95"/>
      <c r="G29" s="95"/>
      <c r="H29" s="95"/>
      <c r="I29" s="95"/>
      <c r="J29" s="95"/>
      <c r="K29" s="596"/>
      <c r="L29" s="597"/>
    </row>
    <row r="30" spans="2:14" ht="54.75" customHeight="1" x14ac:dyDescent="0.25">
      <c r="B30" s="601"/>
      <c r="C30" s="25" t="s">
        <v>42</v>
      </c>
      <c r="D30" s="95">
        <v>42606</v>
      </c>
      <c r="E30" s="95"/>
      <c r="F30" s="95"/>
      <c r="G30" s="95"/>
      <c r="H30" s="95"/>
      <c r="I30" s="95"/>
      <c r="J30" s="95"/>
      <c r="K30" s="596"/>
      <c r="L30" s="597"/>
    </row>
    <row r="31" spans="2:14" ht="41.25" customHeight="1" x14ac:dyDescent="0.25">
      <c r="B31" s="601"/>
      <c r="C31" s="25" t="s">
        <v>39</v>
      </c>
      <c r="D31" s="92">
        <v>2016</v>
      </c>
      <c r="E31" s="92"/>
      <c r="F31" s="92"/>
      <c r="G31" s="92"/>
      <c r="H31" s="92"/>
      <c r="I31" s="92"/>
      <c r="J31" s="92"/>
      <c r="K31" s="596"/>
      <c r="L31" s="597"/>
    </row>
    <row r="32" spans="2:14" ht="63" customHeight="1" x14ac:dyDescent="0.25">
      <c r="B32" s="601"/>
      <c r="C32" s="25" t="s">
        <v>40</v>
      </c>
      <c r="D32" s="91" t="s">
        <v>522</v>
      </c>
      <c r="E32" s="91"/>
      <c r="F32" s="91"/>
      <c r="G32" s="91"/>
      <c r="H32" s="91"/>
      <c r="I32" s="91"/>
      <c r="J32" s="91"/>
      <c r="K32" s="596"/>
      <c r="L32" s="597"/>
    </row>
    <row r="33" spans="2:12" ht="46.5" customHeight="1" x14ac:dyDescent="0.25">
      <c r="B33" s="601"/>
      <c r="C33" s="25" t="s">
        <v>41</v>
      </c>
      <c r="D33" s="91" t="s">
        <v>523</v>
      </c>
      <c r="E33" s="91"/>
      <c r="F33" s="91"/>
      <c r="G33" s="91"/>
      <c r="H33" s="91"/>
      <c r="I33" s="91"/>
      <c r="J33" s="91"/>
      <c r="K33" s="596"/>
      <c r="L33" s="597"/>
    </row>
    <row r="34" spans="2:12" ht="27.75" customHeight="1" x14ac:dyDescent="0.25">
      <c r="B34" s="601"/>
      <c r="C34" s="27" t="s">
        <v>35</v>
      </c>
      <c r="D34" s="96">
        <v>126</v>
      </c>
      <c r="E34" s="96"/>
      <c r="F34" s="96"/>
      <c r="G34" s="97"/>
      <c r="H34" s="97"/>
      <c r="I34" s="97"/>
      <c r="J34" s="97"/>
      <c r="K34" s="596"/>
      <c r="L34" s="597"/>
    </row>
    <row r="35" spans="2:12" ht="102.75" customHeight="1" x14ac:dyDescent="0.25">
      <c r="B35" s="601"/>
      <c r="C35" s="25" t="s">
        <v>137</v>
      </c>
      <c r="D35" s="93">
        <v>5661.4</v>
      </c>
      <c r="E35" s="93"/>
      <c r="F35" s="93"/>
      <c r="G35" s="93"/>
      <c r="H35" s="93"/>
      <c r="I35" s="93"/>
      <c r="J35" s="93"/>
      <c r="K35" s="596"/>
      <c r="L35" s="597"/>
    </row>
    <row r="36" spans="2:12" ht="48" customHeight="1" x14ac:dyDescent="0.25">
      <c r="B36" s="601"/>
      <c r="C36" s="25" t="s">
        <v>76</v>
      </c>
      <c r="D36" s="105">
        <f>IFERROR(D35*VLOOKUP(D31,'DATOS INICIALES'!$A$12:$B$43,2,0),"0")</f>
        <v>3903280536.9999995</v>
      </c>
      <c r="E36" s="105" t="str">
        <f>IFERROR(E35*VLOOKUP(E31,'DATOS INICIALES'!$A$12:$B$43,2,0),"0")</f>
        <v>0</v>
      </c>
      <c r="F36" s="105" t="str">
        <f>IFERROR(F35*VLOOKUP(F31,'DATOS INICIALES'!$A$12:$B$43,2,0),"0")</f>
        <v>0</v>
      </c>
      <c r="G36" s="105" t="str">
        <f>IFERROR(G35*VLOOKUP(G31,'DATOS INICIALES'!$A$12:$B$43,2,0),"0")</f>
        <v>0</v>
      </c>
      <c r="H36" s="105" t="str">
        <f>IFERROR(H35*VLOOKUP(H31,'DATOS INICIALES'!$A$12:$B$43,2,0),"0")</f>
        <v>0</v>
      </c>
      <c r="I36" s="105" t="str">
        <f>IFERROR(I35*VLOOKUP(I31,'DATOS INICIALES'!$A$12:$B$43,2,0),"0")</f>
        <v>0</v>
      </c>
      <c r="J36" s="105" t="str">
        <f>IFERROR(J35*VLOOKUP(J31,'DATOS INICIALES'!$A$12:$B$43,2,0),"0")</f>
        <v>0</v>
      </c>
      <c r="K36" s="596"/>
      <c r="L36" s="597"/>
    </row>
    <row r="37" spans="2:12" ht="33.75" customHeight="1" x14ac:dyDescent="0.25">
      <c r="B37" s="601"/>
      <c r="C37" s="25" t="s">
        <v>138</v>
      </c>
      <c r="D37" s="94">
        <v>0.55000000000000004</v>
      </c>
      <c r="E37" s="94"/>
      <c r="F37" s="94"/>
      <c r="G37" s="94"/>
      <c r="H37" s="94"/>
      <c r="I37" s="94"/>
      <c r="J37" s="94"/>
      <c r="K37" s="596"/>
      <c r="L37" s="597"/>
    </row>
    <row r="38" spans="2:12" ht="48.75" customHeight="1" x14ac:dyDescent="0.25">
      <c r="B38" s="601"/>
      <c r="C38" s="25" t="s">
        <v>144</v>
      </c>
      <c r="D38" s="105">
        <f t="shared" ref="D38:J38" si="3">IF(D24="","0",D37*D36)</f>
        <v>2146804295.3499999</v>
      </c>
      <c r="E38" s="105" t="str">
        <f t="shared" si="3"/>
        <v>0</v>
      </c>
      <c r="F38" s="105" t="str">
        <f t="shared" si="3"/>
        <v>0</v>
      </c>
      <c r="G38" s="105" t="str">
        <f t="shared" si="3"/>
        <v>0</v>
      </c>
      <c r="H38" s="105" t="str">
        <f t="shared" si="3"/>
        <v>0</v>
      </c>
      <c r="I38" s="105" t="str">
        <f t="shared" si="3"/>
        <v>0</v>
      </c>
      <c r="J38" s="105" t="str">
        <f t="shared" si="3"/>
        <v>0</v>
      </c>
      <c r="K38" s="596"/>
      <c r="L38" s="597"/>
    </row>
    <row r="39" spans="2:12" ht="65.25" customHeight="1" x14ac:dyDescent="0.25">
      <c r="B39" s="601"/>
      <c r="C39" s="25" t="s">
        <v>139</v>
      </c>
      <c r="D39" s="106">
        <f t="shared" ref="D39:J39" si="4">IFERROR(D35*D37,"0")</f>
        <v>3113.77</v>
      </c>
      <c r="E39" s="106">
        <f t="shared" si="4"/>
        <v>0</v>
      </c>
      <c r="F39" s="106">
        <f t="shared" si="4"/>
        <v>0</v>
      </c>
      <c r="G39" s="106">
        <f t="shared" si="4"/>
        <v>0</v>
      </c>
      <c r="H39" s="106">
        <f t="shared" si="4"/>
        <v>0</v>
      </c>
      <c r="I39" s="106">
        <f t="shared" si="4"/>
        <v>0</v>
      </c>
      <c r="J39" s="106">
        <f t="shared" si="4"/>
        <v>0</v>
      </c>
      <c r="K39" s="596"/>
      <c r="L39" s="597"/>
    </row>
    <row r="40" spans="2:12" ht="65.25" customHeight="1" x14ac:dyDescent="0.25">
      <c r="B40" s="601"/>
      <c r="C40" s="25" t="s">
        <v>140</v>
      </c>
      <c r="D40" s="94"/>
      <c r="E40" s="94"/>
      <c r="F40" s="94"/>
      <c r="G40" s="94"/>
      <c r="H40" s="94"/>
      <c r="I40" s="94"/>
      <c r="J40" s="94"/>
      <c r="K40" s="596"/>
      <c r="L40" s="597"/>
    </row>
    <row r="41" spans="2:12" ht="65.25" customHeight="1" x14ac:dyDescent="0.25">
      <c r="B41" s="601"/>
      <c r="C41" s="25" t="s">
        <v>145</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596"/>
      <c r="L41" s="597"/>
    </row>
    <row r="42" spans="2:12" ht="65.25" customHeight="1" x14ac:dyDescent="0.25">
      <c r="B42" s="601"/>
      <c r="C42" s="25" t="s">
        <v>141</v>
      </c>
      <c r="D42" s="106">
        <f>IF(D25="",0,D35*D40)</f>
        <v>0</v>
      </c>
      <c r="E42" s="106">
        <f t="shared" ref="E42:J42" si="6">IF(E25="",0,E35*E40)</f>
        <v>0</v>
      </c>
      <c r="F42" s="106">
        <f t="shared" si="6"/>
        <v>0</v>
      </c>
      <c r="G42" s="106">
        <f t="shared" si="6"/>
        <v>0</v>
      </c>
      <c r="H42" s="106">
        <f t="shared" si="6"/>
        <v>0</v>
      </c>
      <c r="I42" s="106">
        <f t="shared" si="6"/>
        <v>0</v>
      </c>
      <c r="J42" s="106">
        <f t="shared" si="6"/>
        <v>0</v>
      </c>
      <c r="K42" s="596"/>
      <c r="L42" s="597"/>
    </row>
    <row r="43" spans="2:12" ht="65.25" customHeight="1" x14ac:dyDescent="0.25">
      <c r="B43" s="601"/>
      <c r="C43" s="25" t="s">
        <v>142</v>
      </c>
      <c r="D43" s="94"/>
      <c r="E43" s="94"/>
      <c r="F43" s="94"/>
      <c r="G43" s="94"/>
      <c r="H43" s="94"/>
      <c r="I43" s="94"/>
      <c r="J43" s="94"/>
      <c r="K43" s="596"/>
      <c r="L43" s="597"/>
    </row>
    <row r="44" spans="2:12" ht="65.25" customHeight="1" x14ac:dyDescent="0.25">
      <c r="B44" s="601"/>
      <c r="C44" s="25" t="s">
        <v>146</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596"/>
      <c r="L44" s="597"/>
    </row>
    <row r="45" spans="2:12" ht="65.25" customHeight="1" x14ac:dyDescent="0.25">
      <c r="B45" s="602"/>
      <c r="C45" s="25" t="s">
        <v>143</v>
      </c>
      <c r="D45" s="106">
        <f>IF(D26="",0,D35*D43)</f>
        <v>0</v>
      </c>
      <c r="E45" s="106">
        <f t="shared" ref="E45:J45" si="8">IF(E26="",0,E35*E43)</f>
        <v>0</v>
      </c>
      <c r="F45" s="106">
        <f t="shared" si="8"/>
        <v>0</v>
      </c>
      <c r="G45" s="106">
        <f t="shared" si="8"/>
        <v>0</v>
      </c>
      <c r="H45" s="106">
        <f t="shared" si="8"/>
        <v>0</v>
      </c>
      <c r="I45" s="106">
        <f t="shared" si="8"/>
        <v>0</v>
      </c>
      <c r="J45" s="106">
        <f t="shared" si="8"/>
        <v>0</v>
      </c>
      <c r="K45" s="596"/>
      <c r="L45" s="597"/>
    </row>
    <row r="46" spans="2:12" ht="39.75" customHeight="1" x14ac:dyDescent="0.25">
      <c r="B46" s="142" t="s">
        <v>57</v>
      </c>
      <c r="C46" s="29" t="s">
        <v>58</v>
      </c>
      <c r="D46" s="90" t="s">
        <v>14</v>
      </c>
      <c r="E46" s="90"/>
      <c r="F46" s="90"/>
      <c r="G46" s="90"/>
      <c r="H46" s="90"/>
      <c r="I46" s="90"/>
      <c r="J46" s="90"/>
      <c r="K46" s="596"/>
      <c r="L46" s="597"/>
    </row>
    <row r="47" spans="2:12" ht="24.75" customHeight="1" x14ac:dyDescent="0.25">
      <c r="B47" s="606" t="s">
        <v>36</v>
      </c>
      <c r="C47" s="28">
        <f>+'DATOS INICIALES'!D21</f>
        <v>72101500</v>
      </c>
      <c r="D47" s="96" t="s">
        <v>79</v>
      </c>
      <c r="E47" s="96"/>
      <c r="F47" s="96"/>
      <c r="G47" s="96"/>
      <c r="H47" s="96"/>
      <c r="I47" s="96"/>
      <c r="J47" s="97"/>
      <c r="K47" s="596"/>
      <c r="L47" s="597"/>
    </row>
    <row r="48" spans="2:12" ht="24.75" customHeight="1" x14ac:dyDescent="0.25">
      <c r="B48" s="607"/>
      <c r="C48" s="28">
        <f>+'DATOS INICIALES'!D22</f>
        <v>72102900</v>
      </c>
      <c r="D48" s="96"/>
      <c r="E48" s="96"/>
      <c r="F48" s="96"/>
      <c r="G48" s="96"/>
      <c r="H48" s="96"/>
      <c r="I48" s="96"/>
      <c r="J48" s="97"/>
      <c r="K48" s="596"/>
      <c r="L48" s="597"/>
    </row>
    <row r="49" spans="2:12" ht="24.75" customHeight="1" x14ac:dyDescent="0.25">
      <c r="B49" s="607"/>
      <c r="C49" s="28">
        <f>+'DATOS INICIALES'!D23</f>
        <v>72103300</v>
      </c>
      <c r="D49" s="96"/>
      <c r="E49" s="96"/>
      <c r="F49" s="96"/>
      <c r="G49" s="96"/>
      <c r="H49" s="96"/>
      <c r="I49" s="96"/>
      <c r="J49" s="97"/>
      <c r="K49" s="596"/>
      <c r="L49" s="597"/>
    </row>
    <row r="50" spans="2:12" ht="24.75" customHeight="1" x14ac:dyDescent="0.25">
      <c r="B50" s="607"/>
      <c r="C50" s="28">
        <f>+'DATOS INICIALES'!D24</f>
        <v>72141100</v>
      </c>
      <c r="D50" s="96"/>
      <c r="E50" s="96"/>
      <c r="F50" s="96"/>
      <c r="G50" s="96"/>
      <c r="H50" s="96"/>
      <c r="I50" s="96"/>
      <c r="J50" s="97"/>
      <c r="K50" s="596"/>
      <c r="L50" s="597"/>
    </row>
    <row r="51" spans="2:12" ht="24.75" customHeight="1" x14ac:dyDescent="0.25">
      <c r="B51" s="607"/>
      <c r="C51" s="28">
        <f>+'DATOS INICIALES'!D25</f>
        <v>72141500</v>
      </c>
      <c r="D51" s="96"/>
      <c r="E51" s="96"/>
      <c r="F51" s="96"/>
      <c r="G51" s="96"/>
      <c r="H51" s="96"/>
      <c r="I51" s="96"/>
      <c r="J51" s="97"/>
      <c r="K51" s="596"/>
      <c r="L51" s="597"/>
    </row>
    <row r="52" spans="2:12" ht="24.75" customHeight="1" x14ac:dyDescent="0.25">
      <c r="B52" s="607"/>
      <c r="C52" s="28">
        <f>+'DATOS INICIALES'!D26</f>
        <v>72153900</v>
      </c>
      <c r="D52" s="96"/>
      <c r="E52" s="96"/>
      <c r="F52" s="96"/>
      <c r="G52" s="96"/>
      <c r="H52" s="96"/>
      <c r="I52" s="96"/>
      <c r="J52" s="97"/>
      <c r="K52" s="596"/>
      <c r="L52" s="597"/>
    </row>
    <row r="53" spans="2:12" ht="24.75" customHeight="1" x14ac:dyDescent="0.25">
      <c r="B53" s="607"/>
      <c r="C53" s="28"/>
      <c r="D53" s="96"/>
      <c r="E53" s="96"/>
      <c r="F53" s="96"/>
      <c r="G53" s="96"/>
      <c r="H53" s="96"/>
      <c r="I53" s="96"/>
      <c r="J53" s="96"/>
      <c r="K53" s="596"/>
      <c r="L53" s="597"/>
    </row>
    <row r="54" spans="2:12" ht="60.75" customHeight="1" x14ac:dyDescent="0.25">
      <c r="B54" s="608"/>
      <c r="C54" s="15" t="s">
        <v>59</v>
      </c>
      <c r="D54" s="15" t="str">
        <f t="shared" ref="D54:J54" si="9">IF(D24="","N/A",IF(D47="SI","CUMPLE",IF(D48="SI","CUMPLE",IF(D49="SI","CUMPLE",IF(D50="SI","CUMPLE",IF(D51="SI","CUMPLE",IF(D52="SI","CUMPLE",IF(D53="SI","CUMPLE","NO CUMPLE"))))))))</f>
        <v>CUMPLE</v>
      </c>
      <c r="E54" s="15" t="str">
        <f t="shared" si="9"/>
        <v>N/A</v>
      </c>
      <c r="F54" s="15" t="str">
        <f t="shared" si="9"/>
        <v>N/A</v>
      </c>
      <c r="G54" s="15" t="str">
        <f t="shared" si="9"/>
        <v>N/A</v>
      </c>
      <c r="H54" s="15" t="str">
        <f t="shared" si="9"/>
        <v>N/A</v>
      </c>
      <c r="I54" s="15" t="str">
        <f t="shared" si="9"/>
        <v>N/A</v>
      </c>
      <c r="J54" s="15" t="str">
        <f t="shared" si="9"/>
        <v>N/A</v>
      </c>
      <c r="K54" s="596"/>
      <c r="L54" s="597"/>
    </row>
    <row r="55" spans="2:12" ht="296.25" customHeight="1" x14ac:dyDescent="0.25">
      <c r="B55" s="609" t="s">
        <v>206</v>
      </c>
      <c r="C55" s="610"/>
      <c r="D55" s="90" t="s">
        <v>14</v>
      </c>
      <c r="E55" s="90"/>
      <c r="F55" s="90"/>
      <c r="G55" s="90"/>
      <c r="H55" s="90"/>
      <c r="I55" s="90"/>
      <c r="J55" s="90"/>
      <c r="K55" s="639"/>
      <c r="L55" s="640"/>
    </row>
    <row r="56" spans="2:12" ht="353.25" customHeight="1" x14ac:dyDescent="0.25">
      <c r="B56" s="609" t="s">
        <v>209</v>
      </c>
      <c r="C56" s="610"/>
      <c r="D56" s="90" t="s">
        <v>14</v>
      </c>
      <c r="E56" s="90"/>
      <c r="F56" s="90"/>
      <c r="G56" s="90"/>
      <c r="H56" s="90"/>
      <c r="I56" s="90"/>
      <c r="J56" s="90"/>
      <c r="K56" s="639"/>
      <c r="L56" s="640"/>
    </row>
    <row r="57" spans="2:12" ht="99" customHeight="1" x14ac:dyDescent="0.25">
      <c r="B57" s="603" t="s">
        <v>211</v>
      </c>
      <c r="C57" s="604"/>
      <c r="D57" s="90" t="s">
        <v>14</v>
      </c>
      <c r="E57" s="90"/>
      <c r="F57" s="90"/>
      <c r="G57" s="90"/>
      <c r="H57" s="90"/>
      <c r="I57" s="90"/>
      <c r="J57" s="90"/>
      <c r="K57" s="639"/>
      <c r="L57" s="640"/>
    </row>
    <row r="58" spans="2:12" ht="92.25" customHeight="1" x14ac:dyDescent="0.25">
      <c r="B58" s="603" t="s">
        <v>207</v>
      </c>
      <c r="C58" s="604"/>
      <c r="D58" s="90" t="s">
        <v>14</v>
      </c>
      <c r="E58" s="90"/>
      <c r="F58" s="90"/>
      <c r="G58" s="90"/>
      <c r="H58" s="90"/>
      <c r="I58" s="90"/>
      <c r="J58" s="90"/>
      <c r="K58" s="639"/>
      <c r="L58" s="640"/>
    </row>
    <row r="59" spans="2:12" ht="291.75" customHeight="1" x14ac:dyDescent="0.25">
      <c r="B59" s="603" t="s">
        <v>208</v>
      </c>
      <c r="C59" s="604"/>
      <c r="D59" s="90" t="s">
        <v>14</v>
      </c>
      <c r="E59" s="90"/>
      <c r="F59" s="90"/>
      <c r="G59" s="90"/>
      <c r="H59" s="90"/>
      <c r="I59" s="90"/>
      <c r="J59" s="90"/>
      <c r="K59" s="639"/>
      <c r="L59" s="640"/>
    </row>
    <row r="60" spans="2:12" ht="336" customHeight="1" x14ac:dyDescent="0.25">
      <c r="B60" s="531" t="s">
        <v>213</v>
      </c>
      <c r="C60" s="531"/>
      <c r="D60" s="90" t="s">
        <v>14</v>
      </c>
      <c r="E60" s="90"/>
      <c r="F60" s="90"/>
      <c r="G60" s="90"/>
      <c r="H60" s="90"/>
      <c r="I60" s="90"/>
      <c r="J60" s="90"/>
      <c r="K60" s="639"/>
      <c r="L60" s="640"/>
    </row>
    <row r="61" spans="2:12" ht="129.75" customHeight="1" x14ac:dyDescent="0.25">
      <c r="B61" s="584" t="s">
        <v>168</v>
      </c>
      <c r="C61" s="585"/>
      <c r="D61" s="90" t="s">
        <v>13</v>
      </c>
      <c r="E61" s="90"/>
      <c r="F61" s="90"/>
      <c r="G61" s="90"/>
      <c r="H61" s="90"/>
      <c r="I61" s="90"/>
      <c r="J61" s="90"/>
      <c r="K61" s="639"/>
      <c r="L61" s="640"/>
    </row>
    <row r="62" spans="2:12" ht="408.75" customHeight="1" x14ac:dyDescent="0.25">
      <c r="B62" s="605" t="s">
        <v>170</v>
      </c>
      <c r="C62" s="605"/>
      <c r="D62" s="90" t="s">
        <v>13</v>
      </c>
      <c r="E62" s="90"/>
      <c r="F62" s="90"/>
      <c r="G62" s="90"/>
      <c r="H62" s="90"/>
      <c r="I62" s="90"/>
      <c r="J62" s="90"/>
      <c r="K62" s="639"/>
      <c r="L62" s="640"/>
    </row>
    <row r="63" spans="2:12" ht="234.75" customHeight="1" x14ac:dyDescent="0.25">
      <c r="B63" s="531" t="s">
        <v>212</v>
      </c>
      <c r="C63" s="531"/>
      <c r="D63" s="90" t="s">
        <v>14</v>
      </c>
      <c r="E63" s="90"/>
      <c r="F63" s="90"/>
      <c r="G63" s="90"/>
      <c r="H63" s="90"/>
      <c r="I63" s="90"/>
      <c r="J63" s="90"/>
      <c r="K63" s="639"/>
      <c r="L63" s="640"/>
    </row>
    <row r="64" spans="2:12" ht="70.5" customHeight="1" x14ac:dyDescent="0.25">
      <c r="B64" s="611" t="s">
        <v>80</v>
      </c>
      <c r="C64" s="611"/>
      <c r="D64" s="15" t="str">
        <f>IF(D24="","N/A",IF(AND(D46="CUMPLE",D54="CUMPLE",D55="CUMPLE",D56="CUMPLE",D57="CUMPLE",D58="CUMPLE",OR(D59="CUMPLE",D59="N/A"),D60="CUMPLE",OR(D61="CUMPLE",D61="N/A"),D63="CUMPLE",OR(D62="CUMPLE",D62="N/A")),"CUMPLE","NO CUMPLE"))</f>
        <v>CUMPLE</v>
      </c>
      <c r="E64" s="15" t="str">
        <f>IF(E24="","N/A",IF(AND(E46="CUMPLE",E54="CUMPLE",E55="CUMPLE",E56="CUMPLE",E57="CUMPLE",E58="CUMPLE",OR(E59="CUMPLE",E59="N/A"),E60="CUMPLE",OR(E61="CUMPLE",E61="N/A"),E63="CUMPLE",OR(E62="CUMPLE",E62="N/A")),"CUMPLE","NO CUMPLE"))</f>
        <v>N/A</v>
      </c>
      <c r="F64" s="15" t="str">
        <f t="shared" ref="F64:J64" si="10">IF(F24="","N/A",IF(AND(F46="CUMPLE",F54="CUMPLE",F55="CUMPLE",F56="CUMPLE",F57="CUMPLE",F58="CUMPLE",OR(F59="CUMPLE",F59="N/A"),F60="CUMPLE",OR(F61="CUMPLE",F61="N/A"),F63="CUMPLE",OR(F62="CUMPLE",F62="N/A")),"CUMPLE","NO CUMPLE"))</f>
        <v>N/A</v>
      </c>
      <c r="G64" s="15" t="str">
        <f t="shared" si="10"/>
        <v>N/A</v>
      </c>
      <c r="H64" s="15" t="str">
        <f t="shared" si="10"/>
        <v>N/A</v>
      </c>
      <c r="I64" s="15" t="str">
        <f t="shared" si="10"/>
        <v>N/A</v>
      </c>
      <c r="J64" s="15" t="str">
        <f t="shared" si="10"/>
        <v>N/A</v>
      </c>
      <c r="K64" s="165"/>
      <c r="L64" s="162"/>
    </row>
    <row r="65" spans="2:12" ht="81.75" customHeight="1" x14ac:dyDescent="0.25">
      <c r="B65" s="531" t="s">
        <v>177</v>
      </c>
      <c r="C65" s="531"/>
      <c r="D65" s="90" t="s">
        <v>14</v>
      </c>
      <c r="E65" s="90"/>
      <c r="F65" s="90"/>
      <c r="G65" s="90"/>
      <c r="H65" s="90"/>
      <c r="I65" s="90"/>
      <c r="J65" s="90"/>
      <c r="K65" s="639"/>
      <c r="L65" s="640"/>
    </row>
  </sheetData>
  <sheetProtection formatCells="0" formatColumns="0" formatRows="0"/>
  <mergeCells count="80">
    <mergeCell ref="B12:L12"/>
    <mergeCell ref="B2:L2"/>
    <mergeCell ref="B3:L3"/>
    <mergeCell ref="B4:L4"/>
    <mergeCell ref="B5:L5"/>
    <mergeCell ref="B7:I7"/>
    <mergeCell ref="J7:L7"/>
    <mergeCell ref="C8:I8"/>
    <mergeCell ref="C9:I9"/>
    <mergeCell ref="C10:I10"/>
    <mergeCell ref="C11:G11"/>
    <mergeCell ref="I11:L11"/>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K39:L39"/>
    <mergeCell ref="K40:L40"/>
    <mergeCell ref="K41:L41"/>
    <mergeCell ref="K42:L42"/>
    <mergeCell ref="K43:L43"/>
    <mergeCell ref="K44:L44"/>
    <mergeCell ref="K46:L46"/>
    <mergeCell ref="B47:B54"/>
    <mergeCell ref="K47:L47"/>
    <mergeCell ref="K48:L48"/>
    <mergeCell ref="K49:L49"/>
    <mergeCell ref="K50:L50"/>
    <mergeCell ref="K51:L51"/>
    <mergeCell ref="K52:L52"/>
    <mergeCell ref="K53:L53"/>
    <mergeCell ref="K54:L54"/>
    <mergeCell ref="B55:C55"/>
    <mergeCell ref="K55:L55"/>
    <mergeCell ref="B56:C56"/>
    <mergeCell ref="K56:L56"/>
    <mergeCell ref="B57:C57"/>
    <mergeCell ref="K57:L57"/>
    <mergeCell ref="B58:C58"/>
    <mergeCell ref="K58:L58"/>
    <mergeCell ref="B59:C59"/>
    <mergeCell ref="K59:L59"/>
    <mergeCell ref="B60:C60"/>
    <mergeCell ref="K60:L60"/>
    <mergeCell ref="B64:C64"/>
    <mergeCell ref="B65:C65"/>
    <mergeCell ref="K65:L65"/>
    <mergeCell ref="B61:C61"/>
    <mergeCell ref="K61:L61"/>
    <mergeCell ref="B62:C62"/>
    <mergeCell ref="K62:L62"/>
    <mergeCell ref="B63:C63"/>
    <mergeCell ref="K63:L63"/>
  </mergeCells>
  <conditionalFormatting sqref="D25:J35">
    <cfRule type="containsBlanks" dxfId="445" priority="13">
      <formula>LEN(TRIM(D25))=0</formula>
    </cfRule>
    <cfRule type="notContainsErrors" dxfId="444" priority="14">
      <formula>NOT(ISERROR(D25))</formula>
    </cfRule>
  </conditionalFormatting>
  <conditionalFormatting sqref="D34:J34 D24:K24 D37:J37 D40:J40 D43:J43 D46:J53 D55:J63 K64:L64 D65:K65">
    <cfRule type="containsBlanks" dxfId="443" priority="15">
      <formula>LEN(TRIM(D24))=0</formula>
    </cfRule>
  </conditionalFormatting>
  <conditionalFormatting sqref="D46:J53">
    <cfRule type="cellIs" dxfId="442" priority="11" operator="equal">
      <formula>"NO CUMPLE"</formula>
    </cfRule>
    <cfRule type="cellIs" dxfId="441" priority="12" operator="equal">
      <formula>"CUMPLE"</formula>
    </cfRule>
  </conditionalFormatting>
  <conditionalFormatting sqref="D54:J54">
    <cfRule type="cellIs" dxfId="440" priority="27" operator="equal">
      <formula>"""CUMPLE"""</formula>
    </cfRule>
    <cfRule type="cellIs" dxfId="439" priority="26" operator="equal">
      <formula>"NO CUMPLE"</formula>
    </cfRule>
    <cfRule type="cellIs" dxfId="438" priority="25" operator="equal">
      <formula>"CUMPLE"</formula>
    </cfRule>
    <cfRule type="cellIs" dxfId="437" priority="21" operator="equal">
      <formula>"N/A"</formula>
    </cfRule>
  </conditionalFormatting>
  <conditionalFormatting sqref="D55:J63">
    <cfRule type="cellIs" dxfId="436" priority="3" operator="equal">
      <formula>"NO CUMPLE"</formula>
    </cfRule>
    <cfRule type="cellIs" dxfId="435" priority="4" operator="equal">
      <formula>"CUMPLE"</formula>
    </cfRule>
  </conditionalFormatting>
  <conditionalFormatting sqref="D64:J64">
    <cfRule type="cellIs" dxfId="434" priority="19" operator="equal">
      <formula>"NO CUMPLE"</formula>
    </cfRule>
    <cfRule type="cellIs" dxfId="433" priority="20" operator="equal">
      <formula>"""CUMPLE"""</formula>
    </cfRule>
    <cfRule type="cellIs" dxfId="432" priority="17" operator="equal">
      <formula>"N/A"</formula>
    </cfRule>
    <cfRule type="cellIs" dxfId="431" priority="18" operator="equal">
      <formula>"CUMPLE"</formula>
    </cfRule>
  </conditionalFormatting>
  <conditionalFormatting sqref="D65:J65">
    <cfRule type="cellIs" dxfId="430" priority="9" operator="equal">
      <formula>"NO CUMPLE"</formula>
    </cfRule>
    <cfRule type="cellIs" dxfId="429" priority="10" operator="equal">
      <formula>"CUMPLE"</formula>
    </cfRule>
  </conditionalFormatting>
  <conditionalFormatting sqref="D24:K24 D34:J34 D37:J37 D40:J40 D43:J43 D46:J53 D55:J63 K64:L64 D65:K65">
    <cfRule type="notContainsErrors" dxfId="428" priority="16">
      <formula>NOT(ISERROR(D24))</formula>
    </cfRule>
  </conditionalFormatting>
  <conditionalFormatting sqref="F20:H20">
    <cfRule type="cellIs" dxfId="427" priority="31" operator="equal">
      <formula>"CUMPLE"</formula>
    </cfRule>
    <cfRule type="cellIs" dxfId="426" priority="32" operator="equal">
      <formula>"NO CUMPLE"</formula>
    </cfRule>
    <cfRule type="cellIs" dxfId="425" priority="33" operator="equal">
      <formula>"""CUMPLE"""</formula>
    </cfRule>
  </conditionalFormatting>
  <conditionalFormatting sqref="I11">
    <cfRule type="containsText" dxfId="424" priority="37" operator="containsText" text="NO CUMPLE">
      <formula>NOT(ISERROR(SEARCH("NO CUMPLE",I11)))</formula>
    </cfRule>
    <cfRule type="containsText" dxfId="423" priority="34" operator="containsText" text="INHABILITADO">
      <formula>NOT(ISERROR(SEARCH("INHABILITADO",I11)))</formula>
    </cfRule>
    <cfRule type="containsText" dxfId="422" priority="35" operator="containsText" text="HABILITADO">
      <formula>NOT(ISERROR(SEARCH("HABILITADO",I11)))</formula>
    </cfRule>
    <cfRule type="containsText" dxfId="421" priority="36" operator="containsText" text="HABILITADO">
      <formula>NOT(ISERROR(SEARCH("HABILITADO",I11)))</formula>
    </cfRule>
  </conditionalFormatting>
  <conditionalFormatting sqref="J20">
    <cfRule type="cellIs" dxfId="420" priority="8" operator="equal">
      <formula>"SI"</formula>
    </cfRule>
    <cfRule type="cellIs" dxfId="419" priority="7" operator="equal">
      <formula>"NO"</formula>
    </cfRule>
  </conditionalFormatting>
  <conditionalFormatting sqref="K19">
    <cfRule type="cellIs" dxfId="418" priority="22" operator="equal">
      <formula>"CUMPLE"</formula>
    </cfRule>
    <cfRule type="cellIs" dxfId="417" priority="23" operator="equal">
      <formula>"NO CUMPLE"</formula>
    </cfRule>
    <cfRule type="cellIs" dxfId="416" priority="24" operator="equal">
      <formula>"""CUMPLE"""</formula>
    </cfRule>
  </conditionalFormatting>
  <conditionalFormatting sqref="K25:K63">
    <cfRule type="notContainsErrors" dxfId="415" priority="2">
      <formula>NOT(ISERROR(K25))</formula>
    </cfRule>
    <cfRule type="containsBlanks" dxfId="414" priority="1">
      <formula>LEN(TRIM(K25))=0</formula>
    </cfRule>
  </conditionalFormatting>
  <conditionalFormatting sqref="L15">
    <cfRule type="cellIs" dxfId="413" priority="28" operator="equal">
      <formula>"CUMPLE"</formula>
    </cfRule>
    <cfRule type="cellIs" dxfId="412" priority="29" operator="equal">
      <formula>"NO CUMPLE"</formula>
    </cfRule>
    <cfRule type="cellIs" dxfId="411" priority="30" operator="equal">
      <formula>"""CUMPLE"""</formula>
    </cfRule>
  </conditionalFormatting>
  <conditionalFormatting sqref="L20">
    <cfRule type="cellIs" dxfId="410" priority="5" operator="equal">
      <formula>"NO"</formula>
    </cfRule>
    <cfRule type="cellIs" dxfId="409" priority="6" operator="equal">
      <formula>"SI"</formula>
    </cfRule>
  </conditionalFormatting>
  <dataValidations count="3">
    <dataValidation type="list" allowBlank="1" showInputMessage="1" showErrorMessage="1" sqref="L57:L64" xr:uid="{00000000-0002-0000-1D00-000000000000}">
      <formula1>"0,1,2,3,4,5,6"</formula1>
    </dataValidation>
    <dataValidation type="list" allowBlank="1" showInputMessage="1" showErrorMessage="1" sqref="D24:J26" xr:uid="{00000000-0002-0000-1D00-000001000000}">
      <formula1>$C$15:$C$19</formula1>
    </dataValidation>
    <dataValidation type="list" allowBlank="1" showInputMessage="1" showErrorMessage="1" sqref="D65:I65" xr:uid="{00000000-0002-0000-1D00-000002000000}">
      <formula1>"CUMPLE,NO CUMPLE"</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1D00-000003000000}">
          <x14:formula1>
            <xm:f>'DATOS INICIALES'!$C$45:$C$46</xm:f>
          </x14:formula1>
          <xm:sqref>D47:I53 J47:J52</xm:sqref>
        </x14:dataValidation>
        <x14:dataValidation type="list" allowBlank="1" showInputMessage="1" showErrorMessage="1" xr:uid="{00000000-0002-0000-1D00-000004000000}">
          <x14:formula1>
            <xm:f>'DATOS INICIALES'!$A$50:$A$52</xm:f>
          </x14:formula1>
          <xm:sqref>D55:I57 D46:J46 J55:J56 D58:J63</xm:sqref>
        </x14:dataValidation>
        <x14:dataValidation type="list" allowBlank="1" showInputMessage="1" showErrorMessage="1" xr:uid="{00000000-0002-0000-1D00-000005000000}">
          <x14:formula1>
            <xm:f>'DATOS INICIALES'!$A$54:$A$59</xm:f>
          </x14:formula1>
          <xm:sqref>D23:I23</xm:sqref>
        </x14:dataValidation>
        <x14:dataValidation type="list" allowBlank="1" showInputMessage="1" showErrorMessage="1" xr:uid="{00000000-0002-0000-1D00-000006000000}">
          <x14:formula1>
            <xm:f>'DATOS INICIALES'!$D$21:$D$25</xm:f>
          </x14:formula1>
          <xm:sqref>M47:M54</xm:sqref>
        </x14:dataValidation>
        <x14:dataValidation type="list" allowBlank="1" showInputMessage="1" showErrorMessage="1" xr:uid="{00000000-0002-0000-1D00-000007000000}">
          <x14:formula1>
            <xm:f>'DATOS INICIALES'!$A$13:$A$43</xm:f>
          </x14:formula1>
          <xm:sqref>D31:I31</xm:sqref>
        </x14:dataValidation>
      </x14:dataValidations>
    </ext>
  </extLst>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N65"/>
  <sheetViews>
    <sheetView view="pageBreakPreview" topLeftCell="D1" zoomScale="55" zoomScaleNormal="55" zoomScaleSheetLayoutView="55" workbookViewId="0">
      <pane ySplit="11" topLeftCell="A62" activePane="bottomLeft" state="frozenSplit"/>
      <selection activeCell="D65" sqref="D65"/>
      <selection pane="bottomLeft" activeCell="E64" sqref="E64"/>
    </sheetView>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612" t="s">
        <v>0</v>
      </c>
      <c r="C2" s="613"/>
      <c r="D2" s="613"/>
      <c r="E2" s="613"/>
      <c r="F2" s="613"/>
      <c r="G2" s="613"/>
      <c r="H2" s="613"/>
      <c r="I2" s="613"/>
      <c r="J2" s="613"/>
      <c r="K2" s="613"/>
      <c r="L2" s="614"/>
    </row>
    <row r="3" spans="1:12" ht="4.5" customHeight="1" x14ac:dyDescent="0.25">
      <c r="B3" s="615"/>
      <c r="C3" s="616"/>
      <c r="D3" s="616"/>
      <c r="E3" s="616"/>
      <c r="F3" s="616"/>
      <c r="G3" s="616"/>
      <c r="H3" s="616"/>
      <c r="I3" s="616"/>
      <c r="J3" s="616"/>
      <c r="K3" s="616"/>
      <c r="L3" s="617"/>
    </row>
    <row r="4" spans="1:12" ht="18.75" x14ac:dyDescent="0.3">
      <c r="B4" s="618" t="str">
        <f>'DATOS INICIALES'!G4</f>
        <v>FDLK-LP-013-20234</v>
      </c>
      <c r="C4" s="619"/>
      <c r="D4" s="619"/>
      <c r="E4" s="619"/>
      <c r="F4" s="619"/>
      <c r="G4" s="619"/>
      <c r="H4" s="619"/>
      <c r="I4" s="619"/>
      <c r="J4" s="619"/>
      <c r="K4" s="619"/>
      <c r="L4" s="620"/>
    </row>
    <row r="5" spans="1:12" ht="3.75" customHeight="1" x14ac:dyDescent="0.25">
      <c r="B5" s="615"/>
      <c r="C5" s="616"/>
      <c r="D5" s="616"/>
      <c r="E5" s="616"/>
      <c r="F5" s="616"/>
      <c r="G5" s="616"/>
      <c r="H5" s="616"/>
      <c r="I5" s="616"/>
      <c r="J5" s="616"/>
      <c r="K5" s="616"/>
      <c r="L5" s="617"/>
    </row>
    <row r="6" spans="1:12" x14ac:dyDescent="0.25">
      <c r="B6" s="10" t="s">
        <v>32</v>
      </c>
      <c r="C6" s="73" t="s">
        <v>54</v>
      </c>
      <c r="D6" s="72" t="s">
        <v>70</v>
      </c>
      <c r="E6" s="89"/>
      <c r="F6" s="65"/>
      <c r="G6" s="72" t="s">
        <v>97</v>
      </c>
      <c r="H6" s="99">
        <v>45632</v>
      </c>
      <c r="I6" s="41"/>
      <c r="J6" s="41"/>
      <c r="K6" s="41"/>
      <c r="L6" s="42"/>
    </row>
    <row r="7" spans="1:12" x14ac:dyDescent="0.25">
      <c r="B7" s="621" t="s">
        <v>89</v>
      </c>
      <c r="C7" s="622"/>
      <c r="D7" s="622"/>
      <c r="E7" s="622"/>
      <c r="F7" s="622"/>
      <c r="G7" s="622"/>
      <c r="H7" s="622"/>
      <c r="I7" s="622"/>
      <c r="J7" s="623" t="s">
        <v>71</v>
      </c>
      <c r="K7" s="622"/>
      <c r="L7" s="624"/>
    </row>
    <row r="8" spans="1:12" ht="36.75" customHeight="1" x14ac:dyDescent="0.25">
      <c r="B8" s="2" t="s">
        <v>23</v>
      </c>
      <c r="C8" s="632" t="str">
        <f>'DATOS INICIALES'!D2</f>
        <v xml:space="preserve">“CONTRATAR POR EL SISTEMA DE PRECIOS UNITARIOS A MONTO AGOTABLE EL DIAGNÓSTICO, MANTENIMIENTO CORRECTIVO Y PREVENTIVO, SUMINISTRO E INSTALACION DE MOBILIARIO DE LOS PARQUES DE PROXIMIDAD (VECINALES Y DE BOLSILLO) PRIORIZADOS EN LA LOCALIDAD DE KENNEDY”.  </v>
      </c>
      <c r="D8" s="633"/>
      <c r="E8" s="633"/>
      <c r="F8" s="633"/>
      <c r="G8" s="633"/>
      <c r="H8" s="633"/>
      <c r="I8" s="633"/>
      <c r="J8" s="154" t="s">
        <v>66</v>
      </c>
      <c r="K8" s="155">
        <v>0.75</v>
      </c>
      <c r="L8" s="156">
        <f>K8*$C$10</f>
        <v>1645.1285451923077</v>
      </c>
    </row>
    <row r="9" spans="1:12" ht="28.5" customHeight="1" x14ac:dyDescent="0.25">
      <c r="B9" s="2" t="s">
        <v>68</v>
      </c>
      <c r="C9" s="634">
        <f>+'DATOS INICIALES'!C5</f>
        <v>2851556145</v>
      </c>
      <c r="D9" s="635"/>
      <c r="E9" s="635"/>
      <c r="F9" s="635"/>
      <c r="G9" s="635"/>
      <c r="H9" s="635"/>
      <c r="I9" s="635"/>
      <c r="J9" s="154" t="s">
        <v>67</v>
      </c>
      <c r="K9" s="155">
        <v>1.2</v>
      </c>
      <c r="L9" s="156">
        <f t="shared" ref="L9:L10" si="0">K9*$C$10</f>
        <v>2632.2056723076921</v>
      </c>
    </row>
    <row r="10" spans="1:12" ht="25.5" customHeight="1" x14ac:dyDescent="0.25">
      <c r="B10" s="2" t="s">
        <v>69</v>
      </c>
      <c r="C10" s="636">
        <f>C9/'DATOS INICIALES'!B43</f>
        <v>2193.5047269230768</v>
      </c>
      <c r="D10" s="637"/>
      <c r="E10" s="637"/>
      <c r="F10" s="637"/>
      <c r="G10" s="637"/>
      <c r="H10" s="637"/>
      <c r="I10" s="637"/>
      <c r="J10" s="154" t="s">
        <v>171</v>
      </c>
      <c r="K10" s="155">
        <v>1.5</v>
      </c>
      <c r="L10" s="156">
        <f t="shared" si="0"/>
        <v>3290.2570903846154</v>
      </c>
    </row>
    <row r="11" spans="1:12" ht="59.25" customHeight="1" x14ac:dyDescent="0.25">
      <c r="A11" s="11">
        <v>27</v>
      </c>
      <c r="B11" s="2" t="s">
        <v>24</v>
      </c>
      <c r="C11" s="638" t="str">
        <f>VLOOKUP(A11,PROPONENTES!$A$10:$B$42,2,FALSE)</f>
        <v>CONSORCIO CGC 2024</v>
      </c>
      <c r="D11" s="638"/>
      <c r="E11" s="638"/>
      <c r="F11" s="638"/>
      <c r="G11" s="638"/>
      <c r="H11" s="146" t="s">
        <v>172</v>
      </c>
      <c r="I11" s="631" t="str">
        <f>IF(AND(F20="CUMPLE",G20="CUMPLE",H20="CUMPLE",L15="CUMPLE",K19="CUMPLE"),"CUMPLE","NO CUMPLE")</f>
        <v>CUMPLE</v>
      </c>
      <c r="J11" s="631"/>
      <c r="K11" s="631"/>
      <c r="L11" s="631"/>
    </row>
    <row r="12" spans="1:12" ht="9.75" customHeight="1" x14ac:dyDescent="0.25">
      <c r="B12" s="625"/>
      <c r="C12" s="626"/>
      <c r="D12" s="626"/>
      <c r="E12" s="626"/>
      <c r="F12" s="626"/>
      <c r="G12" s="626"/>
      <c r="H12" s="626"/>
      <c r="I12" s="626"/>
      <c r="J12" s="626"/>
      <c r="K12" s="626"/>
      <c r="L12" s="627"/>
    </row>
    <row r="13" spans="1:12" s="141" customFormat="1" ht="24" customHeight="1" x14ac:dyDescent="0.25">
      <c r="B13" s="628" t="s">
        <v>78</v>
      </c>
      <c r="C13" s="629"/>
      <c r="D13" s="629"/>
      <c r="E13" s="629"/>
      <c r="F13" s="629"/>
      <c r="G13" s="629"/>
      <c r="H13" s="629"/>
      <c r="I13" s="629"/>
      <c r="J13" s="629"/>
      <c r="K13" s="629"/>
      <c r="L13" s="630"/>
    </row>
    <row r="14" spans="1:12" ht="69" customHeight="1" x14ac:dyDescent="0.25">
      <c r="B14" s="595" t="s">
        <v>33</v>
      </c>
      <c r="C14" s="74" t="s">
        <v>61</v>
      </c>
      <c r="D14" s="74" t="s">
        <v>62</v>
      </c>
      <c r="E14" s="35" t="s">
        <v>65</v>
      </c>
      <c r="F14" s="35" t="s">
        <v>75</v>
      </c>
      <c r="G14" s="35" t="s">
        <v>64</v>
      </c>
      <c r="H14" s="35" t="s">
        <v>167</v>
      </c>
      <c r="I14" s="35" t="s">
        <v>72</v>
      </c>
      <c r="J14" s="35" t="s">
        <v>147</v>
      </c>
      <c r="K14" s="35" t="s">
        <v>148</v>
      </c>
      <c r="L14" s="74" t="s">
        <v>73</v>
      </c>
    </row>
    <row r="15" spans="1:12" ht="33.75" customHeight="1" x14ac:dyDescent="0.25">
      <c r="B15" s="595"/>
      <c r="C15" s="100" t="str">
        <f>IF(VLOOKUP(C11,PROPONENTES!B10:N111,2,FALSE)=0,"",VLOOKUP(C11,PROPONENTES!B10:N111,2,FALSE))</f>
        <v xml:space="preserve">JAIME CEPEDA FONSECA </v>
      </c>
      <c r="D15" s="101">
        <f>IF(VLOOKUP(C11,PROPONENTES!B10:N111,3,FALSE)=0,"",VLOOKUP(C11,PROPONENTES!B10:N111,3,FALSE))</f>
        <v>0.45</v>
      </c>
      <c r="E15" s="102">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4563.1899999999996</v>
      </c>
      <c r="F15" s="103" t="str">
        <f t="shared" ref="F15:F18" si="1">IF(C15="","",IF(E15&gt;=$J$15*0.5,"SI","NO"))</f>
        <v>SI</v>
      </c>
      <c r="G15" s="104" t="str">
        <f t="shared" ref="G15:G17" si="2">IF(C15="","",IF(E15&gt;=$J$15*0.05,"SI",IF(E15=0,"NO APORTA EXPERIENCIA",)))</f>
        <v>SI</v>
      </c>
      <c r="H15" s="103" t="str">
        <f>IF(C15="","",IF(AND(G15="NO APORTA EXPERIENCIA",D15&lt;=10%),"SI",IF(G15="SI","NO APLICA","NO - PORCENTAJE MAYOR AL 10%")))</f>
        <v>NO APLICA</v>
      </c>
      <c r="I15" s="641">
        <f>COUNTIF(D64:I64,"CUMPLE")</f>
        <v>2</v>
      </c>
      <c r="J15" s="586">
        <f>IF(AND(I15&gt;=1,I15&lt;=2),L8,IF(AND(I15&gt;=3,I15&lt;=4),L9,IF(AND(I15&gt;=5,I15&lt;=7),L10)))</f>
        <v>1645.1285451923077</v>
      </c>
      <c r="K15" s="586">
        <f>+E20</f>
        <v>4855.1399999999994</v>
      </c>
      <c r="L15" s="587" t="str">
        <f>IF(K15&gt;=J15,"CUMPLE","NO CUMPLE")</f>
        <v>CUMPLE</v>
      </c>
    </row>
    <row r="16" spans="1:12" ht="33.75" customHeight="1" x14ac:dyDescent="0.25">
      <c r="B16" s="595"/>
      <c r="C16" s="100" t="str">
        <f>IF(VLOOKUP(C11,PROPONENTES!B10:N111,4,FALSE)=0,"",VLOOKUP(C11,PROPONENTES!B10:N111,4,FALSE))</f>
        <v>JONATHAN GOMEZ</v>
      </c>
      <c r="D16" s="101">
        <f>IF(VLOOKUP(C11,PROPONENTES!B10:N111,5,FALSE)=0,"",VLOOKUP(C11,PROPONENTES!B10:N111,5,FALSE))</f>
        <v>0.45</v>
      </c>
      <c r="E16" s="102">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291.95</v>
      </c>
      <c r="F16" s="103" t="str">
        <f t="shared" si="1"/>
        <v>NO</v>
      </c>
      <c r="G16" s="104" t="str">
        <f t="shared" si="2"/>
        <v>SI</v>
      </c>
      <c r="H16" s="104" t="str">
        <f>IF(C16="","",IF(AND(G16="NO APORTA EXPERIENCIA",D16&lt;=10%),"SI",IF(G16="SI","NO APLICA","NO - PORCENTAJE MAYOR AL 10%")))</f>
        <v>NO APLICA</v>
      </c>
      <c r="I16" s="641"/>
      <c r="J16" s="586"/>
      <c r="K16" s="586"/>
      <c r="L16" s="587"/>
    </row>
    <row r="17" spans="2:14" ht="33.75" customHeight="1" x14ac:dyDescent="0.25">
      <c r="B17" s="595"/>
      <c r="C17" s="100" t="str">
        <f>IF(VLOOKUP(C11,PROPONENTES!B10:N111,6,FALSE)=0,"",VLOOKUP(C11,PROPONENTES!B10:N111,6,FALSE))</f>
        <v>CONSTRUCTORA COINAR SAS</v>
      </c>
      <c r="D17" s="101">
        <f>IF(VLOOKUP(C11,PROPONENTES!B10:N111,7,FALSE)=0,"",VLOOKUP(C11,PROPONENTES!B10:N111,7,FALSE))</f>
        <v>0.1</v>
      </c>
      <c r="E17" s="102">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0</v>
      </c>
      <c r="F17" s="103" t="str">
        <f t="shared" si="1"/>
        <v>NO</v>
      </c>
      <c r="G17" s="104" t="str">
        <f t="shared" si="2"/>
        <v>NO APORTA EXPERIENCIA</v>
      </c>
      <c r="H17" s="103" t="str">
        <f>IF(C17="","",IF(AND(G17="NO APORTA EXPERIENCIA",D17&lt;=10%),"SI",IF(G17="SI","NO APLICA","NO - PORCENTAJE MAYOR AL 10%")))</f>
        <v>SI</v>
      </c>
      <c r="I17" s="641"/>
      <c r="J17" s="586"/>
      <c r="K17" s="586"/>
      <c r="L17" s="587"/>
    </row>
    <row r="18" spans="2:14" ht="50.25" customHeight="1" x14ac:dyDescent="0.25">
      <c r="B18" s="595"/>
      <c r="C18" s="100" t="str">
        <f>IF(VLOOKUP(C11,PROPONENTES!B10:N111,8,FALSE)=0,"",VLOOKUP(C11,PROPONENTES!B10:N111,8,FALSE))</f>
        <v/>
      </c>
      <c r="D18" s="101" t="str">
        <f>IF(VLOOKUP(C11,PROPONENTES!B10:N111,9,FALSE)=0,"",VLOOKUP(C11,PROPONENTES!B10:N111,9,FALSE))</f>
        <v/>
      </c>
      <c r="E18" s="102" t="str">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
      </c>
      <c r="F18" s="103" t="str">
        <f t="shared" si="1"/>
        <v/>
      </c>
      <c r="G18" s="104" t="str">
        <f>IF(C18="","",IF(E18&gt;=$J$15*0.05,"SI",IF(E18=0,"NO APORTA EXPERIENCIA",)))</f>
        <v/>
      </c>
      <c r="H18" s="103" t="str">
        <f>IF(C18="","",IF(AND(G18="NO APORTA EXPERIENCIA",D18&lt;=10%),"SI",IF(G18="SI","NO APLICA","NO - PORCENTAJE MAYOR AL 10%")))</f>
        <v/>
      </c>
      <c r="I18" s="35" t="s">
        <v>176</v>
      </c>
      <c r="J18" s="35" t="s">
        <v>175</v>
      </c>
      <c r="K18" s="528" t="s">
        <v>73</v>
      </c>
      <c r="L18" s="528"/>
    </row>
    <row r="19" spans="2:14" ht="33.75" customHeight="1" x14ac:dyDescent="0.25">
      <c r="B19" s="595"/>
      <c r="C19" s="100" t="str">
        <f>IF(VLOOKUP(C11,PROPONENTES!B10:N111,10,FALSE)=0,"",VLOOKUP(C11,PROPONENTES!B10:N111,10,FALSE))</f>
        <v/>
      </c>
      <c r="D19" s="101" t="str">
        <f>IF(VLOOKUP(C11,PROPONENTES!B10:N111,11,FALSE)=0,"",VLOOKUP(C11,PROPONENTES!B10:N111,11,FALSE))</f>
        <v/>
      </c>
      <c r="E19" s="102" t="str">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
      </c>
      <c r="F19" s="103" t="str">
        <f>IF(C19="","",IF(E19&gt;=$J$15*0.5,"SI","NO"))</f>
        <v/>
      </c>
      <c r="G19" s="104" t="str">
        <f>IF(C19="","",IF(E19&gt;=$J$15*0.05,"SI",IF(E19=0,"NO APORTA EXPERIENCIA",)))</f>
        <v/>
      </c>
      <c r="H19" s="103" t="str">
        <f>IF(C19="","",IF(AND(G19="NO APORTA EXPERIENCIA",D19&lt;=10%),"SI",IF(G19="SI","NO APLICA","NO - PORCENTAJE MAYOR AL 10%")))</f>
        <v/>
      </c>
      <c r="I19" s="157">
        <f>SUMIF(D65:J65,"CUMPLE",D39:J39)+SUMIF(D65:J65,"CUMPLE",D42:J42)+SUMIF(D65:J65,"CUMPLE",D45:J45)</f>
        <v>4563.1899999999996</v>
      </c>
      <c r="J19" s="152">
        <f>70%*C10</f>
        <v>1535.4533088461537</v>
      </c>
      <c r="K19" s="587" t="str">
        <f>IF(I19&gt;=J19,"CUMPLE","NO CUMPLE")</f>
        <v>CUMPLE</v>
      </c>
      <c r="L19" s="587"/>
    </row>
    <row r="20" spans="2:14" ht="84.75" customHeight="1" x14ac:dyDescent="0.25">
      <c r="B20" s="30" t="s">
        <v>63</v>
      </c>
      <c r="C20" s="24">
        <f>+VLOOKUP(C11,PROPONENTES!B10:N111,12,FALSE)</f>
        <v>3</v>
      </c>
      <c r="D20" s="101">
        <f>+VLOOKUP(C11,PROPONENTES!B10:N111,13,FALSE)</f>
        <v>1</v>
      </c>
      <c r="E20" s="36">
        <f>SUM(E15:E19)</f>
        <v>4855.1399999999994</v>
      </c>
      <c r="F20" s="15" t="str">
        <f>IF(F15="SI","CUMPLE",IF(F16="SI","CUMPLE",IF(F17="SI","CUMPLE",IF(F18="SI","CUMPLE",IF(F19="SI","CUMPLE","NO CUMPLE")))))</f>
        <v>CUMPLE</v>
      </c>
      <c r="G20" s="15"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5" t="str">
        <f>IF(COUNTIF(E15:E19,0)&gt;1,"NO CUMPLE, HAY MAS DE UN (1) INTEGRANTE QUE NO APORTA EXPERIENCIA",IF(AND(OR(H15="NO APLICA",H15="SI",H15=""),OR(H16="NO APLICA",H16="SI",H16=""),OR(H17="NO APLICA",H17="SI",H17=""),OR(H18="NO APLICA",H18="SI",H18=""),OR(H19="NO APLICA",H19="SI",H19="")),"CUMPLE","NO CUMPLE"))</f>
        <v>CUMPLE</v>
      </c>
      <c r="I20" s="35" t="s">
        <v>174</v>
      </c>
      <c r="J20" s="143" t="str">
        <f>IF(VLOOKUP(C11,PUNTAJE!B15:AF179,27,FALSE)=0.25,"SI","NO")</f>
        <v>SI</v>
      </c>
      <c r="K20" s="35" t="s">
        <v>173</v>
      </c>
      <c r="L20" s="143" t="str">
        <f>IF(VLOOKUP(C11,PUNTAJE!B15:AF179,31,FALSE)=0.25,"SI","NO")</f>
        <v>SI</v>
      </c>
      <c r="N20" s="35"/>
    </row>
    <row r="21" spans="2:14" ht="10.5" customHeight="1" thickBot="1" x14ac:dyDescent="0.3">
      <c r="B21" s="588"/>
      <c r="C21" s="589"/>
      <c r="D21" s="589"/>
      <c r="E21" s="589"/>
      <c r="F21" s="589"/>
      <c r="G21" s="589"/>
      <c r="H21" s="589"/>
      <c r="I21" s="589"/>
      <c r="J21" s="589"/>
      <c r="K21" s="589"/>
      <c r="L21" s="590"/>
    </row>
    <row r="22" spans="2:14" ht="54" customHeight="1" thickBot="1" x14ac:dyDescent="0.3">
      <c r="B22" s="591" t="str">
        <f>CONCATENATE("ACREDITACION EXPERIENCIA ",'DATOS INICIALES'!G4)</f>
        <v>ACREDITACION EXPERIENCIA FDLK-LP-013-20234</v>
      </c>
      <c r="C22" s="592"/>
      <c r="D22" s="592"/>
      <c r="E22" s="592"/>
      <c r="F22" s="592"/>
      <c r="G22" s="592"/>
      <c r="H22" s="592"/>
      <c r="I22" s="592"/>
      <c r="J22" s="593"/>
      <c r="K22" s="593"/>
      <c r="L22" s="594"/>
    </row>
    <row r="23" spans="2:14" ht="40.5" customHeight="1" x14ac:dyDescent="0.25">
      <c r="B23" s="31" t="s">
        <v>34</v>
      </c>
      <c r="C23" s="25" t="s">
        <v>166</v>
      </c>
      <c r="D23" s="26" t="s">
        <v>16</v>
      </c>
      <c r="E23" s="26" t="s">
        <v>17</v>
      </c>
      <c r="F23" s="26" t="s">
        <v>18</v>
      </c>
      <c r="G23" s="26" t="s">
        <v>19</v>
      </c>
      <c r="H23" s="26" t="s">
        <v>20</v>
      </c>
      <c r="I23" s="26" t="s">
        <v>21</v>
      </c>
      <c r="J23" s="26" t="s">
        <v>165</v>
      </c>
      <c r="K23" s="598" t="s">
        <v>74</v>
      </c>
      <c r="L23" s="599"/>
    </row>
    <row r="24" spans="2:14" ht="39.75" customHeight="1" x14ac:dyDescent="0.25">
      <c r="B24" s="582" t="s">
        <v>134</v>
      </c>
      <c r="C24" s="583"/>
      <c r="D24" s="90" t="s">
        <v>275</v>
      </c>
      <c r="E24" s="90" t="s">
        <v>276</v>
      </c>
      <c r="F24" s="90"/>
      <c r="G24" s="90"/>
      <c r="H24" s="90"/>
      <c r="I24" s="90"/>
      <c r="J24" s="90"/>
      <c r="K24" s="596"/>
      <c r="L24" s="597"/>
    </row>
    <row r="25" spans="2:14" ht="39.75" customHeight="1" x14ac:dyDescent="0.25">
      <c r="B25" s="582" t="s">
        <v>135</v>
      </c>
      <c r="C25" s="583"/>
      <c r="D25" s="90"/>
      <c r="E25" s="90"/>
      <c r="F25" s="90"/>
      <c r="G25" s="90"/>
      <c r="H25" s="90"/>
      <c r="I25" s="90"/>
      <c r="J25" s="90"/>
      <c r="K25" s="596"/>
      <c r="L25" s="597"/>
    </row>
    <row r="26" spans="2:14" ht="39.75" customHeight="1" x14ac:dyDescent="0.25">
      <c r="B26" s="582" t="s">
        <v>136</v>
      </c>
      <c r="C26" s="583"/>
      <c r="D26" s="90"/>
      <c r="E26" s="90"/>
      <c r="F26" s="90"/>
      <c r="G26" s="90"/>
      <c r="H26" s="90"/>
      <c r="I26" s="90"/>
      <c r="J26" s="90"/>
      <c r="K26" s="596"/>
      <c r="L26" s="597"/>
    </row>
    <row r="27" spans="2:14" ht="45.75" customHeight="1" x14ac:dyDescent="0.25">
      <c r="B27" s="600" t="s">
        <v>60</v>
      </c>
      <c r="C27" s="25" t="s">
        <v>37</v>
      </c>
      <c r="D27" s="91" t="s">
        <v>524</v>
      </c>
      <c r="E27" s="91" t="s">
        <v>525</v>
      </c>
      <c r="F27" s="91"/>
      <c r="G27" s="91"/>
      <c r="H27" s="91"/>
      <c r="I27" s="91"/>
      <c r="J27" s="91"/>
      <c r="K27" s="596"/>
      <c r="L27" s="597"/>
    </row>
    <row r="28" spans="2:14" ht="156.75" customHeight="1" x14ac:dyDescent="0.25">
      <c r="B28" s="601"/>
      <c r="C28" s="25" t="s">
        <v>38</v>
      </c>
      <c r="D28" s="91" t="s">
        <v>526</v>
      </c>
      <c r="E28" s="91" t="s">
        <v>527</v>
      </c>
      <c r="F28" s="91"/>
      <c r="G28" s="91"/>
      <c r="H28" s="91"/>
      <c r="I28" s="91"/>
      <c r="J28" s="91"/>
      <c r="K28" s="596"/>
      <c r="L28" s="597"/>
    </row>
    <row r="29" spans="2:14" ht="52.5" customHeight="1" x14ac:dyDescent="0.25">
      <c r="B29" s="601"/>
      <c r="C29" s="25" t="s">
        <v>169</v>
      </c>
      <c r="D29" s="95">
        <v>41220</v>
      </c>
      <c r="E29" s="95">
        <v>44917</v>
      </c>
      <c r="F29" s="95"/>
      <c r="G29" s="95"/>
      <c r="H29" s="95"/>
      <c r="I29" s="95"/>
      <c r="J29" s="95"/>
      <c r="K29" s="596"/>
      <c r="L29" s="597"/>
    </row>
    <row r="30" spans="2:14" ht="54.75" customHeight="1" x14ac:dyDescent="0.25">
      <c r="B30" s="601"/>
      <c r="C30" s="25" t="s">
        <v>42</v>
      </c>
      <c r="D30" s="95">
        <v>41623</v>
      </c>
      <c r="E30" s="95">
        <v>45230</v>
      </c>
      <c r="F30" s="95"/>
      <c r="G30" s="95"/>
      <c r="H30" s="95"/>
      <c r="I30" s="95"/>
      <c r="J30" s="95"/>
      <c r="K30" s="596"/>
      <c r="L30" s="597"/>
    </row>
    <row r="31" spans="2:14" ht="41.25" customHeight="1" x14ac:dyDescent="0.25">
      <c r="B31" s="601"/>
      <c r="C31" s="25" t="s">
        <v>39</v>
      </c>
      <c r="D31" s="92">
        <v>2013</v>
      </c>
      <c r="E31" s="92">
        <v>2023</v>
      </c>
      <c r="F31" s="92"/>
      <c r="G31" s="92"/>
      <c r="H31" s="92"/>
      <c r="I31" s="92"/>
      <c r="J31" s="92"/>
      <c r="K31" s="596"/>
      <c r="L31" s="597"/>
    </row>
    <row r="32" spans="2:14" ht="63" customHeight="1" x14ac:dyDescent="0.25">
      <c r="B32" s="601"/>
      <c r="C32" s="25" t="s">
        <v>40</v>
      </c>
      <c r="D32" s="91" t="s">
        <v>528</v>
      </c>
      <c r="E32" s="91" t="s">
        <v>529</v>
      </c>
      <c r="F32" s="91"/>
      <c r="G32" s="91"/>
      <c r="H32" s="91"/>
      <c r="I32" s="91"/>
      <c r="J32" s="91"/>
      <c r="K32" s="596"/>
      <c r="L32" s="597"/>
    </row>
    <row r="33" spans="2:12" ht="46.5" customHeight="1" x14ac:dyDescent="0.25">
      <c r="B33" s="601"/>
      <c r="C33" s="25" t="s">
        <v>41</v>
      </c>
      <c r="D33" s="91" t="s">
        <v>275</v>
      </c>
      <c r="E33" s="91" t="s">
        <v>530</v>
      </c>
      <c r="F33" s="91"/>
      <c r="G33" s="91"/>
      <c r="H33" s="91"/>
      <c r="I33" s="91"/>
      <c r="J33" s="91"/>
      <c r="K33" s="596"/>
      <c r="L33" s="597"/>
    </row>
    <row r="34" spans="2:12" ht="27.75" customHeight="1" x14ac:dyDescent="0.25">
      <c r="B34" s="601"/>
      <c r="C34" s="27" t="s">
        <v>35</v>
      </c>
      <c r="D34" s="96">
        <v>7</v>
      </c>
      <c r="E34" s="96">
        <v>58</v>
      </c>
      <c r="F34" s="96"/>
      <c r="G34" s="97"/>
      <c r="H34" s="97"/>
      <c r="I34" s="97"/>
      <c r="J34" s="97"/>
      <c r="K34" s="596"/>
      <c r="L34" s="597"/>
    </row>
    <row r="35" spans="2:12" ht="102.75" customHeight="1" x14ac:dyDescent="0.25">
      <c r="B35" s="601"/>
      <c r="C35" s="25" t="s">
        <v>137</v>
      </c>
      <c r="D35" s="93">
        <v>4563.1899999999996</v>
      </c>
      <c r="E35" s="93">
        <v>1167.8</v>
      </c>
      <c r="F35" s="93"/>
      <c r="G35" s="93"/>
      <c r="H35" s="93"/>
      <c r="I35" s="93"/>
      <c r="J35" s="93"/>
      <c r="K35" s="596"/>
      <c r="L35" s="597"/>
    </row>
    <row r="36" spans="2:12" ht="48" customHeight="1" x14ac:dyDescent="0.25">
      <c r="B36" s="601"/>
      <c r="C36" s="25" t="s">
        <v>76</v>
      </c>
      <c r="D36" s="105">
        <f>IFERROR(D35*VLOOKUP(D31,'DATOS INICIALES'!$A$12:$B$43,2,0),"0")</f>
        <v>2690000505</v>
      </c>
      <c r="E36" s="105">
        <f>IFERROR(E35*VLOOKUP(E31,'DATOS INICIALES'!$A$12:$B$43,2,0),"0")</f>
        <v>1354648000</v>
      </c>
      <c r="F36" s="105" t="str">
        <f>IFERROR(F35*VLOOKUP(F31,'DATOS INICIALES'!$A$12:$B$43,2,0),"0")</f>
        <v>0</v>
      </c>
      <c r="G36" s="105" t="str">
        <f>IFERROR(G35*VLOOKUP(G31,'DATOS INICIALES'!$A$12:$B$43,2,0),"0")</f>
        <v>0</v>
      </c>
      <c r="H36" s="105" t="str">
        <f>IFERROR(H35*VLOOKUP(H31,'DATOS INICIALES'!$A$12:$B$43,2,0),"0")</f>
        <v>0</v>
      </c>
      <c r="I36" s="105" t="str">
        <f>IFERROR(I35*VLOOKUP(I31,'DATOS INICIALES'!$A$12:$B$43,2,0),"0")</f>
        <v>0</v>
      </c>
      <c r="J36" s="105" t="str">
        <f>IFERROR(J35*VLOOKUP(J31,'DATOS INICIALES'!$A$12:$B$43,2,0),"0")</f>
        <v>0</v>
      </c>
      <c r="K36" s="596"/>
      <c r="L36" s="597"/>
    </row>
    <row r="37" spans="2:12" ht="33.75" customHeight="1" x14ac:dyDescent="0.25">
      <c r="B37" s="601"/>
      <c r="C37" s="25" t="s">
        <v>138</v>
      </c>
      <c r="D37" s="94">
        <v>1</v>
      </c>
      <c r="E37" s="94">
        <v>0.25</v>
      </c>
      <c r="F37" s="94"/>
      <c r="G37" s="94"/>
      <c r="H37" s="94"/>
      <c r="I37" s="94"/>
      <c r="J37" s="94"/>
      <c r="K37" s="596"/>
      <c r="L37" s="597"/>
    </row>
    <row r="38" spans="2:12" ht="48.75" customHeight="1" x14ac:dyDescent="0.25">
      <c r="B38" s="601"/>
      <c r="C38" s="25" t="s">
        <v>144</v>
      </c>
      <c r="D38" s="105">
        <f t="shared" ref="D38:J38" si="3">IF(D24="","0",D37*D36)</f>
        <v>2690000505</v>
      </c>
      <c r="E38" s="105">
        <f t="shared" si="3"/>
        <v>338662000</v>
      </c>
      <c r="F38" s="105" t="str">
        <f t="shared" si="3"/>
        <v>0</v>
      </c>
      <c r="G38" s="105" t="str">
        <f t="shared" si="3"/>
        <v>0</v>
      </c>
      <c r="H38" s="105" t="str">
        <f t="shared" si="3"/>
        <v>0</v>
      </c>
      <c r="I38" s="105" t="str">
        <f t="shared" si="3"/>
        <v>0</v>
      </c>
      <c r="J38" s="105" t="str">
        <f t="shared" si="3"/>
        <v>0</v>
      </c>
      <c r="K38" s="596"/>
      <c r="L38" s="597"/>
    </row>
    <row r="39" spans="2:12" ht="65.25" customHeight="1" x14ac:dyDescent="0.25">
      <c r="B39" s="601"/>
      <c r="C39" s="25" t="s">
        <v>139</v>
      </c>
      <c r="D39" s="106">
        <f t="shared" ref="D39:J39" si="4">IFERROR(D35*D37,"0")</f>
        <v>4563.1899999999996</v>
      </c>
      <c r="E39" s="106">
        <f t="shared" si="4"/>
        <v>291.95</v>
      </c>
      <c r="F39" s="106">
        <f t="shared" si="4"/>
        <v>0</v>
      </c>
      <c r="G39" s="106">
        <f t="shared" si="4"/>
        <v>0</v>
      </c>
      <c r="H39" s="106">
        <f t="shared" si="4"/>
        <v>0</v>
      </c>
      <c r="I39" s="106">
        <f t="shared" si="4"/>
        <v>0</v>
      </c>
      <c r="J39" s="106">
        <f t="shared" si="4"/>
        <v>0</v>
      </c>
      <c r="K39" s="596"/>
      <c r="L39" s="597"/>
    </row>
    <row r="40" spans="2:12" ht="65.25" customHeight="1" x14ac:dyDescent="0.25">
      <c r="B40" s="601"/>
      <c r="C40" s="25" t="s">
        <v>140</v>
      </c>
      <c r="D40" s="94"/>
      <c r="E40" s="94"/>
      <c r="F40" s="94"/>
      <c r="G40" s="94"/>
      <c r="H40" s="94"/>
      <c r="I40" s="94"/>
      <c r="J40" s="94"/>
      <c r="K40" s="596"/>
      <c r="L40" s="597"/>
    </row>
    <row r="41" spans="2:12" ht="65.25" customHeight="1" x14ac:dyDescent="0.25">
      <c r="B41" s="601"/>
      <c r="C41" s="25" t="s">
        <v>145</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596"/>
      <c r="L41" s="597"/>
    </row>
    <row r="42" spans="2:12" ht="65.25" customHeight="1" x14ac:dyDescent="0.25">
      <c r="B42" s="601"/>
      <c r="C42" s="25" t="s">
        <v>141</v>
      </c>
      <c r="D42" s="106">
        <f>IF(D25="",0,D35*D40)</f>
        <v>0</v>
      </c>
      <c r="E42" s="106">
        <f t="shared" ref="E42:J42" si="6">IF(E25="",0,E35*E40)</f>
        <v>0</v>
      </c>
      <c r="F42" s="106">
        <f t="shared" si="6"/>
        <v>0</v>
      </c>
      <c r="G42" s="106">
        <f t="shared" si="6"/>
        <v>0</v>
      </c>
      <c r="H42" s="106">
        <f t="shared" si="6"/>
        <v>0</v>
      </c>
      <c r="I42" s="106">
        <f t="shared" si="6"/>
        <v>0</v>
      </c>
      <c r="J42" s="106">
        <f t="shared" si="6"/>
        <v>0</v>
      </c>
      <c r="K42" s="596"/>
      <c r="L42" s="597"/>
    </row>
    <row r="43" spans="2:12" ht="65.25" customHeight="1" x14ac:dyDescent="0.25">
      <c r="B43" s="601"/>
      <c r="C43" s="25" t="s">
        <v>142</v>
      </c>
      <c r="D43" s="94"/>
      <c r="E43" s="94"/>
      <c r="F43" s="94"/>
      <c r="G43" s="94"/>
      <c r="H43" s="94"/>
      <c r="I43" s="94"/>
      <c r="J43" s="94"/>
      <c r="K43" s="596"/>
      <c r="L43" s="597"/>
    </row>
    <row r="44" spans="2:12" ht="65.25" customHeight="1" x14ac:dyDescent="0.25">
      <c r="B44" s="601"/>
      <c r="C44" s="25" t="s">
        <v>146</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596"/>
      <c r="L44" s="597"/>
    </row>
    <row r="45" spans="2:12" ht="65.25" customHeight="1" x14ac:dyDescent="0.25">
      <c r="B45" s="602"/>
      <c r="C45" s="25" t="s">
        <v>143</v>
      </c>
      <c r="D45" s="106">
        <f>IF(D26="",0,D35*D43)</f>
        <v>0</v>
      </c>
      <c r="E45" s="106">
        <f t="shared" ref="E45:J45" si="8">IF(E26="",0,E35*E43)</f>
        <v>0</v>
      </c>
      <c r="F45" s="106">
        <f t="shared" si="8"/>
        <v>0</v>
      </c>
      <c r="G45" s="106">
        <f t="shared" si="8"/>
        <v>0</v>
      </c>
      <c r="H45" s="106">
        <f t="shared" si="8"/>
        <v>0</v>
      </c>
      <c r="I45" s="106">
        <f t="shared" si="8"/>
        <v>0</v>
      </c>
      <c r="J45" s="106">
        <f t="shared" si="8"/>
        <v>0</v>
      </c>
      <c r="K45" s="596"/>
      <c r="L45" s="597"/>
    </row>
    <row r="46" spans="2:12" ht="39.75" customHeight="1" x14ac:dyDescent="0.25">
      <c r="B46" s="142" t="s">
        <v>57</v>
      </c>
      <c r="C46" s="29" t="s">
        <v>58</v>
      </c>
      <c r="D46" s="90" t="s">
        <v>14</v>
      </c>
      <c r="E46" s="90" t="s">
        <v>14</v>
      </c>
      <c r="F46" s="90"/>
      <c r="G46" s="90"/>
      <c r="H46" s="90"/>
      <c r="I46" s="90"/>
      <c r="J46" s="90"/>
      <c r="K46" s="596"/>
      <c r="L46" s="597"/>
    </row>
    <row r="47" spans="2:12" ht="24.75" customHeight="1" x14ac:dyDescent="0.25">
      <c r="B47" s="606" t="s">
        <v>36</v>
      </c>
      <c r="C47" s="28">
        <f>+'DATOS INICIALES'!D21</f>
        <v>72101500</v>
      </c>
      <c r="D47" s="96" t="s">
        <v>79</v>
      </c>
      <c r="E47" s="96" t="s">
        <v>79</v>
      </c>
      <c r="F47" s="96"/>
      <c r="G47" s="96"/>
      <c r="H47" s="96"/>
      <c r="I47" s="96"/>
      <c r="J47" s="97"/>
      <c r="K47" s="596"/>
      <c r="L47" s="597"/>
    </row>
    <row r="48" spans="2:12" ht="24.75" customHeight="1" x14ac:dyDescent="0.25">
      <c r="B48" s="607"/>
      <c r="C48" s="28">
        <f>+'DATOS INICIALES'!D22</f>
        <v>72102900</v>
      </c>
      <c r="D48" s="96"/>
      <c r="E48" s="96"/>
      <c r="F48" s="96"/>
      <c r="G48" s="96"/>
      <c r="H48" s="96"/>
      <c r="I48" s="96"/>
      <c r="J48" s="97"/>
      <c r="K48" s="596"/>
      <c r="L48" s="597"/>
    </row>
    <row r="49" spans="2:12" ht="24.75" customHeight="1" x14ac:dyDescent="0.25">
      <c r="B49" s="607"/>
      <c r="C49" s="28">
        <f>+'DATOS INICIALES'!D23</f>
        <v>72103300</v>
      </c>
      <c r="D49" s="96"/>
      <c r="E49" s="96"/>
      <c r="F49" s="96"/>
      <c r="G49" s="96"/>
      <c r="H49" s="96"/>
      <c r="I49" s="96"/>
      <c r="J49" s="97"/>
      <c r="K49" s="596"/>
      <c r="L49" s="597"/>
    </row>
    <row r="50" spans="2:12" ht="24.75" customHeight="1" x14ac:dyDescent="0.25">
      <c r="B50" s="607"/>
      <c r="C50" s="28">
        <f>+'DATOS INICIALES'!D24</f>
        <v>72141100</v>
      </c>
      <c r="D50" s="96"/>
      <c r="E50" s="96"/>
      <c r="F50" s="96"/>
      <c r="G50" s="96"/>
      <c r="H50" s="96"/>
      <c r="I50" s="96"/>
      <c r="J50" s="97"/>
      <c r="K50" s="596"/>
      <c r="L50" s="597"/>
    </row>
    <row r="51" spans="2:12" ht="24.75" customHeight="1" x14ac:dyDescent="0.25">
      <c r="B51" s="607"/>
      <c r="C51" s="28">
        <f>+'DATOS INICIALES'!D25</f>
        <v>72141500</v>
      </c>
      <c r="D51" s="96"/>
      <c r="E51" s="96"/>
      <c r="F51" s="96"/>
      <c r="G51" s="96"/>
      <c r="H51" s="96"/>
      <c r="I51" s="96"/>
      <c r="J51" s="97"/>
      <c r="K51" s="596"/>
      <c r="L51" s="597"/>
    </row>
    <row r="52" spans="2:12" ht="24.75" customHeight="1" x14ac:dyDescent="0.25">
      <c r="B52" s="607"/>
      <c r="C52" s="28">
        <f>+'DATOS INICIALES'!D26</f>
        <v>72153900</v>
      </c>
      <c r="D52" s="96"/>
      <c r="E52" s="96"/>
      <c r="F52" s="96"/>
      <c r="G52" s="96"/>
      <c r="H52" s="96"/>
      <c r="I52" s="96"/>
      <c r="J52" s="97"/>
      <c r="K52" s="596"/>
      <c r="L52" s="597"/>
    </row>
    <row r="53" spans="2:12" ht="24.75" customHeight="1" x14ac:dyDescent="0.25">
      <c r="B53" s="607"/>
      <c r="C53" s="28"/>
      <c r="D53" s="96"/>
      <c r="E53" s="96"/>
      <c r="F53" s="96"/>
      <c r="G53" s="96"/>
      <c r="H53" s="96"/>
      <c r="I53" s="96"/>
      <c r="J53" s="96"/>
      <c r="K53" s="596"/>
      <c r="L53" s="597"/>
    </row>
    <row r="54" spans="2:12" ht="60.75" customHeight="1" x14ac:dyDescent="0.25">
      <c r="B54" s="608"/>
      <c r="C54" s="15" t="s">
        <v>59</v>
      </c>
      <c r="D54" s="15" t="str">
        <f t="shared" ref="D54:J54" si="9">IF(D24="","N/A",IF(D47="SI","CUMPLE",IF(D48="SI","CUMPLE",IF(D49="SI","CUMPLE",IF(D50="SI","CUMPLE",IF(D51="SI","CUMPLE",IF(D52="SI","CUMPLE",IF(D53="SI","CUMPLE","NO CUMPLE"))))))))</f>
        <v>CUMPLE</v>
      </c>
      <c r="E54" s="15" t="str">
        <f t="shared" si="9"/>
        <v>CUMPLE</v>
      </c>
      <c r="F54" s="15" t="str">
        <f t="shared" si="9"/>
        <v>N/A</v>
      </c>
      <c r="G54" s="15" t="str">
        <f t="shared" si="9"/>
        <v>N/A</v>
      </c>
      <c r="H54" s="15" t="str">
        <f t="shared" si="9"/>
        <v>N/A</v>
      </c>
      <c r="I54" s="15" t="str">
        <f t="shared" si="9"/>
        <v>N/A</v>
      </c>
      <c r="J54" s="15" t="str">
        <f t="shared" si="9"/>
        <v>N/A</v>
      </c>
      <c r="K54" s="596"/>
      <c r="L54" s="597"/>
    </row>
    <row r="55" spans="2:12" ht="296.25" customHeight="1" x14ac:dyDescent="0.25">
      <c r="B55" s="609" t="s">
        <v>206</v>
      </c>
      <c r="C55" s="610"/>
      <c r="D55" s="90" t="s">
        <v>14</v>
      </c>
      <c r="E55" s="90" t="s">
        <v>14</v>
      </c>
      <c r="F55" s="90"/>
      <c r="G55" s="90"/>
      <c r="H55" s="90"/>
      <c r="I55" s="90"/>
      <c r="J55" s="90"/>
      <c r="K55" s="639"/>
      <c r="L55" s="640"/>
    </row>
    <row r="56" spans="2:12" ht="353.25" customHeight="1" x14ac:dyDescent="0.25">
      <c r="B56" s="609" t="s">
        <v>209</v>
      </c>
      <c r="C56" s="610"/>
      <c r="D56" s="90" t="s">
        <v>14</v>
      </c>
      <c r="E56" s="90" t="s">
        <v>14</v>
      </c>
      <c r="F56" s="90"/>
      <c r="G56" s="90"/>
      <c r="H56" s="90"/>
      <c r="I56" s="90"/>
      <c r="J56" s="90"/>
      <c r="K56" s="639"/>
      <c r="L56" s="640"/>
    </row>
    <row r="57" spans="2:12" ht="99" customHeight="1" x14ac:dyDescent="0.25">
      <c r="B57" s="603" t="s">
        <v>211</v>
      </c>
      <c r="C57" s="604"/>
      <c r="D57" s="90" t="s">
        <v>14</v>
      </c>
      <c r="E57" s="90" t="s">
        <v>14</v>
      </c>
      <c r="F57" s="90"/>
      <c r="G57" s="90"/>
      <c r="H57" s="90"/>
      <c r="I57" s="90"/>
      <c r="J57" s="90"/>
      <c r="K57" s="639"/>
      <c r="L57" s="640"/>
    </row>
    <row r="58" spans="2:12" ht="92.25" customHeight="1" x14ac:dyDescent="0.25">
      <c r="B58" s="603" t="s">
        <v>207</v>
      </c>
      <c r="C58" s="604"/>
      <c r="D58" s="90" t="s">
        <v>14</v>
      </c>
      <c r="E58" s="90" t="s">
        <v>14</v>
      </c>
      <c r="F58" s="90"/>
      <c r="G58" s="90"/>
      <c r="H58" s="90"/>
      <c r="I58" s="90"/>
      <c r="J58" s="90"/>
      <c r="K58" s="639"/>
      <c r="L58" s="640"/>
    </row>
    <row r="59" spans="2:12" ht="291.75" customHeight="1" x14ac:dyDescent="0.25">
      <c r="B59" s="603" t="s">
        <v>208</v>
      </c>
      <c r="C59" s="604"/>
      <c r="D59" s="90" t="s">
        <v>14</v>
      </c>
      <c r="E59" s="90" t="s">
        <v>14</v>
      </c>
      <c r="F59" s="90"/>
      <c r="G59" s="90"/>
      <c r="H59" s="90"/>
      <c r="I59" s="90"/>
      <c r="J59" s="90"/>
      <c r="K59" s="639"/>
      <c r="L59" s="640"/>
    </row>
    <row r="60" spans="2:12" ht="336" customHeight="1" x14ac:dyDescent="0.25">
      <c r="B60" s="531" t="s">
        <v>213</v>
      </c>
      <c r="C60" s="531"/>
      <c r="D60" s="90" t="s">
        <v>14</v>
      </c>
      <c r="E60" s="90" t="s">
        <v>14</v>
      </c>
      <c r="F60" s="90"/>
      <c r="G60" s="90"/>
      <c r="H60" s="90"/>
      <c r="I60" s="90"/>
      <c r="J60" s="90"/>
      <c r="K60" s="639"/>
      <c r="L60" s="640"/>
    </row>
    <row r="61" spans="2:12" ht="129.75" customHeight="1" x14ac:dyDescent="0.25">
      <c r="B61" s="584" t="s">
        <v>168</v>
      </c>
      <c r="C61" s="585"/>
      <c r="D61" s="90" t="s">
        <v>13</v>
      </c>
      <c r="E61" s="90" t="s">
        <v>13</v>
      </c>
      <c r="F61" s="90"/>
      <c r="G61" s="90"/>
      <c r="H61" s="90"/>
      <c r="I61" s="90"/>
      <c r="J61" s="90"/>
      <c r="K61" s="639"/>
      <c r="L61" s="640"/>
    </row>
    <row r="62" spans="2:12" ht="408.75" customHeight="1" x14ac:dyDescent="0.25">
      <c r="B62" s="605" t="s">
        <v>170</v>
      </c>
      <c r="C62" s="605"/>
      <c r="D62" s="90" t="s">
        <v>13</v>
      </c>
      <c r="E62" s="90" t="s">
        <v>13</v>
      </c>
      <c r="F62" s="90"/>
      <c r="G62" s="90"/>
      <c r="H62" s="90"/>
      <c r="I62" s="90"/>
      <c r="J62" s="90"/>
      <c r="K62" s="639"/>
      <c r="L62" s="640"/>
    </row>
    <row r="63" spans="2:12" ht="234.75" customHeight="1" x14ac:dyDescent="0.25">
      <c r="B63" s="531" t="s">
        <v>212</v>
      </c>
      <c r="C63" s="531"/>
      <c r="D63" s="90" t="s">
        <v>14</v>
      </c>
      <c r="E63" s="90" t="s">
        <v>14</v>
      </c>
      <c r="F63" s="90"/>
      <c r="G63" s="90"/>
      <c r="H63" s="90"/>
      <c r="I63" s="90"/>
      <c r="J63" s="90"/>
      <c r="K63" s="639"/>
      <c r="L63" s="640"/>
    </row>
    <row r="64" spans="2:12" ht="70.5" customHeight="1" x14ac:dyDescent="0.25">
      <c r="B64" s="611" t="s">
        <v>80</v>
      </c>
      <c r="C64" s="611"/>
      <c r="D64" s="15" t="str">
        <f>IF(D24="","N/A",IF(AND(D46="CUMPLE",D54="CUMPLE",D55="CUMPLE",D56="CUMPLE",D57="CUMPLE",D58="CUMPLE",OR(D59="CUMPLE",D59="N/A"),D60="CUMPLE",OR(D61="CUMPLE",D61="N/A"),D63="CUMPLE",OR(D62="CUMPLE",D62="N/A")),"CUMPLE","NO CUMPLE"))</f>
        <v>CUMPLE</v>
      </c>
      <c r="E64" s="15" t="str">
        <f>IF(E24="","N/A",IF(AND(E46="CUMPLE",E54="CUMPLE",E55="CUMPLE",E56="CUMPLE",E57="CUMPLE",E58="CUMPLE",OR(E59="CUMPLE",E59="N/A"),E60="CUMPLE",OR(E61="CUMPLE",E61="N/A"),E63="CUMPLE",OR(E62="CUMPLE",E62="N/A")),"CUMPLE","NO CUMPLE"))</f>
        <v>CUMPLE</v>
      </c>
      <c r="F64" s="15" t="str">
        <f t="shared" ref="F64:J64" si="10">IF(F24="","N/A",IF(AND(F46="CUMPLE",F54="CUMPLE",F55="CUMPLE",F56="CUMPLE",F57="CUMPLE",F58="CUMPLE",OR(F59="CUMPLE",F59="N/A"),F60="CUMPLE",OR(F61="CUMPLE",F61="N/A"),F63="CUMPLE",OR(F62="CUMPLE",F62="N/A")),"CUMPLE","NO CUMPLE"))</f>
        <v>N/A</v>
      </c>
      <c r="G64" s="15" t="str">
        <f t="shared" si="10"/>
        <v>N/A</v>
      </c>
      <c r="H64" s="15" t="str">
        <f t="shared" si="10"/>
        <v>N/A</v>
      </c>
      <c r="I64" s="15" t="str">
        <f t="shared" si="10"/>
        <v>N/A</v>
      </c>
      <c r="J64" s="15" t="str">
        <f t="shared" si="10"/>
        <v>N/A</v>
      </c>
      <c r="K64" s="165"/>
      <c r="L64" s="162"/>
    </row>
    <row r="65" spans="2:12" ht="81.75" customHeight="1" x14ac:dyDescent="0.25">
      <c r="B65" s="531" t="s">
        <v>177</v>
      </c>
      <c r="C65" s="531"/>
      <c r="D65" s="90" t="s">
        <v>14</v>
      </c>
      <c r="E65" s="90"/>
      <c r="F65" s="90"/>
      <c r="G65" s="90"/>
      <c r="H65" s="90"/>
      <c r="I65" s="90"/>
      <c r="J65" s="90"/>
      <c r="K65" s="639"/>
      <c r="L65" s="640"/>
    </row>
  </sheetData>
  <sheetProtection formatCells="0" formatColumns="0" formatRows="0"/>
  <mergeCells count="80">
    <mergeCell ref="B12:L12"/>
    <mergeCell ref="B2:L2"/>
    <mergeCell ref="B3:L3"/>
    <mergeCell ref="B4:L4"/>
    <mergeCell ref="B5:L5"/>
    <mergeCell ref="B7:I7"/>
    <mergeCell ref="J7:L7"/>
    <mergeCell ref="C8:I8"/>
    <mergeCell ref="C9:I9"/>
    <mergeCell ref="C10:I10"/>
    <mergeCell ref="C11:G11"/>
    <mergeCell ref="I11:L11"/>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K39:L39"/>
    <mergeCell ref="K40:L40"/>
    <mergeCell ref="K41:L41"/>
    <mergeCell ref="K42:L42"/>
    <mergeCell ref="K43:L43"/>
    <mergeCell ref="K44:L44"/>
    <mergeCell ref="K46:L46"/>
    <mergeCell ref="B47:B54"/>
    <mergeCell ref="K47:L47"/>
    <mergeCell ref="K48:L48"/>
    <mergeCell ref="K49:L49"/>
    <mergeCell ref="K50:L50"/>
    <mergeCell ref="K51:L51"/>
    <mergeCell ref="K52:L52"/>
    <mergeCell ref="K53:L53"/>
    <mergeCell ref="K54:L54"/>
    <mergeCell ref="B55:C55"/>
    <mergeCell ref="K55:L55"/>
    <mergeCell ref="B56:C56"/>
    <mergeCell ref="K56:L56"/>
    <mergeCell ref="B57:C57"/>
    <mergeCell ref="K57:L57"/>
    <mergeCell ref="B58:C58"/>
    <mergeCell ref="K58:L58"/>
    <mergeCell ref="B59:C59"/>
    <mergeCell ref="K59:L59"/>
    <mergeCell ref="B60:C60"/>
    <mergeCell ref="K60:L60"/>
    <mergeCell ref="B64:C64"/>
    <mergeCell ref="B65:C65"/>
    <mergeCell ref="K65:L65"/>
    <mergeCell ref="B61:C61"/>
    <mergeCell ref="K61:L61"/>
    <mergeCell ref="B62:C62"/>
    <mergeCell ref="K62:L62"/>
    <mergeCell ref="B63:C63"/>
    <mergeCell ref="K63:L63"/>
  </mergeCells>
  <conditionalFormatting sqref="D25:J35">
    <cfRule type="notContainsErrors" dxfId="408" priority="18">
      <formula>NOT(ISERROR(D25))</formula>
    </cfRule>
    <cfRule type="containsBlanks" dxfId="407" priority="17">
      <formula>LEN(TRIM(D25))=0</formula>
    </cfRule>
  </conditionalFormatting>
  <conditionalFormatting sqref="D34:J34 D24:K24 D37:J37 D40:J40 D43:J43 D46:J53 D55:J63 K64:L64">
    <cfRule type="containsBlanks" dxfId="406" priority="19">
      <formula>LEN(TRIM(D24))=0</formula>
    </cfRule>
  </conditionalFormatting>
  <conditionalFormatting sqref="D46:J53">
    <cfRule type="cellIs" dxfId="405" priority="15" operator="equal">
      <formula>"NO CUMPLE"</formula>
    </cfRule>
    <cfRule type="cellIs" dxfId="404" priority="16" operator="equal">
      <formula>"CUMPLE"</formula>
    </cfRule>
  </conditionalFormatting>
  <conditionalFormatting sqref="D54:J54">
    <cfRule type="cellIs" dxfId="403" priority="31" operator="equal">
      <formula>"""CUMPLE"""</formula>
    </cfRule>
    <cfRule type="cellIs" dxfId="402" priority="30" operator="equal">
      <formula>"NO CUMPLE"</formula>
    </cfRule>
    <cfRule type="cellIs" dxfId="401" priority="29" operator="equal">
      <formula>"CUMPLE"</formula>
    </cfRule>
    <cfRule type="cellIs" dxfId="400" priority="25" operator="equal">
      <formula>"N/A"</formula>
    </cfRule>
  </conditionalFormatting>
  <conditionalFormatting sqref="D55:J63">
    <cfRule type="cellIs" dxfId="399" priority="7" operator="equal">
      <formula>"NO CUMPLE"</formula>
    </cfRule>
    <cfRule type="cellIs" dxfId="398" priority="8" operator="equal">
      <formula>"CUMPLE"</formula>
    </cfRule>
  </conditionalFormatting>
  <conditionalFormatting sqref="D64:J64">
    <cfRule type="cellIs" dxfId="397" priority="22" operator="equal">
      <formula>"CUMPLE"</formula>
    </cfRule>
    <cfRule type="cellIs" dxfId="396" priority="23" operator="equal">
      <formula>"NO CUMPLE"</formula>
    </cfRule>
    <cfRule type="cellIs" dxfId="395" priority="21" operator="equal">
      <formula>"N/A"</formula>
    </cfRule>
    <cfRule type="cellIs" dxfId="394" priority="24" operator="equal">
      <formula>"""CUMPLE"""</formula>
    </cfRule>
  </conditionalFormatting>
  <conditionalFormatting sqref="D65:J65">
    <cfRule type="cellIs" dxfId="393" priority="2" operator="equal">
      <formula>"CUMPLE"</formula>
    </cfRule>
    <cfRule type="cellIs" dxfId="392" priority="1" operator="equal">
      <formula>"NO CUMPLE"</formula>
    </cfRule>
  </conditionalFormatting>
  <conditionalFormatting sqref="D24:K24 D34:J34 D37:J37 D40:J40 D43:J43 D46:J53 D55:J63 K64:L64">
    <cfRule type="notContainsErrors" dxfId="391" priority="20">
      <formula>NOT(ISERROR(D24))</formula>
    </cfRule>
  </conditionalFormatting>
  <conditionalFormatting sqref="D65:K65">
    <cfRule type="containsBlanks" dxfId="390" priority="3">
      <formula>LEN(TRIM(D65))=0</formula>
    </cfRule>
    <cfRule type="notContainsErrors" dxfId="389" priority="4">
      <formula>NOT(ISERROR(D65))</formula>
    </cfRule>
  </conditionalFormatting>
  <conditionalFormatting sqref="F20:H20">
    <cfRule type="cellIs" dxfId="388" priority="35" operator="equal">
      <formula>"CUMPLE"</formula>
    </cfRule>
    <cfRule type="cellIs" dxfId="387" priority="36" operator="equal">
      <formula>"NO CUMPLE"</formula>
    </cfRule>
    <cfRule type="cellIs" dxfId="386" priority="37" operator="equal">
      <formula>"""CUMPLE"""</formula>
    </cfRule>
  </conditionalFormatting>
  <conditionalFormatting sqref="I11">
    <cfRule type="containsText" dxfId="385" priority="38" operator="containsText" text="INHABILITADO">
      <formula>NOT(ISERROR(SEARCH("INHABILITADO",I11)))</formula>
    </cfRule>
    <cfRule type="containsText" dxfId="384" priority="39" operator="containsText" text="HABILITADO">
      <formula>NOT(ISERROR(SEARCH("HABILITADO",I11)))</formula>
    </cfRule>
    <cfRule type="containsText" dxfId="383" priority="40" operator="containsText" text="HABILITADO">
      <formula>NOT(ISERROR(SEARCH("HABILITADO",I11)))</formula>
    </cfRule>
    <cfRule type="containsText" dxfId="382" priority="41" operator="containsText" text="NO CUMPLE">
      <formula>NOT(ISERROR(SEARCH("NO CUMPLE",I11)))</formula>
    </cfRule>
  </conditionalFormatting>
  <conditionalFormatting sqref="J20">
    <cfRule type="cellIs" dxfId="381" priority="12" operator="equal">
      <formula>"SI"</formula>
    </cfRule>
    <cfRule type="cellIs" dxfId="380" priority="11" operator="equal">
      <formula>"NO"</formula>
    </cfRule>
  </conditionalFormatting>
  <conditionalFormatting sqref="K19">
    <cfRule type="cellIs" dxfId="379" priority="26" operator="equal">
      <formula>"CUMPLE"</formula>
    </cfRule>
    <cfRule type="cellIs" dxfId="378" priority="27" operator="equal">
      <formula>"NO CUMPLE"</formula>
    </cfRule>
    <cfRule type="cellIs" dxfId="377" priority="28" operator="equal">
      <formula>"""CUMPLE"""</formula>
    </cfRule>
  </conditionalFormatting>
  <conditionalFormatting sqref="K25:K63">
    <cfRule type="containsBlanks" dxfId="376" priority="5">
      <formula>LEN(TRIM(K25))=0</formula>
    </cfRule>
    <cfRule type="notContainsErrors" dxfId="375" priority="6">
      <formula>NOT(ISERROR(K25))</formula>
    </cfRule>
  </conditionalFormatting>
  <conditionalFormatting sqref="L15">
    <cfRule type="cellIs" dxfId="374" priority="32" operator="equal">
      <formula>"CUMPLE"</formula>
    </cfRule>
    <cfRule type="cellIs" dxfId="373" priority="33" operator="equal">
      <formula>"NO CUMPLE"</formula>
    </cfRule>
    <cfRule type="cellIs" dxfId="372" priority="34" operator="equal">
      <formula>"""CUMPLE"""</formula>
    </cfRule>
  </conditionalFormatting>
  <conditionalFormatting sqref="L20">
    <cfRule type="cellIs" dxfId="371" priority="10" operator="equal">
      <formula>"SI"</formula>
    </cfRule>
    <cfRule type="cellIs" dxfId="370" priority="9" operator="equal">
      <formula>"NO"</formula>
    </cfRule>
  </conditionalFormatting>
  <dataValidations count="3">
    <dataValidation type="list" allowBlank="1" showInputMessage="1" showErrorMessage="1" sqref="D65:I65" xr:uid="{00000000-0002-0000-1E00-000000000000}">
      <formula1>"CUMPLE,NO CUMPLE"</formula1>
    </dataValidation>
    <dataValidation type="list" allowBlank="1" showInputMessage="1" showErrorMessage="1" sqref="D24:J26" xr:uid="{00000000-0002-0000-1E00-000001000000}">
      <formula1>$C$15:$C$19</formula1>
    </dataValidation>
    <dataValidation type="list" allowBlank="1" showInputMessage="1" showErrorMessage="1" sqref="L57:L64" xr:uid="{00000000-0002-0000-1E00-000002000000}">
      <formula1>"0,1,2,3,4,5,6"</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1E00-000003000000}">
          <x14:formula1>
            <xm:f>'DATOS INICIALES'!$A$13:$A$43</xm:f>
          </x14:formula1>
          <xm:sqref>D31:I31</xm:sqref>
        </x14:dataValidation>
        <x14:dataValidation type="list" allowBlank="1" showInputMessage="1" showErrorMessage="1" xr:uid="{00000000-0002-0000-1E00-000004000000}">
          <x14:formula1>
            <xm:f>'DATOS INICIALES'!$D$21:$D$25</xm:f>
          </x14:formula1>
          <xm:sqref>M47:M54</xm:sqref>
        </x14:dataValidation>
        <x14:dataValidation type="list" allowBlank="1" showInputMessage="1" showErrorMessage="1" xr:uid="{00000000-0002-0000-1E00-000005000000}">
          <x14:formula1>
            <xm:f>'DATOS INICIALES'!$A$54:$A$59</xm:f>
          </x14:formula1>
          <xm:sqref>D23:I23</xm:sqref>
        </x14:dataValidation>
        <x14:dataValidation type="list" allowBlank="1" showInputMessage="1" showErrorMessage="1" xr:uid="{00000000-0002-0000-1E00-000006000000}">
          <x14:formula1>
            <xm:f>'DATOS INICIALES'!$A$50:$A$52</xm:f>
          </x14:formula1>
          <xm:sqref>D55:I57 D46:J46 J55:J56 D58:J63</xm:sqref>
        </x14:dataValidation>
        <x14:dataValidation type="list" allowBlank="1" showInputMessage="1" showErrorMessage="1" xr:uid="{00000000-0002-0000-1E00-000007000000}">
          <x14:formula1>
            <xm:f>'DATOS INICIALES'!$C$45:$C$46</xm:f>
          </x14:formula1>
          <xm:sqref>D47:I53 J47:J52</xm:sqref>
        </x14:dataValidation>
      </x14:dataValidations>
    </ext>
  </extLst>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N65"/>
  <sheetViews>
    <sheetView view="pageBreakPreview" topLeftCell="C1" zoomScale="55" zoomScaleNormal="55" zoomScaleSheetLayoutView="55" workbookViewId="0">
      <pane ySplit="11" topLeftCell="A60" activePane="bottomLeft" state="frozenSplit"/>
      <selection activeCell="D65" sqref="D65"/>
      <selection pane="bottomLeft" activeCell="E28" sqref="E28"/>
    </sheetView>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612" t="s">
        <v>0</v>
      </c>
      <c r="C2" s="613"/>
      <c r="D2" s="613"/>
      <c r="E2" s="613"/>
      <c r="F2" s="613"/>
      <c r="G2" s="613"/>
      <c r="H2" s="613"/>
      <c r="I2" s="613"/>
      <c r="J2" s="613"/>
      <c r="K2" s="613"/>
      <c r="L2" s="614"/>
    </row>
    <row r="3" spans="1:12" ht="4.5" customHeight="1" x14ac:dyDescent="0.25">
      <c r="B3" s="615"/>
      <c r="C3" s="616"/>
      <c r="D3" s="616"/>
      <c r="E3" s="616"/>
      <c r="F3" s="616"/>
      <c r="G3" s="616"/>
      <c r="H3" s="616"/>
      <c r="I3" s="616"/>
      <c r="J3" s="616"/>
      <c r="K3" s="616"/>
      <c r="L3" s="617"/>
    </row>
    <row r="4" spans="1:12" ht="18.75" x14ac:dyDescent="0.3">
      <c r="B4" s="618" t="str">
        <f>'DATOS INICIALES'!G4</f>
        <v>FDLK-LP-013-20234</v>
      </c>
      <c r="C4" s="619"/>
      <c r="D4" s="619"/>
      <c r="E4" s="619"/>
      <c r="F4" s="619"/>
      <c r="G4" s="619"/>
      <c r="H4" s="619"/>
      <c r="I4" s="619"/>
      <c r="J4" s="619"/>
      <c r="K4" s="619"/>
      <c r="L4" s="620"/>
    </row>
    <row r="5" spans="1:12" ht="3.75" customHeight="1" x14ac:dyDescent="0.25">
      <c r="B5" s="615"/>
      <c r="C5" s="616"/>
      <c r="D5" s="616"/>
      <c r="E5" s="616"/>
      <c r="F5" s="616"/>
      <c r="G5" s="616"/>
      <c r="H5" s="616"/>
      <c r="I5" s="616"/>
      <c r="J5" s="616"/>
      <c r="K5" s="616"/>
      <c r="L5" s="617"/>
    </row>
    <row r="6" spans="1:12" x14ac:dyDescent="0.25">
      <c r="B6" s="10" t="s">
        <v>32</v>
      </c>
      <c r="C6" s="73" t="s">
        <v>54</v>
      </c>
      <c r="D6" s="72" t="s">
        <v>70</v>
      </c>
      <c r="E6" s="89"/>
      <c r="F6" s="65"/>
      <c r="G6" s="72" t="s">
        <v>97</v>
      </c>
      <c r="H6" s="99">
        <v>45632</v>
      </c>
      <c r="I6" s="41"/>
      <c r="J6" s="41"/>
      <c r="K6" s="41"/>
      <c r="L6" s="42"/>
    </row>
    <row r="7" spans="1:12" x14ac:dyDescent="0.25">
      <c r="B7" s="621" t="s">
        <v>89</v>
      </c>
      <c r="C7" s="622"/>
      <c r="D7" s="622"/>
      <c r="E7" s="622"/>
      <c r="F7" s="622"/>
      <c r="G7" s="622"/>
      <c r="H7" s="622"/>
      <c r="I7" s="622"/>
      <c r="J7" s="623" t="s">
        <v>71</v>
      </c>
      <c r="K7" s="622"/>
      <c r="L7" s="624"/>
    </row>
    <row r="8" spans="1:12" ht="36.75" customHeight="1" x14ac:dyDescent="0.25">
      <c r="B8" s="2" t="s">
        <v>23</v>
      </c>
      <c r="C8" s="632" t="str">
        <f>'DATOS INICIALES'!D2</f>
        <v xml:space="preserve">“CONTRATAR POR EL SISTEMA DE PRECIOS UNITARIOS A MONTO AGOTABLE EL DIAGNÓSTICO, MANTENIMIENTO CORRECTIVO Y PREVENTIVO, SUMINISTRO E INSTALACION DE MOBILIARIO DE LOS PARQUES DE PROXIMIDAD (VECINALES Y DE BOLSILLO) PRIORIZADOS EN LA LOCALIDAD DE KENNEDY”.  </v>
      </c>
      <c r="D8" s="633"/>
      <c r="E8" s="633"/>
      <c r="F8" s="633"/>
      <c r="G8" s="633"/>
      <c r="H8" s="633"/>
      <c r="I8" s="633"/>
      <c r="J8" s="154" t="s">
        <v>66</v>
      </c>
      <c r="K8" s="155">
        <v>0.75</v>
      </c>
      <c r="L8" s="156">
        <f>K8*$C$10</f>
        <v>1645.1285451923077</v>
      </c>
    </row>
    <row r="9" spans="1:12" ht="28.5" customHeight="1" x14ac:dyDescent="0.25">
      <c r="B9" s="2" t="s">
        <v>68</v>
      </c>
      <c r="C9" s="634">
        <f>+'DATOS INICIALES'!C5</f>
        <v>2851556145</v>
      </c>
      <c r="D9" s="635"/>
      <c r="E9" s="635"/>
      <c r="F9" s="635"/>
      <c r="G9" s="635"/>
      <c r="H9" s="635"/>
      <c r="I9" s="635"/>
      <c r="J9" s="154" t="s">
        <v>67</v>
      </c>
      <c r="K9" s="155">
        <v>1.2</v>
      </c>
      <c r="L9" s="156">
        <f t="shared" ref="L9:L10" si="0">K9*$C$10</f>
        <v>2632.2056723076921</v>
      </c>
    </row>
    <row r="10" spans="1:12" ht="25.5" customHeight="1" x14ac:dyDescent="0.25">
      <c r="B10" s="2" t="s">
        <v>69</v>
      </c>
      <c r="C10" s="636">
        <f>C9/'DATOS INICIALES'!B43</f>
        <v>2193.5047269230768</v>
      </c>
      <c r="D10" s="637"/>
      <c r="E10" s="637"/>
      <c r="F10" s="637"/>
      <c r="G10" s="637"/>
      <c r="H10" s="637"/>
      <c r="I10" s="637"/>
      <c r="J10" s="154" t="s">
        <v>171</v>
      </c>
      <c r="K10" s="155">
        <v>1.5</v>
      </c>
      <c r="L10" s="156">
        <f t="shared" si="0"/>
        <v>3290.2570903846154</v>
      </c>
    </row>
    <row r="11" spans="1:12" ht="59.25" customHeight="1" x14ac:dyDescent="0.25">
      <c r="A11" s="11">
        <v>28</v>
      </c>
      <c r="B11" s="2" t="s">
        <v>24</v>
      </c>
      <c r="C11" s="638" t="str">
        <f>VLOOKUP(A11,PROPONENTES!$A$10:$B$42,2,FALSE)</f>
        <v>CONSORCIO PARQUES KASAF 2025</v>
      </c>
      <c r="D11" s="638"/>
      <c r="E11" s="638"/>
      <c r="F11" s="638"/>
      <c r="G11" s="638"/>
      <c r="H11" s="146" t="s">
        <v>172</v>
      </c>
      <c r="I11" s="631" t="str">
        <f>IF(AND(F20="CUMPLE",G20="CUMPLE",H20="CUMPLE",L15="CUMPLE",K19="CUMPLE"),"CUMPLE","NO CUMPLE")</f>
        <v>CUMPLE</v>
      </c>
      <c r="J11" s="631"/>
      <c r="K11" s="631"/>
      <c r="L11" s="631"/>
    </row>
    <row r="12" spans="1:12" ht="9.75" customHeight="1" x14ac:dyDescent="0.25">
      <c r="B12" s="625"/>
      <c r="C12" s="626"/>
      <c r="D12" s="626"/>
      <c r="E12" s="626"/>
      <c r="F12" s="626"/>
      <c r="G12" s="626"/>
      <c r="H12" s="626"/>
      <c r="I12" s="626"/>
      <c r="J12" s="626"/>
      <c r="K12" s="626"/>
      <c r="L12" s="627"/>
    </row>
    <row r="13" spans="1:12" s="141" customFormat="1" ht="24" customHeight="1" x14ac:dyDescent="0.25">
      <c r="B13" s="628" t="s">
        <v>78</v>
      </c>
      <c r="C13" s="629"/>
      <c r="D13" s="629"/>
      <c r="E13" s="629"/>
      <c r="F13" s="629"/>
      <c r="G13" s="629"/>
      <c r="H13" s="629"/>
      <c r="I13" s="629"/>
      <c r="J13" s="629"/>
      <c r="K13" s="629"/>
      <c r="L13" s="630"/>
    </row>
    <row r="14" spans="1:12" ht="69" customHeight="1" x14ac:dyDescent="0.25">
      <c r="B14" s="595" t="s">
        <v>33</v>
      </c>
      <c r="C14" s="74" t="s">
        <v>61</v>
      </c>
      <c r="D14" s="74" t="s">
        <v>62</v>
      </c>
      <c r="E14" s="35" t="s">
        <v>65</v>
      </c>
      <c r="F14" s="35" t="s">
        <v>75</v>
      </c>
      <c r="G14" s="35" t="s">
        <v>64</v>
      </c>
      <c r="H14" s="35" t="s">
        <v>167</v>
      </c>
      <c r="I14" s="35" t="s">
        <v>72</v>
      </c>
      <c r="J14" s="35" t="s">
        <v>147</v>
      </c>
      <c r="K14" s="35" t="s">
        <v>148</v>
      </c>
      <c r="L14" s="74" t="s">
        <v>73</v>
      </c>
    </row>
    <row r="15" spans="1:12" ht="33.75" customHeight="1" x14ac:dyDescent="0.25">
      <c r="B15" s="595"/>
      <c r="C15" s="100" t="str">
        <f>IF(VLOOKUP(C11,PROPONENTES!B10:N111,2,FALSE)=0,"",VLOOKUP(C11,PROPONENTES!B10:N111,2,FALSE))</f>
        <v>SAFRID INGENIERIA SAS</v>
      </c>
      <c r="D15" s="101">
        <f>IF(VLOOKUP(C11,PROPONENTES!B10:N111,3,FALSE)=0,"",VLOOKUP(C11,PROPONENTES!B10:N111,3,FALSE))</f>
        <v>0.9</v>
      </c>
      <c r="E15" s="102">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18281.59</v>
      </c>
      <c r="F15" s="103" t="str">
        <f t="shared" ref="F15:F18" si="1">IF(C15="","",IF(E15&gt;=$J$15*0.5,"SI","NO"))</f>
        <v>SI</v>
      </c>
      <c r="G15" s="104" t="str">
        <f t="shared" ref="G15:G17" si="2">IF(C15="","",IF(E15&gt;=$J$15*0.05,"SI",IF(E15=0,"NO APORTA EXPERIENCIA",)))</f>
        <v>SI</v>
      </c>
      <c r="H15" s="103" t="str">
        <f>IF(C15="","",IF(AND(G15="NO APORTA EXPERIENCIA",D15&lt;=10%),"SI",IF(G15="SI","NO APLICA","NO - PORCENTAJE MAYOR AL 10%")))</f>
        <v>NO APLICA</v>
      </c>
      <c r="I15" s="641">
        <f>COUNTIF(D64:I64,"CUMPLE")</f>
        <v>2</v>
      </c>
      <c r="J15" s="586">
        <f>IF(AND(I15&gt;=1,I15&lt;=2),L8,IF(AND(I15&gt;=3,I15&lt;=4),L9,IF(AND(I15&gt;=5,I15&lt;=7),L10)))</f>
        <v>1645.1285451923077</v>
      </c>
      <c r="K15" s="586">
        <f>+E20</f>
        <v>18281.59</v>
      </c>
      <c r="L15" s="587" t="str">
        <f>IF(K15&gt;=J15,"CUMPLE","NO CUMPLE")</f>
        <v>CUMPLE</v>
      </c>
    </row>
    <row r="16" spans="1:12" ht="33.75" customHeight="1" x14ac:dyDescent="0.25">
      <c r="B16" s="595"/>
      <c r="C16" s="100" t="str">
        <f>IF(VLOOKUP(C11,PROPONENTES!B10:N111,4,FALSE)=0,"",VLOOKUP(C11,PROPONENTES!B10:N111,4,FALSE))</f>
        <v xml:space="preserve">CONSTRUCTORA KASAF SAS </v>
      </c>
      <c r="D16" s="101">
        <f>IF(VLOOKUP(C11,PROPONENTES!B10:N111,5,FALSE)=0,"",VLOOKUP(C11,PROPONENTES!B10:N111,5,FALSE))</f>
        <v>0.1</v>
      </c>
      <c r="E16" s="102">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0</v>
      </c>
      <c r="F16" s="103" t="str">
        <f t="shared" si="1"/>
        <v>NO</v>
      </c>
      <c r="G16" s="104" t="str">
        <f t="shared" si="2"/>
        <v>NO APORTA EXPERIENCIA</v>
      </c>
      <c r="H16" s="104" t="str">
        <f>IF(C16="","",IF(AND(G16="NO APORTA EXPERIENCIA",D16&lt;=10%),"SI",IF(G16="SI","NO APLICA","NO - PORCENTAJE MAYOR AL 10%")))</f>
        <v>SI</v>
      </c>
      <c r="I16" s="641"/>
      <c r="J16" s="586"/>
      <c r="K16" s="586"/>
      <c r="L16" s="587"/>
    </row>
    <row r="17" spans="2:14" ht="33.75" customHeight="1" x14ac:dyDescent="0.25">
      <c r="B17" s="595"/>
      <c r="C17" s="100" t="str">
        <f>IF(VLOOKUP(C11,PROPONENTES!B10:N111,6,FALSE)=0,"",VLOOKUP(C11,PROPONENTES!B10:N111,6,FALSE))</f>
        <v/>
      </c>
      <c r="D17" s="101" t="str">
        <f>IF(VLOOKUP(C11,PROPONENTES!B10:N111,7,FALSE)=0,"",VLOOKUP(C11,PROPONENTES!B10:N111,7,FALSE))</f>
        <v/>
      </c>
      <c r="E17" s="102" t="str">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
      </c>
      <c r="F17" s="103" t="str">
        <f t="shared" si="1"/>
        <v/>
      </c>
      <c r="G17" s="104" t="str">
        <f t="shared" si="2"/>
        <v/>
      </c>
      <c r="H17" s="103" t="str">
        <f>IF(C17="","",IF(AND(G17="NO APORTA EXPERIENCIA",D17&lt;=10%),"SI",IF(G17="SI","NO APLICA","NO - PORCENTAJE MAYOR AL 10%")))</f>
        <v/>
      </c>
      <c r="I17" s="641"/>
      <c r="J17" s="586"/>
      <c r="K17" s="586"/>
      <c r="L17" s="587"/>
    </row>
    <row r="18" spans="2:14" ht="50.25" customHeight="1" x14ac:dyDescent="0.25">
      <c r="B18" s="595"/>
      <c r="C18" s="100" t="str">
        <f>IF(VLOOKUP(C11,PROPONENTES!B10:N111,8,FALSE)=0,"",VLOOKUP(C11,PROPONENTES!B10:N111,8,FALSE))</f>
        <v/>
      </c>
      <c r="D18" s="101" t="str">
        <f>IF(VLOOKUP(C11,PROPONENTES!B10:N111,9,FALSE)=0,"",VLOOKUP(C11,PROPONENTES!B10:N111,9,FALSE))</f>
        <v/>
      </c>
      <c r="E18" s="102" t="str">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
      </c>
      <c r="F18" s="103" t="str">
        <f t="shared" si="1"/>
        <v/>
      </c>
      <c r="G18" s="104" t="str">
        <f>IF(C18="","",IF(E18&gt;=$J$15*0.05,"SI",IF(E18=0,"NO APORTA EXPERIENCIA",)))</f>
        <v/>
      </c>
      <c r="H18" s="103" t="str">
        <f>IF(C18="","",IF(AND(G18="NO APORTA EXPERIENCIA",D18&lt;=10%),"SI",IF(G18="SI","NO APLICA","NO - PORCENTAJE MAYOR AL 10%")))</f>
        <v/>
      </c>
      <c r="I18" s="35" t="s">
        <v>176</v>
      </c>
      <c r="J18" s="35" t="s">
        <v>175</v>
      </c>
      <c r="K18" s="528" t="s">
        <v>73</v>
      </c>
      <c r="L18" s="528"/>
    </row>
    <row r="19" spans="2:14" ht="33.75" customHeight="1" x14ac:dyDescent="0.25">
      <c r="B19" s="595"/>
      <c r="C19" s="100" t="str">
        <f>IF(VLOOKUP(C11,PROPONENTES!B10:N111,10,FALSE)=0,"",VLOOKUP(C11,PROPONENTES!B10:N111,10,FALSE))</f>
        <v/>
      </c>
      <c r="D19" s="101" t="str">
        <f>IF(VLOOKUP(C11,PROPONENTES!B10:N111,11,FALSE)=0,"",VLOOKUP(C11,PROPONENTES!B10:N111,11,FALSE))</f>
        <v/>
      </c>
      <c r="E19" s="102" t="str">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
      </c>
      <c r="F19" s="103" t="str">
        <f>IF(C19="","",IF(E19&gt;=$J$15*0.5,"SI","NO"))</f>
        <v/>
      </c>
      <c r="G19" s="104" t="str">
        <f>IF(C19="","",IF(E19&gt;=$J$15*0.05,"SI",IF(E19=0,"NO APORTA EXPERIENCIA",)))</f>
        <v/>
      </c>
      <c r="H19" s="103" t="str">
        <f>IF(C19="","",IF(AND(G19="NO APORTA EXPERIENCIA",D19&lt;=10%),"SI",IF(G19="SI","NO APLICA","NO - PORCENTAJE MAYOR AL 10%")))</f>
        <v/>
      </c>
      <c r="I19" s="157">
        <f>SUMIF(D65:J65,"CUMPLE",D39:J39)+SUMIF(D65:J65,"CUMPLE",D42:J42)+SUMIF(D65:J65,"CUMPLE",D45:J45)</f>
        <v>18281.59</v>
      </c>
      <c r="J19" s="152">
        <f>70%*C10</f>
        <v>1535.4533088461537</v>
      </c>
      <c r="K19" s="587" t="str">
        <f>IF(I19&gt;=J19,"CUMPLE","NO CUMPLE")</f>
        <v>CUMPLE</v>
      </c>
      <c r="L19" s="587"/>
    </row>
    <row r="20" spans="2:14" ht="84.75" customHeight="1" x14ac:dyDescent="0.25">
      <c r="B20" s="30" t="s">
        <v>63</v>
      </c>
      <c r="C20" s="24">
        <f>+VLOOKUP(C11,PROPONENTES!B10:N111,12,FALSE)</f>
        <v>2</v>
      </c>
      <c r="D20" s="101">
        <f>+VLOOKUP(C11,PROPONENTES!B10:N111,13,FALSE)</f>
        <v>1</v>
      </c>
      <c r="E20" s="36">
        <f>SUM(E15:E19)</f>
        <v>18281.59</v>
      </c>
      <c r="F20" s="15" t="str">
        <f>IF(F15="SI","CUMPLE",IF(F16="SI","CUMPLE",IF(F17="SI","CUMPLE",IF(F18="SI","CUMPLE",IF(F19="SI","CUMPLE","NO CUMPLE")))))</f>
        <v>CUMPLE</v>
      </c>
      <c r="G20" s="15"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5" t="str">
        <f>IF(COUNTIF(E15:E19,0)&gt;1,"NO CUMPLE, HAY MAS DE UN (1) INTEGRANTE QUE NO APORTA EXPERIENCIA",IF(AND(OR(H15="NO APLICA",H15="SI",H15=""),OR(H16="NO APLICA",H16="SI",H16=""),OR(H17="NO APLICA",H17="SI",H17=""),OR(H18="NO APLICA",H18="SI",H18=""),OR(H19="NO APLICA",H19="SI",H19="")),"CUMPLE","NO CUMPLE"))</f>
        <v>CUMPLE</v>
      </c>
      <c r="I20" s="35" t="s">
        <v>174</v>
      </c>
      <c r="J20" s="143" t="str">
        <f>IF(VLOOKUP(C11,PUNTAJE!B15:AF179,27,FALSE)=0.25,"SI","NO")</f>
        <v>SI</v>
      </c>
      <c r="K20" s="35" t="s">
        <v>173</v>
      </c>
      <c r="L20" s="143" t="str">
        <f>IF(VLOOKUP(C11,PUNTAJE!B15:AF179,31,FALSE)=0.25,"SI","NO")</f>
        <v>SI</v>
      </c>
      <c r="N20" s="35"/>
    </row>
    <row r="21" spans="2:14" ht="10.5" customHeight="1" thickBot="1" x14ac:dyDescent="0.3">
      <c r="B21" s="588"/>
      <c r="C21" s="589"/>
      <c r="D21" s="589"/>
      <c r="E21" s="589"/>
      <c r="F21" s="589"/>
      <c r="G21" s="589"/>
      <c r="H21" s="589"/>
      <c r="I21" s="589"/>
      <c r="J21" s="589"/>
      <c r="K21" s="589"/>
      <c r="L21" s="590"/>
    </row>
    <row r="22" spans="2:14" ht="54" customHeight="1" thickBot="1" x14ac:dyDescent="0.3">
      <c r="B22" s="591" t="str">
        <f>CONCATENATE("ACREDITACION EXPERIENCIA ",'DATOS INICIALES'!G4)</f>
        <v>ACREDITACION EXPERIENCIA FDLK-LP-013-20234</v>
      </c>
      <c r="C22" s="592"/>
      <c r="D22" s="592"/>
      <c r="E22" s="592"/>
      <c r="F22" s="592"/>
      <c r="G22" s="592"/>
      <c r="H22" s="592"/>
      <c r="I22" s="592"/>
      <c r="J22" s="593"/>
      <c r="K22" s="593"/>
      <c r="L22" s="594"/>
    </row>
    <row r="23" spans="2:14" ht="40.5" customHeight="1" x14ac:dyDescent="0.25">
      <c r="B23" s="31" t="s">
        <v>34</v>
      </c>
      <c r="C23" s="25" t="s">
        <v>166</v>
      </c>
      <c r="D23" s="26" t="s">
        <v>16</v>
      </c>
      <c r="E23" s="26" t="s">
        <v>17</v>
      </c>
      <c r="F23" s="26" t="s">
        <v>18</v>
      </c>
      <c r="G23" s="26" t="s">
        <v>19</v>
      </c>
      <c r="H23" s="26" t="s">
        <v>20</v>
      </c>
      <c r="I23" s="26" t="s">
        <v>21</v>
      </c>
      <c r="J23" s="26" t="s">
        <v>165</v>
      </c>
      <c r="K23" s="598" t="s">
        <v>74</v>
      </c>
      <c r="L23" s="599"/>
    </row>
    <row r="24" spans="2:14" ht="39.75" customHeight="1" x14ac:dyDescent="0.25">
      <c r="B24" s="582" t="s">
        <v>134</v>
      </c>
      <c r="C24" s="583"/>
      <c r="D24" s="90" t="s">
        <v>279</v>
      </c>
      <c r="E24" s="90" t="s">
        <v>279</v>
      </c>
      <c r="F24" s="90"/>
      <c r="G24" s="90"/>
      <c r="H24" s="90"/>
      <c r="I24" s="90"/>
      <c r="J24" s="90"/>
      <c r="K24" s="596"/>
      <c r="L24" s="597"/>
    </row>
    <row r="25" spans="2:14" ht="39.75" customHeight="1" x14ac:dyDescent="0.25">
      <c r="B25" s="582" t="s">
        <v>135</v>
      </c>
      <c r="C25" s="583"/>
      <c r="D25" s="90"/>
      <c r="E25" s="90"/>
      <c r="F25" s="90"/>
      <c r="G25" s="90"/>
      <c r="H25" s="90"/>
      <c r="I25" s="90"/>
      <c r="J25" s="90"/>
      <c r="K25" s="596"/>
      <c r="L25" s="597"/>
    </row>
    <row r="26" spans="2:14" ht="39.75" customHeight="1" x14ac:dyDescent="0.25">
      <c r="B26" s="582" t="s">
        <v>136</v>
      </c>
      <c r="C26" s="583"/>
      <c r="D26" s="90"/>
      <c r="E26" s="90"/>
      <c r="F26" s="90"/>
      <c r="G26" s="90"/>
      <c r="H26" s="90"/>
      <c r="I26" s="90"/>
      <c r="J26" s="90"/>
      <c r="K26" s="596"/>
      <c r="L26" s="597"/>
    </row>
    <row r="27" spans="2:14" ht="45.75" customHeight="1" x14ac:dyDescent="0.25">
      <c r="B27" s="600" t="s">
        <v>60</v>
      </c>
      <c r="C27" s="25" t="s">
        <v>37</v>
      </c>
      <c r="D27" s="91" t="s">
        <v>531</v>
      </c>
      <c r="E27" s="91" t="s">
        <v>532</v>
      </c>
      <c r="F27" s="91"/>
      <c r="G27" s="91"/>
      <c r="H27" s="91"/>
      <c r="I27" s="91"/>
      <c r="J27" s="91"/>
      <c r="K27" s="596"/>
      <c r="L27" s="597"/>
    </row>
    <row r="28" spans="2:14" ht="156.75" customHeight="1" x14ac:dyDescent="0.25">
      <c r="B28" s="601"/>
      <c r="C28" s="25" t="s">
        <v>38</v>
      </c>
      <c r="D28" s="91" t="s">
        <v>533</v>
      </c>
      <c r="E28" s="91" t="s">
        <v>534</v>
      </c>
      <c r="F28" s="91"/>
      <c r="G28" s="91"/>
      <c r="H28" s="91"/>
      <c r="I28" s="91"/>
      <c r="J28" s="91"/>
      <c r="K28" s="596"/>
      <c r="L28" s="597"/>
    </row>
    <row r="29" spans="2:14" ht="52.5" customHeight="1" x14ac:dyDescent="0.25">
      <c r="B29" s="601"/>
      <c r="C29" s="25" t="s">
        <v>169</v>
      </c>
      <c r="D29" s="95">
        <v>43866</v>
      </c>
      <c r="E29" s="95">
        <v>44704</v>
      </c>
      <c r="F29" s="95"/>
      <c r="G29" s="95"/>
      <c r="H29" s="95"/>
      <c r="I29" s="95"/>
      <c r="J29" s="95"/>
      <c r="K29" s="596"/>
      <c r="L29" s="597"/>
    </row>
    <row r="30" spans="2:14" ht="54.75" customHeight="1" x14ac:dyDescent="0.25">
      <c r="B30" s="601"/>
      <c r="C30" s="25" t="s">
        <v>42</v>
      </c>
      <c r="D30" s="95">
        <v>44741</v>
      </c>
      <c r="E30" s="95">
        <v>45288</v>
      </c>
      <c r="F30" s="95"/>
      <c r="G30" s="95"/>
      <c r="H30" s="95"/>
      <c r="I30" s="95"/>
      <c r="J30" s="95"/>
      <c r="K30" s="596"/>
      <c r="L30" s="597"/>
    </row>
    <row r="31" spans="2:14" ht="41.25" customHeight="1" x14ac:dyDescent="0.25">
      <c r="B31" s="601"/>
      <c r="C31" s="25" t="s">
        <v>39</v>
      </c>
      <c r="D31" s="92">
        <v>2022</v>
      </c>
      <c r="E31" s="92">
        <v>2023</v>
      </c>
      <c r="F31" s="92"/>
      <c r="G31" s="92"/>
      <c r="H31" s="92"/>
      <c r="I31" s="92"/>
      <c r="J31" s="92"/>
      <c r="K31" s="596"/>
      <c r="L31" s="597"/>
    </row>
    <row r="32" spans="2:14" ht="63" customHeight="1" x14ac:dyDescent="0.25">
      <c r="B32" s="601"/>
      <c r="C32" s="25" t="s">
        <v>40</v>
      </c>
      <c r="D32" s="91" t="s">
        <v>535</v>
      </c>
      <c r="E32" s="91" t="s">
        <v>536</v>
      </c>
      <c r="F32" s="91"/>
      <c r="G32" s="91"/>
      <c r="H32" s="91"/>
      <c r="I32" s="91"/>
      <c r="J32" s="91"/>
      <c r="K32" s="596"/>
      <c r="L32" s="597"/>
    </row>
    <row r="33" spans="2:12" ht="46.5" customHeight="1" x14ac:dyDescent="0.25">
      <c r="B33" s="601"/>
      <c r="C33" s="25" t="s">
        <v>41</v>
      </c>
      <c r="D33" s="91" t="s">
        <v>537</v>
      </c>
      <c r="E33" s="91" t="s">
        <v>279</v>
      </c>
      <c r="F33" s="91"/>
      <c r="G33" s="91"/>
      <c r="H33" s="91"/>
      <c r="I33" s="91"/>
      <c r="J33" s="91"/>
      <c r="K33" s="596"/>
      <c r="L33" s="597"/>
    </row>
    <row r="34" spans="2:12" ht="27.75" customHeight="1" x14ac:dyDescent="0.25">
      <c r="B34" s="601"/>
      <c r="C34" s="27" t="s">
        <v>35</v>
      </c>
      <c r="D34" s="96">
        <v>90</v>
      </c>
      <c r="E34" s="96">
        <v>120</v>
      </c>
      <c r="F34" s="96"/>
      <c r="G34" s="97"/>
      <c r="H34" s="97"/>
      <c r="I34" s="97"/>
      <c r="J34" s="97"/>
      <c r="K34" s="596"/>
      <c r="L34" s="597"/>
    </row>
    <row r="35" spans="2:12" ht="102.75" customHeight="1" x14ac:dyDescent="0.25">
      <c r="B35" s="601"/>
      <c r="C35" s="25" t="s">
        <v>137</v>
      </c>
      <c r="D35" s="93">
        <v>28763.34</v>
      </c>
      <c r="E35" s="93">
        <v>3899.92</v>
      </c>
      <c r="F35" s="93"/>
      <c r="G35" s="93"/>
      <c r="H35" s="93"/>
      <c r="I35" s="93"/>
      <c r="J35" s="93"/>
      <c r="K35" s="596"/>
      <c r="L35" s="597"/>
    </row>
    <row r="36" spans="2:12" ht="48" customHeight="1" x14ac:dyDescent="0.25">
      <c r="B36" s="601"/>
      <c r="C36" s="25" t="s">
        <v>76</v>
      </c>
      <c r="D36" s="105">
        <f>IFERROR(D35*VLOOKUP(D31,'DATOS INICIALES'!$A$12:$B$43,2,0),"0")</f>
        <v>28763340000</v>
      </c>
      <c r="E36" s="105">
        <f>IFERROR(E35*VLOOKUP(E31,'DATOS INICIALES'!$A$12:$B$43,2,0),"0")</f>
        <v>4523907200</v>
      </c>
      <c r="F36" s="105" t="str">
        <f>IFERROR(F35*VLOOKUP(F31,'DATOS INICIALES'!$A$12:$B$43,2,0),"0")</f>
        <v>0</v>
      </c>
      <c r="G36" s="105" t="str">
        <f>IFERROR(G35*VLOOKUP(G31,'DATOS INICIALES'!$A$12:$B$43,2,0),"0")</f>
        <v>0</v>
      </c>
      <c r="H36" s="105" t="str">
        <f>IFERROR(H35*VLOOKUP(H31,'DATOS INICIALES'!$A$12:$B$43,2,0),"0")</f>
        <v>0</v>
      </c>
      <c r="I36" s="105" t="str">
        <f>IFERROR(I35*VLOOKUP(I31,'DATOS INICIALES'!$A$12:$B$43,2,0),"0")</f>
        <v>0</v>
      </c>
      <c r="J36" s="105" t="str">
        <f>IFERROR(J35*VLOOKUP(J31,'DATOS INICIALES'!$A$12:$B$43,2,0),"0")</f>
        <v>0</v>
      </c>
      <c r="K36" s="596"/>
      <c r="L36" s="597"/>
    </row>
    <row r="37" spans="2:12" ht="33.75" customHeight="1" x14ac:dyDescent="0.25">
      <c r="B37" s="601"/>
      <c r="C37" s="25" t="s">
        <v>138</v>
      </c>
      <c r="D37" s="94">
        <v>0.5</v>
      </c>
      <c r="E37" s="94">
        <v>1</v>
      </c>
      <c r="F37" s="94"/>
      <c r="G37" s="94"/>
      <c r="H37" s="94"/>
      <c r="I37" s="94"/>
      <c r="J37" s="94"/>
      <c r="K37" s="596"/>
      <c r="L37" s="597"/>
    </row>
    <row r="38" spans="2:12" ht="48.75" customHeight="1" x14ac:dyDescent="0.25">
      <c r="B38" s="601"/>
      <c r="C38" s="25" t="s">
        <v>144</v>
      </c>
      <c r="D38" s="105">
        <f t="shared" ref="D38:J38" si="3">IF(D24="","0",D37*D36)</f>
        <v>14381670000</v>
      </c>
      <c r="E38" s="105">
        <f t="shared" si="3"/>
        <v>4523907200</v>
      </c>
      <c r="F38" s="105" t="str">
        <f t="shared" si="3"/>
        <v>0</v>
      </c>
      <c r="G38" s="105" t="str">
        <f t="shared" si="3"/>
        <v>0</v>
      </c>
      <c r="H38" s="105" t="str">
        <f t="shared" si="3"/>
        <v>0</v>
      </c>
      <c r="I38" s="105" t="str">
        <f t="shared" si="3"/>
        <v>0</v>
      </c>
      <c r="J38" s="105" t="str">
        <f t="shared" si="3"/>
        <v>0</v>
      </c>
      <c r="K38" s="596"/>
      <c r="L38" s="597"/>
    </row>
    <row r="39" spans="2:12" ht="65.25" customHeight="1" x14ac:dyDescent="0.25">
      <c r="B39" s="601"/>
      <c r="C39" s="25" t="s">
        <v>139</v>
      </c>
      <c r="D39" s="106">
        <f t="shared" ref="D39:J39" si="4">IFERROR(D35*D37,"0")</f>
        <v>14381.67</v>
      </c>
      <c r="E39" s="106">
        <f t="shared" si="4"/>
        <v>3899.92</v>
      </c>
      <c r="F39" s="106">
        <f t="shared" si="4"/>
        <v>0</v>
      </c>
      <c r="G39" s="106">
        <f t="shared" si="4"/>
        <v>0</v>
      </c>
      <c r="H39" s="106">
        <f t="shared" si="4"/>
        <v>0</v>
      </c>
      <c r="I39" s="106">
        <f t="shared" si="4"/>
        <v>0</v>
      </c>
      <c r="J39" s="106">
        <f t="shared" si="4"/>
        <v>0</v>
      </c>
      <c r="K39" s="596"/>
      <c r="L39" s="597"/>
    </row>
    <row r="40" spans="2:12" ht="65.25" customHeight="1" x14ac:dyDescent="0.25">
      <c r="B40" s="601"/>
      <c r="C40" s="25" t="s">
        <v>140</v>
      </c>
      <c r="D40" s="94"/>
      <c r="E40" s="94"/>
      <c r="F40" s="94"/>
      <c r="G40" s="94"/>
      <c r="H40" s="94"/>
      <c r="I40" s="94"/>
      <c r="J40" s="94"/>
      <c r="K40" s="596"/>
      <c r="L40" s="597"/>
    </row>
    <row r="41" spans="2:12" ht="65.25" customHeight="1" x14ac:dyDescent="0.25">
      <c r="B41" s="601"/>
      <c r="C41" s="25" t="s">
        <v>145</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596"/>
      <c r="L41" s="597"/>
    </row>
    <row r="42" spans="2:12" ht="65.25" customHeight="1" x14ac:dyDescent="0.25">
      <c r="B42" s="601"/>
      <c r="C42" s="25" t="s">
        <v>141</v>
      </c>
      <c r="D42" s="106">
        <f>IF(D25="",0,D35*D40)</f>
        <v>0</v>
      </c>
      <c r="E42" s="106">
        <f t="shared" ref="E42:J42" si="6">IF(E25="",0,E35*E40)</f>
        <v>0</v>
      </c>
      <c r="F42" s="106">
        <f t="shared" si="6"/>
        <v>0</v>
      </c>
      <c r="G42" s="106">
        <f t="shared" si="6"/>
        <v>0</v>
      </c>
      <c r="H42" s="106">
        <f t="shared" si="6"/>
        <v>0</v>
      </c>
      <c r="I42" s="106">
        <f t="shared" si="6"/>
        <v>0</v>
      </c>
      <c r="J42" s="106">
        <f t="shared" si="6"/>
        <v>0</v>
      </c>
      <c r="K42" s="596"/>
      <c r="L42" s="597"/>
    </row>
    <row r="43" spans="2:12" ht="65.25" customHeight="1" x14ac:dyDescent="0.25">
      <c r="B43" s="601"/>
      <c r="C43" s="25" t="s">
        <v>142</v>
      </c>
      <c r="D43" s="94"/>
      <c r="E43" s="94"/>
      <c r="F43" s="94"/>
      <c r="G43" s="94"/>
      <c r="H43" s="94"/>
      <c r="I43" s="94"/>
      <c r="J43" s="94"/>
      <c r="K43" s="596"/>
      <c r="L43" s="597"/>
    </row>
    <row r="44" spans="2:12" ht="65.25" customHeight="1" x14ac:dyDescent="0.25">
      <c r="B44" s="601"/>
      <c r="C44" s="25" t="s">
        <v>146</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596"/>
      <c r="L44" s="597"/>
    </row>
    <row r="45" spans="2:12" ht="65.25" customHeight="1" x14ac:dyDescent="0.25">
      <c r="B45" s="602"/>
      <c r="C45" s="25" t="s">
        <v>143</v>
      </c>
      <c r="D45" s="106">
        <f>IF(D26="",0,D35*D43)</f>
        <v>0</v>
      </c>
      <c r="E45" s="106">
        <f t="shared" ref="E45:J45" si="8">IF(E26="",0,E35*E43)</f>
        <v>0</v>
      </c>
      <c r="F45" s="106">
        <f t="shared" si="8"/>
        <v>0</v>
      </c>
      <c r="G45" s="106">
        <f t="shared" si="8"/>
        <v>0</v>
      </c>
      <c r="H45" s="106">
        <f t="shared" si="8"/>
        <v>0</v>
      </c>
      <c r="I45" s="106">
        <f t="shared" si="8"/>
        <v>0</v>
      </c>
      <c r="J45" s="106">
        <f t="shared" si="8"/>
        <v>0</v>
      </c>
      <c r="K45" s="596"/>
      <c r="L45" s="597"/>
    </row>
    <row r="46" spans="2:12" ht="39.75" customHeight="1" x14ac:dyDescent="0.25">
      <c r="B46" s="142" t="s">
        <v>57</v>
      </c>
      <c r="C46" s="29" t="s">
        <v>58</v>
      </c>
      <c r="D46" s="90" t="s">
        <v>14</v>
      </c>
      <c r="E46" s="90" t="s">
        <v>14</v>
      </c>
      <c r="F46" s="90"/>
      <c r="G46" s="90"/>
      <c r="H46" s="90"/>
      <c r="I46" s="90"/>
      <c r="J46" s="90"/>
      <c r="K46" s="596"/>
      <c r="L46" s="597"/>
    </row>
    <row r="47" spans="2:12" ht="24.75" customHeight="1" x14ac:dyDescent="0.25">
      <c r="B47" s="606" t="s">
        <v>36</v>
      </c>
      <c r="C47" s="28">
        <f>+'DATOS INICIALES'!D21</f>
        <v>72101500</v>
      </c>
      <c r="D47" s="96" t="s">
        <v>79</v>
      </c>
      <c r="E47" s="96" t="s">
        <v>79</v>
      </c>
      <c r="F47" s="96"/>
      <c r="G47" s="96"/>
      <c r="H47" s="96"/>
      <c r="I47" s="96"/>
      <c r="J47" s="97"/>
      <c r="K47" s="596"/>
      <c r="L47" s="597"/>
    </row>
    <row r="48" spans="2:12" ht="24.75" customHeight="1" x14ac:dyDescent="0.25">
      <c r="B48" s="607"/>
      <c r="C48" s="28">
        <f>+'DATOS INICIALES'!D22</f>
        <v>72102900</v>
      </c>
      <c r="D48" s="96"/>
      <c r="E48" s="96"/>
      <c r="F48" s="96"/>
      <c r="G48" s="96"/>
      <c r="H48" s="96"/>
      <c r="I48" s="96"/>
      <c r="J48" s="97"/>
      <c r="K48" s="596"/>
      <c r="L48" s="597"/>
    </row>
    <row r="49" spans="2:12" ht="24.75" customHeight="1" x14ac:dyDescent="0.25">
      <c r="B49" s="607"/>
      <c r="C49" s="28">
        <f>+'DATOS INICIALES'!D23</f>
        <v>72103300</v>
      </c>
      <c r="D49" s="96"/>
      <c r="E49" s="96"/>
      <c r="F49" s="96"/>
      <c r="G49" s="96"/>
      <c r="H49" s="96"/>
      <c r="I49" s="96"/>
      <c r="J49" s="97"/>
      <c r="K49" s="596"/>
      <c r="L49" s="597"/>
    </row>
    <row r="50" spans="2:12" ht="24.75" customHeight="1" x14ac:dyDescent="0.25">
      <c r="B50" s="607"/>
      <c r="C50" s="28">
        <f>+'DATOS INICIALES'!D24</f>
        <v>72141100</v>
      </c>
      <c r="D50" s="96"/>
      <c r="E50" s="96"/>
      <c r="F50" s="96"/>
      <c r="G50" s="96"/>
      <c r="H50" s="96"/>
      <c r="I50" s="96"/>
      <c r="J50" s="97"/>
      <c r="K50" s="596"/>
      <c r="L50" s="597"/>
    </row>
    <row r="51" spans="2:12" ht="24.75" customHeight="1" x14ac:dyDescent="0.25">
      <c r="B51" s="607"/>
      <c r="C51" s="28">
        <f>+'DATOS INICIALES'!D25</f>
        <v>72141500</v>
      </c>
      <c r="D51" s="96"/>
      <c r="E51" s="96"/>
      <c r="F51" s="96"/>
      <c r="G51" s="96"/>
      <c r="H51" s="96"/>
      <c r="I51" s="96"/>
      <c r="J51" s="97"/>
      <c r="K51" s="596"/>
      <c r="L51" s="597"/>
    </row>
    <row r="52" spans="2:12" ht="24.75" customHeight="1" x14ac:dyDescent="0.25">
      <c r="B52" s="607"/>
      <c r="C52" s="28">
        <f>+'DATOS INICIALES'!D26</f>
        <v>72153900</v>
      </c>
      <c r="D52" s="96"/>
      <c r="E52" s="96"/>
      <c r="F52" s="96"/>
      <c r="G52" s="96"/>
      <c r="H52" s="96"/>
      <c r="I52" s="96"/>
      <c r="J52" s="97"/>
      <c r="K52" s="596"/>
      <c r="L52" s="597"/>
    </row>
    <row r="53" spans="2:12" ht="24.75" customHeight="1" x14ac:dyDescent="0.25">
      <c r="B53" s="607"/>
      <c r="C53" s="28"/>
      <c r="D53" s="96"/>
      <c r="E53" s="96"/>
      <c r="F53" s="96"/>
      <c r="G53" s="96"/>
      <c r="H53" s="96"/>
      <c r="I53" s="96"/>
      <c r="J53" s="96"/>
      <c r="K53" s="596"/>
      <c r="L53" s="597"/>
    </row>
    <row r="54" spans="2:12" ht="60.75" customHeight="1" x14ac:dyDescent="0.25">
      <c r="B54" s="608"/>
      <c r="C54" s="15" t="s">
        <v>59</v>
      </c>
      <c r="D54" s="15" t="str">
        <f t="shared" ref="D54:J54" si="9">IF(D24="","N/A",IF(D47="SI","CUMPLE",IF(D48="SI","CUMPLE",IF(D49="SI","CUMPLE",IF(D50="SI","CUMPLE",IF(D51="SI","CUMPLE",IF(D52="SI","CUMPLE",IF(D53="SI","CUMPLE","NO CUMPLE"))))))))</f>
        <v>CUMPLE</v>
      </c>
      <c r="E54" s="15" t="str">
        <f t="shared" si="9"/>
        <v>CUMPLE</v>
      </c>
      <c r="F54" s="15" t="str">
        <f t="shared" si="9"/>
        <v>N/A</v>
      </c>
      <c r="G54" s="15" t="str">
        <f t="shared" si="9"/>
        <v>N/A</v>
      </c>
      <c r="H54" s="15" t="str">
        <f t="shared" si="9"/>
        <v>N/A</v>
      </c>
      <c r="I54" s="15" t="str">
        <f t="shared" si="9"/>
        <v>N/A</v>
      </c>
      <c r="J54" s="15" t="str">
        <f t="shared" si="9"/>
        <v>N/A</v>
      </c>
      <c r="K54" s="596"/>
      <c r="L54" s="597"/>
    </row>
    <row r="55" spans="2:12" ht="296.25" customHeight="1" x14ac:dyDescent="0.25">
      <c r="B55" s="609" t="s">
        <v>206</v>
      </c>
      <c r="C55" s="610"/>
      <c r="D55" s="90" t="s">
        <v>14</v>
      </c>
      <c r="E55" s="90" t="s">
        <v>14</v>
      </c>
      <c r="F55" s="90"/>
      <c r="G55" s="90"/>
      <c r="H55" s="90"/>
      <c r="I55" s="90"/>
      <c r="J55" s="90"/>
      <c r="K55" s="639"/>
      <c r="L55" s="640"/>
    </row>
    <row r="56" spans="2:12" ht="353.25" customHeight="1" x14ac:dyDescent="0.25">
      <c r="B56" s="609" t="s">
        <v>209</v>
      </c>
      <c r="C56" s="610"/>
      <c r="D56" s="90" t="s">
        <v>14</v>
      </c>
      <c r="E56" s="90" t="s">
        <v>14</v>
      </c>
      <c r="F56" s="90"/>
      <c r="G56" s="90"/>
      <c r="H56" s="90"/>
      <c r="I56" s="90"/>
      <c r="J56" s="90"/>
      <c r="K56" s="639"/>
      <c r="L56" s="640"/>
    </row>
    <row r="57" spans="2:12" ht="99" customHeight="1" x14ac:dyDescent="0.25">
      <c r="B57" s="603" t="s">
        <v>211</v>
      </c>
      <c r="C57" s="604"/>
      <c r="D57" s="90" t="s">
        <v>14</v>
      </c>
      <c r="E57" s="90" t="s">
        <v>14</v>
      </c>
      <c r="F57" s="90"/>
      <c r="G57" s="90"/>
      <c r="H57" s="90"/>
      <c r="I57" s="90"/>
      <c r="J57" s="90"/>
      <c r="K57" s="639"/>
      <c r="L57" s="640"/>
    </row>
    <row r="58" spans="2:12" ht="92.25" customHeight="1" x14ac:dyDescent="0.25">
      <c r="B58" s="603" t="s">
        <v>207</v>
      </c>
      <c r="C58" s="604"/>
      <c r="D58" s="90" t="s">
        <v>14</v>
      </c>
      <c r="E58" s="90" t="s">
        <v>14</v>
      </c>
      <c r="F58" s="90"/>
      <c r="G58" s="90"/>
      <c r="H58" s="90"/>
      <c r="I58" s="90"/>
      <c r="J58" s="90"/>
      <c r="K58" s="639"/>
      <c r="L58" s="640"/>
    </row>
    <row r="59" spans="2:12" ht="291.75" customHeight="1" x14ac:dyDescent="0.25">
      <c r="B59" s="603" t="s">
        <v>208</v>
      </c>
      <c r="C59" s="604"/>
      <c r="D59" s="90" t="s">
        <v>14</v>
      </c>
      <c r="E59" s="90" t="s">
        <v>14</v>
      </c>
      <c r="F59" s="90"/>
      <c r="G59" s="90"/>
      <c r="H59" s="90"/>
      <c r="I59" s="90"/>
      <c r="J59" s="90"/>
      <c r="K59" s="639"/>
      <c r="L59" s="640"/>
    </row>
    <row r="60" spans="2:12" ht="336" customHeight="1" x14ac:dyDescent="0.25">
      <c r="B60" s="531" t="s">
        <v>213</v>
      </c>
      <c r="C60" s="531"/>
      <c r="D60" s="90" t="s">
        <v>14</v>
      </c>
      <c r="E60" s="90" t="s">
        <v>14</v>
      </c>
      <c r="F60" s="90"/>
      <c r="G60" s="90"/>
      <c r="H60" s="90"/>
      <c r="I60" s="90"/>
      <c r="J60" s="90"/>
      <c r="K60" s="639"/>
      <c r="L60" s="640"/>
    </row>
    <row r="61" spans="2:12" ht="129.75" customHeight="1" x14ac:dyDescent="0.25">
      <c r="B61" s="584" t="s">
        <v>168</v>
      </c>
      <c r="C61" s="585"/>
      <c r="D61" s="90" t="s">
        <v>13</v>
      </c>
      <c r="E61" s="90" t="s">
        <v>13</v>
      </c>
      <c r="F61" s="90"/>
      <c r="G61" s="90"/>
      <c r="H61" s="90"/>
      <c r="I61" s="90"/>
      <c r="J61" s="90"/>
      <c r="K61" s="639"/>
      <c r="L61" s="640"/>
    </row>
    <row r="62" spans="2:12" ht="408.75" customHeight="1" x14ac:dyDescent="0.25">
      <c r="B62" s="605" t="s">
        <v>170</v>
      </c>
      <c r="C62" s="605"/>
      <c r="D62" s="90" t="s">
        <v>13</v>
      </c>
      <c r="E62" s="90" t="s">
        <v>13</v>
      </c>
      <c r="F62" s="90"/>
      <c r="G62" s="90"/>
      <c r="H62" s="90"/>
      <c r="I62" s="90"/>
      <c r="J62" s="90"/>
      <c r="K62" s="639"/>
      <c r="L62" s="640"/>
    </row>
    <row r="63" spans="2:12" ht="234.75" customHeight="1" x14ac:dyDescent="0.25">
      <c r="B63" s="531" t="s">
        <v>212</v>
      </c>
      <c r="C63" s="531"/>
      <c r="D63" s="90" t="s">
        <v>14</v>
      </c>
      <c r="E63" s="90" t="s">
        <v>14</v>
      </c>
      <c r="F63" s="90"/>
      <c r="G63" s="90"/>
      <c r="H63" s="90"/>
      <c r="I63" s="90"/>
      <c r="J63" s="90"/>
      <c r="K63" s="639"/>
      <c r="L63" s="640"/>
    </row>
    <row r="64" spans="2:12" ht="70.5" customHeight="1" x14ac:dyDescent="0.25">
      <c r="B64" s="611" t="s">
        <v>80</v>
      </c>
      <c r="C64" s="611"/>
      <c r="D64" s="15" t="str">
        <f>IF(D24="","N/A",IF(AND(D46="CUMPLE",D54="CUMPLE",D55="CUMPLE",D56="CUMPLE",D57="CUMPLE",D58="CUMPLE",OR(D59="CUMPLE",D59="N/A"),D60="CUMPLE",OR(D61="CUMPLE",D61="N/A"),D63="CUMPLE",OR(D62="CUMPLE",D62="N/A")),"CUMPLE","NO CUMPLE"))</f>
        <v>CUMPLE</v>
      </c>
      <c r="E64" s="15" t="str">
        <f>IF(E24="","N/A",IF(AND(E46="CUMPLE",E54="CUMPLE",E55="CUMPLE",E56="CUMPLE",E57="CUMPLE",E58="CUMPLE",OR(E59="CUMPLE",E59="N/A"),E60="CUMPLE",OR(E61="CUMPLE",E61="N/A"),E63="CUMPLE",OR(E62="CUMPLE",E62="N/A")),"CUMPLE","NO CUMPLE"))</f>
        <v>CUMPLE</v>
      </c>
      <c r="F64" s="15" t="str">
        <f t="shared" ref="F64:J64" si="10">IF(F24="","N/A",IF(AND(F46="CUMPLE",F54="CUMPLE",F55="CUMPLE",F56="CUMPLE",F57="CUMPLE",F58="CUMPLE",OR(F59="CUMPLE",F59="N/A"),F60="CUMPLE",OR(F61="CUMPLE",F61="N/A"),F63="CUMPLE",OR(F62="CUMPLE",F62="N/A")),"CUMPLE","NO CUMPLE"))</f>
        <v>N/A</v>
      </c>
      <c r="G64" s="15" t="str">
        <f t="shared" si="10"/>
        <v>N/A</v>
      </c>
      <c r="H64" s="15" t="str">
        <f t="shared" si="10"/>
        <v>N/A</v>
      </c>
      <c r="I64" s="15" t="str">
        <f t="shared" si="10"/>
        <v>N/A</v>
      </c>
      <c r="J64" s="15" t="str">
        <f t="shared" si="10"/>
        <v>N/A</v>
      </c>
      <c r="K64" s="165"/>
      <c r="L64" s="162"/>
    </row>
    <row r="65" spans="2:12" ht="81.75" customHeight="1" x14ac:dyDescent="0.25">
      <c r="B65" s="531" t="s">
        <v>177</v>
      </c>
      <c r="C65" s="531"/>
      <c r="D65" s="90" t="s">
        <v>14</v>
      </c>
      <c r="E65" s="90" t="s">
        <v>14</v>
      </c>
      <c r="F65" s="90"/>
      <c r="G65" s="90"/>
      <c r="H65" s="90"/>
      <c r="I65" s="90"/>
      <c r="J65" s="90"/>
      <c r="K65" s="639"/>
      <c r="L65" s="640"/>
    </row>
  </sheetData>
  <sheetProtection formatCells="0" formatColumns="0" formatRows="0"/>
  <mergeCells count="80">
    <mergeCell ref="B12:L12"/>
    <mergeCell ref="B2:L2"/>
    <mergeCell ref="B3:L3"/>
    <mergeCell ref="B4:L4"/>
    <mergeCell ref="B5:L5"/>
    <mergeCell ref="B7:I7"/>
    <mergeCell ref="J7:L7"/>
    <mergeCell ref="C8:I8"/>
    <mergeCell ref="C9:I9"/>
    <mergeCell ref="C10:I10"/>
    <mergeCell ref="C11:G11"/>
    <mergeCell ref="I11:L11"/>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K39:L39"/>
    <mergeCell ref="K40:L40"/>
    <mergeCell ref="K41:L41"/>
    <mergeCell ref="K42:L42"/>
    <mergeCell ref="K43:L43"/>
    <mergeCell ref="K44:L44"/>
    <mergeCell ref="K46:L46"/>
    <mergeCell ref="B47:B54"/>
    <mergeCell ref="K47:L47"/>
    <mergeCell ref="K48:L48"/>
    <mergeCell ref="K49:L49"/>
    <mergeCell ref="K50:L50"/>
    <mergeCell ref="K51:L51"/>
    <mergeCell ref="K52:L52"/>
    <mergeCell ref="K53:L53"/>
    <mergeCell ref="K54:L54"/>
    <mergeCell ref="B55:C55"/>
    <mergeCell ref="K55:L55"/>
    <mergeCell ref="B56:C56"/>
    <mergeCell ref="K56:L56"/>
    <mergeCell ref="B57:C57"/>
    <mergeCell ref="K57:L57"/>
    <mergeCell ref="B58:C58"/>
    <mergeCell ref="K58:L58"/>
    <mergeCell ref="B59:C59"/>
    <mergeCell ref="K59:L59"/>
    <mergeCell ref="B60:C60"/>
    <mergeCell ref="K60:L60"/>
    <mergeCell ref="B64:C64"/>
    <mergeCell ref="B65:C65"/>
    <mergeCell ref="K65:L65"/>
    <mergeCell ref="B61:C61"/>
    <mergeCell ref="K61:L61"/>
    <mergeCell ref="B62:C62"/>
    <mergeCell ref="K62:L62"/>
    <mergeCell ref="B63:C63"/>
    <mergeCell ref="K63:L63"/>
  </mergeCells>
  <conditionalFormatting sqref="D25:J35">
    <cfRule type="containsBlanks" dxfId="369" priority="13">
      <formula>LEN(TRIM(D25))=0</formula>
    </cfRule>
    <cfRule type="notContainsErrors" dxfId="368" priority="14">
      <formula>NOT(ISERROR(D25))</formula>
    </cfRule>
  </conditionalFormatting>
  <conditionalFormatting sqref="D34:J34 D24:K24 D37:J37 D40:J40 D43:J43 D46:J53 D55:J63 K64:L64 D65:K65">
    <cfRule type="containsBlanks" dxfId="367" priority="15">
      <formula>LEN(TRIM(D24))=0</formula>
    </cfRule>
  </conditionalFormatting>
  <conditionalFormatting sqref="D46:J53">
    <cfRule type="cellIs" dxfId="366" priority="11" operator="equal">
      <formula>"NO CUMPLE"</formula>
    </cfRule>
    <cfRule type="cellIs" dxfId="365" priority="12" operator="equal">
      <formula>"CUMPLE"</formula>
    </cfRule>
  </conditionalFormatting>
  <conditionalFormatting sqref="D54:J54">
    <cfRule type="cellIs" dxfId="364" priority="27" operator="equal">
      <formula>"""CUMPLE"""</formula>
    </cfRule>
    <cfRule type="cellIs" dxfId="363" priority="26" operator="equal">
      <formula>"NO CUMPLE"</formula>
    </cfRule>
    <cfRule type="cellIs" dxfId="362" priority="25" operator="equal">
      <formula>"CUMPLE"</formula>
    </cfRule>
    <cfRule type="cellIs" dxfId="361" priority="21" operator="equal">
      <formula>"N/A"</formula>
    </cfRule>
  </conditionalFormatting>
  <conditionalFormatting sqref="D55:J63">
    <cfRule type="cellIs" dxfId="360" priority="3" operator="equal">
      <formula>"NO CUMPLE"</formula>
    </cfRule>
    <cfRule type="cellIs" dxfId="359" priority="4" operator="equal">
      <formula>"CUMPLE"</formula>
    </cfRule>
  </conditionalFormatting>
  <conditionalFormatting sqref="D64:J64">
    <cfRule type="cellIs" dxfId="358" priority="19" operator="equal">
      <formula>"NO CUMPLE"</formula>
    </cfRule>
    <cfRule type="cellIs" dxfId="357" priority="20" operator="equal">
      <formula>"""CUMPLE"""</formula>
    </cfRule>
    <cfRule type="cellIs" dxfId="356" priority="17" operator="equal">
      <formula>"N/A"</formula>
    </cfRule>
    <cfRule type="cellIs" dxfId="355" priority="18" operator="equal">
      <formula>"CUMPLE"</formula>
    </cfRule>
  </conditionalFormatting>
  <conditionalFormatting sqref="D65:J65">
    <cfRule type="cellIs" dxfId="354" priority="9" operator="equal">
      <formula>"NO CUMPLE"</formula>
    </cfRule>
    <cfRule type="cellIs" dxfId="353" priority="10" operator="equal">
      <formula>"CUMPLE"</formula>
    </cfRule>
  </conditionalFormatting>
  <conditionalFormatting sqref="D24:K24 D34:J34 D37:J37 D40:J40 D43:J43 D46:J53 D55:J63 K64:L64 D65:K65">
    <cfRule type="notContainsErrors" dxfId="352" priority="16">
      <formula>NOT(ISERROR(D24))</formula>
    </cfRule>
  </conditionalFormatting>
  <conditionalFormatting sqref="F20:H20">
    <cfRule type="cellIs" dxfId="351" priority="31" operator="equal">
      <formula>"CUMPLE"</formula>
    </cfRule>
    <cfRule type="cellIs" dxfId="350" priority="32" operator="equal">
      <formula>"NO CUMPLE"</formula>
    </cfRule>
    <cfRule type="cellIs" dxfId="349" priority="33" operator="equal">
      <formula>"""CUMPLE"""</formula>
    </cfRule>
  </conditionalFormatting>
  <conditionalFormatting sqref="I11">
    <cfRule type="containsText" dxfId="348" priority="37" operator="containsText" text="NO CUMPLE">
      <formula>NOT(ISERROR(SEARCH("NO CUMPLE",I11)))</formula>
    </cfRule>
    <cfRule type="containsText" dxfId="347" priority="34" operator="containsText" text="INHABILITADO">
      <formula>NOT(ISERROR(SEARCH("INHABILITADO",I11)))</formula>
    </cfRule>
    <cfRule type="containsText" dxfId="346" priority="35" operator="containsText" text="HABILITADO">
      <formula>NOT(ISERROR(SEARCH("HABILITADO",I11)))</formula>
    </cfRule>
    <cfRule type="containsText" dxfId="345" priority="36" operator="containsText" text="HABILITADO">
      <formula>NOT(ISERROR(SEARCH("HABILITADO",I11)))</formula>
    </cfRule>
  </conditionalFormatting>
  <conditionalFormatting sqref="J20">
    <cfRule type="cellIs" dxfId="344" priority="8" operator="equal">
      <formula>"SI"</formula>
    </cfRule>
    <cfRule type="cellIs" dxfId="343" priority="7" operator="equal">
      <formula>"NO"</formula>
    </cfRule>
  </conditionalFormatting>
  <conditionalFormatting sqref="K19">
    <cfRule type="cellIs" dxfId="342" priority="22" operator="equal">
      <formula>"CUMPLE"</formula>
    </cfRule>
    <cfRule type="cellIs" dxfId="341" priority="23" operator="equal">
      <formula>"NO CUMPLE"</formula>
    </cfRule>
    <cfRule type="cellIs" dxfId="340" priority="24" operator="equal">
      <formula>"""CUMPLE"""</formula>
    </cfRule>
  </conditionalFormatting>
  <conditionalFormatting sqref="K25:K63">
    <cfRule type="notContainsErrors" dxfId="339" priority="2">
      <formula>NOT(ISERROR(K25))</formula>
    </cfRule>
    <cfRule type="containsBlanks" dxfId="338" priority="1">
      <formula>LEN(TRIM(K25))=0</formula>
    </cfRule>
  </conditionalFormatting>
  <conditionalFormatting sqref="L15">
    <cfRule type="cellIs" dxfId="337" priority="28" operator="equal">
      <formula>"CUMPLE"</formula>
    </cfRule>
    <cfRule type="cellIs" dxfId="336" priority="29" operator="equal">
      <formula>"NO CUMPLE"</formula>
    </cfRule>
    <cfRule type="cellIs" dxfId="335" priority="30" operator="equal">
      <formula>"""CUMPLE"""</formula>
    </cfRule>
  </conditionalFormatting>
  <conditionalFormatting sqref="L20">
    <cfRule type="cellIs" dxfId="334" priority="5" operator="equal">
      <formula>"NO"</formula>
    </cfRule>
    <cfRule type="cellIs" dxfId="333" priority="6" operator="equal">
      <formula>"SI"</formula>
    </cfRule>
  </conditionalFormatting>
  <dataValidations count="3">
    <dataValidation type="list" allowBlank="1" showInputMessage="1" showErrorMessage="1" sqref="L57:L64" xr:uid="{00000000-0002-0000-1F00-000000000000}">
      <formula1>"0,1,2,3,4,5,6"</formula1>
    </dataValidation>
    <dataValidation type="list" allowBlank="1" showInputMessage="1" showErrorMessage="1" sqref="D24:J26" xr:uid="{00000000-0002-0000-1F00-000001000000}">
      <formula1>$C$15:$C$19</formula1>
    </dataValidation>
    <dataValidation type="list" allowBlank="1" showInputMessage="1" showErrorMessage="1" sqref="D65:I65" xr:uid="{00000000-0002-0000-1F00-000002000000}">
      <formula1>"CUMPLE,NO CUMPLE"</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1F00-000003000000}">
          <x14:formula1>
            <xm:f>'DATOS INICIALES'!$C$45:$C$46</xm:f>
          </x14:formula1>
          <xm:sqref>D47:I53 J47:J52</xm:sqref>
        </x14:dataValidation>
        <x14:dataValidation type="list" allowBlank="1" showInputMessage="1" showErrorMessage="1" xr:uid="{00000000-0002-0000-1F00-000004000000}">
          <x14:formula1>
            <xm:f>'DATOS INICIALES'!$A$50:$A$52</xm:f>
          </x14:formula1>
          <xm:sqref>D55:I57 D46:J46 J55:J56 D58:J63</xm:sqref>
        </x14:dataValidation>
        <x14:dataValidation type="list" allowBlank="1" showInputMessage="1" showErrorMessage="1" xr:uid="{00000000-0002-0000-1F00-000005000000}">
          <x14:formula1>
            <xm:f>'DATOS INICIALES'!$A$54:$A$59</xm:f>
          </x14:formula1>
          <xm:sqref>D23:I23</xm:sqref>
        </x14:dataValidation>
        <x14:dataValidation type="list" allowBlank="1" showInputMessage="1" showErrorMessage="1" xr:uid="{00000000-0002-0000-1F00-000006000000}">
          <x14:formula1>
            <xm:f>'DATOS INICIALES'!$D$21:$D$25</xm:f>
          </x14:formula1>
          <xm:sqref>M47:M54</xm:sqref>
        </x14:dataValidation>
        <x14:dataValidation type="list" allowBlank="1" showInputMessage="1" showErrorMessage="1" xr:uid="{00000000-0002-0000-1F00-000007000000}">
          <x14:formula1>
            <xm:f>'DATOS INICIALES'!$A$13:$A$43</xm:f>
          </x14:formula1>
          <xm:sqref>D31:I31</xm:sqref>
        </x14:dataValidation>
      </x14:dataValidations>
    </ext>
  </extLst>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N65"/>
  <sheetViews>
    <sheetView view="pageBreakPreview" zoomScale="55" zoomScaleNormal="55" zoomScaleSheetLayoutView="55" workbookViewId="0">
      <pane ySplit="11" topLeftCell="A25" activePane="bottomLeft" state="frozenSplit"/>
      <selection activeCell="D65" sqref="D65"/>
      <selection pane="bottomLeft" activeCell="E28" sqref="E28"/>
    </sheetView>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612" t="s">
        <v>0</v>
      </c>
      <c r="C2" s="613"/>
      <c r="D2" s="613"/>
      <c r="E2" s="613"/>
      <c r="F2" s="613"/>
      <c r="G2" s="613"/>
      <c r="H2" s="613"/>
      <c r="I2" s="613"/>
      <c r="J2" s="613"/>
      <c r="K2" s="613"/>
      <c r="L2" s="614"/>
    </row>
    <row r="3" spans="1:12" ht="4.5" customHeight="1" x14ac:dyDescent="0.25">
      <c r="B3" s="615"/>
      <c r="C3" s="616"/>
      <c r="D3" s="616"/>
      <c r="E3" s="616"/>
      <c r="F3" s="616"/>
      <c r="G3" s="616"/>
      <c r="H3" s="616"/>
      <c r="I3" s="616"/>
      <c r="J3" s="616"/>
      <c r="K3" s="616"/>
      <c r="L3" s="617"/>
    </row>
    <row r="4" spans="1:12" ht="18.75" x14ac:dyDescent="0.3">
      <c r="B4" s="618" t="str">
        <f>'DATOS INICIALES'!G4</f>
        <v>FDLK-LP-013-20234</v>
      </c>
      <c r="C4" s="619"/>
      <c r="D4" s="619"/>
      <c r="E4" s="619"/>
      <c r="F4" s="619"/>
      <c r="G4" s="619"/>
      <c r="H4" s="619"/>
      <c r="I4" s="619"/>
      <c r="J4" s="619"/>
      <c r="K4" s="619"/>
      <c r="L4" s="620"/>
    </row>
    <row r="5" spans="1:12" ht="3.75" customHeight="1" x14ac:dyDescent="0.25">
      <c r="B5" s="615"/>
      <c r="C5" s="616"/>
      <c r="D5" s="616"/>
      <c r="E5" s="616"/>
      <c r="F5" s="616"/>
      <c r="G5" s="616"/>
      <c r="H5" s="616"/>
      <c r="I5" s="616"/>
      <c r="J5" s="616"/>
      <c r="K5" s="616"/>
      <c r="L5" s="617"/>
    </row>
    <row r="6" spans="1:12" x14ac:dyDescent="0.25">
      <c r="B6" s="10" t="s">
        <v>32</v>
      </c>
      <c r="C6" s="73" t="s">
        <v>54</v>
      </c>
      <c r="D6" s="72" t="s">
        <v>70</v>
      </c>
      <c r="E6" s="89"/>
      <c r="F6" s="65"/>
      <c r="G6" s="72" t="s">
        <v>97</v>
      </c>
      <c r="H6" s="99">
        <v>45632</v>
      </c>
      <c r="I6" s="41"/>
      <c r="J6" s="41"/>
      <c r="K6" s="41"/>
      <c r="L6" s="42"/>
    </row>
    <row r="7" spans="1:12" x14ac:dyDescent="0.25">
      <c r="B7" s="621" t="s">
        <v>89</v>
      </c>
      <c r="C7" s="622"/>
      <c r="D7" s="622"/>
      <c r="E7" s="622"/>
      <c r="F7" s="622"/>
      <c r="G7" s="622"/>
      <c r="H7" s="622"/>
      <c r="I7" s="622"/>
      <c r="J7" s="623" t="s">
        <v>71</v>
      </c>
      <c r="K7" s="622"/>
      <c r="L7" s="624"/>
    </row>
    <row r="8" spans="1:12" ht="36.75" customHeight="1" x14ac:dyDescent="0.25">
      <c r="B8" s="2" t="s">
        <v>23</v>
      </c>
      <c r="C8" s="632" t="str">
        <f>'DATOS INICIALES'!D2</f>
        <v xml:space="preserve">“CONTRATAR POR EL SISTEMA DE PRECIOS UNITARIOS A MONTO AGOTABLE EL DIAGNÓSTICO, MANTENIMIENTO CORRECTIVO Y PREVENTIVO, SUMINISTRO E INSTALACION DE MOBILIARIO DE LOS PARQUES DE PROXIMIDAD (VECINALES Y DE BOLSILLO) PRIORIZADOS EN LA LOCALIDAD DE KENNEDY”.  </v>
      </c>
      <c r="D8" s="633"/>
      <c r="E8" s="633"/>
      <c r="F8" s="633"/>
      <c r="G8" s="633"/>
      <c r="H8" s="633"/>
      <c r="I8" s="633"/>
      <c r="J8" s="154" t="s">
        <v>66</v>
      </c>
      <c r="K8" s="155">
        <v>0.75</v>
      </c>
      <c r="L8" s="156">
        <f>K8*$C$10</f>
        <v>1645.1285451923077</v>
      </c>
    </row>
    <row r="9" spans="1:12" ht="28.5" customHeight="1" x14ac:dyDescent="0.25">
      <c r="B9" s="2" t="s">
        <v>68</v>
      </c>
      <c r="C9" s="634">
        <f>+'DATOS INICIALES'!C5</f>
        <v>2851556145</v>
      </c>
      <c r="D9" s="635"/>
      <c r="E9" s="635"/>
      <c r="F9" s="635"/>
      <c r="G9" s="635"/>
      <c r="H9" s="635"/>
      <c r="I9" s="635"/>
      <c r="J9" s="154" t="s">
        <v>67</v>
      </c>
      <c r="K9" s="155">
        <v>1.2</v>
      </c>
      <c r="L9" s="156">
        <f t="shared" ref="L9:L10" si="0">K9*$C$10</f>
        <v>2632.2056723076921</v>
      </c>
    </row>
    <row r="10" spans="1:12" ht="25.5" customHeight="1" x14ac:dyDescent="0.25">
      <c r="B10" s="2" t="s">
        <v>69</v>
      </c>
      <c r="C10" s="636">
        <f>C9/'DATOS INICIALES'!B43</f>
        <v>2193.5047269230768</v>
      </c>
      <c r="D10" s="637"/>
      <c r="E10" s="637"/>
      <c r="F10" s="637"/>
      <c r="G10" s="637"/>
      <c r="H10" s="637"/>
      <c r="I10" s="637"/>
      <c r="J10" s="154" t="s">
        <v>171</v>
      </c>
      <c r="K10" s="155">
        <v>1.5</v>
      </c>
      <c r="L10" s="156">
        <f t="shared" si="0"/>
        <v>3290.2570903846154</v>
      </c>
    </row>
    <row r="11" spans="1:12" ht="59.25" customHeight="1" x14ac:dyDescent="0.25">
      <c r="A11" s="11">
        <v>29</v>
      </c>
      <c r="B11" s="2" t="s">
        <v>24</v>
      </c>
      <c r="C11" s="638" t="str">
        <f>VLOOKUP(A11,PROPONENTES!$A$10:$B$42,2,FALSE)</f>
        <v xml:space="preserve">CONSORCIO PARQUES K. 24	</v>
      </c>
      <c r="D11" s="638"/>
      <c r="E11" s="638"/>
      <c r="F11" s="638"/>
      <c r="G11" s="638"/>
      <c r="H11" s="146" t="s">
        <v>172</v>
      </c>
      <c r="I11" s="631" t="str">
        <f>IF(AND(F20="CUMPLE",G20="CUMPLE",H20="CUMPLE",L15="CUMPLE",K19="CUMPLE"),"CUMPLE","NO CUMPLE")</f>
        <v>CUMPLE</v>
      </c>
      <c r="J11" s="631"/>
      <c r="K11" s="631"/>
      <c r="L11" s="631"/>
    </row>
    <row r="12" spans="1:12" ht="9.75" customHeight="1" x14ac:dyDescent="0.25">
      <c r="B12" s="625"/>
      <c r="C12" s="626"/>
      <c r="D12" s="626"/>
      <c r="E12" s="626"/>
      <c r="F12" s="626"/>
      <c r="G12" s="626"/>
      <c r="H12" s="626"/>
      <c r="I12" s="626"/>
      <c r="J12" s="626"/>
      <c r="K12" s="626"/>
      <c r="L12" s="627"/>
    </row>
    <row r="13" spans="1:12" s="141" customFormat="1" ht="24" customHeight="1" x14ac:dyDescent="0.25">
      <c r="B13" s="628" t="s">
        <v>78</v>
      </c>
      <c r="C13" s="629"/>
      <c r="D13" s="629"/>
      <c r="E13" s="629"/>
      <c r="F13" s="629"/>
      <c r="G13" s="629"/>
      <c r="H13" s="629"/>
      <c r="I13" s="629"/>
      <c r="J13" s="629"/>
      <c r="K13" s="629"/>
      <c r="L13" s="630"/>
    </row>
    <row r="14" spans="1:12" ht="69" customHeight="1" x14ac:dyDescent="0.25">
      <c r="B14" s="595" t="s">
        <v>33</v>
      </c>
      <c r="C14" s="74" t="s">
        <v>61</v>
      </c>
      <c r="D14" s="74" t="s">
        <v>62</v>
      </c>
      <c r="E14" s="35" t="s">
        <v>65</v>
      </c>
      <c r="F14" s="35" t="s">
        <v>75</v>
      </c>
      <c r="G14" s="35" t="s">
        <v>64</v>
      </c>
      <c r="H14" s="35" t="s">
        <v>167</v>
      </c>
      <c r="I14" s="35" t="s">
        <v>72</v>
      </c>
      <c r="J14" s="35" t="s">
        <v>147</v>
      </c>
      <c r="K14" s="35" t="s">
        <v>148</v>
      </c>
      <c r="L14" s="74" t="s">
        <v>73</v>
      </c>
    </row>
    <row r="15" spans="1:12" ht="33.75" customHeight="1" x14ac:dyDescent="0.25">
      <c r="B15" s="595"/>
      <c r="C15" s="100" t="str">
        <f>IF(VLOOKUP(C11,PROPONENTES!B10:N111,2,FALSE)=0,"",VLOOKUP(C11,PROPONENTES!B10:N111,2,FALSE))</f>
        <v xml:space="preserve">LUGARQ DISEÑO Y CONSTRUCCION SAS </v>
      </c>
      <c r="D15" s="101">
        <f>IF(VLOOKUP(C11,PROPONENTES!B10:N111,3,FALSE)=0,"",VLOOKUP(C11,PROPONENTES!B10:N111,3,FALSE))</f>
        <v>0.9</v>
      </c>
      <c r="E15" s="102">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274.31700000000001</v>
      </c>
      <c r="F15" s="103" t="str">
        <f t="shared" ref="F15:F18" si="1">IF(C15="","",IF(E15&gt;=$J$15*0.5,"SI","NO"))</f>
        <v>NO</v>
      </c>
      <c r="G15" s="104" t="str">
        <f t="shared" ref="G15:G17" si="2">IF(C15="","",IF(E15&gt;=$J$15*0.05,"SI",IF(E15=0,"NO APORTA EXPERIENCIA",)))</f>
        <v>SI</v>
      </c>
      <c r="H15" s="103" t="str">
        <f>IF(C15="","",IF(AND(G15="NO APORTA EXPERIENCIA",D15&lt;=10%),"SI",IF(G15="SI","NO APLICA","NO - PORCENTAJE MAYOR AL 10%")))</f>
        <v>NO APLICA</v>
      </c>
      <c r="I15" s="641">
        <f>COUNTIF(D64:I64,"CUMPLE")</f>
        <v>2</v>
      </c>
      <c r="J15" s="586">
        <f>IF(AND(I15&gt;=1,I15&lt;=2),L8,IF(AND(I15&gt;=3,I15&lt;=4),L9,IF(AND(I15&gt;=5,I15&lt;=7),L10)))</f>
        <v>1645.1285451923077</v>
      </c>
      <c r="K15" s="586">
        <f>+E20</f>
        <v>5135.9989999999998</v>
      </c>
      <c r="L15" s="587" t="str">
        <f>IF(K15&gt;=J15,"CUMPLE","NO CUMPLE")</f>
        <v>CUMPLE</v>
      </c>
    </row>
    <row r="16" spans="1:12" ht="33.75" customHeight="1" x14ac:dyDescent="0.25">
      <c r="B16" s="595"/>
      <c r="C16" s="100" t="str">
        <f>IF(VLOOKUP(C11,PROPONENTES!B10:N111,4,FALSE)=0,"",VLOOKUP(C11,PROPONENTES!B10:N111,4,FALSE))</f>
        <v xml:space="preserve">BYGGER SAS </v>
      </c>
      <c r="D16" s="101">
        <f>IF(VLOOKUP(C11,PROPONENTES!B10:N111,5,FALSE)=0,"",VLOOKUP(C11,PROPONENTES!B10:N111,5,FALSE))</f>
        <v>0.1</v>
      </c>
      <c r="E16" s="102">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4861.6819999999998</v>
      </c>
      <c r="F16" s="103" t="str">
        <f t="shared" si="1"/>
        <v>SI</v>
      </c>
      <c r="G16" s="104" t="str">
        <f t="shared" si="2"/>
        <v>SI</v>
      </c>
      <c r="H16" s="104" t="str">
        <f>IF(C16="","",IF(AND(G16="NO APORTA EXPERIENCIA",D16&lt;=10%),"SI",IF(G16="SI","NO APLICA","NO - PORCENTAJE MAYOR AL 10%")))</f>
        <v>NO APLICA</v>
      </c>
      <c r="I16" s="641"/>
      <c r="J16" s="586"/>
      <c r="K16" s="586"/>
      <c r="L16" s="587"/>
    </row>
    <row r="17" spans="2:14" ht="33.75" customHeight="1" x14ac:dyDescent="0.25">
      <c r="B17" s="595"/>
      <c r="C17" s="100" t="str">
        <f>IF(VLOOKUP(C11,PROPONENTES!B10:N111,6,FALSE)=0,"",VLOOKUP(C11,PROPONENTES!B10:N111,6,FALSE))</f>
        <v/>
      </c>
      <c r="D17" s="101" t="str">
        <f>IF(VLOOKUP(C11,PROPONENTES!B10:N111,7,FALSE)=0,"",VLOOKUP(C11,PROPONENTES!B10:N111,7,FALSE))</f>
        <v/>
      </c>
      <c r="E17" s="102" t="str">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
      </c>
      <c r="F17" s="103" t="str">
        <f t="shared" si="1"/>
        <v/>
      </c>
      <c r="G17" s="104" t="str">
        <f t="shared" si="2"/>
        <v/>
      </c>
      <c r="H17" s="103" t="str">
        <f>IF(C17="","",IF(AND(G17="NO APORTA EXPERIENCIA",D17&lt;=10%),"SI",IF(G17="SI","NO APLICA","NO - PORCENTAJE MAYOR AL 10%")))</f>
        <v/>
      </c>
      <c r="I17" s="641"/>
      <c r="J17" s="586"/>
      <c r="K17" s="586"/>
      <c r="L17" s="587"/>
    </row>
    <row r="18" spans="2:14" ht="50.25" customHeight="1" x14ac:dyDescent="0.25">
      <c r="B18" s="595"/>
      <c r="C18" s="100" t="str">
        <f>IF(VLOOKUP(C11,PROPONENTES!B10:N111,8,FALSE)=0,"",VLOOKUP(C11,PROPONENTES!B10:N111,8,FALSE))</f>
        <v/>
      </c>
      <c r="D18" s="101" t="str">
        <f>IF(VLOOKUP(C11,PROPONENTES!B10:N111,9,FALSE)=0,"",VLOOKUP(C11,PROPONENTES!B10:N111,9,FALSE))</f>
        <v/>
      </c>
      <c r="E18" s="102" t="str">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
      </c>
      <c r="F18" s="103" t="str">
        <f t="shared" si="1"/>
        <v/>
      </c>
      <c r="G18" s="104" t="str">
        <f>IF(C18="","",IF(E18&gt;=$J$15*0.05,"SI",IF(E18=0,"NO APORTA EXPERIENCIA",)))</f>
        <v/>
      </c>
      <c r="H18" s="103" t="str">
        <f>IF(C18="","",IF(AND(G18="NO APORTA EXPERIENCIA",D18&lt;=10%),"SI",IF(G18="SI","NO APLICA","NO - PORCENTAJE MAYOR AL 10%")))</f>
        <v/>
      </c>
      <c r="I18" s="35" t="s">
        <v>176</v>
      </c>
      <c r="J18" s="35" t="s">
        <v>175</v>
      </c>
      <c r="K18" s="528" t="s">
        <v>73</v>
      </c>
      <c r="L18" s="528"/>
    </row>
    <row r="19" spans="2:14" ht="33.75" customHeight="1" x14ac:dyDescent="0.25">
      <c r="B19" s="595"/>
      <c r="C19" s="100" t="str">
        <f>IF(VLOOKUP(C11,PROPONENTES!B10:N111,10,FALSE)=0,"",VLOOKUP(C11,PROPONENTES!B10:N111,10,FALSE))</f>
        <v/>
      </c>
      <c r="D19" s="101" t="str">
        <f>IF(VLOOKUP(C11,PROPONENTES!B10:N111,11,FALSE)=0,"",VLOOKUP(C11,PROPONENTES!B10:N111,11,FALSE))</f>
        <v/>
      </c>
      <c r="E19" s="102" t="str">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
      </c>
      <c r="F19" s="103" t="str">
        <f>IF(C19="","",IF(E19&gt;=$J$15*0.5,"SI","NO"))</f>
        <v/>
      </c>
      <c r="G19" s="104" t="str">
        <f>IF(C19="","",IF(E19&gt;=$J$15*0.05,"SI",IF(E19=0,"NO APORTA EXPERIENCIA",)))</f>
        <v/>
      </c>
      <c r="H19" s="103" t="str">
        <f>IF(C19="","",IF(AND(G19="NO APORTA EXPERIENCIA",D19&lt;=10%),"SI",IF(G19="SI","NO APLICA","NO - PORCENTAJE MAYOR AL 10%")))</f>
        <v/>
      </c>
      <c r="I19" s="157">
        <f>SUMIF(D65:J65,"CUMPLE",D39:J39)+SUMIF(D65:J65,"CUMPLE",D42:J42)+SUMIF(D65:J65,"CUMPLE",D45:J45)</f>
        <v>5135.9989999999998</v>
      </c>
      <c r="J19" s="152">
        <f>70%*C10</f>
        <v>1535.4533088461537</v>
      </c>
      <c r="K19" s="587" t="str">
        <f>IF(I19&gt;=J19,"CUMPLE","NO CUMPLE")</f>
        <v>CUMPLE</v>
      </c>
      <c r="L19" s="587"/>
    </row>
    <row r="20" spans="2:14" ht="84.75" customHeight="1" x14ac:dyDescent="0.25">
      <c r="B20" s="30" t="s">
        <v>63</v>
      </c>
      <c r="C20" s="24">
        <f>+VLOOKUP(C11,PROPONENTES!B10:N111,12,FALSE)</f>
        <v>2</v>
      </c>
      <c r="D20" s="101">
        <f>+VLOOKUP(C11,PROPONENTES!B10:N111,13,FALSE)</f>
        <v>1</v>
      </c>
      <c r="E20" s="36">
        <f>SUM(E15:E19)</f>
        <v>5135.9989999999998</v>
      </c>
      <c r="F20" s="15" t="str">
        <f>IF(F15="SI","CUMPLE",IF(F16="SI","CUMPLE",IF(F17="SI","CUMPLE",IF(F18="SI","CUMPLE",IF(F19="SI","CUMPLE","NO CUMPLE")))))</f>
        <v>CUMPLE</v>
      </c>
      <c r="G20" s="15"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5" t="str">
        <f>IF(COUNTIF(E15:E19,0)&gt;1,"NO CUMPLE, HAY MAS DE UN (1) INTEGRANTE QUE NO APORTA EXPERIENCIA",IF(AND(OR(H15="NO APLICA",H15="SI",H15=""),OR(H16="NO APLICA",H16="SI",H16=""),OR(H17="NO APLICA",H17="SI",H17=""),OR(H18="NO APLICA",H18="SI",H18=""),OR(H19="NO APLICA",H19="SI",H19="")),"CUMPLE","NO CUMPLE"))</f>
        <v>CUMPLE</v>
      </c>
      <c r="I20" s="35" t="s">
        <v>174</v>
      </c>
      <c r="J20" s="143" t="str">
        <f>IF(VLOOKUP(C11,PUNTAJE!B15:AF179,27,FALSE)=0.25,"SI","NO")</f>
        <v>SI</v>
      </c>
      <c r="K20" s="35" t="s">
        <v>173</v>
      </c>
      <c r="L20" s="143" t="str">
        <f>IF(VLOOKUP(C11,PUNTAJE!B15:AF179,31,FALSE)=0.25,"SI","NO")</f>
        <v>SI</v>
      </c>
      <c r="N20" s="35"/>
    </row>
    <row r="21" spans="2:14" ht="10.5" customHeight="1" thickBot="1" x14ac:dyDescent="0.3">
      <c r="B21" s="588"/>
      <c r="C21" s="589"/>
      <c r="D21" s="589"/>
      <c r="E21" s="589"/>
      <c r="F21" s="589"/>
      <c r="G21" s="589"/>
      <c r="H21" s="589"/>
      <c r="I21" s="589"/>
      <c r="J21" s="589"/>
      <c r="K21" s="589"/>
      <c r="L21" s="590"/>
    </row>
    <row r="22" spans="2:14" ht="54" customHeight="1" thickBot="1" x14ac:dyDescent="0.3">
      <c r="B22" s="591" t="str">
        <f>CONCATENATE("ACREDITACION EXPERIENCIA ",'DATOS INICIALES'!G4)</f>
        <v>ACREDITACION EXPERIENCIA FDLK-LP-013-20234</v>
      </c>
      <c r="C22" s="592"/>
      <c r="D22" s="592"/>
      <c r="E22" s="592"/>
      <c r="F22" s="592"/>
      <c r="G22" s="592"/>
      <c r="H22" s="592"/>
      <c r="I22" s="592"/>
      <c r="J22" s="593"/>
      <c r="K22" s="593"/>
      <c r="L22" s="594"/>
    </row>
    <row r="23" spans="2:14" ht="40.5" customHeight="1" x14ac:dyDescent="0.25">
      <c r="B23" s="31" t="s">
        <v>34</v>
      </c>
      <c r="C23" s="25" t="s">
        <v>166</v>
      </c>
      <c r="D23" s="26" t="s">
        <v>16</v>
      </c>
      <c r="E23" s="26" t="s">
        <v>17</v>
      </c>
      <c r="F23" s="26" t="s">
        <v>18</v>
      </c>
      <c r="G23" s="26" t="s">
        <v>19</v>
      </c>
      <c r="H23" s="26" t="s">
        <v>20</v>
      </c>
      <c r="I23" s="26" t="s">
        <v>21</v>
      </c>
      <c r="J23" s="26" t="s">
        <v>165</v>
      </c>
      <c r="K23" s="598" t="s">
        <v>74</v>
      </c>
      <c r="L23" s="599"/>
    </row>
    <row r="24" spans="2:14" ht="39.75" customHeight="1" x14ac:dyDescent="0.25">
      <c r="B24" s="582" t="s">
        <v>134</v>
      </c>
      <c r="C24" s="583"/>
      <c r="D24" s="90" t="s">
        <v>283</v>
      </c>
      <c r="E24" s="90" t="s">
        <v>282</v>
      </c>
      <c r="F24" s="90"/>
      <c r="G24" s="90"/>
      <c r="H24" s="90"/>
      <c r="I24" s="90"/>
      <c r="J24" s="90"/>
      <c r="K24" s="596"/>
      <c r="L24" s="597"/>
    </row>
    <row r="25" spans="2:14" ht="39.75" customHeight="1" x14ac:dyDescent="0.25">
      <c r="B25" s="582" t="s">
        <v>135</v>
      </c>
      <c r="C25" s="583"/>
      <c r="D25" s="90"/>
      <c r="E25" s="90"/>
      <c r="F25" s="90"/>
      <c r="G25" s="90"/>
      <c r="H25" s="90"/>
      <c r="I25" s="90"/>
      <c r="J25" s="90"/>
      <c r="K25" s="596"/>
      <c r="L25" s="597"/>
    </row>
    <row r="26" spans="2:14" ht="39.75" customHeight="1" x14ac:dyDescent="0.25">
      <c r="B26" s="582" t="s">
        <v>136</v>
      </c>
      <c r="C26" s="583"/>
      <c r="D26" s="90"/>
      <c r="E26" s="90"/>
      <c r="F26" s="90"/>
      <c r="G26" s="90"/>
      <c r="H26" s="90"/>
      <c r="I26" s="90"/>
      <c r="J26" s="90"/>
      <c r="K26" s="596"/>
      <c r="L26" s="597"/>
    </row>
    <row r="27" spans="2:14" ht="45.75" customHeight="1" x14ac:dyDescent="0.25">
      <c r="B27" s="600" t="s">
        <v>60</v>
      </c>
      <c r="C27" s="25" t="s">
        <v>37</v>
      </c>
      <c r="D27" s="91" t="s">
        <v>538</v>
      </c>
      <c r="E27" s="91" t="s">
        <v>539</v>
      </c>
      <c r="F27" s="91"/>
      <c r="G27" s="91"/>
      <c r="H27" s="91"/>
      <c r="I27" s="91"/>
      <c r="J27" s="91"/>
      <c r="K27" s="596"/>
      <c r="L27" s="597"/>
    </row>
    <row r="28" spans="2:14" ht="156.75" customHeight="1" x14ac:dyDescent="0.25">
      <c r="B28" s="601"/>
      <c r="C28" s="25" t="s">
        <v>38</v>
      </c>
      <c r="D28" s="91" t="s">
        <v>540</v>
      </c>
      <c r="E28" s="91" t="s">
        <v>541</v>
      </c>
      <c r="F28" s="91"/>
      <c r="G28" s="91"/>
      <c r="H28" s="91"/>
      <c r="I28" s="91"/>
      <c r="J28" s="91"/>
      <c r="K28" s="596"/>
      <c r="L28" s="597"/>
    </row>
    <row r="29" spans="2:14" ht="52.5" customHeight="1" x14ac:dyDescent="0.25">
      <c r="B29" s="601"/>
      <c r="C29" s="25" t="s">
        <v>169</v>
      </c>
      <c r="D29" s="95">
        <v>43510</v>
      </c>
      <c r="E29" s="95">
        <v>44495</v>
      </c>
      <c r="F29" s="95"/>
      <c r="G29" s="95"/>
      <c r="H29" s="95"/>
      <c r="I29" s="95"/>
      <c r="J29" s="95"/>
      <c r="K29" s="596"/>
      <c r="L29" s="597"/>
    </row>
    <row r="30" spans="2:14" ht="54.75" customHeight="1" x14ac:dyDescent="0.25">
      <c r="B30" s="601"/>
      <c r="C30" s="25" t="s">
        <v>42</v>
      </c>
      <c r="D30" s="95">
        <v>44099</v>
      </c>
      <c r="E30" s="95">
        <v>44869</v>
      </c>
      <c r="F30" s="95"/>
      <c r="G30" s="95"/>
      <c r="H30" s="95"/>
      <c r="I30" s="95"/>
      <c r="J30" s="95"/>
      <c r="K30" s="596"/>
      <c r="L30" s="597"/>
    </row>
    <row r="31" spans="2:14" ht="41.25" customHeight="1" x14ac:dyDescent="0.25">
      <c r="B31" s="601"/>
      <c r="C31" s="25" t="s">
        <v>39</v>
      </c>
      <c r="D31" s="92">
        <v>2020</v>
      </c>
      <c r="E31" s="92">
        <v>2022</v>
      </c>
      <c r="F31" s="92"/>
      <c r="G31" s="92"/>
      <c r="H31" s="92"/>
      <c r="I31" s="92"/>
      <c r="J31" s="92"/>
      <c r="K31" s="596"/>
      <c r="L31" s="597"/>
    </row>
    <row r="32" spans="2:14" ht="63" customHeight="1" x14ac:dyDescent="0.25">
      <c r="B32" s="601"/>
      <c r="C32" s="25" t="s">
        <v>40</v>
      </c>
      <c r="D32" s="91" t="s">
        <v>542</v>
      </c>
      <c r="E32" s="91" t="s">
        <v>543</v>
      </c>
      <c r="F32" s="91"/>
      <c r="G32" s="91"/>
      <c r="H32" s="91"/>
      <c r="I32" s="91"/>
      <c r="J32" s="91"/>
      <c r="K32" s="596"/>
      <c r="L32" s="597"/>
    </row>
    <row r="33" spans="2:12" ht="46.5" customHeight="1" x14ac:dyDescent="0.25">
      <c r="B33" s="601"/>
      <c r="C33" s="25" t="s">
        <v>41</v>
      </c>
      <c r="D33" s="91" t="s">
        <v>544</v>
      </c>
      <c r="E33" s="91" t="s">
        <v>545</v>
      </c>
      <c r="F33" s="91"/>
      <c r="G33" s="91"/>
      <c r="H33" s="91"/>
      <c r="I33" s="91"/>
      <c r="J33" s="91"/>
      <c r="K33" s="596"/>
      <c r="L33" s="597"/>
    </row>
    <row r="34" spans="2:12" ht="27.75" customHeight="1" x14ac:dyDescent="0.25">
      <c r="B34" s="601"/>
      <c r="C34" s="27" t="s">
        <v>35</v>
      </c>
      <c r="D34" s="96">
        <v>41</v>
      </c>
      <c r="E34" s="96">
        <v>26</v>
      </c>
      <c r="F34" s="96"/>
      <c r="G34" s="97"/>
      <c r="H34" s="97"/>
      <c r="I34" s="97"/>
      <c r="J34" s="97"/>
      <c r="K34" s="596"/>
      <c r="L34" s="597"/>
    </row>
    <row r="35" spans="2:12" ht="102.75" customHeight="1" x14ac:dyDescent="0.25">
      <c r="B35" s="601"/>
      <c r="C35" s="25" t="s">
        <v>137</v>
      </c>
      <c r="D35" s="93">
        <v>5117.5600000000004</v>
      </c>
      <c r="E35" s="93">
        <v>2743.17</v>
      </c>
      <c r="F35" s="93"/>
      <c r="G35" s="93"/>
      <c r="H35" s="93"/>
      <c r="I35" s="93"/>
      <c r="J35" s="93"/>
      <c r="K35" s="596"/>
      <c r="L35" s="597"/>
    </row>
    <row r="36" spans="2:12" ht="48" customHeight="1" x14ac:dyDescent="0.25">
      <c r="B36" s="601"/>
      <c r="C36" s="25" t="s">
        <v>76</v>
      </c>
      <c r="D36" s="105">
        <f>IFERROR(D35*VLOOKUP(D31,'DATOS INICIALES'!$A$12:$B$43,2,0),"0")</f>
        <v>4492209520.6800003</v>
      </c>
      <c r="E36" s="105">
        <f>IFERROR(E35*VLOOKUP(E31,'DATOS INICIALES'!$A$12:$B$43,2,0),"0")</f>
        <v>2743170000</v>
      </c>
      <c r="F36" s="105" t="str">
        <f>IFERROR(F35*VLOOKUP(F31,'DATOS INICIALES'!$A$12:$B$43,2,0),"0")</f>
        <v>0</v>
      </c>
      <c r="G36" s="105" t="str">
        <f>IFERROR(G35*VLOOKUP(G31,'DATOS INICIALES'!$A$12:$B$43,2,0),"0")</f>
        <v>0</v>
      </c>
      <c r="H36" s="105" t="str">
        <f>IFERROR(H35*VLOOKUP(H31,'DATOS INICIALES'!$A$12:$B$43,2,0),"0")</f>
        <v>0</v>
      </c>
      <c r="I36" s="105" t="str">
        <f>IFERROR(I35*VLOOKUP(I31,'DATOS INICIALES'!$A$12:$B$43,2,0),"0")</f>
        <v>0</v>
      </c>
      <c r="J36" s="105" t="str">
        <f>IFERROR(J35*VLOOKUP(J31,'DATOS INICIALES'!$A$12:$B$43,2,0),"0")</f>
        <v>0</v>
      </c>
      <c r="K36" s="596"/>
      <c r="L36" s="597"/>
    </row>
    <row r="37" spans="2:12" ht="33.75" customHeight="1" x14ac:dyDescent="0.25">
      <c r="B37" s="601"/>
      <c r="C37" s="25" t="s">
        <v>138</v>
      </c>
      <c r="D37" s="94">
        <v>0.95</v>
      </c>
      <c r="E37" s="94">
        <v>0.1</v>
      </c>
      <c r="F37" s="94"/>
      <c r="G37" s="94"/>
      <c r="H37" s="94"/>
      <c r="I37" s="94"/>
      <c r="J37" s="94"/>
      <c r="K37" s="596"/>
      <c r="L37" s="597"/>
    </row>
    <row r="38" spans="2:12" ht="48.75" customHeight="1" x14ac:dyDescent="0.25">
      <c r="B38" s="601"/>
      <c r="C38" s="25" t="s">
        <v>144</v>
      </c>
      <c r="D38" s="105">
        <f t="shared" ref="D38:J38" si="3">IF(D24="","0",D37*D36)</f>
        <v>4267599044.6459999</v>
      </c>
      <c r="E38" s="105">
        <f t="shared" si="3"/>
        <v>274317000</v>
      </c>
      <c r="F38" s="105" t="str">
        <f t="shared" si="3"/>
        <v>0</v>
      </c>
      <c r="G38" s="105" t="str">
        <f t="shared" si="3"/>
        <v>0</v>
      </c>
      <c r="H38" s="105" t="str">
        <f t="shared" si="3"/>
        <v>0</v>
      </c>
      <c r="I38" s="105" t="str">
        <f t="shared" si="3"/>
        <v>0</v>
      </c>
      <c r="J38" s="105" t="str">
        <f t="shared" si="3"/>
        <v>0</v>
      </c>
      <c r="K38" s="596"/>
      <c r="L38" s="597"/>
    </row>
    <row r="39" spans="2:12" ht="65.25" customHeight="1" x14ac:dyDescent="0.25">
      <c r="B39" s="601"/>
      <c r="C39" s="25" t="s">
        <v>139</v>
      </c>
      <c r="D39" s="106">
        <f t="shared" ref="D39:J39" si="4">IFERROR(D35*D37,"0")</f>
        <v>4861.6819999999998</v>
      </c>
      <c r="E39" s="106">
        <f t="shared" si="4"/>
        <v>274.31700000000001</v>
      </c>
      <c r="F39" s="106">
        <f t="shared" si="4"/>
        <v>0</v>
      </c>
      <c r="G39" s="106">
        <f t="shared" si="4"/>
        <v>0</v>
      </c>
      <c r="H39" s="106">
        <f t="shared" si="4"/>
        <v>0</v>
      </c>
      <c r="I39" s="106">
        <f t="shared" si="4"/>
        <v>0</v>
      </c>
      <c r="J39" s="106">
        <f t="shared" si="4"/>
        <v>0</v>
      </c>
      <c r="K39" s="596"/>
      <c r="L39" s="597"/>
    </row>
    <row r="40" spans="2:12" ht="65.25" customHeight="1" x14ac:dyDescent="0.25">
      <c r="B40" s="601"/>
      <c r="C40" s="25" t="s">
        <v>140</v>
      </c>
      <c r="D40" s="94"/>
      <c r="E40" s="94"/>
      <c r="F40" s="94"/>
      <c r="G40" s="94"/>
      <c r="H40" s="94"/>
      <c r="I40" s="94"/>
      <c r="J40" s="94"/>
      <c r="K40" s="596"/>
      <c r="L40" s="597"/>
    </row>
    <row r="41" spans="2:12" ht="65.25" customHeight="1" x14ac:dyDescent="0.25">
      <c r="B41" s="601"/>
      <c r="C41" s="25" t="s">
        <v>145</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596"/>
      <c r="L41" s="597"/>
    </row>
    <row r="42" spans="2:12" ht="65.25" customHeight="1" x14ac:dyDescent="0.25">
      <c r="B42" s="601"/>
      <c r="C42" s="25" t="s">
        <v>141</v>
      </c>
      <c r="D42" s="106">
        <f>IF(D25="",0,D35*D40)</f>
        <v>0</v>
      </c>
      <c r="E42" s="106">
        <f t="shared" ref="E42:J42" si="6">IF(E25="",0,E35*E40)</f>
        <v>0</v>
      </c>
      <c r="F42" s="106">
        <f t="shared" si="6"/>
        <v>0</v>
      </c>
      <c r="G42" s="106">
        <f t="shared" si="6"/>
        <v>0</v>
      </c>
      <c r="H42" s="106">
        <f t="shared" si="6"/>
        <v>0</v>
      </c>
      <c r="I42" s="106">
        <f t="shared" si="6"/>
        <v>0</v>
      </c>
      <c r="J42" s="106">
        <f t="shared" si="6"/>
        <v>0</v>
      </c>
      <c r="K42" s="596"/>
      <c r="L42" s="597"/>
    </row>
    <row r="43" spans="2:12" ht="65.25" customHeight="1" x14ac:dyDescent="0.25">
      <c r="B43" s="601"/>
      <c r="C43" s="25" t="s">
        <v>142</v>
      </c>
      <c r="D43" s="94"/>
      <c r="E43" s="94"/>
      <c r="F43" s="94"/>
      <c r="G43" s="94"/>
      <c r="H43" s="94"/>
      <c r="I43" s="94"/>
      <c r="J43" s="94"/>
      <c r="K43" s="596"/>
      <c r="L43" s="597"/>
    </row>
    <row r="44" spans="2:12" ht="65.25" customHeight="1" x14ac:dyDescent="0.25">
      <c r="B44" s="601"/>
      <c r="C44" s="25" t="s">
        <v>146</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596"/>
      <c r="L44" s="597"/>
    </row>
    <row r="45" spans="2:12" ht="65.25" customHeight="1" x14ac:dyDescent="0.25">
      <c r="B45" s="602"/>
      <c r="C45" s="25" t="s">
        <v>143</v>
      </c>
      <c r="D45" s="106">
        <f>IF(D26="",0,D35*D43)</f>
        <v>0</v>
      </c>
      <c r="E45" s="106">
        <f t="shared" ref="E45:J45" si="8">IF(E26="",0,E35*E43)</f>
        <v>0</v>
      </c>
      <c r="F45" s="106">
        <f t="shared" si="8"/>
        <v>0</v>
      </c>
      <c r="G45" s="106">
        <f t="shared" si="8"/>
        <v>0</v>
      </c>
      <c r="H45" s="106">
        <f t="shared" si="8"/>
        <v>0</v>
      </c>
      <c r="I45" s="106">
        <f t="shared" si="8"/>
        <v>0</v>
      </c>
      <c r="J45" s="106">
        <f t="shared" si="8"/>
        <v>0</v>
      </c>
      <c r="K45" s="596"/>
      <c r="L45" s="597"/>
    </row>
    <row r="46" spans="2:12" ht="39.75" customHeight="1" x14ac:dyDescent="0.25">
      <c r="B46" s="142" t="s">
        <v>57</v>
      </c>
      <c r="C46" s="29" t="s">
        <v>58</v>
      </c>
      <c r="D46" s="90" t="s">
        <v>14</v>
      </c>
      <c r="E46" s="90" t="s">
        <v>14</v>
      </c>
      <c r="F46" s="90"/>
      <c r="G46" s="90"/>
      <c r="H46" s="90"/>
      <c r="I46" s="90"/>
      <c r="J46" s="90"/>
      <c r="K46" s="596"/>
      <c r="L46" s="597"/>
    </row>
    <row r="47" spans="2:12" ht="24.75" customHeight="1" x14ac:dyDescent="0.25">
      <c r="B47" s="606" t="s">
        <v>36</v>
      </c>
      <c r="C47" s="28">
        <f>+'DATOS INICIALES'!D21</f>
        <v>72101500</v>
      </c>
      <c r="D47" s="96" t="s">
        <v>79</v>
      </c>
      <c r="E47" s="96" t="s">
        <v>79</v>
      </c>
      <c r="F47" s="96"/>
      <c r="G47" s="96"/>
      <c r="H47" s="96"/>
      <c r="I47" s="96"/>
      <c r="J47" s="97"/>
      <c r="K47" s="596"/>
      <c r="L47" s="597"/>
    </row>
    <row r="48" spans="2:12" ht="24.75" customHeight="1" x14ac:dyDescent="0.25">
      <c r="B48" s="607"/>
      <c r="C48" s="28">
        <f>+'DATOS INICIALES'!D22</f>
        <v>72102900</v>
      </c>
      <c r="D48" s="96"/>
      <c r="E48" s="96"/>
      <c r="F48" s="96"/>
      <c r="G48" s="96"/>
      <c r="H48" s="96"/>
      <c r="I48" s="96"/>
      <c r="J48" s="97"/>
      <c r="K48" s="596"/>
      <c r="L48" s="597"/>
    </row>
    <row r="49" spans="2:12" ht="24.75" customHeight="1" x14ac:dyDescent="0.25">
      <c r="B49" s="607"/>
      <c r="C49" s="28">
        <f>+'DATOS INICIALES'!D23</f>
        <v>72103300</v>
      </c>
      <c r="D49" s="96"/>
      <c r="E49" s="96"/>
      <c r="F49" s="96"/>
      <c r="G49" s="96"/>
      <c r="H49" s="96"/>
      <c r="I49" s="96"/>
      <c r="J49" s="97"/>
      <c r="K49" s="596"/>
      <c r="L49" s="597"/>
    </row>
    <row r="50" spans="2:12" ht="24.75" customHeight="1" x14ac:dyDescent="0.25">
      <c r="B50" s="607"/>
      <c r="C50" s="28">
        <f>+'DATOS INICIALES'!D24</f>
        <v>72141100</v>
      </c>
      <c r="D50" s="96"/>
      <c r="E50" s="96"/>
      <c r="F50" s="96"/>
      <c r="G50" s="96"/>
      <c r="H50" s="96"/>
      <c r="I50" s="96"/>
      <c r="J50" s="97"/>
      <c r="K50" s="596"/>
      <c r="L50" s="597"/>
    </row>
    <row r="51" spans="2:12" ht="24.75" customHeight="1" x14ac:dyDescent="0.25">
      <c r="B51" s="607"/>
      <c r="C51" s="28">
        <f>+'DATOS INICIALES'!D25</f>
        <v>72141500</v>
      </c>
      <c r="D51" s="96"/>
      <c r="E51" s="96"/>
      <c r="F51" s="96"/>
      <c r="G51" s="96"/>
      <c r="H51" s="96"/>
      <c r="I51" s="96"/>
      <c r="J51" s="97"/>
      <c r="K51" s="596"/>
      <c r="L51" s="597"/>
    </row>
    <row r="52" spans="2:12" ht="24.75" customHeight="1" x14ac:dyDescent="0.25">
      <c r="B52" s="607"/>
      <c r="C52" s="28">
        <f>+'DATOS INICIALES'!D26</f>
        <v>72153900</v>
      </c>
      <c r="D52" s="96"/>
      <c r="E52" s="96"/>
      <c r="F52" s="96"/>
      <c r="G52" s="96"/>
      <c r="H52" s="96"/>
      <c r="I52" s="96"/>
      <c r="J52" s="97"/>
      <c r="K52" s="596"/>
      <c r="L52" s="597"/>
    </row>
    <row r="53" spans="2:12" ht="24.75" customHeight="1" x14ac:dyDescent="0.25">
      <c r="B53" s="607"/>
      <c r="C53" s="28"/>
      <c r="D53" s="96"/>
      <c r="E53" s="96"/>
      <c r="F53" s="96"/>
      <c r="G53" s="96"/>
      <c r="H53" s="96"/>
      <c r="I53" s="96"/>
      <c r="J53" s="96"/>
      <c r="K53" s="596"/>
      <c r="L53" s="597"/>
    </row>
    <row r="54" spans="2:12" ht="60.75" customHeight="1" x14ac:dyDescent="0.25">
      <c r="B54" s="608"/>
      <c r="C54" s="15" t="s">
        <v>59</v>
      </c>
      <c r="D54" s="15" t="str">
        <f t="shared" ref="D54:J54" si="9">IF(D24="","N/A",IF(D47="SI","CUMPLE",IF(D48="SI","CUMPLE",IF(D49="SI","CUMPLE",IF(D50="SI","CUMPLE",IF(D51="SI","CUMPLE",IF(D52="SI","CUMPLE",IF(D53="SI","CUMPLE","NO CUMPLE"))))))))</f>
        <v>CUMPLE</v>
      </c>
      <c r="E54" s="15" t="str">
        <f t="shared" si="9"/>
        <v>CUMPLE</v>
      </c>
      <c r="F54" s="15" t="str">
        <f t="shared" si="9"/>
        <v>N/A</v>
      </c>
      <c r="G54" s="15" t="str">
        <f t="shared" si="9"/>
        <v>N/A</v>
      </c>
      <c r="H54" s="15" t="str">
        <f t="shared" si="9"/>
        <v>N/A</v>
      </c>
      <c r="I54" s="15" t="str">
        <f t="shared" si="9"/>
        <v>N/A</v>
      </c>
      <c r="J54" s="15" t="str">
        <f t="shared" si="9"/>
        <v>N/A</v>
      </c>
      <c r="K54" s="596"/>
      <c r="L54" s="597"/>
    </row>
    <row r="55" spans="2:12" ht="296.25" customHeight="1" x14ac:dyDescent="0.25">
      <c r="B55" s="609" t="s">
        <v>206</v>
      </c>
      <c r="C55" s="610"/>
      <c r="D55" s="90" t="s">
        <v>14</v>
      </c>
      <c r="E55" s="90" t="s">
        <v>14</v>
      </c>
      <c r="F55" s="90"/>
      <c r="G55" s="90"/>
      <c r="H55" s="90"/>
      <c r="I55" s="90"/>
      <c r="J55" s="90"/>
      <c r="K55" s="639"/>
      <c r="L55" s="640"/>
    </row>
    <row r="56" spans="2:12" ht="353.25" customHeight="1" x14ac:dyDescent="0.25">
      <c r="B56" s="609" t="s">
        <v>209</v>
      </c>
      <c r="C56" s="610"/>
      <c r="D56" s="90" t="s">
        <v>14</v>
      </c>
      <c r="E56" s="90" t="s">
        <v>14</v>
      </c>
      <c r="F56" s="90"/>
      <c r="G56" s="90"/>
      <c r="H56" s="90"/>
      <c r="I56" s="90"/>
      <c r="J56" s="90"/>
      <c r="K56" s="639"/>
      <c r="L56" s="640"/>
    </row>
    <row r="57" spans="2:12" ht="99" customHeight="1" x14ac:dyDescent="0.25">
      <c r="B57" s="603" t="s">
        <v>211</v>
      </c>
      <c r="C57" s="604"/>
      <c r="D57" s="90" t="s">
        <v>14</v>
      </c>
      <c r="E57" s="90" t="s">
        <v>14</v>
      </c>
      <c r="F57" s="90"/>
      <c r="G57" s="90"/>
      <c r="H57" s="90"/>
      <c r="I57" s="90"/>
      <c r="J57" s="90"/>
      <c r="K57" s="639"/>
      <c r="L57" s="640"/>
    </row>
    <row r="58" spans="2:12" ht="92.25" customHeight="1" x14ac:dyDescent="0.25">
      <c r="B58" s="603" t="s">
        <v>207</v>
      </c>
      <c r="C58" s="604"/>
      <c r="D58" s="90" t="s">
        <v>14</v>
      </c>
      <c r="E58" s="90" t="s">
        <v>14</v>
      </c>
      <c r="F58" s="90"/>
      <c r="G58" s="90"/>
      <c r="H58" s="90"/>
      <c r="I58" s="90"/>
      <c r="J58" s="90"/>
      <c r="K58" s="639"/>
      <c r="L58" s="640"/>
    </row>
    <row r="59" spans="2:12" ht="291.75" customHeight="1" x14ac:dyDescent="0.25">
      <c r="B59" s="603" t="s">
        <v>208</v>
      </c>
      <c r="C59" s="604"/>
      <c r="D59" s="90" t="s">
        <v>14</v>
      </c>
      <c r="E59" s="90" t="s">
        <v>14</v>
      </c>
      <c r="F59" s="90"/>
      <c r="G59" s="90"/>
      <c r="H59" s="90"/>
      <c r="I59" s="90"/>
      <c r="J59" s="90"/>
      <c r="K59" s="639"/>
      <c r="L59" s="640"/>
    </row>
    <row r="60" spans="2:12" ht="336" customHeight="1" x14ac:dyDescent="0.25">
      <c r="B60" s="531" t="s">
        <v>213</v>
      </c>
      <c r="C60" s="531"/>
      <c r="D60" s="90" t="s">
        <v>14</v>
      </c>
      <c r="E60" s="90" t="s">
        <v>14</v>
      </c>
      <c r="F60" s="90"/>
      <c r="G60" s="90"/>
      <c r="H60" s="90"/>
      <c r="I60" s="90"/>
      <c r="J60" s="90"/>
      <c r="K60" s="639"/>
      <c r="L60" s="640"/>
    </row>
    <row r="61" spans="2:12" ht="129.75" customHeight="1" x14ac:dyDescent="0.25">
      <c r="B61" s="584" t="s">
        <v>168</v>
      </c>
      <c r="C61" s="585"/>
      <c r="D61" s="90" t="s">
        <v>13</v>
      </c>
      <c r="E61" s="90" t="s">
        <v>13</v>
      </c>
      <c r="F61" s="90"/>
      <c r="G61" s="90"/>
      <c r="H61" s="90"/>
      <c r="I61" s="90"/>
      <c r="J61" s="90"/>
      <c r="K61" s="639"/>
      <c r="L61" s="640"/>
    </row>
    <row r="62" spans="2:12" ht="408.75" customHeight="1" x14ac:dyDescent="0.25">
      <c r="B62" s="605" t="s">
        <v>170</v>
      </c>
      <c r="C62" s="605"/>
      <c r="D62" s="90" t="s">
        <v>13</v>
      </c>
      <c r="E62" s="90" t="s">
        <v>13</v>
      </c>
      <c r="F62" s="90"/>
      <c r="G62" s="90"/>
      <c r="H62" s="90"/>
      <c r="I62" s="90"/>
      <c r="J62" s="90"/>
      <c r="K62" s="639"/>
      <c r="L62" s="640"/>
    </row>
    <row r="63" spans="2:12" ht="234.75" customHeight="1" x14ac:dyDescent="0.25">
      <c r="B63" s="531" t="s">
        <v>212</v>
      </c>
      <c r="C63" s="531"/>
      <c r="D63" s="90" t="s">
        <v>14</v>
      </c>
      <c r="E63" s="90" t="s">
        <v>14</v>
      </c>
      <c r="F63" s="90"/>
      <c r="G63" s="90"/>
      <c r="H63" s="90"/>
      <c r="I63" s="90"/>
      <c r="J63" s="90"/>
      <c r="K63" s="639"/>
      <c r="L63" s="640"/>
    </row>
    <row r="64" spans="2:12" ht="70.5" customHeight="1" x14ac:dyDescent="0.25">
      <c r="B64" s="611" t="s">
        <v>80</v>
      </c>
      <c r="C64" s="611"/>
      <c r="D64" s="15" t="str">
        <f>IF(D24="","N/A",IF(AND(D46="CUMPLE",D54="CUMPLE",D55="CUMPLE",D56="CUMPLE",D57="CUMPLE",D58="CUMPLE",OR(D59="CUMPLE",D59="N/A"),D60="CUMPLE",OR(D61="CUMPLE",D61="N/A"),D63="CUMPLE",OR(D62="CUMPLE",D62="N/A")),"CUMPLE","NO CUMPLE"))</f>
        <v>CUMPLE</v>
      </c>
      <c r="E64" s="15" t="str">
        <f>IF(E24="","N/A",IF(AND(E46="CUMPLE",E54="CUMPLE",E55="CUMPLE",E56="CUMPLE",E57="CUMPLE",E58="CUMPLE",OR(E59="CUMPLE",E59="N/A"),E60="CUMPLE",OR(E61="CUMPLE",E61="N/A"),E63="CUMPLE",OR(E62="CUMPLE",E62="N/A")),"CUMPLE","NO CUMPLE"))</f>
        <v>CUMPLE</v>
      </c>
      <c r="F64" s="15" t="str">
        <f t="shared" ref="F64:J64" si="10">IF(F24="","N/A",IF(AND(F46="CUMPLE",F54="CUMPLE",F55="CUMPLE",F56="CUMPLE",F57="CUMPLE",F58="CUMPLE",OR(F59="CUMPLE",F59="N/A"),F60="CUMPLE",OR(F61="CUMPLE",F61="N/A"),F63="CUMPLE",OR(F62="CUMPLE",F62="N/A")),"CUMPLE","NO CUMPLE"))</f>
        <v>N/A</v>
      </c>
      <c r="G64" s="15" t="str">
        <f t="shared" si="10"/>
        <v>N/A</v>
      </c>
      <c r="H64" s="15" t="str">
        <f t="shared" si="10"/>
        <v>N/A</v>
      </c>
      <c r="I64" s="15" t="str">
        <f t="shared" si="10"/>
        <v>N/A</v>
      </c>
      <c r="J64" s="15" t="str">
        <f t="shared" si="10"/>
        <v>N/A</v>
      </c>
      <c r="K64" s="165"/>
      <c r="L64" s="162"/>
    </row>
    <row r="65" spans="2:12" ht="81.75" customHeight="1" x14ac:dyDescent="0.25">
      <c r="B65" s="531" t="s">
        <v>177</v>
      </c>
      <c r="C65" s="531"/>
      <c r="D65" s="90" t="s">
        <v>14</v>
      </c>
      <c r="E65" s="90" t="s">
        <v>14</v>
      </c>
      <c r="F65" s="90"/>
      <c r="G65" s="90"/>
      <c r="H65" s="90"/>
      <c r="I65" s="90"/>
      <c r="J65" s="90"/>
      <c r="K65" s="639"/>
      <c r="L65" s="640"/>
    </row>
  </sheetData>
  <sheetProtection formatCells="0" formatColumns="0" formatRows="0"/>
  <mergeCells count="80">
    <mergeCell ref="B12:L12"/>
    <mergeCell ref="B2:L2"/>
    <mergeCell ref="B3:L3"/>
    <mergeCell ref="B4:L4"/>
    <mergeCell ref="B5:L5"/>
    <mergeCell ref="B7:I7"/>
    <mergeCell ref="J7:L7"/>
    <mergeCell ref="C8:I8"/>
    <mergeCell ref="C9:I9"/>
    <mergeCell ref="C10:I10"/>
    <mergeCell ref="C11:G11"/>
    <mergeCell ref="I11:L11"/>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K39:L39"/>
    <mergeCell ref="K40:L40"/>
    <mergeCell ref="K41:L41"/>
    <mergeCell ref="K42:L42"/>
    <mergeCell ref="K43:L43"/>
    <mergeCell ref="K44:L44"/>
    <mergeCell ref="K46:L46"/>
    <mergeCell ref="B47:B54"/>
    <mergeCell ref="K47:L47"/>
    <mergeCell ref="K48:L48"/>
    <mergeCell ref="K49:L49"/>
    <mergeCell ref="K50:L50"/>
    <mergeCell ref="K51:L51"/>
    <mergeCell ref="K52:L52"/>
    <mergeCell ref="K53:L53"/>
    <mergeCell ref="K54:L54"/>
    <mergeCell ref="B55:C55"/>
    <mergeCell ref="K55:L55"/>
    <mergeCell ref="B56:C56"/>
    <mergeCell ref="K56:L56"/>
    <mergeCell ref="B57:C57"/>
    <mergeCell ref="K57:L57"/>
    <mergeCell ref="B58:C58"/>
    <mergeCell ref="K58:L58"/>
    <mergeCell ref="B59:C59"/>
    <mergeCell ref="K59:L59"/>
    <mergeCell ref="B60:C60"/>
    <mergeCell ref="K60:L60"/>
    <mergeCell ref="B64:C64"/>
    <mergeCell ref="B65:C65"/>
    <mergeCell ref="K65:L65"/>
    <mergeCell ref="B61:C61"/>
    <mergeCell ref="K61:L61"/>
    <mergeCell ref="B62:C62"/>
    <mergeCell ref="K62:L62"/>
    <mergeCell ref="B63:C63"/>
    <mergeCell ref="K63:L63"/>
  </mergeCells>
  <conditionalFormatting sqref="D25:J35">
    <cfRule type="containsBlanks" dxfId="332" priority="13">
      <formula>LEN(TRIM(D25))=0</formula>
    </cfRule>
    <cfRule type="notContainsErrors" dxfId="331" priority="14">
      <formula>NOT(ISERROR(D25))</formula>
    </cfRule>
  </conditionalFormatting>
  <conditionalFormatting sqref="D34:J34 D24:K24 D37:J37 D40:J40 D43:J43 D46:J53 D55:J63 K64:L64 D65:K65">
    <cfRule type="containsBlanks" dxfId="330" priority="15">
      <formula>LEN(TRIM(D24))=0</formula>
    </cfRule>
  </conditionalFormatting>
  <conditionalFormatting sqref="D46:J53">
    <cfRule type="cellIs" dxfId="329" priority="11" operator="equal">
      <formula>"NO CUMPLE"</formula>
    </cfRule>
    <cfRule type="cellIs" dxfId="328" priority="12" operator="equal">
      <formula>"CUMPLE"</formula>
    </cfRule>
  </conditionalFormatting>
  <conditionalFormatting sqref="D54:J54">
    <cfRule type="cellIs" dxfId="327" priority="27" operator="equal">
      <formula>"""CUMPLE"""</formula>
    </cfRule>
    <cfRule type="cellIs" dxfId="326" priority="26" operator="equal">
      <formula>"NO CUMPLE"</formula>
    </cfRule>
    <cfRule type="cellIs" dxfId="325" priority="25" operator="equal">
      <formula>"CUMPLE"</formula>
    </cfRule>
    <cfRule type="cellIs" dxfId="324" priority="21" operator="equal">
      <formula>"N/A"</formula>
    </cfRule>
  </conditionalFormatting>
  <conditionalFormatting sqref="D55:J63">
    <cfRule type="cellIs" dxfId="323" priority="3" operator="equal">
      <formula>"NO CUMPLE"</formula>
    </cfRule>
    <cfRule type="cellIs" dxfId="322" priority="4" operator="equal">
      <formula>"CUMPLE"</formula>
    </cfRule>
  </conditionalFormatting>
  <conditionalFormatting sqref="D64:J64">
    <cfRule type="cellIs" dxfId="321" priority="19" operator="equal">
      <formula>"NO CUMPLE"</formula>
    </cfRule>
    <cfRule type="cellIs" dxfId="320" priority="20" operator="equal">
      <formula>"""CUMPLE"""</formula>
    </cfRule>
    <cfRule type="cellIs" dxfId="319" priority="17" operator="equal">
      <formula>"N/A"</formula>
    </cfRule>
    <cfRule type="cellIs" dxfId="318" priority="18" operator="equal">
      <formula>"CUMPLE"</formula>
    </cfRule>
  </conditionalFormatting>
  <conditionalFormatting sqref="D65:J65">
    <cfRule type="cellIs" dxfId="317" priority="9" operator="equal">
      <formula>"NO CUMPLE"</formula>
    </cfRule>
    <cfRule type="cellIs" dxfId="316" priority="10" operator="equal">
      <formula>"CUMPLE"</formula>
    </cfRule>
  </conditionalFormatting>
  <conditionalFormatting sqref="D24:K24 D34:J34 D37:J37 D40:J40 D43:J43 D46:J53 D55:J63 K64:L64 D65:K65">
    <cfRule type="notContainsErrors" dxfId="315" priority="16">
      <formula>NOT(ISERROR(D24))</formula>
    </cfRule>
  </conditionalFormatting>
  <conditionalFormatting sqref="F20:H20">
    <cfRule type="cellIs" dxfId="314" priority="31" operator="equal">
      <formula>"CUMPLE"</formula>
    </cfRule>
    <cfRule type="cellIs" dxfId="313" priority="32" operator="equal">
      <formula>"NO CUMPLE"</formula>
    </cfRule>
    <cfRule type="cellIs" dxfId="312" priority="33" operator="equal">
      <formula>"""CUMPLE"""</formula>
    </cfRule>
  </conditionalFormatting>
  <conditionalFormatting sqref="I11">
    <cfRule type="containsText" dxfId="311" priority="37" operator="containsText" text="NO CUMPLE">
      <formula>NOT(ISERROR(SEARCH("NO CUMPLE",I11)))</formula>
    </cfRule>
    <cfRule type="containsText" dxfId="310" priority="34" operator="containsText" text="INHABILITADO">
      <formula>NOT(ISERROR(SEARCH("INHABILITADO",I11)))</formula>
    </cfRule>
    <cfRule type="containsText" dxfId="309" priority="35" operator="containsText" text="HABILITADO">
      <formula>NOT(ISERROR(SEARCH("HABILITADO",I11)))</formula>
    </cfRule>
    <cfRule type="containsText" dxfId="308" priority="36" operator="containsText" text="HABILITADO">
      <formula>NOT(ISERROR(SEARCH("HABILITADO",I11)))</formula>
    </cfRule>
  </conditionalFormatting>
  <conditionalFormatting sqref="J20">
    <cfRule type="cellIs" dxfId="307" priority="8" operator="equal">
      <formula>"SI"</formula>
    </cfRule>
    <cfRule type="cellIs" dxfId="306" priority="7" operator="equal">
      <formula>"NO"</formula>
    </cfRule>
  </conditionalFormatting>
  <conditionalFormatting sqref="K19">
    <cfRule type="cellIs" dxfId="305" priority="22" operator="equal">
      <formula>"CUMPLE"</formula>
    </cfRule>
    <cfRule type="cellIs" dxfId="304" priority="23" operator="equal">
      <formula>"NO CUMPLE"</formula>
    </cfRule>
    <cfRule type="cellIs" dxfId="303" priority="24" operator="equal">
      <formula>"""CUMPLE"""</formula>
    </cfRule>
  </conditionalFormatting>
  <conditionalFormatting sqref="K25:K63">
    <cfRule type="notContainsErrors" dxfId="302" priority="2">
      <formula>NOT(ISERROR(K25))</formula>
    </cfRule>
    <cfRule type="containsBlanks" dxfId="301" priority="1">
      <formula>LEN(TRIM(K25))=0</formula>
    </cfRule>
  </conditionalFormatting>
  <conditionalFormatting sqref="L15">
    <cfRule type="cellIs" dxfId="300" priority="28" operator="equal">
      <formula>"CUMPLE"</formula>
    </cfRule>
    <cfRule type="cellIs" dxfId="299" priority="29" operator="equal">
      <formula>"NO CUMPLE"</formula>
    </cfRule>
    <cfRule type="cellIs" dxfId="298" priority="30" operator="equal">
      <formula>"""CUMPLE"""</formula>
    </cfRule>
  </conditionalFormatting>
  <conditionalFormatting sqref="L20">
    <cfRule type="cellIs" dxfId="297" priority="5" operator="equal">
      <formula>"NO"</formula>
    </cfRule>
    <cfRule type="cellIs" dxfId="296" priority="6" operator="equal">
      <formula>"SI"</formula>
    </cfRule>
  </conditionalFormatting>
  <dataValidations count="3">
    <dataValidation type="list" allowBlank="1" showInputMessage="1" showErrorMessage="1" sqref="D65:I65" xr:uid="{00000000-0002-0000-2000-000000000000}">
      <formula1>"CUMPLE,NO CUMPLE"</formula1>
    </dataValidation>
    <dataValidation type="list" allowBlank="1" showInputMessage="1" showErrorMessage="1" sqref="D24:J26" xr:uid="{00000000-0002-0000-2000-000001000000}">
      <formula1>$C$15:$C$19</formula1>
    </dataValidation>
    <dataValidation type="list" allowBlank="1" showInputMessage="1" showErrorMessage="1" sqref="L57:L64" xr:uid="{00000000-0002-0000-2000-000002000000}">
      <formula1>"0,1,2,3,4,5,6"</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2000-000003000000}">
          <x14:formula1>
            <xm:f>'DATOS INICIALES'!$A$13:$A$43</xm:f>
          </x14:formula1>
          <xm:sqref>D31:I31</xm:sqref>
        </x14:dataValidation>
        <x14:dataValidation type="list" allowBlank="1" showInputMessage="1" showErrorMessage="1" xr:uid="{00000000-0002-0000-2000-000004000000}">
          <x14:formula1>
            <xm:f>'DATOS INICIALES'!$D$21:$D$25</xm:f>
          </x14:formula1>
          <xm:sqref>M47:M54</xm:sqref>
        </x14:dataValidation>
        <x14:dataValidation type="list" allowBlank="1" showInputMessage="1" showErrorMessage="1" xr:uid="{00000000-0002-0000-2000-000005000000}">
          <x14:formula1>
            <xm:f>'DATOS INICIALES'!$A$54:$A$59</xm:f>
          </x14:formula1>
          <xm:sqref>D23:I23</xm:sqref>
        </x14:dataValidation>
        <x14:dataValidation type="list" allowBlank="1" showInputMessage="1" showErrorMessage="1" xr:uid="{00000000-0002-0000-2000-000006000000}">
          <x14:formula1>
            <xm:f>'DATOS INICIALES'!$A$50:$A$52</xm:f>
          </x14:formula1>
          <xm:sqref>D55:I57 D46:J46 J55:J56 D58:J63</xm:sqref>
        </x14:dataValidation>
        <x14:dataValidation type="list" allowBlank="1" showInputMessage="1" showErrorMessage="1" xr:uid="{00000000-0002-0000-2000-000007000000}">
          <x14:formula1>
            <xm:f>'DATOS INICIALES'!$C$45:$C$46</xm:f>
          </x14:formula1>
          <xm:sqref>D47:I53 J47:J52</xm:sqref>
        </x14:dataValidation>
      </x14:dataValidations>
    </ext>
  </extLst>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N65"/>
  <sheetViews>
    <sheetView view="pageBreakPreview" zoomScale="55" zoomScaleNormal="55" zoomScaleSheetLayoutView="55" workbookViewId="0">
      <pane ySplit="11" topLeftCell="A39" activePane="bottomLeft" state="frozenSplit"/>
      <selection activeCell="D65" sqref="D65"/>
      <selection pane="bottomLeft" activeCell="E28" sqref="E28"/>
    </sheetView>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612" t="s">
        <v>0</v>
      </c>
      <c r="C2" s="613"/>
      <c r="D2" s="613"/>
      <c r="E2" s="613"/>
      <c r="F2" s="613"/>
      <c r="G2" s="613"/>
      <c r="H2" s="613"/>
      <c r="I2" s="613"/>
      <c r="J2" s="613"/>
      <c r="K2" s="613"/>
      <c r="L2" s="614"/>
    </row>
    <row r="3" spans="1:12" ht="4.5" customHeight="1" x14ac:dyDescent="0.25">
      <c r="B3" s="615"/>
      <c r="C3" s="616"/>
      <c r="D3" s="616"/>
      <c r="E3" s="616"/>
      <c r="F3" s="616"/>
      <c r="G3" s="616"/>
      <c r="H3" s="616"/>
      <c r="I3" s="616"/>
      <c r="J3" s="616"/>
      <c r="K3" s="616"/>
      <c r="L3" s="617"/>
    </row>
    <row r="4" spans="1:12" ht="18.75" x14ac:dyDescent="0.3">
      <c r="B4" s="618" t="str">
        <f>'DATOS INICIALES'!G4</f>
        <v>FDLK-LP-013-20234</v>
      </c>
      <c r="C4" s="619"/>
      <c r="D4" s="619"/>
      <c r="E4" s="619"/>
      <c r="F4" s="619"/>
      <c r="G4" s="619"/>
      <c r="H4" s="619"/>
      <c r="I4" s="619"/>
      <c r="J4" s="619"/>
      <c r="K4" s="619"/>
      <c r="L4" s="620"/>
    </row>
    <row r="5" spans="1:12" ht="3.75" customHeight="1" x14ac:dyDescent="0.25">
      <c r="B5" s="615"/>
      <c r="C5" s="616"/>
      <c r="D5" s="616"/>
      <c r="E5" s="616"/>
      <c r="F5" s="616"/>
      <c r="G5" s="616"/>
      <c r="H5" s="616"/>
      <c r="I5" s="616"/>
      <c r="J5" s="616"/>
      <c r="K5" s="616"/>
      <c r="L5" s="617"/>
    </row>
    <row r="6" spans="1:12" x14ac:dyDescent="0.25">
      <c r="B6" s="10" t="s">
        <v>32</v>
      </c>
      <c r="C6" s="73" t="s">
        <v>54</v>
      </c>
      <c r="D6" s="72" t="s">
        <v>70</v>
      </c>
      <c r="E6" s="89"/>
      <c r="F6" s="65"/>
      <c r="G6" s="72" t="s">
        <v>97</v>
      </c>
      <c r="H6" s="99">
        <v>45632</v>
      </c>
      <c r="I6" s="41"/>
      <c r="J6" s="41"/>
      <c r="K6" s="41"/>
      <c r="L6" s="42"/>
    </row>
    <row r="7" spans="1:12" x14ac:dyDescent="0.25">
      <c r="B7" s="621" t="s">
        <v>89</v>
      </c>
      <c r="C7" s="622"/>
      <c r="D7" s="622"/>
      <c r="E7" s="622"/>
      <c r="F7" s="622"/>
      <c r="G7" s="622"/>
      <c r="H7" s="622"/>
      <c r="I7" s="622"/>
      <c r="J7" s="623" t="s">
        <v>71</v>
      </c>
      <c r="K7" s="622"/>
      <c r="L7" s="624"/>
    </row>
    <row r="8" spans="1:12" ht="36.75" customHeight="1" x14ac:dyDescent="0.25">
      <c r="B8" s="2" t="s">
        <v>23</v>
      </c>
      <c r="C8" s="632" t="str">
        <f>'DATOS INICIALES'!D2</f>
        <v xml:space="preserve">“CONTRATAR POR EL SISTEMA DE PRECIOS UNITARIOS A MONTO AGOTABLE EL DIAGNÓSTICO, MANTENIMIENTO CORRECTIVO Y PREVENTIVO, SUMINISTRO E INSTALACION DE MOBILIARIO DE LOS PARQUES DE PROXIMIDAD (VECINALES Y DE BOLSILLO) PRIORIZADOS EN LA LOCALIDAD DE KENNEDY”.  </v>
      </c>
      <c r="D8" s="633"/>
      <c r="E8" s="633"/>
      <c r="F8" s="633"/>
      <c r="G8" s="633"/>
      <c r="H8" s="633"/>
      <c r="I8" s="633"/>
      <c r="J8" s="154" t="s">
        <v>66</v>
      </c>
      <c r="K8" s="155">
        <v>0.75</v>
      </c>
      <c r="L8" s="156">
        <f>K8*$C$10</f>
        <v>1645.1285451923077</v>
      </c>
    </row>
    <row r="9" spans="1:12" ht="28.5" customHeight="1" x14ac:dyDescent="0.25">
      <c r="B9" s="2" t="s">
        <v>68</v>
      </c>
      <c r="C9" s="634">
        <f>+'DATOS INICIALES'!C5</f>
        <v>2851556145</v>
      </c>
      <c r="D9" s="635"/>
      <c r="E9" s="635"/>
      <c r="F9" s="635"/>
      <c r="G9" s="635"/>
      <c r="H9" s="635"/>
      <c r="I9" s="635"/>
      <c r="J9" s="154" t="s">
        <v>67</v>
      </c>
      <c r="K9" s="155">
        <v>1.2</v>
      </c>
      <c r="L9" s="156">
        <f t="shared" ref="L9:L10" si="0">K9*$C$10</f>
        <v>2632.2056723076921</v>
      </c>
    </row>
    <row r="10" spans="1:12" ht="25.5" customHeight="1" x14ac:dyDescent="0.25">
      <c r="B10" s="2" t="s">
        <v>69</v>
      </c>
      <c r="C10" s="636">
        <f>C9/'DATOS INICIALES'!B43</f>
        <v>2193.5047269230768</v>
      </c>
      <c r="D10" s="637"/>
      <c r="E10" s="637"/>
      <c r="F10" s="637"/>
      <c r="G10" s="637"/>
      <c r="H10" s="637"/>
      <c r="I10" s="637"/>
      <c r="J10" s="154" t="s">
        <v>171</v>
      </c>
      <c r="K10" s="155">
        <v>1.5</v>
      </c>
      <c r="L10" s="156">
        <f t="shared" si="0"/>
        <v>3290.2570903846154</v>
      </c>
    </row>
    <row r="11" spans="1:12" ht="59.25" customHeight="1" x14ac:dyDescent="0.25">
      <c r="A11" s="11">
        <v>30</v>
      </c>
      <c r="B11" s="2" t="s">
        <v>24</v>
      </c>
      <c r="C11" s="638" t="str">
        <f>VLOOKUP(A11,PROPONENTES!$A$10:$B$42,2,FALSE)</f>
        <v>GERMAN RAMIREZ BARBOSA</v>
      </c>
      <c r="D11" s="638"/>
      <c r="E11" s="638"/>
      <c r="F11" s="638"/>
      <c r="G11" s="638"/>
      <c r="H11" s="146" t="s">
        <v>172</v>
      </c>
      <c r="I11" s="631" t="str">
        <f>IF(AND(F20="CUMPLE",G20="CUMPLE",H20="CUMPLE",L15="CUMPLE",K19="CUMPLE"),"CUMPLE","NO CUMPLE")</f>
        <v>CUMPLE</v>
      </c>
      <c r="J11" s="631"/>
      <c r="K11" s="631"/>
      <c r="L11" s="631"/>
    </row>
    <row r="12" spans="1:12" ht="9.75" customHeight="1" x14ac:dyDescent="0.25">
      <c r="B12" s="625"/>
      <c r="C12" s="626"/>
      <c r="D12" s="626"/>
      <c r="E12" s="626"/>
      <c r="F12" s="626"/>
      <c r="G12" s="626"/>
      <c r="H12" s="626"/>
      <c r="I12" s="626"/>
      <c r="J12" s="626"/>
      <c r="K12" s="626"/>
      <c r="L12" s="627"/>
    </row>
    <row r="13" spans="1:12" s="141" customFormat="1" ht="24" customHeight="1" x14ac:dyDescent="0.25">
      <c r="B13" s="628" t="s">
        <v>78</v>
      </c>
      <c r="C13" s="629"/>
      <c r="D13" s="629"/>
      <c r="E13" s="629"/>
      <c r="F13" s="629"/>
      <c r="G13" s="629"/>
      <c r="H13" s="629"/>
      <c r="I13" s="629"/>
      <c r="J13" s="629"/>
      <c r="K13" s="629"/>
      <c r="L13" s="630"/>
    </row>
    <row r="14" spans="1:12" ht="69" customHeight="1" x14ac:dyDescent="0.25">
      <c r="B14" s="595" t="s">
        <v>33</v>
      </c>
      <c r="C14" s="74" t="s">
        <v>61</v>
      </c>
      <c r="D14" s="74" t="s">
        <v>62</v>
      </c>
      <c r="E14" s="35" t="s">
        <v>65</v>
      </c>
      <c r="F14" s="35" t="s">
        <v>75</v>
      </c>
      <c r="G14" s="35" t="s">
        <v>64</v>
      </c>
      <c r="H14" s="35" t="s">
        <v>167</v>
      </c>
      <c r="I14" s="35" t="s">
        <v>72</v>
      </c>
      <c r="J14" s="35" t="s">
        <v>147</v>
      </c>
      <c r="K14" s="35" t="s">
        <v>148</v>
      </c>
      <c r="L14" s="74" t="s">
        <v>73</v>
      </c>
    </row>
    <row r="15" spans="1:12" ht="33.75" customHeight="1" x14ac:dyDescent="0.25">
      <c r="B15" s="595"/>
      <c r="C15" s="100" t="str">
        <f>IF(VLOOKUP(C11,PROPONENTES!B10:N111,2,FALSE)=0,"",VLOOKUP(C11,PROPONENTES!B10:N111,2,FALSE))</f>
        <v>GERMAN RAMIREZ BARBOSA</v>
      </c>
      <c r="D15" s="101">
        <f>IF(VLOOKUP(C11,PROPONENTES!B10:N111,3,FALSE)=0,"",VLOOKUP(C11,PROPONENTES!B10:N111,3,FALSE))</f>
        <v>1</v>
      </c>
      <c r="E15" s="102">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8100.9040000000005</v>
      </c>
      <c r="F15" s="103" t="str">
        <f t="shared" ref="F15:F18" si="1">IF(C15="","",IF(E15&gt;=$J$15*0.5,"SI","NO"))</f>
        <v>SI</v>
      </c>
      <c r="G15" s="104" t="str">
        <f t="shared" ref="G15:G17" si="2">IF(C15="","",IF(E15&gt;=$J$15*0.05,"SI",IF(E15=0,"NO APORTA EXPERIENCIA",)))</f>
        <v>SI</v>
      </c>
      <c r="H15" s="103" t="str">
        <f>IF(C15="","",IF(AND(G15="NO APORTA EXPERIENCIA",D15&lt;=10%),"SI",IF(G15="SI","NO APLICA","NO - PORCENTAJE MAYOR AL 10%")))</f>
        <v>NO APLICA</v>
      </c>
      <c r="I15" s="641">
        <f>COUNTIF(D64:I64,"CUMPLE")</f>
        <v>2</v>
      </c>
      <c r="J15" s="586">
        <f>IF(AND(I15&gt;=1,I15&lt;=2),L8,IF(AND(I15&gt;=3,I15&lt;=4),L9,IF(AND(I15&gt;=5,I15&lt;=7),L10)))</f>
        <v>1645.1285451923077</v>
      </c>
      <c r="K15" s="586">
        <f>+E20</f>
        <v>8100.9040000000005</v>
      </c>
      <c r="L15" s="587" t="str">
        <f>IF(K15&gt;=J15,"CUMPLE","NO CUMPLE")</f>
        <v>CUMPLE</v>
      </c>
    </row>
    <row r="16" spans="1:12" ht="33.75" customHeight="1" x14ac:dyDescent="0.25">
      <c r="B16" s="595"/>
      <c r="C16" s="100" t="str">
        <f>IF(VLOOKUP(C11,PROPONENTES!B10:N111,4,FALSE)=0,"",VLOOKUP(C11,PROPONENTES!B10:N111,4,FALSE))</f>
        <v/>
      </c>
      <c r="D16" s="101" t="str">
        <f>IF(VLOOKUP(C11,PROPONENTES!B10:N111,5,FALSE)=0,"",VLOOKUP(C11,PROPONENTES!B10:N111,5,FALSE))</f>
        <v/>
      </c>
      <c r="E16" s="102" t="str">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
      </c>
      <c r="F16" s="103" t="str">
        <f t="shared" si="1"/>
        <v/>
      </c>
      <c r="G16" s="104" t="str">
        <f t="shared" si="2"/>
        <v/>
      </c>
      <c r="H16" s="104" t="str">
        <f>IF(C16="","",IF(AND(G16="NO APORTA EXPERIENCIA",D16&lt;=10%),"SI",IF(G16="SI","NO APLICA","NO - PORCENTAJE MAYOR AL 10%")))</f>
        <v/>
      </c>
      <c r="I16" s="641"/>
      <c r="J16" s="586"/>
      <c r="K16" s="586"/>
      <c r="L16" s="587"/>
    </row>
    <row r="17" spans="2:14" ht="33.75" customHeight="1" x14ac:dyDescent="0.25">
      <c r="B17" s="595"/>
      <c r="C17" s="100" t="str">
        <f>IF(VLOOKUP(C11,PROPONENTES!B10:N111,6,FALSE)=0,"",VLOOKUP(C11,PROPONENTES!B10:N111,6,FALSE))</f>
        <v/>
      </c>
      <c r="D17" s="101" t="str">
        <f>IF(VLOOKUP(C11,PROPONENTES!B10:N111,7,FALSE)=0,"",VLOOKUP(C11,PROPONENTES!B10:N111,7,FALSE))</f>
        <v/>
      </c>
      <c r="E17" s="102" t="str">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
      </c>
      <c r="F17" s="103" t="str">
        <f t="shared" si="1"/>
        <v/>
      </c>
      <c r="G17" s="104" t="str">
        <f t="shared" si="2"/>
        <v/>
      </c>
      <c r="H17" s="103" t="str">
        <f>IF(C17="","",IF(AND(G17="NO APORTA EXPERIENCIA",D17&lt;=10%),"SI",IF(G17="SI","NO APLICA","NO - PORCENTAJE MAYOR AL 10%")))</f>
        <v/>
      </c>
      <c r="I17" s="641"/>
      <c r="J17" s="586"/>
      <c r="K17" s="586"/>
      <c r="L17" s="587"/>
    </row>
    <row r="18" spans="2:14" ht="50.25" customHeight="1" x14ac:dyDescent="0.25">
      <c r="B18" s="595"/>
      <c r="C18" s="100" t="str">
        <f>IF(VLOOKUP(C11,PROPONENTES!B10:N111,8,FALSE)=0,"",VLOOKUP(C11,PROPONENTES!B10:N111,8,FALSE))</f>
        <v/>
      </c>
      <c r="D18" s="101" t="str">
        <f>IF(VLOOKUP(C11,PROPONENTES!B10:N111,9,FALSE)=0,"",VLOOKUP(C11,PROPONENTES!B10:N111,9,FALSE))</f>
        <v/>
      </c>
      <c r="E18" s="102" t="str">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
      </c>
      <c r="F18" s="103" t="str">
        <f t="shared" si="1"/>
        <v/>
      </c>
      <c r="G18" s="104" t="str">
        <f>IF(C18="","",IF(E18&gt;=$J$15*0.05,"SI",IF(E18=0,"NO APORTA EXPERIENCIA",)))</f>
        <v/>
      </c>
      <c r="H18" s="103" t="str">
        <f>IF(C18="","",IF(AND(G18="NO APORTA EXPERIENCIA",D18&lt;=10%),"SI",IF(G18="SI","NO APLICA","NO - PORCENTAJE MAYOR AL 10%")))</f>
        <v/>
      </c>
      <c r="I18" s="35" t="s">
        <v>176</v>
      </c>
      <c r="J18" s="35" t="s">
        <v>175</v>
      </c>
      <c r="K18" s="528" t="s">
        <v>73</v>
      </c>
      <c r="L18" s="528"/>
    </row>
    <row r="19" spans="2:14" ht="33.75" customHeight="1" x14ac:dyDescent="0.25">
      <c r="B19" s="595"/>
      <c r="C19" s="100" t="str">
        <f>IF(VLOOKUP(C11,PROPONENTES!B10:N111,10,FALSE)=0,"",VLOOKUP(C11,PROPONENTES!B10:N111,10,FALSE))</f>
        <v/>
      </c>
      <c r="D19" s="101" t="str">
        <f>IF(VLOOKUP(C11,PROPONENTES!B10:N111,11,FALSE)=0,"",VLOOKUP(C11,PROPONENTES!B10:N111,11,FALSE))</f>
        <v/>
      </c>
      <c r="E19" s="102" t="str">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
      </c>
      <c r="F19" s="103" t="str">
        <f>IF(C19="","",IF(E19&gt;=$J$15*0.5,"SI","NO"))</f>
        <v/>
      </c>
      <c r="G19" s="104" t="str">
        <f>IF(C19="","",IF(E19&gt;=$J$15*0.05,"SI",IF(E19=0,"NO APORTA EXPERIENCIA",)))</f>
        <v/>
      </c>
      <c r="H19" s="103" t="str">
        <f>IF(C19="","",IF(AND(G19="NO APORTA EXPERIENCIA",D19&lt;=10%),"SI",IF(G19="SI","NO APLICA","NO - PORCENTAJE MAYOR AL 10%")))</f>
        <v/>
      </c>
      <c r="I19" s="157">
        <f>SUMIF(D65:J65,"CUMPLE",D39:J39)+SUMIF(D65:J65,"CUMPLE",D42:J42)+SUMIF(D65:J65,"CUMPLE",D45:J45)</f>
        <v>8100.9040000000005</v>
      </c>
      <c r="J19" s="152">
        <f>70%*C10</f>
        <v>1535.4533088461537</v>
      </c>
      <c r="K19" s="587" t="str">
        <f>IF(I19&gt;=J19,"CUMPLE","NO CUMPLE")</f>
        <v>CUMPLE</v>
      </c>
      <c r="L19" s="587"/>
    </row>
    <row r="20" spans="2:14" ht="84.75" customHeight="1" x14ac:dyDescent="0.25">
      <c r="B20" s="30" t="s">
        <v>63</v>
      </c>
      <c r="C20" s="24">
        <f>+VLOOKUP(C11,PROPONENTES!B10:N111,12,FALSE)</f>
        <v>1</v>
      </c>
      <c r="D20" s="101">
        <f>+VLOOKUP(C11,PROPONENTES!B10:N111,13,FALSE)</f>
        <v>1</v>
      </c>
      <c r="E20" s="36">
        <f>SUM(E15:E19)</f>
        <v>8100.9040000000005</v>
      </c>
      <c r="F20" s="15" t="str">
        <f>IF(F15="SI","CUMPLE",IF(F16="SI","CUMPLE",IF(F17="SI","CUMPLE",IF(F18="SI","CUMPLE",IF(F19="SI","CUMPLE","NO CUMPLE")))))</f>
        <v>CUMPLE</v>
      </c>
      <c r="G20" s="15"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5" t="str">
        <f>IF(COUNTIF(E15:E19,0)&gt;1,"NO CUMPLE, HAY MAS DE UN (1) INTEGRANTE QUE NO APORTA EXPERIENCIA",IF(AND(OR(H15="NO APLICA",H15="SI",H15=""),OR(H16="NO APLICA",H16="SI",H16=""),OR(H17="NO APLICA",H17="SI",H17=""),OR(H18="NO APLICA",H18="SI",H18=""),OR(H19="NO APLICA",H19="SI",H19="")),"CUMPLE","NO CUMPLE"))</f>
        <v>CUMPLE</v>
      </c>
      <c r="I20" s="35" t="s">
        <v>174</v>
      </c>
      <c r="J20" s="143" t="str">
        <f>IF(VLOOKUP(C11,PUNTAJE!B15:AF179,27,FALSE)=0.25,"SI","NO")</f>
        <v>SI</v>
      </c>
      <c r="K20" s="35" t="s">
        <v>173</v>
      </c>
      <c r="L20" s="143" t="str">
        <f>IF(VLOOKUP(C11,PUNTAJE!B15:AF179,31,FALSE)=0.25,"SI","NO")</f>
        <v>SI</v>
      </c>
      <c r="N20" s="35"/>
    </row>
    <row r="21" spans="2:14" ht="10.5" customHeight="1" thickBot="1" x14ac:dyDescent="0.3">
      <c r="B21" s="588"/>
      <c r="C21" s="589"/>
      <c r="D21" s="589"/>
      <c r="E21" s="589"/>
      <c r="F21" s="589"/>
      <c r="G21" s="589"/>
      <c r="H21" s="589"/>
      <c r="I21" s="589"/>
      <c r="J21" s="589"/>
      <c r="K21" s="589"/>
      <c r="L21" s="590"/>
    </row>
    <row r="22" spans="2:14" ht="54" customHeight="1" thickBot="1" x14ac:dyDescent="0.3">
      <c r="B22" s="591" t="str">
        <f>CONCATENATE("ACREDITACION EXPERIENCIA ",'DATOS INICIALES'!G4)</f>
        <v>ACREDITACION EXPERIENCIA FDLK-LP-013-20234</v>
      </c>
      <c r="C22" s="592"/>
      <c r="D22" s="592"/>
      <c r="E22" s="592"/>
      <c r="F22" s="592"/>
      <c r="G22" s="592"/>
      <c r="H22" s="592"/>
      <c r="I22" s="592"/>
      <c r="J22" s="593"/>
      <c r="K22" s="593"/>
      <c r="L22" s="594"/>
    </row>
    <row r="23" spans="2:14" ht="40.5" customHeight="1" x14ac:dyDescent="0.25">
      <c r="B23" s="31" t="s">
        <v>34</v>
      </c>
      <c r="C23" s="25" t="s">
        <v>166</v>
      </c>
      <c r="D23" s="26" t="s">
        <v>16</v>
      </c>
      <c r="E23" s="26" t="s">
        <v>17</v>
      </c>
      <c r="F23" s="26" t="s">
        <v>18</v>
      </c>
      <c r="G23" s="26" t="s">
        <v>19</v>
      </c>
      <c r="H23" s="26" t="s">
        <v>20</v>
      </c>
      <c r="I23" s="26" t="s">
        <v>21</v>
      </c>
      <c r="J23" s="26" t="s">
        <v>165</v>
      </c>
      <c r="K23" s="598" t="s">
        <v>74</v>
      </c>
      <c r="L23" s="599"/>
    </row>
    <row r="24" spans="2:14" ht="39.75" customHeight="1" x14ac:dyDescent="0.25">
      <c r="B24" s="582" t="s">
        <v>134</v>
      </c>
      <c r="C24" s="583"/>
      <c r="D24" s="90" t="s">
        <v>284</v>
      </c>
      <c r="E24" s="90" t="s">
        <v>284</v>
      </c>
      <c r="F24" s="90"/>
      <c r="G24" s="90"/>
      <c r="H24" s="90"/>
      <c r="I24" s="90"/>
      <c r="J24" s="90"/>
      <c r="K24" s="596"/>
      <c r="L24" s="597"/>
    </row>
    <row r="25" spans="2:14" ht="39.75" customHeight="1" x14ac:dyDescent="0.25">
      <c r="B25" s="582" t="s">
        <v>135</v>
      </c>
      <c r="C25" s="583"/>
      <c r="D25" s="90"/>
      <c r="E25" s="90"/>
      <c r="F25" s="90"/>
      <c r="G25" s="90"/>
      <c r="H25" s="90"/>
      <c r="I25" s="90"/>
      <c r="J25" s="90"/>
      <c r="K25" s="596"/>
      <c r="L25" s="597"/>
    </row>
    <row r="26" spans="2:14" ht="39.75" customHeight="1" x14ac:dyDescent="0.25">
      <c r="B26" s="582" t="s">
        <v>136</v>
      </c>
      <c r="C26" s="583"/>
      <c r="D26" s="90"/>
      <c r="E26" s="90"/>
      <c r="F26" s="90"/>
      <c r="G26" s="90"/>
      <c r="H26" s="90"/>
      <c r="I26" s="90"/>
      <c r="J26" s="90"/>
      <c r="K26" s="596"/>
      <c r="L26" s="597"/>
    </row>
    <row r="27" spans="2:14" ht="45.75" customHeight="1" x14ac:dyDescent="0.25">
      <c r="B27" s="600" t="s">
        <v>60</v>
      </c>
      <c r="C27" s="25" t="s">
        <v>37</v>
      </c>
      <c r="D27" s="91" t="s">
        <v>549</v>
      </c>
      <c r="E27" s="91" t="s">
        <v>550</v>
      </c>
      <c r="F27" s="91"/>
      <c r="G27" s="91"/>
      <c r="H27" s="91"/>
      <c r="I27" s="91"/>
      <c r="J27" s="91"/>
      <c r="K27" s="596"/>
      <c r="L27" s="597"/>
    </row>
    <row r="28" spans="2:14" ht="156.75" customHeight="1" x14ac:dyDescent="0.25">
      <c r="B28" s="601"/>
      <c r="C28" s="25" t="s">
        <v>38</v>
      </c>
      <c r="D28" s="91" t="s">
        <v>551</v>
      </c>
      <c r="E28" s="91" t="s">
        <v>552</v>
      </c>
      <c r="F28" s="91"/>
      <c r="G28" s="91"/>
      <c r="H28" s="91"/>
      <c r="I28" s="91"/>
      <c r="J28" s="91"/>
      <c r="K28" s="596"/>
      <c r="L28" s="597"/>
    </row>
    <row r="29" spans="2:14" ht="52.5" customHeight="1" x14ac:dyDescent="0.25">
      <c r="B29" s="601"/>
      <c r="C29" s="25" t="s">
        <v>169</v>
      </c>
      <c r="D29" s="95">
        <v>39576</v>
      </c>
      <c r="E29" s="95">
        <v>42807</v>
      </c>
      <c r="F29" s="95"/>
      <c r="G29" s="95"/>
      <c r="H29" s="95"/>
      <c r="I29" s="95"/>
      <c r="J29" s="95"/>
      <c r="K29" s="596"/>
      <c r="L29" s="597"/>
    </row>
    <row r="30" spans="2:14" ht="54.75" customHeight="1" x14ac:dyDescent="0.25">
      <c r="B30" s="601"/>
      <c r="C30" s="25" t="s">
        <v>42</v>
      </c>
      <c r="D30" s="95">
        <v>39853</v>
      </c>
      <c r="E30" s="95">
        <v>43112</v>
      </c>
      <c r="F30" s="95"/>
      <c r="G30" s="95"/>
      <c r="H30" s="95"/>
      <c r="I30" s="95"/>
      <c r="J30" s="95"/>
      <c r="K30" s="596"/>
      <c r="L30" s="597"/>
    </row>
    <row r="31" spans="2:14" ht="41.25" customHeight="1" x14ac:dyDescent="0.25">
      <c r="B31" s="601"/>
      <c r="C31" s="25" t="s">
        <v>39</v>
      </c>
      <c r="D31" s="92">
        <v>2009</v>
      </c>
      <c r="E31" s="92">
        <v>2018</v>
      </c>
      <c r="F31" s="92"/>
      <c r="G31" s="92"/>
      <c r="H31" s="92"/>
      <c r="I31" s="92"/>
      <c r="J31" s="92"/>
      <c r="K31" s="596"/>
      <c r="L31" s="597"/>
    </row>
    <row r="32" spans="2:14" ht="63" customHeight="1" x14ac:dyDescent="0.25">
      <c r="B32" s="601"/>
      <c r="C32" s="25" t="s">
        <v>40</v>
      </c>
      <c r="D32" s="91" t="s">
        <v>553</v>
      </c>
      <c r="E32" s="91" t="s">
        <v>308</v>
      </c>
      <c r="F32" s="91"/>
      <c r="G32" s="91"/>
      <c r="H32" s="91"/>
      <c r="I32" s="91"/>
      <c r="J32" s="91"/>
      <c r="K32" s="596"/>
      <c r="L32" s="597"/>
    </row>
    <row r="33" spans="2:12" ht="46.5" customHeight="1" x14ac:dyDescent="0.25">
      <c r="B33" s="601"/>
      <c r="C33" s="25" t="s">
        <v>41</v>
      </c>
      <c r="D33" s="91" t="s">
        <v>554</v>
      </c>
      <c r="E33" s="91" t="s">
        <v>555</v>
      </c>
      <c r="F33" s="91"/>
      <c r="G33" s="91"/>
      <c r="H33" s="91"/>
      <c r="I33" s="91"/>
      <c r="J33" s="91"/>
      <c r="K33" s="596"/>
      <c r="L33" s="597"/>
    </row>
    <row r="34" spans="2:12" ht="27.75" customHeight="1" x14ac:dyDescent="0.25">
      <c r="B34" s="601"/>
      <c r="C34" s="27" t="s">
        <v>35</v>
      </c>
      <c r="D34" s="96">
        <v>7</v>
      </c>
      <c r="E34" s="96">
        <v>58</v>
      </c>
      <c r="F34" s="96"/>
      <c r="G34" s="97"/>
      <c r="H34" s="97"/>
      <c r="I34" s="97"/>
      <c r="J34" s="97"/>
      <c r="K34" s="596"/>
      <c r="L34" s="597"/>
    </row>
    <row r="35" spans="2:12" ht="102.75" customHeight="1" x14ac:dyDescent="0.25">
      <c r="B35" s="601"/>
      <c r="C35" s="25" t="s">
        <v>137</v>
      </c>
      <c r="D35" s="93">
        <v>11285.36</v>
      </c>
      <c r="E35" s="93">
        <v>7681.95</v>
      </c>
      <c r="F35" s="93"/>
      <c r="G35" s="93"/>
      <c r="H35" s="93"/>
      <c r="I35" s="93"/>
      <c r="J35" s="93"/>
      <c r="K35" s="596"/>
      <c r="L35" s="597"/>
    </row>
    <row r="36" spans="2:12" ht="48" customHeight="1" x14ac:dyDescent="0.25">
      <c r="B36" s="601"/>
      <c r="C36" s="25" t="s">
        <v>76</v>
      </c>
      <c r="D36" s="105">
        <f>IFERROR(D35*VLOOKUP(D31,'DATOS INICIALES'!$A$12:$B$43,2,0),"0")</f>
        <v>5607695384</v>
      </c>
      <c r="E36" s="105">
        <f>IFERROR(E35*VLOOKUP(E31,'DATOS INICIALES'!$A$12:$B$43,2,0),"0")</f>
        <v>6001461981.8999996</v>
      </c>
      <c r="F36" s="105" t="str">
        <f>IFERROR(F35*VLOOKUP(F31,'DATOS INICIALES'!$A$12:$B$43,2,0),"0")</f>
        <v>0</v>
      </c>
      <c r="G36" s="105" t="str">
        <f>IFERROR(G35*VLOOKUP(G31,'DATOS INICIALES'!$A$12:$B$43,2,0),"0")</f>
        <v>0</v>
      </c>
      <c r="H36" s="105" t="str">
        <f>IFERROR(H35*VLOOKUP(H31,'DATOS INICIALES'!$A$12:$B$43,2,0),"0")</f>
        <v>0</v>
      </c>
      <c r="I36" s="105" t="str">
        <f>IFERROR(I35*VLOOKUP(I31,'DATOS INICIALES'!$A$12:$B$43,2,0),"0")</f>
        <v>0</v>
      </c>
      <c r="J36" s="105" t="str">
        <f>IFERROR(J35*VLOOKUP(J31,'DATOS INICIALES'!$A$12:$B$43,2,0),"0")</f>
        <v>0</v>
      </c>
      <c r="K36" s="596"/>
      <c r="L36" s="597"/>
    </row>
    <row r="37" spans="2:12" ht="33.75" customHeight="1" x14ac:dyDescent="0.25">
      <c r="B37" s="601"/>
      <c r="C37" s="25" t="s">
        <v>138</v>
      </c>
      <c r="D37" s="94">
        <v>0.5</v>
      </c>
      <c r="E37" s="94">
        <v>0.32</v>
      </c>
      <c r="F37" s="94"/>
      <c r="G37" s="94"/>
      <c r="H37" s="94"/>
      <c r="I37" s="94"/>
      <c r="J37" s="94"/>
      <c r="K37" s="596"/>
      <c r="L37" s="597"/>
    </row>
    <row r="38" spans="2:12" ht="48.75" customHeight="1" x14ac:dyDescent="0.25">
      <c r="B38" s="601"/>
      <c r="C38" s="25" t="s">
        <v>144</v>
      </c>
      <c r="D38" s="105">
        <f t="shared" ref="D38:J38" si="3">IF(D24="","0",D37*D36)</f>
        <v>2803847692</v>
      </c>
      <c r="E38" s="105">
        <f t="shared" si="3"/>
        <v>1920467834.2079999</v>
      </c>
      <c r="F38" s="105" t="str">
        <f t="shared" si="3"/>
        <v>0</v>
      </c>
      <c r="G38" s="105" t="str">
        <f t="shared" si="3"/>
        <v>0</v>
      </c>
      <c r="H38" s="105" t="str">
        <f t="shared" si="3"/>
        <v>0</v>
      </c>
      <c r="I38" s="105" t="str">
        <f t="shared" si="3"/>
        <v>0</v>
      </c>
      <c r="J38" s="105" t="str">
        <f t="shared" si="3"/>
        <v>0</v>
      </c>
      <c r="K38" s="596"/>
      <c r="L38" s="597"/>
    </row>
    <row r="39" spans="2:12" ht="65.25" customHeight="1" x14ac:dyDescent="0.25">
      <c r="B39" s="601"/>
      <c r="C39" s="25" t="s">
        <v>139</v>
      </c>
      <c r="D39" s="106">
        <f t="shared" ref="D39:J39" si="4">IFERROR(D35*D37,"0")</f>
        <v>5642.68</v>
      </c>
      <c r="E39" s="106">
        <f t="shared" si="4"/>
        <v>2458.2240000000002</v>
      </c>
      <c r="F39" s="106">
        <f t="shared" si="4"/>
        <v>0</v>
      </c>
      <c r="G39" s="106">
        <f t="shared" si="4"/>
        <v>0</v>
      </c>
      <c r="H39" s="106">
        <f t="shared" si="4"/>
        <v>0</v>
      </c>
      <c r="I39" s="106">
        <f t="shared" si="4"/>
        <v>0</v>
      </c>
      <c r="J39" s="106">
        <f t="shared" si="4"/>
        <v>0</v>
      </c>
      <c r="K39" s="596"/>
      <c r="L39" s="597"/>
    </row>
    <row r="40" spans="2:12" ht="65.25" customHeight="1" x14ac:dyDescent="0.25">
      <c r="B40" s="601"/>
      <c r="C40" s="25" t="s">
        <v>140</v>
      </c>
      <c r="D40" s="94"/>
      <c r="E40" s="94"/>
      <c r="F40" s="94"/>
      <c r="G40" s="94"/>
      <c r="H40" s="94"/>
      <c r="I40" s="94"/>
      <c r="J40" s="94"/>
      <c r="K40" s="596"/>
      <c r="L40" s="597"/>
    </row>
    <row r="41" spans="2:12" ht="65.25" customHeight="1" x14ac:dyDescent="0.25">
      <c r="B41" s="601"/>
      <c r="C41" s="25" t="s">
        <v>145</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596"/>
      <c r="L41" s="597"/>
    </row>
    <row r="42" spans="2:12" ht="65.25" customHeight="1" x14ac:dyDescent="0.25">
      <c r="B42" s="601"/>
      <c r="C42" s="25" t="s">
        <v>141</v>
      </c>
      <c r="D42" s="106">
        <f>IF(D25="",0,D35*D40)</f>
        <v>0</v>
      </c>
      <c r="E42" s="106">
        <f t="shared" ref="E42:J42" si="6">IF(E25="",0,E35*E40)</f>
        <v>0</v>
      </c>
      <c r="F42" s="106">
        <f t="shared" si="6"/>
        <v>0</v>
      </c>
      <c r="G42" s="106">
        <f t="shared" si="6"/>
        <v>0</v>
      </c>
      <c r="H42" s="106">
        <f t="shared" si="6"/>
        <v>0</v>
      </c>
      <c r="I42" s="106">
        <f t="shared" si="6"/>
        <v>0</v>
      </c>
      <c r="J42" s="106">
        <f t="shared" si="6"/>
        <v>0</v>
      </c>
      <c r="K42" s="596"/>
      <c r="L42" s="597"/>
    </row>
    <row r="43" spans="2:12" ht="65.25" customHeight="1" x14ac:dyDescent="0.25">
      <c r="B43" s="601"/>
      <c r="C43" s="25" t="s">
        <v>142</v>
      </c>
      <c r="D43" s="94"/>
      <c r="E43" s="94"/>
      <c r="F43" s="94"/>
      <c r="G43" s="94"/>
      <c r="H43" s="94"/>
      <c r="I43" s="94"/>
      <c r="J43" s="94"/>
      <c r="K43" s="596"/>
      <c r="L43" s="597"/>
    </row>
    <row r="44" spans="2:12" ht="65.25" customHeight="1" x14ac:dyDescent="0.25">
      <c r="B44" s="601"/>
      <c r="C44" s="25" t="s">
        <v>146</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596"/>
      <c r="L44" s="597"/>
    </row>
    <row r="45" spans="2:12" ht="65.25" customHeight="1" x14ac:dyDescent="0.25">
      <c r="B45" s="602"/>
      <c r="C45" s="25" t="s">
        <v>143</v>
      </c>
      <c r="D45" s="106">
        <f>IF(D26="",0,D35*D43)</f>
        <v>0</v>
      </c>
      <c r="E45" s="106">
        <f t="shared" ref="E45:J45" si="8">IF(E26="",0,E35*E43)</f>
        <v>0</v>
      </c>
      <c r="F45" s="106">
        <f t="shared" si="8"/>
        <v>0</v>
      </c>
      <c r="G45" s="106">
        <f t="shared" si="8"/>
        <v>0</v>
      </c>
      <c r="H45" s="106">
        <f t="shared" si="8"/>
        <v>0</v>
      </c>
      <c r="I45" s="106">
        <f t="shared" si="8"/>
        <v>0</v>
      </c>
      <c r="J45" s="106">
        <f t="shared" si="8"/>
        <v>0</v>
      </c>
      <c r="K45" s="596"/>
      <c r="L45" s="597"/>
    </row>
    <row r="46" spans="2:12" ht="39.75" customHeight="1" x14ac:dyDescent="0.25">
      <c r="B46" s="142" t="s">
        <v>57</v>
      </c>
      <c r="C46" s="29" t="s">
        <v>58</v>
      </c>
      <c r="D46" s="90" t="s">
        <v>14</v>
      </c>
      <c r="E46" s="90" t="s">
        <v>14</v>
      </c>
      <c r="F46" s="90"/>
      <c r="G46" s="90"/>
      <c r="H46" s="90"/>
      <c r="I46" s="90"/>
      <c r="J46" s="90"/>
      <c r="K46" s="596"/>
      <c r="L46" s="597"/>
    </row>
    <row r="47" spans="2:12" ht="24.75" customHeight="1" x14ac:dyDescent="0.25">
      <c r="B47" s="606" t="s">
        <v>36</v>
      </c>
      <c r="C47" s="28">
        <f>+'DATOS INICIALES'!D21</f>
        <v>72101500</v>
      </c>
      <c r="D47" s="96" t="s">
        <v>79</v>
      </c>
      <c r="E47" s="96" t="s">
        <v>79</v>
      </c>
      <c r="F47" s="96"/>
      <c r="G47" s="96"/>
      <c r="H47" s="96"/>
      <c r="I47" s="96"/>
      <c r="J47" s="97"/>
      <c r="K47" s="596"/>
      <c r="L47" s="597"/>
    </row>
    <row r="48" spans="2:12" ht="24.75" customHeight="1" x14ac:dyDescent="0.25">
      <c r="B48" s="607"/>
      <c r="C48" s="28">
        <f>+'DATOS INICIALES'!D22</f>
        <v>72102900</v>
      </c>
      <c r="D48" s="96" t="s">
        <v>77</v>
      </c>
      <c r="E48" s="96" t="s">
        <v>79</v>
      </c>
      <c r="F48" s="96"/>
      <c r="G48" s="96"/>
      <c r="H48" s="96"/>
      <c r="I48" s="96"/>
      <c r="J48" s="97"/>
      <c r="K48" s="596"/>
      <c r="L48" s="597"/>
    </row>
    <row r="49" spans="2:12" ht="24.75" customHeight="1" x14ac:dyDescent="0.25">
      <c r="B49" s="607"/>
      <c r="C49" s="28">
        <f>+'DATOS INICIALES'!D23</f>
        <v>72103300</v>
      </c>
      <c r="D49" s="96" t="s">
        <v>79</v>
      </c>
      <c r="E49" s="96" t="s">
        <v>79</v>
      </c>
      <c r="F49" s="96"/>
      <c r="G49" s="96"/>
      <c r="H49" s="96"/>
      <c r="I49" s="96"/>
      <c r="J49" s="97"/>
      <c r="K49" s="596"/>
      <c r="L49" s="597"/>
    </row>
    <row r="50" spans="2:12" ht="24.75" customHeight="1" x14ac:dyDescent="0.25">
      <c r="B50" s="607"/>
      <c r="C50" s="28">
        <f>+'DATOS INICIALES'!D24</f>
        <v>72141100</v>
      </c>
      <c r="D50" s="96" t="s">
        <v>79</v>
      </c>
      <c r="E50" s="96" t="s">
        <v>79</v>
      </c>
      <c r="F50" s="96"/>
      <c r="G50" s="96"/>
      <c r="H50" s="96"/>
      <c r="I50" s="96"/>
      <c r="J50" s="97"/>
      <c r="K50" s="596"/>
      <c r="L50" s="597"/>
    </row>
    <row r="51" spans="2:12" ht="24.75" customHeight="1" x14ac:dyDescent="0.25">
      <c r="B51" s="607"/>
      <c r="C51" s="28">
        <f>+'DATOS INICIALES'!D25</f>
        <v>72141500</v>
      </c>
      <c r="D51" s="96" t="s">
        <v>79</v>
      </c>
      <c r="E51" s="96" t="s">
        <v>79</v>
      </c>
      <c r="F51" s="96"/>
      <c r="G51" s="96"/>
      <c r="H51" s="96"/>
      <c r="I51" s="96"/>
      <c r="J51" s="97"/>
      <c r="K51" s="596"/>
      <c r="L51" s="597"/>
    </row>
    <row r="52" spans="2:12" ht="24.75" customHeight="1" x14ac:dyDescent="0.25">
      <c r="B52" s="607"/>
      <c r="C52" s="28">
        <f>+'DATOS INICIALES'!D26</f>
        <v>72153900</v>
      </c>
      <c r="D52" s="96" t="s">
        <v>79</v>
      </c>
      <c r="E52" s="96" t="s">
        <v>79</v>
      </c>
      <c r="F52" s="96"/>
      <c r="G52" s="96"/>
      <c r="H52" s="96"/>
      <c r="I52" s="96"/>
      <c r="J52" s="97"/>
      <c r="K52" s="596"/>
      <c r="L52" s="597"/>
    </row>
    <row r="53" spans="2:12" ht="24.75" customHeight="1" x14ac:dyDescent="0.25">
      <c r="B53" s="607"/>
      <c r="C53" s="28"/>
      <c r="D53" s="96"/>
      <c r="E53" s="96"/>
      <c r="F53" s="96"/>
      <c r="G53" s="96"/>
      <c r="H53" s="96"/>
      <c r="I53" s="96"/>
      <c r="J53" s="96"/>
      <c r="K53" s="596"/>
      <c r="L53" s="597"/>
    </row>
    <row r="54" spans="2:12" ht="60.75" customHeight="1" x14ac:dyDescent="0.25">
      <c r="B54" s="608"/>
      <c r="C54" s="15" t="s">
        <v>59</v>
      </c>
      <c r="D54" s="15" t="str">
        <f t="shared" ref="D54:J54" si="9">IF(D24="","N/A",IF(D47="SI","CUMPLE",IF(D48="SI","CUMPLE",IF(D49="SI","CUMPLE",IF(D50="SI","CUMPLE",IF(D51="SI","CUMPLE",IF(D52="SI","CUMPLE",IF(D53="SI","CUMPLE","NO CUMPLE"))))))))</f>
        <v>CUMPLE</v>
      </c>
      <c r="E54" s="15" t="str">
        <f t="shared" si="9"/>
        <v>CUMPLE</v>
      </c>
      <c r="F54" s="15" t="str">
        <f t="shared" si="9"/>
        <v>N/A</v>
      </c>
      <c r="G54" s="15" t="str">
        <f t="shared" si="9"/>
        <v>N/A</v>
      </c>
      <c r="H54" s="15" t="str">
        <f t="shared" si="9"/>
        <v>N/A</v>
      </c>
      <c r="I54" s="15" t="str">
        <f t="shared" si="9"/>
        <v>N/A</v>
      </c>
      <c r="J54" s="15" t="str">
        <f t="shared" si="9"/>
        <v>N/A</v>
      </c>
      <c r="K54" s="596"/>
      <c r="L54" s="597"/>
    </row>
    <row r="55" spans="2:12" ht="296.25" customHeight="1" x14ac:dyDescent="0.25">
      <c r="B55" s="609" t="s">
        <v>206</v>
      </c>
      <c r="C55" s="610"/>
      <c r="D55" s="90" t="s">
        <v>14</v>
      </c>
      <c r="E55" s="90" t="s">
        <v>14</v>
      </c>
      <c r="F55" s="90"/>
      <c r="G55" s="90"/>
      <c r="H55" s="90"/>
      <c r="I55" s="90"/>
      <c r="J55" s="90"/>
      <c r="K55" s="639"/>
      <c r="L55" s="640"/>
    </row>
    <row r="56" spans="2:12" ht="353.25" customHeight="1" x14ac:dyDescent="0.25">
      <c r="B56" s="609" t="s">
        <v>209</v>
      </c>
      <c r="C56" s="610"/>
      <c r="D56" s="90" t="s">
        <v>14</v>
      </c>
      <c r="E56" s="90" t="s">
        <v>14</v>
      </c>
      <c r="F56" s="90"/>
      <c r="G56" s="90"/>
      <c r="H56" s="90"/>
      <c r="I56" s="90"/>
      <c r="J56" s="90"/>
      <c r="K56" s="639"/>
      <c r="L56" s="640"/>
    </row>
    <row r="57" spans="2:12" ht="99" customHeight="1" x14ac:dyDescent="0.25">
      <c r="B57" s="603" t="s">
        <v>211</v>
      </c>
      <c r="C57" s="604"/>
      <c r="D57" s="90" t="s">
        <v>14</v>
      </c>
      <c r="E57" s="90" t="s">
        <v>14</v>
      </c>
      <c r="F57" s="90"/>
      <c r="G57" s="90"/>
      <c r="H57" s="90"/>
      <c r="I57" s="90"/>
      <c r="J57" s="90"/>
      <c r="K57" s="639"/>
      <c r="L57" s="640"/>
    </row>
    <row r="58" spans="2:12" ht="92.25" customHeight="1" x14ac:dyDescent="0.25">
      <c r="B58" s="603" t="s">
        <v>207</v>
      </c>
      <c r="C58" s="604"/>
      <c r="D58" s="90" t="s">
        <v>14</v>
      </c>
      <c r="E58" s="90" t="s">
        <v>14</v>
      </c>
      <c r="F58" s="90"/>
      <c r="G58" s="90"/>
      <c r="H58" s="90"/>
      <c r="I58" s="90"/>
      <c r="J58" s="90"/>
      <c r="K58" s="639"/>
      <c r="L58" s="640"/>
    </row>
    <row r="59" spans="2:12" ht="291.75" customHeight="1" x14ac:dyDescent="0.25">
      <c r="B59" s="603" t="s">
        <v>208</v>
      </c>
      <c r="C59" s="604"/>
      <c r="D59" s="90" t="s">
        <v>14</v>
      </c>
      <c r="E59" s="90" t="s">
        <v>14</v>
      </c>
      <c r="F59" s="90"/>
      <c r="G59" s="90"/>
      <c r="H59" s="90"/>
      <c r="I59" s="90"/>
      <c r="J59" s="90"/>
      <c r="K59" s="639"/>
      <c r="L59" s="640"/>
    </row>
    <row r="60" spans="2:12" ht="336" customHeight="1" x14ac:dyDescent="0.25">
      <c r="B60" s="531" t="s">
        <v>213</v>
      </c>
      <c r="C60" s="531"/>
      <c r="D60" s="90" t="s">
        <v>14</v>
      </c>
      <c r="E60" s="90" t="s">
        <v>14</v>
      </c>
      <c r="F60" s="90"/>
      <c r="G60" s="90"/>
      <c r="H60" s="90"/>
      <c r="I60" s="90"/>
      <c r="J60" s="90"/>
      <c r="K60" s="639"/>
      <c r="L60" s="640"/>
    </row>
    <row r="61" spans="2:12" ht="129.75" customHeight="1" x14ac:dyDescent="0.25">
      <c r="B61" s="584" t="s">
        <v>168</v>
      </c>
      <c r="C61" s="585"/>
      <c r="D61" s="90" t="s">
        <v>13</v>
      </c>
      <c r="E61" s="90" t="s">
        <v>13</v>
      </c>
      <c r="F61" s="90"/>
      <c r="G61" s="90"/>
      <c r="H61" s="90"/>
      <c r="I61" s="90"/>
      <c r="J61" s="90"/>
      <c r="K61" s="639"/>
      <c r="L61" s="640"/>
    </row>
    <row r="62" spans="2:12" ht="408.75" customHeight="1" x14ac:dyDescent="0.25">
      <c r="B62" s="605" t="s">
        <v>170</v>
      </c>
      <c r="C62" s="605"/>
      <c r="D62" s="90" t="s">
        <v>13</v>
      </c>
      <c r="E62" s="90" t="s">
        <v>13</v>
      </c>
      <c r="F62" s="90"/>
      <c r="G62" s="90"/>
      <c r="H62" s="90"/>
      <c r="I62" s="90"/>
      <c r="J62" s="90"/>
      <c r="K62" s="639"/>
      <c r="L62" s="640"/>
    </row>
    <row r="63" spans="2:12" ht="234.75" customHeight="1" x14ac:dyDescent="0.25">
      <c r="B63" s="531" t="s">
        <v>212</v>
      </c>
      <c r="C63" s="531"/>
      <c r="D63" s="90" t="s">
        <v>14</v>
      </c>
      <c r="E63" s="90" t="s">
        <v>14</v>
      </c>
      <c r="F63" s="90"/>
      <c r="G63" s="90"/>
      <c r="H63" s="90"/>
      <c r="I63" s="90"/>
      <c r="J63" s="90"/>
      <c r="K63" s="639"/>
      <c r="L63" s="640"/>
    </row>
    <row r="64" spans="2:12" ht="70.5" customHeight="1" x14ac:dyDescent="0.25">
      <c r="B64" s="611" t="s">
        <v>80</v>
      </c>
      <c r="C64" s="611"/>
      <c r="D64" s="15" t="str">
        <f>IF(D24="","N/A",IF(AND(D46="CUMPLE",D54="CUMPLE",D55="CUMPLE",D56="CUMPLE",D57="CUMPLE",D58="CUMPLE",OR(D59="CUMPLE",D59="N/A"),D60="CUMPLE",OR(D61="CUMPLE",D61="N/A"),D63="CUMPLE",OR(D62="CUMPLE",D62="N/A")),"CUMPLE","NO CUMPLE"))</f>
        <v>CUMPLE</v>
      </c>
      <c r="E64" s="15" t="str">
        <f>IF(E24="","N/A",IF(AND(E46="CUMPLE",E54="CUMPLE",E55="CUMPLE",E56="CUMPLE",E57="CUMPLE",E58="CUMPLE",OR(E59="CUMPLE",E59="N/A"),E60="CUMPLE",OR(E61="CUMPLE",E61="N/A"),E63="CUMPLE",OR(E62="CUMPLE",E62="N/A")),"CUMPLE","NO CUMPLE"))</f>
        <v>CUMPLE</v>
      </c>
      <c r="F64" s="15" t="str">
        <f t="shared" ref="F64:J64" si="10">IF(F24="","N/A",IF(AND(F46="CUMPLE",F54="CUMPLE",F55="CUMPLE",F56="CUMPLE",F57="CUMPLE",F58="CUMPLE",OR(F59="CUMPLE",F59="N/A"),F60="CUMPLE",OR(F61="CUMPLE",F61="N/A"),F63="CUMPLE",OR(F62="CUMPLE",F62="N/A")),"CUMPLE","NO CUMPLE"))</f>
        <v>N/A</v>
      </c>
      <c r="G64" s="15" t="str">
        <f t="shared" si="10"/>
        <v>N/A</v>
      </c>
      <c r="H64" s="15" t="str">
        <f t="shared" si="10"/>
        <v>N/A</v>
      </c>
      <c r="I64" s="15" t="str">
        <f t="shared" si="10"/>
        <v>N/A</v>
      </c>
      <c r="J64" s="15" t="str">
        <f t="shared" si="10"/>
        <v>N/A</v>
      </c>
      <c r="K64" s="165"/>
      <c r="L64" s="162"/>
    </row>
    <row r="65" spans="2:12" ht="81.75" customHeight="1" x14ac:dyDescent="0.25">
      <c r="B65" s="531" t="s">
        <v>177</v>
      </c>
      <c r="C65" s="531"/>
      <c r="D65" s="90" t="s">
        <v>14</v>
      </c>
      <c r="E65" s="90" t="s">
        <v>14</v>
      </c>
      <c r="F65" s="90"/>
      <c r="G65" s="90"/>
      <c r="H65" s="90"/>
      <c r="I65" s="90"/>
      <c r="J65" s="90"/>
      <c r="K65" s="639"/>
      <c r="L65" s="640"/>
    </row>
  </sheetData>
  <sheetProtection formatCells="0" formatColumns="0" formatRows="0"/>
  <mergeCells count="80">
    <mergeCell ref="B12:L12"/>
    <mergeCell ref="B2:L2"/>
    <mergeCell ref="B3:L3"/>
    <mergeCell ref="B4:L4"/>
    <mergeCell ref="B5:L5"/>
    <mergeCell ref="B7:I7"/>
    <mergeCell ref="J7:L7"/>
    <mergeCell ref="C8:I8"/>
    <mergeCell ref="C9:I9"/>
    <mergeCell ref="C10:I10"/>
    <mergeCell ref="C11:G11"/>
    <mergeCell ref="I11:L11"/>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K39:L39"/>
    <mergeCell ref="K40:L40"/>
    <mergeCell ref="K41:L41"/>
    <mergeCell ref="K42:L42"/>
    <mergeCell ref="K43:L43"/>
    <mergeCell ref="K44:L44"/>
    <mergeCell ref="K46:L46"/>
    <mergeCell ref="B47:B54"/>
    <mergeCell ref="K47:L47"/>
    <mergeCell ref="K48:L48"/>
    <mergeCell ref="K49:L49"/>
    <mergeCell ref="K50:L50"/>
    <mergeCell ref="K51:L51"/>
    <mergeCell ref="K52:L52"/>
    <mergeCell ref="K53:L53"/>
    <mergeCell ref="K54:L54"/>
    <mergeCell ref="B55:C55"/>
    <mergeCell ref="K55:L55"/>
    <mergeCell ref="B56:C56"/>
    <mergeCell ref="K56:L56"/>
    <mergeCell ref="B57:C57"/>
    <mergeCell ref="K57:L57"/>
    <mergeCell ref="B58:C58"/>
    <mergeCell ref="K58:L58"/>
    <mergeCell ref="B59:C59"/>
    <mergeCell ref="K59:L59"/>
    <mergeCell ref="B60:C60"/>
    <mergeCell ref="K60:L60"/>
    <mergeCell ref="B64:C64"/>
    <mergeCell ref="B65:C65"/>
    <mergeCell ref="K65:L65"/>
    <mergeCell ref="B61:C61"/>
    <mergeCell ref="K61:L61"/>
    <mergeCell ref="B62:C62"/>
    <mergeCell ref="K62:L62"/>
    <mergeCell ref="B63:C63"/>
    <mergeCell ref="K63:L63"/>
  </mergeCells>
  <conditionalFormatting sqref="D25:J35">
    <cfRule type="containsBlanks" dxfId="295" priority="13">
      <formula>LEN(TRIM(D25))=0</formula>
    </cfRule>
    <cfRule type="notContainsErrors" dxfId="294" priority="14">
      <formula>NOT(ISERROR(D25))</formula>
    </cfRule>
  </conditionalFormatting>
  <conditionalFormatting sqref="D34:J34 D24:K24 D37:J37 D40:J40 D43:J43 D46:J53 D55:J63 K64:L64 D65:K65">
    <cfRule type="containsBlanks" dxfId="293" priority="15">
      <formula>LEN(TRIM(D24))=0</formula>
    </cfRule>
  </conditionalFormatting>
  <conditionalFormatting sqref="D46:J53">
    <cfRule type="cellIs" dxfId="292" priority="11" operator="equal">
      <formula>"NO CUMPLE"</formula>
    </cfRule>
    <cfRule type="cellIs" dxfId="291" priority="12" operator="equal">
      <formula>"CUMPLE"</formula>
    </cfRule>
  </conditionalFormatting>
  <conditionalFormatting sqref="D54:J54">
    <cfRule type="cellIs" dxfId="290" priority="27" operator="equal">
      <formula>"""CUMPLE"""</formula>
    </cfRule>
    <cfRule type="cellIs" dxfId="289" priority="26" operator="equal">
      <formula>"NO CUMPLE"</formula>
    </cfRule>
    <cfRule type="cellIs" dxfId="288" priority="25" operator="equal">
      <formula>"CUMPLE"</formula>
    </cfRule>
    <cfRule type="cellIs" dxfId="287" priority="21" operator="equal">
      <formula>"N/A"</formula>
    </cfRule>
  </conditionalFormatting>
  <conditionalFormatting sqref="D55:J63">
    <cfRule type="cellIs" dxfId="286" priority="3" operator="equal">
      <formula>"NO CUMPLE"</formula>
    </cfRule>
    <cfRule type="cellIs" dxfId="285" priority="4" operator="equal">
      <formula>"CUMPLE"</formula>
    </cfRule>
  </conditionalFormatting>
  <conditionalFormatting sqref="D64:J64">
    <cfRule type="cellIs" dxfId="284" priority="19" operator="equal">
      <formula>"NO CUMPLE"</formula>
    </cfRule>
    <cfRule type="cellIs" dxfId="283" priority="20" operator="equal">
      <formula>"""CUMPLE"""</formula>
    </cfRule>
    <cfRule type="cellIs" dxfId="282" priority="17" operator="equal">
      <formula>"N/A"</formula>
    </cfRule>
    <cfRule type="cellIs" dxfId="281" priority="18" operator="equal">
      <formula>"CUMPLE"</formula>
    </cfRule>
  </conditionalFormatting>
  <conditionalFormatting sqref="D65:J65">
    <cfRule type="cellIs" dxfId="280" priority="9" operator="equal">
      <formula>"NO CUMPLE"</formula>
    </cfRule>
    <cfRule type="cellIs" dxfId="279" priority="10" operator="equal">
      <formula>"CUMPLE"</formula>
    </cfRule>
  </conditionalFormatting>
  <conditionalFormatting sqref="D24:K24 D34:J34 D37:J37 D40:J40 D43:J43 D46:J53 D55:J63 K64:L64 D65:K65">
    <cfRule type="notContainsErrors" dxfId="278" priority="16">
      <formula>NOT(ISERROR(D24))</formula>
    </cfRule>
  </conditionalFormatting>
  <conditionalFormatting sqref="F20:H20">
    <cfRule type="cellIs" dxfId="277" priority="31" operator="equal">
      <formula>"CUMPLE"</formula>
    </cfRule>
    <cfRule type="cellIs" dxfId="276" priority="32" operator="equal">
      <formula>"NO CUMPLE"</formula>
    </cfRule>
    <cfRule type="cellIs" dxfId="275" priority="33" operator="equal">
      <formula>"""CUMPLE"""</formula>
    </cfRule>
  </conditionalFormatting>
  <conditionalFormatting sqref="I11">
    <cfRule type="containsText" dxfId="274" priority="37" operator="containsText" text="NO CUMPLE">
      <formula>NOT(ISERROR(SEARCH("NO CUMPLE",I11)))</formula>
    </cfRule>
    <cfRule type="containsText" dxfId="273" priority="34" operator="containsText" text="INHABILITADO">
      <formula>NOT(ISERROR(SEARCH("INHABILITADO",I11)))</formula>
    </cfRule>
    <cfRule type="containsText" dxfId="272" priority="35" operator="containsText" text="HABILITADO">
      <formula>NOT(ISERROR(SEARCH("HABILITADO",I11)))</formula>
    </cfRule>
    <cfRule type="containsText" dxfId="271" priority="36" operator="containsText" text="HABILITADO">
      <formula>NOT(ISERROR(SEARCH("HABILITADO",I11)))</formula>
    </cfRule>
  </conditionalFormatting>
  <conditionalFormatting sqref="J20">
    <cfRule type="cellIs" dxfId="270" priority="8" operator="equal">
      <formula>"SI"</formula>
    </cfRule>
    <cfRule type="cellIs" dxfId="269" priority="7" operator="equal">
      <formula>"NO"</formula>
    </cfRule>
  </conditionalFormatting>
  <conditionalFormatting sqref="K19">
    <cfRule type="cellIs" dxfId="268" priority="22" operator="equal">
      <formula>"CUMPLE"</formula>
    </cfRule>
    <cfRule type="cellIs" dxfId="267" priority="23" operator="equal">
      <formula>"NO CUMPLE"</formula>
    </cfRule>
    <cfRule type="cellIs" dxfId="266" priority="24" operator="equal">
      <formula>"""CUMPLE"""</formula>
    </cfRule>
  </conditionalFormatting>
  <conditionalFormatting sqref="K25:K63">
    <cfRule type="notContainsErrors" dxfId="265" priority="2">
      <formula>NOT(ISERROR(K25))</formula>
    </cfRule>
    <cfRule type="containsBlanks" dxfId="264" priority="1">
      <formula>LEN(TRIM(K25))=0</formula>
    </cfRule>
  </conditionalFormatting>
  <conditionalFormatting sqref="L15">
    <cfRule type="cellIs" dxfId="263" priority="28" operator="equal">
      <formula>"CUMPLE"</formula>
    </cfRule>
    <cfRule type="cellIs" dxfId="262" priority="29" operator="equal">
      <formula>"NO CUMPLE"</formula>
    </cfRule>
    <cfRule type="cellIs" dxfId="261" priority="30" operator="equal">
      <formula>"""CUMPLE"""</formula>
    </cfRule>
  </conditionalFormatting>
  <conditionalFormatting sqref="L20">
    <cfRule type="cellIs" dxfId="260" priority="5" operator="equal">
      <formula>"NO"</formula>
    </cfRule>
    <cfRule type="cellIs" dxfId="259" priority="6" operator="equal">
      <formula>"SI"</formula>
    </cfRule>
  </conditionalFormatting>
  <dataValidations count="3">
    <dataValidation type="list" allowBlank="1" showInputMessage="1" showErrorMessage="1" sqref="L57:L64" xr:uid="{00000000-0002-0000-2100-000000000000}">
      <formula1>"0,1,2,3,4,5,6"</formula1>
    </dataValidation>
    <dataValidation type="list" allowBlank="1" showInputMessage="1" showErrorMessage="1" sqref="D24:J26" xr:uid="{00000000-0002-0000-2100-000001000000}">
      <formula1>$C$15:$C$19</formula1>
    </dataValidation>
    <dataValidation type="list" allowBlank="1" showInputMessage="1" showErrorMessage="1" sqref="D65:I65" xr:uid="{00000000-0002-0000-2100-000002000000}">
      <formula1>"CUMPLE,NO CUMPLE"</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2100-000003000000}">
          <x14:formula1>
            <xm:f>'DATOS INICIALES'!$C$45:$C$46</xm:f>
          </x14:formula1>
          <xm:sqref>D47:I53 J47:J52</xm:sqref>
        </x14:dataValidation>
        <x14:dataValidation type="list" allowBlank="1" showInputMessage="1" showErrorMessage="1" xr:uid="{00000000-0002-0000-2100-000004000000}">
          <x14:formula1>
            <xm:f>'DATOS INICIALES'!$A$50:$A$52</xm:f>
          </x14:formula1>
          <xm:sqref>D55:I57 D46:J46 J55:J56 D58:J63</xm:sqref>
        </x14:dataValidation>
        <x14:dataValidation type="list" allowBlank="1" showInputMessage="1" showErrorMessage="1" xr:uid="{00000000-0002-0000-2100-000005000000}">
          <x14:formula1>
            <xm:f>'DATOS INICIALES'!$A$54:$A$59</xm:f>
          </x14:formula1>
          <xm:sqref>D23:I23</xm:sqref>
        </x14:dataValidation>
        <x14:dataValidation type="list" allowBlank="1" showInputMessage="1" showErrorMessage="1" xr:uid="{00000000-0002-0000-2100-000006000000}">
          <x14:formula1>
            <xm:f>'DATOS INICIALES'!$D$21:$D$25</xm:f>
          </x14:formula1>
          <xm:sqref>M47:M54</xm:sqref>
        </x14:dataValidation>
        <x14:dataValidation type="list" allowBlank="1" showInputMessage="1" showErrorMessage="1" xr:uid="{00000000-0002-0000-2100-000007000000}">
          <x14:formula1>
            <xm:f>'DATOS INICIALES'!$A$13:$A$43</xm:f>
          </x14:formula1>
          <xm:sqref>D31:I31</xm:sqref>
        </x14:dataValidation>
      </x14:dataValidations>
    </ext>
  </extLst>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N65"/>
  <sheetViews>
    <sheetView view="pageBreakPreview" zoomScale="55" zoomScaleNormal="55" zoomScaleSheetLayoutView="55" workbookViewId="0">
      <pane ySplit="11" topLeftCell="A26" activePane="bottomLeft" state="frozenSplit"/>
      <selection activeCell="D65" sqref="D65"/>
      <selection pane="bottomLeft" activeCell="E28" sqref="E28"/>
    </sheetView>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612" t="s">
        <v>0</v>
      </c>
      <c r="C2" s="613"/>
      <c r="D2" s="613"/>
      <c r="E2" s="613"/>
      <c r="F2" s="613"/>
      <c r="G2" s="613"/>
      <c r="H2" s="613"/>
      <c r="I2" s="613"/>
      <c r="J2" s="613"/>
      <c r="K2" s="613"/>
      <c r="L2" s="614"/>
    </row>
    <row r="3" spans="1:12" ht="4.5" customHeight="1" x14ac:dyDescent="0.25">
      <c r="B3" s="615"/>
      <c r="C3" s="616"/>
      <c r="D3" s="616"/>
      <c r="E3" s="616"/>
      <c r="F3" s="616"/>
      <c r="G3" s="616"/>
      <c r="H3" s="616"/>
      <c r="I3" s="616"/>
      <c r="J3" s="616"/>
      <c r="K3" s="616"/>
      <c r="L3" s="617"/>
    </row>
    <row r="4" spans="1:12" ht="18.75" x14ac:dyDescent="0.3">
      <c r="B4" s="618" t="str">
        <f>'DATOS INICIALES'!G4</f>
        <v>FDLK-LP-013-20234</v>
      </c>
      <c r="C4" s="619"/>
      <c r="D4" s="619"/>
      <c r="E4" s="619"/>
      <c r="F4" s="619"/>
      <c r="G4" s="619"/>
      <c r="H4" s="619"/>
      <c r="I4" s="619"/>
      <c r="J4" s="619"/>
      <c r="K4" s="619"/>
      <c r="L4" s="620"/>
    </row>
    <row r="5" spans="1:12" ht="3.75" customHeight="1" x14ac:dyDescent="0.25">
      <c r="B5" s="615"/>
      <c r="C5" s="616"/>
      <c r="D5" s="616"/>
      <c r="E5" s="616"/>
      <c r="F5" s="616"/>
      <c r="G5" s="616"/>
      <c r="H5" s="616"/>
      <c r="I5" s="616"/>
      <c r="J5" s="616"/>
      <c r="K5" s="616"/>
      <c r="L5" s="617"/>
    </row>
    <row r="6" spans="1:12" x14ac:dyDescent="0.25">
      <c r="B6" s="10" t="s">
        <v>32</v>
      </c>
      <c r="C6" s="73" t="s">
        <v>54</v>
      </c>
      <c r="D6" s="72" t="s">
        <v>70</v>
      </c>
      <c r="E6" s="89"/>
      <c r="F6" s="65"/>
      <c r="G6" s="72" t="s">
        <v>97</v>
      </c>
      <c r="H6" s="99">
        <v>45632</v>
      </c>
      <c r="I6" s="41"/>
      <c r="J6" s="41"/>
      <c r="K6" s="41"/>
      <c r="L6" s="42"/>
    </row>
    <row r="7" spans="1:12" x14ac:dyDescent="0.25">
      <c r="B7" s="621" t="s">
        <v>89</v>
      </c>
      <c r="C7" s="622"/>
      <c r="D7" s="622"/>
      <c r="E7" s="622"/>
      <c r="F7" s="622"/>
      <c r="G7" s="622"/>
      <c r="H7" s="622"/>
      <c r="I7" s="622"/>
      <c r="J7" s="623" t="s">
        <v>71</v>
      </c>
      <c r="K7" s="622"/>
      <c r="L7" s="624"/>
    </row>
    <row r="8" spans="1:12" ht="36.75" customHeight="1" x14ac:dyDescent="0.25">
      <c r="B8" s="2" t="s">
        <v>23</v>
      </c>
      <c r="C8" s="632" t="str">
        <f>'DATOS INICIALES'!D2</f>
        <v xml:space="preserve">“CONTRATAR POR EL SISTEMA DE PRECIOS UNITARIOS A MONTO AGOTABLE EL DIAGNÓSTICO, MANTENIMIENTO CORRECTIVO Y PREVENTIVO, SUMINISTRO E INSTALACION DE MOBILIARIO DE LOS PARQUES DE PROXIMIDAD (VECINALES Y DE BOLSILLO) PRIORIZADOS EN LA LOCALIDAD DE KENNEDY”.  </v>
      </c>
      <c r="D8" s="633"/>
      <c r="E8" s="633"/>
      <c r="F8" s="633"/>
      <c r="G8" s="633"/>
      <c r="H8" s="633"/>
      <c r="I8" s="633"/>
      <c r="J8" s="154" t="s">
        <v>66</v>
      </c>
      <c r="K8" s="155">
        <v>0.75</v>
      </c>
      <c r="L8" s="156">
        <f>K8*$C$10</f>
        <v>1645.1285451923077</v>
      </c>
    </row>
    <row r="9" spans="1:12" ht="28.5" customHeight="1" x14ac:dyDescent="0.25">
      <c r="B9" s="2" t="s">
        <v>68</v>
      </c>
      <c r="C9" s="634">
        <f>+'DATOS INICIALES'!C5</f>
        <v>2851556145</v>
      </c>
      <c r="D9" s="635"/>
      <c r="E9" s="635"/>
      <c r="F9" s="635"/>
      <c r="G9" s="635"/>
      <c r="H9" s="635"/>
      <c r="I9" s="635"/>
      <c r="J9" s="154" t="s">
        <v>67</v>
      </c>
      <c r="K9" s="155">
        <v>1.2</v>
      </c>
      <c r="L9" s="156">
        <f t="shared" ref="L9:L10" si="0">K9*$C$10</f>
        <v>2632.2056723076921</v>
      </c>
    </row>
    <row r="10" spans="1:12" ht="25.5" customHeight="1" x14ac:dyDescent="0.25">
      <c r="B10" s="2" t="s">
        <v>69</v>
      </c>
      <c r="C10" s="636">
        <f>C9/'DATOS INICIALES'!B43</f>
        <v>2193.5047269230768</v>
      </c>
      <c r="D10" s="637"/>
      <c r="E10" s="637"/>
      <c r="F10" s="637"/>
      <c r="G10" s="637"/>
      <c r="H10" s="637"/>
      <c r="I10" s="637"/>
      <c r="J10" s="154" t="s">
        <v>171</v>
      </c>
      <c r="K10" s="155">
        <v>1.5</v>
      </c>
      <c r="L10" s="156">
        <f t="shared" si="0"/>
        <v>3290.2570903846154</v>
      </c>
    </row>
    <row r="11" spans="1:12" ht="59.25" customHeight="1" x14ac:dyDescent="0.25">
      <c r="A11" s="11">
        <v>31</v>
      </c>
      <c r="B11" s="2" t="s">
        <v>24</v>
      </c>
      <c r="C11" s="638" t="str">
        <f>VLOOKUP(A11,PROPONENTES!$A$10:$B$42,2,FALSE)</f>
        <v>CONSTRUCOL SAS</v>
      </c>
      <c r="D11" s="638"/>
      <c r="E11" s="638"/>
      <c r="F11" s="638"/>
      <c r="G11" s="638"/>
      <c r="H11" s="146" t="s">
        <v>172</v>
      </c>
      <c r="I11" s="631" t="str">
        <f>IF(AND(F20="CUMPLE",G20="CUMPLE",H20="CUMPLE",L15="CUMPLE",K19="CUMPLE"),"CUMPLE","NO CUMPLE")</f>
        <v>CUMPLE</v>
      </c>
      <c r="J11" s="631"/>
      <c r="K11" s="631"/>
      <c r="L11" s="631"/>
    </row>
    <row r="12" spans="1:12" ht="9.75" customHeight="1" x14ac:dyDescent="0.25">
      <c r="B12" s="625"/>
      <c r="C12" s="626"/>
      <c r="D12" s="626"/>
      <c r="E12" s="626"/>
      <c r="F12" s="626"/>
      <c r="G12" s="626"/>
      <c r="H12" s="626"/>
      <c r="I12" s="626"/>
      <c r="J12" s="626"/>
      <c r="K12" s="626"/>
      <c r="L12" s="627"/>
    </row>
    <row r="13" spans="1:12" s="141" customFormat="1" ht="24" customHeight="1" x14ac:dyDescent="0.25">
      <c r="B13" s="628" t="s">
        <v>78</v>
      </c>
      <c r="C13" s="629"/>
      <c r="D13" s="629"/>
      <c r="E13" s="629"/>
      <c r="F13" s="629"/>
      <c r="G13" s="629"/>
      <c r="H13" s="629"/>
      <c r="I13" s="629"/>
      <c r="J13" s="629"/>
      <c r="K13" s="629"/>
      <c r="L13" s="630"/>
    </row>
    <row r="14" spans="1:12" ht="69" customHeight="1" x14ac:dyDescent="0.25">
      <c r="B14" s="595" t="s">
        <v>33</v>
      </c>
      <c r="C14" s="74" t="s">
        <v>61</v>
      </c>
      <c r="D14" s="74" t="s">
        <v>62</v>
      </c>
      <c r="E14" s="35" t="s">
        <v>65</v>
      </c>
      <c r="F14" s="35" t="s">
        <v>75</v>
      </c>
      <c r="G14" s="35" t="s">
        <v>64</v>
      </c>
      <c r="H14" s="35" t="s">
        <v>167</v>
      </c>
      <c r="I14" s="35" t="s">
        <v>72</v>
      </c>
      <c r="J14" s="35" t="s">
        <v>147</v>
      </c>
      <c r="K14" s="35" t="s">
        <v>148</v>
      </c>
      <c r="L14" s="74" t="s">
        <v>73</v>
      </c>
    </row>
    <row r="15" spans="1:12" ht="33.75" customHeight="1" x14ac:dyDescent="0.25">
      <c r="B15" s="595"/>
      <c r="C15" s="100" t="str">
        <f>IF(VLOOKUP(C11,PROPONENTES!B10:N111,2,FALSE)=0,"",VLOOKUP(C11,PROPONENTES!B10:N111,2,FALSE))</f>
        <v>CONSTRUCOL SAS</v>
      </c>
      <c r="D15" s="101">
        <f>IF(VLOOKUP(C11,PROPONENTES!B10:N111,3,FALSE)=0,"",VLOOKUP(C11,PROPONENTES!B10:N111,3,FALSE))</f>
        <v>1</v>
      </c>
      <c r="E15" s="102">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6735.4132</v>
      </c>
      <c r="F15" s="103" t="str">
        <f t="shared" ref="F15:F18" si="1">IF(C15="","",IF(E15&gt;=$J$15*0.5,"SI","NO"))</f>
        <v>SI</v>
      </c>
      <c r="G15" s="104" t="str">
        <f t="shared" ref="G15:G17" si="2">IF(C15="","",IF(E15&gt;=$J$15*0.05,"SI",IF(E15=0,"NO APORTA EXPERIENCIA",)))</f>
        <v>SI</v>
      </c>
      <c r="H15" s="103" t="str">
        <f>IF(C15="","",IF(AND(G15="NO APORTA EXPERIENCIA",D15&lt;=10%),"SI",IF(G15="SI","NO APLICA","NO - PORCENTAJE MAYOR AL 10%")))</f>
        <v>NO APLICA</v>
      </c>
      <c r="I15" s="641">
        <f>COUNTIF(D64:I64,"CUMPLE")</f>
        <v>2</v>
      </c>
      <c r="J15" s="586">
        <f>IF(AND(I15&gt;=1,I15&lt;=2),L8,IF(AND(I15&gt;=3,I15&lt;=4),L9,IF(AND(I15&gt;=5,I15&lt;=7),L10)))</f>
        <v>1645.1285451923077</v>
      </c>
      <c r="K15" s="586">
        <f>+E20</f>
        <v>6735.4132</v>
      </c>
      <c r="L15" s="587" t="str">
        <f>IF(K15&gt;=J15,"CUMPLE","NO CUMPLE")</f>
        <v>CUMPLE</v>
      </c>
    </row>
    <row r="16" spans="1:12" ht="33.75" customHeight="1" x14ac:dyDescent="0.25">
      <c r="B16" s="595"/>
      <c r="C16" s="100" t="str">
        <f>IF(VLOOKUP(C11,PROPONENTES!B10:N111,4,FALSE)=0,"",VLOOKUP(C11,PROPONENTES!B10:N111,4,FALSE))</f>
        <v/>
      </c>
      <c r="D16" s="101" t="str">
        <f>IF(VLOOKUP(C11,PROPONENTES!B10:N111,5,FALSE)=0,"",VLOOKUP(C11,PROPONENTES!B10:N111,5,FALSE))</f>
        <v/>
      </c>
      <c r="E16" s="102" t="str">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
      </c>
      <c r="F16" s="103" t="str">
        <f t="shared" si="1"/>
        <v/>
      </c>
      <c r="G16" s="104" t="str">
        <f t="shared" si="2"/>
        <v/>
      </c>
      <c r="H16" s="104" t="str">
        <f>IF(C16="","",IF(AND(G16="NO APORTA EXPERIENCIA",D16&lt;=10%),"SI",IF(G16="SI","NO APLICA","NO - PORCENTAJE MAYOR AL 10%")))</f>
        <v/>
      </c>
      <c r="I16" s="641"/>
      <c r="J16" s="586"/>
      <c r="K16" s="586"/>
      <c r="L16" s="587"/>
    </row>
    <row r="17" spans="2:14" ht="33.75" customHeight="1" x14ac:dyDescent="0.25">
      <c r="B17" s="595"/>
      <c r="C17" s="100" t="str">
        <f>IF(VLOOKUP(C11,PROPONENTES!B10:N111,6,FALSE)=0,"",VLOOKUP(C11,PROPONENTES!B10:N111,6,FALSE))</f>
        <v/>
      </c>
      <c r="D17" s="101" t="str">
        <f>IF(VLOOKUP(C11,PROPONENTES!B10:N111,7,FALSE)=0,"",VLOOKUP(C11,PROPONENTES!B10:N111,7,FALSE))</f>
        <v/>
      </c>
      <c r="E17" s="102" t="str">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
      </c>
      <c r="F17" s="103" t="str">
        <f t="shared" si="1"/>
        <v/>
      </c>
      <c r="G17" s="104" t="str">
        <f t="shared" si="2"/>
        <v/>
      </c>
      <c r="H17" s="103" t="str">
        <f>IF(C17="","",IF(AND(G17="NO APORTA EXPERIENCIA",D17&lt;=10%),"SI",IF(G17="SI","NO APLICA","NO - PORCENTAJE MAYOR AL 10%")))</f>
        <v/>
      </c>
      <c r="I17" s="641"/>
      <c r="J17" s="586"/>
      <c r="K17" s="586"/>
      <c r="L17" s="587"/>
    </row>
    <row r="18" spans="2:14" ht="50.25" customHeight="1" x14ac:dyDescent="0.25">
      <c r="B18" s="595"/>
      <c r="C18" s="100" t="str">
        <f>IF(VLOOKUP(C11,PROPONENTES!B10:N111,8,FALSE)=0,"",VLOOKUP(C11,PROPONENTES!B10:N111,8,FALSE))</f>
        <v/>
      </c>
      <c r="D18" s="101" t="str">
        <f>IF(VLOOKUP(C11,PROPONENTES!B10:N111,9,FALSE)=0,"",VLOOKUP(C11,PROPONENTES!B10:N111,9,FALSE))</f>
        <v/>
      </c>
      <c r="E18" s="102" t="str">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
      </c>
      <c r="F18" s="103" t="str">
        <f t="shared" si="1"/>
        <v/>
      </c>
      <c r="G18" s="104" t="str">
        <f>IF(C18="","",IF(E18&gt;=$J$15*0.05,"SI",IF(E18=0,"NO APORTA EXPERIENCIA",)))</f>
        <v/>
      </c>
      <c r="H18" s="103" t="str">
        <f>IF(C18="","",IF(AND(G18="NO APORTA EXPERIENCIA",D18&lt;=10%),"SI",IF(G18="SI","NO APLICA","NO - PORCENTAJE MAYOR AL 10%")))</f>
        <v/>
      </c>
      <c r="I18" s="35" t="s">
        <v>176</v>
      </c>
      <c r="J18" s="35" t="s">
        <v>175</v>
      </c>
      <c r="K18" s="528" t="s">
        <v>73</v>
      </c>
      <c r="L18" s="528"/>
    </row>
    <row r="19" spans="2:14" ht="33.75" customHeight="1" x14ac:dyDescent="0.25">
      <c r="B19" s="595"/>
      <c r="C19" s="100" t="str">
        <f>IF(VLOOKUP(C11,PROPONENTES!B10:N111,10,FALSE)=0,"",VLOOKUP(C11,PROPONENTES!B10:N111,10,FALSE))</f>
        <v/>
      </c>
      <c r="D19" s="101" t="str">
        <f>IF(VLOOKUP(C11,PROPONENTES!B10:N111,11,FALSE)=0,"",VLOOKUP(C11,PROPONENTES!B10:N111,11,FALSE))</f>
        <v/>
      </c>
      <c r="E19" s="102" t="str">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
      </c>
      <c r="F19" s="103" t="str">
        <f>IF(C19="","",IF(E19&gt;=$J$15*0.5,"SI","NO"))</f>
        <v/>
      </c>
      <c r="G19" s="104" t="str">
        <f>IF(C19="","",IF(E19&gt;=$J$15*0.05,"SI",IF(E19=0,"NO APORTA EXPERIENCIA",)))</f>
        <v/>
      </c>
      <c r="H19" s="103" t="str">
        <f>IF(C19="","",IF(AND(G19="NO APORTA EXPERIENCIA",D19&lt;=10%),"SI",IF(G19="SI","NO APLICA","NO - PORCENTAJE MAYOR AL 10%")))</f>
        <v/>
      </c>
      <c r="I19" s="157">
        <f>SUMIF(D65:J65,"CUMPLE",D39:J39)+SUMIF(D65:J65,"CUMPLE",D42:J42)+SUMIF(D65:J65,"CUMPLE",D45:J45)</f>
        <v>6735.4132</v>
      </c>
      <c r="J19" s="152">
        <f>70%*C10</f>
        <v>1535.4533088461537</v>
      </c>
      <c r="K19" s="587" t="str">
        <f>IF(I19&gt;=J19,"CUMPLE","NO CUMPLE")</f>
        <v>CUMPLE</v>
      </c>
      <c r="L19" s="587"/>
    </row>
    <row r="20" spans="2:14" ht="84.75" customHeight="1" x14ac:dyDescent="0.25">
      <c r="B20" s="30" t="s">
        <v>63</v>
      </c>
      <c r="C20" s="24">
        <f>+VLOOKUP(C11,PROPONENTES!B10:N111,12,FALSE)</f>
        <v>1</v>
      </c>
      <c r="D20" s="101">
        <f>+VLOOKUP(C11,PROPONENTES!B10:N111,13,FALSE)</f>
        <v>1</v>
      </c>
      <c r="E20" s="36">
        <f>SUM(E15:E19)</f>
        <v>6735.4132</v>
      </c>
      <c r="F20" s="15" t="str">
        <f>IF(F15="SI","CUMPLE",IF(F16="SI","CUMPLE",IF(F17="SI","CUMPLE",IF(F18="SI","CUMPLE",IF(F19="SI","CUMPLE","NO CUMPLE")))))</f>
        <v>CUMPLE</v>
      </c>
      <c r="G20" s="15"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5" t="str">
        <f>IF(COUNTIF(E15:E19,0)&gt;1,"NO CUMPLE, HAY MAS DE UN (1) INTEGRANTE QUE NO APORTA EXPERIENCIA",IF(AND(OR(H15="NO APLICA",H15="SI",H15=""),OR(H16="NO APLICA",H16="SI",H16=""),OR(H17="NO APLICA",H17="SI",H17=""),OR(H18="NO APLICA",H18="SI",H18=""),OR(H19="NO APLICA",H19="SI",H19="")),"CUMPLE","NO CUMPLE"))</f>
        <v>CUMPLE</v>
      </c>
      <c r="I20" s="35" t="s">
        <v>174</v>
      </c>
      <c r="J20" s="143" t="str">
        <f>IF(VLOOKUP(C11,PUNTAJE!B15:AF179,27,FALSE)=0.25,"SI","NO")</f>
        <v>SI</v>
      </c>
      <c r="K20" s="35" t="s">
        <v>173</v>
      </c>
      <c r="L20" s="143" t="str">
        <f>IF(VLOOKUP(C11,PUNTAJE!B15:AF179,31,FALSE)=0.25,"SI","NO")</f>
        <v>SI</v>
      </c>
      <c r="N20" s="35"/>
    </row>
    <row r="21" spans="2:14" ht="10.5" customHeight="1" thickBot="1" x14ac:dyDescent="0.3">
      <c r="B21" s="588"/>
      <c r="C21" s="589"/>
      <c r="D21" s="589"/>
      <c r="E21" s="589"/>
      <c r="F21" s="589"/>
      <c r="G21" s="589"/>
      <c r="H21" s="589"/>
      <c r="I21" s="589"/>
      <c r="J21" s="589"/>
      <c r="K21" s="589"/>
      <c r="L21" s="590"/>
    </row>
    <row r="22" spans="2:14" ht="54" customHeight="1" thickBot="1" x14ac:dyDescent="0.3">
      <c r="B22" s="591" t="str">
        <f>CONCATENATE("ACREDITACION EXPERIENCIA ",'DATOS INICIALES'!G4)</f>
        <v>ACREDITACION EXPERIENCIA FDLK-LP-013-20234</v>
      </c>
      <c r="C22" s="592"/>
      <c r="D22" s="592"/>
      <c r="E22" s="592"/>
      <c r="F22" s="592"/>
      <c r="G22" s="592"/>
      <c r="H22" s="592"/>
      <c r="I22" s="592"/>
      <c r="J22" s="593"/>
      <c r="K22" s="593"/>
      <c r="L22" s="594"/>
    </row>
    <row r="23" spans="2:14" ht="40.5" customHeight="1" x14ac:dyDescent="0.25">
      <c r="B23" s="31" t="s">
        <v>34</v>
      </c>
      <c r="C23" s="25" t="s">
        <v>166</v>
      </c>
      <c r="D23" s="26" t="s">
        <v>16</v>
      </c>
      <c r="E23" s="26" t="s">
        <v>17</v>
      </c>
      <c r="F23" s="26" t="s">
        <v>18</v>
      </c>
      <c r="G23" s="26" t="s">
        <v>19</v>
      </c>
      <c r="H23" s="26" t="s">
        <v>20</v>
      </c>
      <c r="I23" s="26" t="s">
        <v>21</v>
      </c>
      <c r="J23" s="26" t="s">
        <v>165</v>
      </c>
      <c r="K23" s="598" t="s">
        <v>74</v>
      </c>
      <c r="L23" s="599"/>
    </row>
    <row r="24" spans="2:14" ht="39.75" customHeight="1" x14ac:dyDescent="0.25">
      <c r="B24" s="582" t="s">
        <v>134</v>
      </c>
      <c r="C24" s="583"/>
      <c r="D24" s="90" t="s">
        <v>285</v>
      </c>
      <c r="E24" s="90" t="s">
        <v>285</v>
      </c>
      <c r="F24" s="90"/>
      <c r="G24" s="90"/>
      <c r="H24" s="90"/>
      <c r="I24" s="90"/>
      <c r="J24" s="90"/>
      <c r="K24" s="596"/>
      <c r="L24" s="597"/>
    </row>
    <row r="25" spans="2:14" ht="39.75" customHeight="1" x14ac:dyDescent="0.25">
      <c r="B25" s="582" t="s">
        <v>135</v>
      </c>
      <c r="C25" s="583"/>
      <c r="D25" s="90"/>
      <c r="E25" s="90"/>
      <c r="F25" s="90"/>
      <c r="G25" s="90"/>
      <c r="H25" s="90"/>
      <c r="I25" s="90"/>
      <c r="J25" s="90"/>
      <c r="K25" s="596"/>
      <c r="L25" s="597"/>
    </row>
    <row r="26" spans="2:14" ht="39.75" customHeight="1" x14ac:dyDescent="0.25">
      <c r="B26" s="582" t="s">
        <v>136</v>
      </c>
      <c r="C26" s="583"/>
      <c r="D26" s="90"/>
      <c r="E26" s="90"/>
      <c r="F26" s="90"/>
      <c r="G26" s="90"/>
      <c r="H26" s="90"/>
      <c r="I26" s="90"/>
      <c r="J26" s="90"/>
      <c r="K26" s="596"/>
      <c r="L26" s="597"/>
    </row>
    <row r="27" spans="2:14" ht="45.75" customHeight="1" x14ac:dyDescent="0.25">
      <c r="B27" s="600" t="s">
        <v>60</v>
      </c>
      <c r="C27" s="25" t="s">
        <v>37</v>
      </c>
      <c r="D27" s="91" t="s">
        <v>556</v>
      </c>
      <c r="E27" s="91" t="s">
        <v>557</v>
      </c>
      <c r="F27" s="91"/>
      <c r="G27" s="91"/>
      <c r="H27" s="91"/>
      <c r="I27" s="91"/>
      <c r="J27" s="91"/>
      <c r="K27" s="596"/>
      <c r="L27" s="597"/>
    </row>
    <row r="28" spans="2:14" ht="156.75" customHeight="1" x14ac:dyDescent="0.25">
      <c r="B28" s="601"/>
      <c r="C28" s="25" t="s">
        <v>38</v>
      </c>
      <c r="D28" s="91" t="s">
        <v>558</v>
      </c>
      <c r="E28" s="91" t="s">
        <v>559</v>
      </c>
      <c r="F28" s="91"/>
      <c r="G28" s="91"/>
      <c r="H28" s="91"/>
      <c r="I28" s="91"/>
      <c r="J28" s="91"/>
      <c r="K28" s="596"/>
      <c r="L28" s="597"/>
    </row>
    <row r="29" spans="2:14" ht="52.5" customHeight="1" x14ac:dyDescent="0.25">
      <c r="B29" s="601"/>
      <c r="C29" s="25" t="s">
        <v>169</v>
      </c>
      <c r="D29" s="95">
        <v>43706</v>
      </c>
      <c r="E29" s="95">
        <v>43084</v>
      </c>
      <c r="F29" s="95"/>
      <c r="G29" s="95"/>
      <c r="H29" s="95"/>
      <c r="I29" s="95"/>
      <c r="J29" s="95"/>
      <c r="K29" s="596"/>
      <c r="L29" s="597"/>
    </row>
    <row r="30" spans="2:14" ht="54.75" customHeight="1" x14ac:dyDescent="0.25">
      <c r="B30" s="601"/>
      <c r="C30" s="25" t="s">
        <v>42</v>
      </c>
      <c r="D30" s="95">
        <v>43766</v>
      </c>
      <c r="E30" s="95">
        <v>43349</v>
      </c>
      <c r="F30" s="95"/>
      <c r="G30" s="95"/>
      <c r="H30" s="95"/>
      <c r="I30" s="95"/>
      <c r="J30" s="95"/>
      <c r="K30" s="596"/>
      <c r="L30" s="597"/>
    </row>
    <row r="31" spans="2:14" ht="41.25" customHeight="1" x14ac:dyDescent="0.25">
      <c r="B31" s="601"/>
      <c r="C31" s="25" t="s">
        <v>39</v>
      </c>
      <c r="D31" s="92">
        <v>2019</v>
      </c>
      <c r="E31" s="92">
        <v>2018</v>
      </c>
      <c r="F31" s="92"/>
      <c r="G31" s="92"/>
      <c r="H31" s="92"/>
      <c r="I31" s="92"/>
      <c r="J31" s="92"/>
      <c r="K31" s="596"/>
      <c r="L31" s="597"/>
    </row>
    <row r="32" spans="2:14" ht="63" customHeight="1" x14ac:dyDescent="0.25">
      <c r="B32" s="601"/>
      <c r="C32" s="25" t="s">
        <v>40</v>
      </c>
      <c r="D32" s="91" t="s">
        <v>560</v>
      </c>
      <c r="E32" s="91" t="s">
        <v>561</v>
      </c>
      <c r="F32" s="91"/>
      <c r="G32" s="91"/>
      <c r="H32" s="91"/>
      <c r="I32" s="91"/>
      <c r="J32" s="91"/>
      <c r="K32" s="596"/>
      <c r="L32" s="597"/>
    </row>
    <row r="33" spans="2:12" ht="46.5" customHeight="1" x14ac:dyDescent="0.25">
      <c r="B33" s="601"/>
      <c r="C33" s="25" t="s">
        <v>41</v>
      </c>
      <c r="D33" s="91" t="s">
        <v>562</v>
      </c>
      <c r="E33" s="91" t="s">
        <v>563</v>
      </c>
      <c r="F33" s="91"/>
      <c r="G33" s="91"/>
      <c r="H33" s="91"/>
      <c r="I33" s="91"/>
      <c r="J33" s="91"/>
      <c r="K33" s="596"/>
      <c r="L33" s="597"/>
    </row>
    <row r="34" spans="2:12" ht="27.75" customHeight="1" x14ac:dyDescent="0.25">
      <c r="B34" s="601"/>
      <c r="C34" s="27" t="s">
        <v>35</v>
      </c>
      <c r="D34" s="96">
        <v>154</v>
      </c>
      <c r="E34" s="96">
        <v>136</v>
      </c>
      <c r="F34" s="96"/>
      <c r="G34" s="97"/>
      <c r="H34" s="97"/>
      <c r="I34" s="97"/>
      <c r="J34" s="97"/>
      <c r="K34" s="596"/>
      <c r="L34" s="597"/>
    </row>
    <row r="35" spans="2:12" ht="102.75" customHeight="1" x14ac:dyDescent="0.25">
      <c r="B35" s="601"/>
      <c r="C35" s="25" t="s">
        <v>137</v>
      </c>
      <c r="D35" s="93">
        <v>10978.34</v>
      </c>
      <c r="E35" s="93">
        <v>1298.17</v>
      </c>
      <c r="F35" s="93"/>
      <c r="G35" s="93"/>
      <c r="H35" s="93"/>
      <c r="I35" s="93"/>
      <c r="J35" s="93"/>
      <c r="K35" s="596"/>
      <c r="L35" s="597"/>
    </row>
    <row r="36" spans="2:12" ht="48" customHeight="1" x14ac:dyDescent="0.25">
      <c r="B36" s="601"/>
      <c r="C36" s="25" t="s">
        <v>76</v>
      </c>
      <c r="D36" s="105">
        <f>IFERROR(D35*VLOOKUP(D31,'DATOS INICIALES'!$A$12:$B$43,2,0),"0")</f>
        <v>9091339007.4400005</v>
      </c>
      <c r="E36" s="105">
        <f>IFERROR(E35*VLOOKUP(E31,'DATOS INICIALES'!$A$12:$B$43,2,0),"0")</f>
        <v>1014184927.1400001</v>
      </c>
      <c r="F36" s="105" t="str">
        <f>IFERROR(F35*VLOOKUP(F31,'DATOS INICIALES'!$A$12:$B$43,2,0),"0")</f>
        <v>0</v>
      </c>
      <c r="G36" s="105" t="str">
        <f>IFERROR(G35*VLOOKUP(G31,'DATOS INICIALES'!$A$12:$B$43,2,0),"0")</f>
        <v>0</v>
      </c>
      <c r="H36" s="105" t="str">
        <f>IFERROR(H35*VLOOKUP(H31,'DATOS INICIALES'!$A$12:$B$43,2,0),"0")</f>
        <v>0</v>
      </c>
      <c r="I36" s="105" t="str">
        <f>IFERROR(I35*VLOOKUP(I31,'DATOS INICIALES'!$A$12:$B$43,2,0),"0")</f>
        <v>0</v>
      </c>
      <c r="J36" s="105" t="str">
        <f>IFERROR(J35*VLOOKUP(J31,'DATOS INICIALES'!$A$12:$B$43,2,0),"0")</f>
        <v>0</v>
      </c>
      <c r="K36" s="596"/>
      <c r="L36" s="597"/>
    </row>
    <row r="37" spans="2:12" ht="33.75" customHeight="1" x14ac:dyDescent="0.25">
      <c r="B37" s="601"/>
      <c r="C37" s="25" t="s">
        <v>138</v>
      </c>
      <c r="D37" s="94">
        <v>0.5</v>
      </c>
      <c r="E37" s="94">
        <v>0.96</v>
      </c>
      <c r="F37" s="94"/>
      <c r="G37" s="94"/>
      <c r="H37" s="94"/>
      <c r="I37" s="94"/>
      <c r="J37" s="94"/>
      <c r="K37" s="596"/>
      <c r="L37" s="597"/>
    </row>
    <row r="38" spans="2:12" ht="48.75" customHeight="1" x14ac:dyDescent="0.25">
      <c r="B38" s="601"/>
      <c r="C38" s="25" t="s">
        <v>144</v>
      </c>
      <c r="D38" s="105">
        <f t="shared" ref="D38:J38" si="3">IF(D24="","0",D37*D36)</f>
        <v>4545669503.7200003</v>
      </c>
      <c r="E38" s="105">
        <f t="shared" si="3"/>
        <v>973617530.05440009</v>
      </c>
      <c r="F38" s="105" t="str">
        <f t="shared" si="3"/>
        <v>0</v>
      </c>
      <c r="G38" s="105" t="str">
        <f t="shared" si="3"/>
        <v>0</v>
      </c>
      <c r="H38" s="105" t="str">
        <f t="shared" si="3"/>
        <v>0</v>
      </c>
      <c r="I38" s="105" t="str">
        <f t="shared" si="3"/>
        <v>0</v>
      </c>
      <c r="J38" s="105" t="str">
        <f t="shared" si="3"/>
        <v>0</v>
      </c>
      <c r="K38" s="596"/>
      <c r="L38" s="597"/>
    </row>
    <row r="39" spans="2:12" ht="65.25" customHeight="1" x14ac:dyDescent="0.25">
      <c r="B39" s="601"/>
      <c r="C39" s="25" t="s">
        <v>139</v>
      </c>
      <c r="D39" s="106">
        <f t="shared" ref="D39:J39" si="4">IFERROR(D35*D37,"0")</f>
        <v>5489.17</v>
      </c>
      <c r="E39" s="106">
        <f t="shared" si="4"/>
        <v>1246.2432000000001</v>
      </c>
      <c r="F39" s="106">
        <f t="shared" si="4"/>
        <v>0</v>
      </c>
      <c r="G39" s="106">
        <f t="shared" si="4"/>
        <v>0</v>
      </c>
      <c r="H39" s="106">
        <f t="shared" si="4"/>
        <v>0</v>
      </c>
      <c r="I39" s="106">
        <f t="shared" si="4"/>
        <v>0</v>
      </c>
      <c r="J39" s="106">
        <f t="shared" si="4"/>
        <v>0</v>
      </c>
      <c r="K39" s="596"/>
      <c r="L39" s="597"/>
    </row>
    <row r="40" spans="2:12" ht="65.25" customHeight="1" x14ac:dyDescent="0.25">
      <c r="B40" s="601"/>
      <c r="C40" s="25" t="s">
        <v>140</v>
      </c>
      <c r="D40" s="94"/>
      <c r="E40" s="94"/>
      <c r="F40" s="94"/>
      <c r="G40" s="94"/>
      <c r="H40" s="94"/>
      <c r="I40" s="94"/>
      <c r="J40" s="94"/>
      <c r="K40" s="596"/>
      <c r="L40" s="597"/>
    </row>
    <row r="41" spans="2:12" ht="65.25" customHeight="1" x14ac:dyDescent="0.25">
      <c r="B41" s="601"/>
      <c r="C41" s="25" t="s">
        <v>145</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596"/>
      <c r="L41" s="597"/>
    </row>
    <row r="42" spans="2:12" ht="65.25" customHeight="1" x14ac:dyDescent="0.25">
      <c r="B42" s="601"/>
      <c r="C42" s="25" t="s">
        <v>141</v>
      </c>
      <c r="D42" s="106">
        <f>IF(D25="",0,D35*D40)</f>
        <v>0</v>
      </c>
      <c r="E42" s="106">
        <f t="shared" ref="E42:J42" si="6">IF(E25="",0,E35*E40)</f>
        <v>0</v>
      </c>
      <c r="F42" s="106">
        <f t="shared" si="6"/>
        <v>0</v>
      </c>
      <c r="G42" s="106">
        <f t="shared" si="6"/>
        <v>0</v>
      </c>
      <c r="H42" s="106">
        <f t="shared" si="6"/>
        <v>0</v>
      </c>
      <c r="I42" s="106">
        <f t="shared" si="6"/>
        <v>0</v>
      </c>
      <c r="J42" s="106">
        <f t="shared" si="6"/>
        <v>0</v>
      </c>
      <c r="K42" s="596"/>
      <c r="L42" s="597"/>
    </row>
    <row r="43" spans="2:12" ht="65.25" customHeight="1" x14ac:dyDescent="0.25">
      <c r="B43" s="601"/>
      <c r="C43" s="25" t="s">
        <v>142</v>
      </c>
      <c r="D43" s="94"/>
      <c r="E43" s="94"/>
      <c r="F43" s="94"/>
      <c r="G43" s="94"/>
      <c r="H43" s="94"/>
      <c r="I43" s="94"/>
      <c r="J43" s="94"/>
      <c r="K43" s="596"/>
      <c r="L43" s="597"/>
    </row>
    <row r="44" spans="2:12" ht="65.25" customHeight="1" x14ac:dyDescent="0.25">
      <c r="B44" s="601"/>
      <c r="C44" s="25" t="s">
        <v>146</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596"/>
      <c r="L44" s="597"/>
    </row>
    <row r="45" spans="2:12" ht="65.25" customHeight="1" x14ac:dyDescent="0.25">
      <c r="B45" s="602"/>
      <c r="C45" s="25" t="s">
        <v>143</v>
      </c>
      <c r="D45" s="106">
        <f>IF(D26="",0,D35*D43)</f>
        <v>0</v>
      </c>
      <c r="E45" s="106">
        <f t="shared" ref="E45:J45" si="8">IF(E26="",0,E35*E43)</f>
        <v>0</v>
      </c>
      <c r="F45" s="106">
        <f t="shared" si="8"/>
        <v>0</v>
      </c>
      <c r="G45" s="106">
        <f t="shared" si="8"/>
        <v>0</v>
      </c>
      <c r="H45" s="106">
        <f t="shared" si="8"/>
        <v>0</v>
      </c>
      <c r="I45" s="106">
        <f t="shared" si="8"/>
        <v>0</v>
      </c>
      <c r="J45" s="106">
        <f t="shared" si="8"/>
        <v>0</v>
      </c>
      <c r="K45" s="596"/>
      <c r="L45" s="597"/>
    </row>
    <row r="46" spans="2:12" ht="39.75" customHeight="1" x14ac:dyDescent="0.25">
      <c r="B46" s="142" t="s">
        <v>57</v>
      </c>
      <c r="C46" s="29" t="s">
        <v>58</v>
      </c>
      <c r="D46" s="90" t="s">
        <v>14</v>
      </c>
      <c r="E46" s="90" t="s">
        <v>14</v>
      </c>
      <c r="F46" s="90"/>
      <c r="G46" s="90"/>
      <c r="H46" s="90"/>
      <c r="I46" s="90"/>
      <c r="J46" s="90"/>
      <c r="K46" s="596"/>
      <c r="L46" s="597"/>
    </row>
    <row r="47" spans="2:12" ht="24.75" customHeight="1" x14ac:dyDescent="0.25">
      <c r="B47" s="606" t="s">
        <v>36</v>
      </c>
      <c r="C47" s="28">
        <f>+'DATOS INICIALES'!D21</f>
        <v>72101500</v>
      </c>
      <c r="D47" s="96" t="s">
        <v>79</v>
      </c>
      <c r="E47" s="96" t="s">
        <v>79</v>
      </c>
      <c r="F47" s="96"/>
      <c r="G47" s="96"/>
      <c r="H47" s="96"/>
      <c r="I47" s="96"/>
      <c r="J47" s="97"/>
      <c r="K47" s="596"/>
      <c r="L47" s="597"/>
    </row>
    <row r="48" spans="2:12" ht="24.75" customHeight="1" x14ac:dyDescent="0.25">
      <c r="B48" s="607"/>
      <c r="C48" s="28">
        <f>+'DATOS INICIALES'!D22</f>
        <v>72102900</v>
      </c>
      <c r="D48" s="96" t="s">
        <v>79</v>
      </c>
      <c r="E48" s="96" t="s">
        <v>79</v>
      </c>
      <c r="F48" s="96"/>
      <c r="G48" s="96"/>
      <c r="H48" s="96"/>
      <c r="I48" s="96"/>
      <c r="J48" s="97"/>
      <c r="K48" s="596"/>
      <c r="L48" s="597"/>
    </row>
    <row r="49" spans="2:12" ht="24.75" customHeight="1" x14ac:dyDescent="0.25">
      <c r="B49" s="607"/>
      <c r="C49" s="28">
        <f>+'DATOS INICIALES'!D23</f>
        <v>72103300</v>
      </c>
      <c r="D49" s="96" t="s">
        <v>79</v>
      </c>
      <c r="E49" s="96" t="s">
        <v>79</v>
      </c>
      <c r="F49" s="96"/>
      <c r="G49" s="96"/>
      <c r="H49" s="96"/>
      <c r="I49" s="96"/>
      <c r="J49" s="97"/>
      <c r="K49" s="596"/>
      <c r="L49" s="597"/>
    </row>
    <row r="50" spans="2:12" ht="24.75" customHeight="1" x14ac:dyDescent="0.25">
      <c r="B50" s="607"/>
      <c r="C50" s="28">
        <f>+'DATOS INICIALES'!D24</f>
        <v>72141100</v>
      </c>
      <c r="D50" s="96" t="s">
        <v>79</v>
      </c>
      <c r="E50" s="96" t="s">
        <v>79</v>
      </c>
      <c r="F50" s="96"/>
      <c r="G50" s="96"/>
      <c r="H50" s="96"/>
      <c r="I50" s="96"/>
      <c r="J50" s="97"/>
      <c r="K50" s="596"/>
      <c r="L50" s="597"/>
    </row>
    <row r="51" spans="2:12" ht="24.75" customHeight="1" x14ac:dyDescent="0.25">
      <c r="B51" s="607"/>
      <c r="C51" s="28">
        <f>+'DATOS INICIALES'!D25</f>
        <v>72141500</v>
      </c>
      <c r="D51" s="96" t="s">
        <v>79</v>
      </c>
      <c r="E51" s="96" t="s">
        <v>79</v>
      </c>
      <c r="F51" s="96"/>
      <c r="G51" s="96"/>
      <c r="H51" s="96"/>
      <c r="I51" s="96"/>
      <c r="J51" s="97"/>
      <c r="K51" s="596"/>
      <c r="L51" s="597"/>
    </row>
    <row r="52" spans="2:12" ht="24.75" customHeight="1" x14ac:dyDescent="0.25">
      <c r="B52" s="607"/>
      <c r="C52" s="28">
        <f>+'DATOS INICIALES'!D26</f>
        <v>72153900</v>
      </c>
      <c r="D52" s="96" t="s">
        <v>79</v>
      </c>
      <c r="E52" s="96" t="s">
        <v>79</v>
      </c>
      <c r="F52" s="96"/>
      <c r="G52" s="96"/>
      <c r="H52" s="96"/>
      <c r="I52" s="96"/>
      <c r="J52" s="97"/>
      <c r="K52" s="596"/>
      <c r="L52" s="597"/>
    </row>
    <row r="53" spans="2:12" ht="24.75" customHeight="1" x14ac:dyDescent="0.25">
      <c r="B53" s="607"/>
      <c r="C53" s="28"/>
      <c r="D53" s="96"/>
      <c r="E53" s="96"/>
      <c r="F53" s="96"/>
      <c r="G53" s="96"/>
      <c r="H53" s="96"/>
      <c r="I53" s="96"/>
      <c r="J53" s="96"/>
      <c r="K53" s="596"/>
      <c r="L53" s="597"/>
    </row>
    <row r="54" spans="2:12" ht="60.75" customHeight="1" x14ac:dyDescent="0.25">
      <c r="B54" s="608"/>
      <c r="C54" s="15" t="s">
        <v>59</v>
      </c>
      <c r="D54" s="15" t="str">
        <f t="shared" ref="D54:J54" si="9">IF(D24="","N/A",IF(D47="SI","CUMPLE",IF(D48="SI","CUMPLE",IF(D49="SI","CUMPLE",IF(D50="SI","CUMPLE",IF(D51="SI","CUMPLE",IF(D52="SI","CUMPLE",IF(D53="SI","CUMPLE","NO CUMPLE"))))))))</f>
        <v>CUMPLE</v>
      </c>
      <c r="E54" s="15" t="str">
        <f t="shared" si="9"/>
        <v>CUMPLE</v>
      </c>
      <c r="F54" s="15" t="str">
        <f t="shared" si="9"/>
        <v>N/A</v>
      </c>
      <c r="G54" s="15" t="str">
        <f t="shared" si="9"/>
        <v>N/A</v>
      </c>
      <c r="H54" s="15" t="str">
        <f t="shared" si="9"/>
        <v>N/A</v>
      </c>
      <c r="I54" s="15" t="str">
        <f t="shared" si="9"/>
        <v>N/A</v>
      </c>
      <c r="J54" s="15" t="str">
        <f t="shared" si="9"/>
        <v>N/A</v>
      </c>
      <c r="K54" s="596"/>
      <c r="L54" s="597"/>
    </row>
    <row r="55" spans="2:12" ht="296.25" customHeight="1" x14ac:dyDescent="0.25">
      <c r="B55" s="609" t="s">
        <v>206</v>
      </c>
      <c r="C55" s="610"/>
      <c r="D55" s="90" t="s">
        <v>14</v>
      </c>
      <c r="E55" s="90" t="s">
        <v>14</v>
      </c>
      <c r="F55" s="90"/>
      <c r="G55" s="90"/>
      <c r="H55" s="90"/>
      <c r="I55" s="90"/>
      <c r="J55" s="90"/>
      <c r="K55" s="639"/>
      <c r="L55" s="640"/>
    </row>
    <row r="56" spans="2:12" ht="353.25" customHeight="1" x14ac:dyDescent="0.25">
      <c r="B56" s="609" t="s">
        <v>209</v>
      </c>
      <c r="C56" s="610"/>
      <c r="D56" s="90" t="s">
        <v>14</v>
      </c>
      <c r="E56" s="90" t="s">
        <v>14</v>
      </c>
      <c r="F56" s="90"/>
      <c r="G56" s="90"/>
      <c r="H56" s="90"/>
      <c r="I56" s="90"/>
      <c r="J56" s="90"/>
      <c r="K56" s="639"/>
      <c r="L56" s="640"/>
    </row>
    <row r="57" spans="2:12" ht="99" customHeight="1" x14ac:dyDescent="0.25">
      <c r="B57" s="603" t="s">
        <v>211</v>
      </c>
      <c r="C57" s="604"/>
      <c r="D57" s="90" t="s">
        <v>14</v>
      </c>
      <c r="E57" s="90" t="s">
        <v>14</v>
      </c>
      <c r="F57" s="90"/>
      <c r="G57" s="90"/>
      <c r="H57" s="90"/>
      <c r="I57" s="90"/>
      <c r="J57" s="90"/>
      <c r="K57" s="639"/>
      <c r="L57" s="640"/>
    </row>
    <row r="58" spans="2:12" ht="92.25" customHeight="1" x14ac:dyDescent="0.25">
      <c r="B58" s="603" t="s">
        <v>207</v>
      </c>
      <c r="C58" s="604"/>
      <c r="D58" s="90" t="s">
        <v>14</v>
      </c>
      <c r="E58" s="90" t="s">
        <v>14</v>
      </c>
      <c r="F58" s="90"/>
      <c r="G58" s="90"/>
      <c r="H58" s="90"/>
      <c r="I58" s="90"/>
      <c r="J58" s="90"/>
      <c r="K58" s="639"/>
      <c r="L58" s="640"/>
    </row>
    <row r="59" spans="2:12" ht="291.75" customHeight="1" x14ac:dyDescent="0.25">
      <c r="B59" s="603" t="s">
        <v>208</v>
      </c>
      <c r="C59" s="604"/>
      <c r="D59" s="90" t="s">
        <v>14</v>
      </c>
      <c r="E59" s="90" t="s">
        <v>14</v>
      </c>
      <c r="F59" s="90"/>
      <c r="G59" s="90"/>
      <c r="H59" s="90"/>
      <c r="I59" s="90"/>
      <c r="J59" s="90"/>
      <c r="K59" s="639"/>
      <c r="L59" s="640"/>
    </row>
    <row r="60" spans="2:12" ht="336" customHeight="1" x14ac:dyDescent="0.25">
      <c r="B60" s="531" t="s">
        <v>213</v>
      </c>
      <c r="C60" s="531"/>
      <c r="D60" s="90" t="s">
        <v>14</v>
      </c>
      <c r="E60" s="90" t="s">
        <v>14</v>
      </c>
      <c r="F60" s="90"/>
      <c r="G60" s="90"/>
      <c r="H60" s="90"/>
      <c r="I60" s="90"/>
      <c r="J60" s="90"/>
      <c r="K60" s="639"/>
      <c r="L60" s="640"/>
    </row>
    <row r="61" spans="2:12" ht="129.75" customHeight="1" x14ac:dyDescent="0.25">
      <c r="B61" s="584" t="s">
        <v>168</v>
      </c>
      <c r="C61" s="585"/>
      <c r="D61" s="90" t="s">
        <v>13</v>
      </c>
      <c r="E61" s="90" t="s">
        <v>13</v>
      </c>
      <c r="F61" s="90"/>
      <c r="G61" s="90"/>
      <c r="H61" s="90"/>
      <c r="I61" s="90"/>
      <c r="J61" s="90"/>
      <c r="K61" s="639"/>
      <c r="L61" s="640"/>
    </row>
    <row r="62" spans="2:12" ht="408.75" customHeight="1" x14ac:dyDescent="0.25">
      <c r="B62" s="605" t="s">
        <v>170</v>
      </c>
      <c r="C62" s="605"/>
      <c r="D62" s="90" t="s">
        <v>13</v>
      </c>
      <c r="E62" s="90" t="s">
        <v>13</v>
      </c>
      <c r="F62" s="90"/>
      <c r="G62" s="90"/>
      <c r="H62" s="90"/>
      <c r="I62" s="90"/>
      <c r="J62" s="90"/>
      <c r="K62" s="639"/>
      <c r="L62" s="640"/>
    </row>
    <row r="63" spans="2:12" ht="234.75" customHeight="1" x14ac:dyDescent="0.25">
      <c r="B63" s="531" t="s">
        <v>212</v>
      </c>
      <c r="C63" s="531"/>
      <c r="D63" s="90" t="s">
        <v>14</v>
      </c>
      <c r="E63" s="90" t="s">
        <v>14</v>
      </c>
      <c r="F63" s="90"/>
      <c r="G63" s="90"/>
      <c r="H63" s="90"/>
      <c r="I63" s="90"/>
      <c r="J63" s="90"/>
      <c r="K63" s="639"/>
      <c r="L63" s="640"/>
    </row>
    <row r="64" spans="2:12" ht="70.5" customHeight="1" x14ac:dyDescent="0.25">
      <c r="B64" s="611" t="s">
        <v>80</v>
      </c>
      <c r="C64" s="611"/>
      <c r="D64" s="15" t="str">
        <f>IF(D24="","N/A",IF(AND(D46="CUMPLE",D54="CUMPLE",D55="CUMPLE",D56="CUMPLE",D57="CUMPLE",D58="CUMPLE",OR(D59="CUMPLE",D59="N/A"),D60="CUMPLE",OR(D61="CUMPLE",D61="N/A"),D63="CUMPLE",OR(D62="CUMPLE",D62="N/A")),"CUMPLE","NO CUMPLE"))</f>
        <v>CUMPLE</v>
      </c>
      <c r="E64" s="15" t="str">
        <f>IF(E24="","N/A",IF(AND(E46="CUMPLE",E54="CUMPLE",E55="CUMPLE",E56="CUMPLE",E57="CUMPLE",E58="CUMPLE",OR(E59="CUMPLE",E59="N/A"),E60="CUMPLE",OR(E61="CUMPLE",E61="N/A"),E63="CUMPLE",OR(E62="CUMPLE",E62="N/A")),"CUMPLE","NO CUMPLE"))</f>
        <v>CUMPLE</v>
      </c>
      <c r="F64" s="15" t="str">
        <f t="shared" ref="F64:J64" si="10">IF(F24="","N/A",IF(AND(F46="CUMPLE",F54="CUMPLE",F55="CUMPLE",F56="CUMPLE",F57="CUMPLE",F58="CUMPLE",OR(F59="CUMPLE",F59="N/A"),F60="CUMPLE",OR(F61="CUMPLE",F61="N/A"),F63="CUMPLE",OR(F62="CUMPLE",F62="N/A")),"CUMPLE","NO CUMPLE"))</f>
        <v>N/A</v>
      </c>
      <c r="G64" s="15" t="str">
        <f t="shared" si="10"/>
        <v>N/A</v>
      </c>
      <c r="H64" s="15" t="str">
        <f t="shared" si="10"/>
        <v>N/A</v>
      </c>
      <c r="I64" s="15" t="str">
        <f t="shared" si="10"/>
        <v>N/A</v>
      </c>
      <c r="J64" s="15" t="str">
        <f t="shared" si="10"/>
        <v>N/A</v>
      </c>
      <c r="K64" s="165"/>
      <c r="L64" s="162"/>
    </row>
    <row r="65" spans="2:12" ht="81.75" customHeight="1" x14ac:dyDescent="0.25">
      <c r="B65" s="531" t="s">
        <v>177</v>
      </c>
      <c r="C65" s="531"/>
      <c r="D65" s="90" t="s">
        <v>14</v>
      </c>
      <c r="E65" s="90" t="s">
        <v>14</v>
      </c>
      <c r="F65" s="90"/>
      <c r="G65" s="90"/>
      <c r="H65" s="90"/>
      <c r="I65" s="90"/>
      <c r="J65" s="90"/>
      <c r="K65" s="639"/>
      <c r="L65" s="640"/>
    </row>
  </sheetData>
  <sheetProtection formatCells="0" formatColumns="0" formatRows="0"/>
  <mergeCells count="80">
    <mergeCell ref="B12:L12"/>
    <mergeCell ref="B2:L2"/>
    <mergeCell ref="B3:L3"/>
    <mergeCell ref="B4:L4"/>
    <mergeCell ref="B5:L5"/>
    <mergeCell ref="B7:I7"/>
    <mergeCell ref="J7:L7"/>
    <mergeCell ref="C8:I8"/>
    <mergeCell ref="C9:I9"/>
    <mergeCell ref="C10:I10"/>
    <mergeCell ref="C11:G11"/>
    <mergeCell ref="I11:L11"/>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K39:L39"/>
    <mergeCell ref="K40:L40"/>
    <mergeCell ref="K41:L41"/>
    <mergeCell ref="K42:L42"/>
    <mergeCell ref="K43:L43"/>
    <mergeCell ref="K44:L44"/>
    <mergeCell ref="K46:L46"/>
    <mergeCell ref="B47:B54"/>
    <mergeCell ref="K47:L47"/>
    <mergeCell ref="K48:L48"/>
    <mergeCell ref="K49:L49"/>
    <mergeCell ref="K50:L50"/>
    <mergeCell ref="K51:L51"/>
    <mergeCell ref="K52:L52"/>
    <mergeCell ref="K53:L53"/>
    <mergeCell ref="K54:L54"/>
    <mergeCell ref="B55:C55"/>
    <mergeCell ref="K55:L55"/>
    <mergeCell ref="B56:C56"/>
    <mergeCell ref="K56:L56"/>
    <mergeCell ref="B57:C57"/>
    <mergeCell ref="K57:L57"/>
    <mergeCell ref="B58:C58"/>
    <mergeCell ref="K58:L58"/>
    <mergeCell ref="B59:C59"/>
    <mergeCell ref="K59:L59"/>
    <mergeCell ref="B60:C60"/>
    <mergeCell ref="K60:L60"/>
    <mergeCell ref="B64:C64"/>
    <mergeCell ref="B65:C65"/>
    <mergeCell ref="K65:L65"/>
    <mergeCell ref="B61:C61"/>
    <mergeCell ref="K61:L61"/>
    <mergeCell ref="B62:C62"/>
    <mergeCell ref="K62:L62"/>
    <mergeCell ref="B63:C63"/>
    <mergeCell ref="K63:L63"/>
  </mergeCells>
  <conditionalFormatting sqref="D25:J35">
    <cfRule type="containsBlanks" dxfId="258" priority="13">
      <formula>LEN(TRIM(D25))=0</formula>
    </cfRule>
    <cfRule type="notContainsErrors" dxfId="257" priority="14">
      <formula>NOT(ISERROR(D25))</formula>
    </cfRule>
  </conditionalFormatting>
  <conditionalFormatting sqref="D34:J34 D24:K24 D37:J37 D40:J40 D43:J43 D46:J53 D55:J63 K64:L64 D65:K65">
    <cfRule type="containsBlanks" dxfId="256" priority="15">
      <formula>LEN(TRIM(D24))=0</formula>
    </cfRule>
  </conditionalFormatting>
  <conditionalFormatting sqref="D46:J53">
    <cfRule type="cellIs" dxfId="255" priority="11" operator="equal">
      <formula>"NO CUMPLE"</formula>
    </cfRule>
    <cfRule type="cellIs" dxfId="254" priority="12" operator="equal">
      <formula>"CUMPLE"</formula>
    </cfRule>
  </conditionalFormatting>
  <conditionalFormatting sqref="D54:J54">
    <cfRule type="cellIs" dxfId="253" priority="27" operator="equal">
      <formula>"""CUMPLE"""</formula>
    </cfRule>
    <cfRule type="cellIs" dxfId="252" priority="26" operator="equal">
      <formula>"NO CUMPLE"</formula>
    </cfRule>
    <cfRule type="cellIs" dxfId="251" priority="25" operator="equal">
      <formula>"CUMPLE"</formula>
    </cfRule>
    <cfRule type="cellIs" dxfId="250" priority="21" operator="equal">
      <formula>"N/A"</formula>
    </cfRule>
  </conditionalFormatting>
  <conditionalFormatting sqref="D55:J63">
    <cfRule type="cellIs" dxfId="249" priority="3" operator="equal">
      <formula>"NO CUMPLE"</formula>
    </cfRule>
    <cfRule type="cellIs" dxfId="248" priority="4" operator="equal">
      <formula>"CUMPLE"</formula>
    </cfRule>
  </conditionalFormatting>
  <conditionalFormatting sqref="D64:J64">
    <cfRule type="cellIs" dxfId="247" priority="19" operator="equal">
      <formula>"NO CUMPLE"</formula>
    </cfRule>
    <cfRule type="cellIs" dxfId="246" priority="20" operator="equal">
      <formula>"""CUMPLE"""</formula>
    </cfRule>
    <cfRule type="cellIs" dxfId="245" priority="17" operator="equal">
      <formula>"N/A"</formula>
    </cfRule>
    <cfRule type="cellIs" dxfId="244" priority="18" operator="equal">
      <formula>"CUMPLE"</formula>
    </cfRule>
  </conditionalFormatting>
  <conditionalFormatting sqref="D65:J65">
    <cfRule type="cellIs" dxfId="243" priority="9" operator="equal">
      <formula>"NO CUMPLE"</formula>
    </cfRule>
    <cfRule type="cellIs" dxfId="242" priority="10" operator="equal">
      <formula>"CUMPLE"</formula>
    </cfRule>
  </conditionalFormatting>
  <conditionalFormatting sqref="D24:K24 D34:J34 D37:J37 D40:J40 D43:J43 D46:J53 D55:J63 K64:L64 D65:K65">
    <cfRule type="notContainsErrors" dxfId="241" priority="16">
      <formula>NOT(ISERROR(D24))</formula>
    </cfRule>
  </conditionalFormatting>
  <conditionalFormatting sqref="F20:H20">
    <cfRule type="cellIs" dxfId="240" priority="31" operator="equal">
      <formula>"CUMPLE"</formula>
    </cfRule>
    <cfRule type="cellIs" dxfId="239" priority="32" operator="equal">
      <formula>"NO CUMPLE"</formula>
    </cfRule>
    <cfRule type="cellIs" dxfId="238" priority="33" operator="equal">
      <formula>"""CUMPLE"""</formula>
    </cfRule>
  </conditionalFormatting>
  <conditionalFormatting sqref="I11">
    <cfRule type="containsText" dxfId="237" priority="37" operator="containsText" text="NO CUMPLE">
      <formula>NOT(ISERROR(SEARCH("NO CUMPLE",I11)))</formula>
    </cfRule>
    <cfRule type="containsText" dxfId="236" priority="34" operator="containsText" text="INHABILITADO">
      <formula>NOT(ISERROR(SEARCH("INHABILITADO",I11)))</formula>
    </cfRule>
    <cfRule type="containsText" dxfId="235" priority="35" operator="containsText" text="HABILITADO">
      <formula>NOT(ISERROR(SEARCH("HABILITADO",I11)))</formula>
    </cfRule>
    <cfRule type="containsText" dxfId="234" priority="36" operator="containsText" text="HABILITADO">
      <formula>NOT(ISERROR(SEARCH("HABILITADO",I11)))</formula>
    </cfRule>
  </conditionalFormatting>
  <conditionalFormatting sqref="J20">
    <cfRule type="cellIs" dxfId="233" priority="8" operator="equal">
      <formula>"SI"</formula>
    </cfRule>
    <cfRule type="cellIs" dxfId="232" priority="7" operator="equal">
      <formula>"NO"</formula>
    </cfRule>
  </conditionalFormatting>
  <conditionalFormatting sqref="K19">
    <cfRule type="cellIs" dxfId="231" priority="22" operator="equal">
      <formula>"CUMPLE"</formula>
    </cfRule>
    <cfRule type="cellIs" dxfId="230" priority="23" operator="equal">
      <formula>"NO CUMPLE"</formula>
    </cfRule>
    <cfRule type="cellIs" dxfId="229" priority="24" operator="equal">
      <formula>"""CUMPLE"""</formula>
    </cfRule>
  </conditionalFormatting>
  <conditionalFormatting sqref="K25:K63">
    <cfRule type="notContainsErrors" dxfId="228" priority="2">
      <formula>NOT(ISERROR(K25))</formula>
    </cfRule>
    <cfRule type="containsBlanks" dxfId="227" priority="1">
      <formula>LEN(TRIM(K25))=0</formula>
    </cfRule>
  </conditionalFormatting>
  <conditionalFormatting sqref="L15">
    <cfRule type="cellIs" dxfId="226" priority="28" operator="equal">
      <formula>"CUMPLE"</formula>
    </cfRule>
    <cfRule type="cellIs" dxfId="225" priority="29" operator="equal">
      <formula>"NO CUMPLE"</formula>
    </cfRule>
    <cfRule type="cellIs" dxfId="224" priority="30" operator="equal">
      <formula>"""CUMPLE"""</formula>
    </cfRule>
  </conditionalFormatting>
  <conditionalFormatting sqref="L20">
    <cfRule type="cellIs" dxfId="223" priority="5" operator="equal">
      <formula>"NO"</formula>
    </cfRule>
    <cfRule type="cellIs" dxfId="222" priority="6" operator="equal">
      <formula>"SI"</formula>
    </cfRule>
  </conditionalFormatting>
  <dataValidations count="3">
    <dataValidation type="list" allowBlank="1" showInputMessage="1" showErrorMessage="1" sqref="D65:I65" xr:uid="{00000000-0002-0000-2200-000000000000}">
      <formula1>"CUMPLE,NO CUMPLE"</formula1>
    </dataValidation>
    <dataValidation type="list" allowBlank="1" showInputMessage="1" showErrorMessage="1" sqref="D24:J26" xr:uid="{00000000-0002-0000-2200-000001000000}">
      <formula1>$C$15:$C$19</formula1>
    </dataValidation>
    <dataValidation type="list" allowBlank="1" showInputMessage="1" showErrorMessage="1" sqref="L57:L64" xr:uid="{00000000-0002-0000-2200-000002000000}">
      <formula1>"0,1,2,3,4,5,6"</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2200-000003000000}">
          <x14:formula1>
            <xm:f>'DATOS INICIALES'!$A$13:$A$43</xm:f>
          </x14:formula1>
          <xm:sqref>D31:I31</xm:sqref>
        </x14:dataValidation>
        <x14:dataValidation type="list" allowBlank="1" showInputMessage="1" showErrorMessage="1" xr:uid="{00000000-0002-0000-2200-000004000000}">
          <x14:formula1>
            <xm:f>'DATOS INICIALES'!$D$21:$D$25</xm:f>
          </x14:formula1>
          <xm:sqref>M47:M54</xm:sqref>
        </x14:dataValidation>
        <x14:dataValidation type="list" allowBlank="1" showInputMessage="1" showErrorMessage="1" xr:uid="{00000000-0002-0000-2200-000005000000}">
          <x14:formula1>
            <xm:f>'DATOS INICIALES'!$A$54:$A$59</xm:f>
          </x14:formula1>
          <xm:sqref>D23:I23</xm:sqref>
        </x14:dataValidation>
        <x14:dataValidation type="list" allowBlank="1" showInputMessage="1" showErrorMessage="1" xr:uid="{00000000-0002-0000-2200-000006000000}">
          <x14:formula1>
            <xm:f>'DATOS INICIALES'!$A$50:$A$52</xm:f>
          </x14:formula1>
          <xm:sqref>D55:I57 D46:J46 J55:J56 D58:J63</xm:sqref>
        </x14:dataValidation>
        <x14:dataValidation type="list" allowBlank="1" showInputMessage="1" showErrorMessage="1" xr:uid="{00000000-0002-0000-2200-000007000000}">
          <x14:formula1>
            <xm:f>'DATOS INICIALES'!$C$45:$C$46</xm:f>
          </x14:formula1>
          <xm:sqref>D47:I53 J47:J52</xm:sqref>
        </x14:dataValidation>
      </x14:dataValidations>
    </ext>
  </extLst>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N65"/>
  <sheetViews>
    <sheetView view="pageBreakPreview" zoomScale="55" zoomScaleNormal="55" zoomScaleSheetLayoutView="55" workbookViewId="0">
      <pane ySplit="11" topLeftCell="A32" activePane="bottomLeft" state="frozenSplit"/>
      <selection activeCell="D65" sqref="D65"/>
      <selection pane="bottomLeft" activeCell="E36" sqref="E36"/>
    </sheetView>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612" t="s">
        <v>0</v>
      </c>
      <c r="C2" s="613"/>
      <c r="D2" s="613"/>
      <c r="E2" s="613"/>
      <c r="F2" s="613"/>
      <c r="G2" s="613"/>
      <c r="H2" s="613"/>
      <c r="I2" s="613"/>
      <c r="J2" s="613"/>
      <c r="K2" s="613"/>
      <c r="L2" s="614"/>
    </row>
    <row r="3" spans="1:12" ht="4.5" customHeight="1" x14ac:dyDescent="0.25">
      <c r="B3" s="615"/>
      <c r="C3" s="616"/>
      <c r="D3" s="616"/>
      <c r="E3" s="616"/>
      <c r="F3" s="616"/>
      <c r="G3" s="616"/>
      <c r="H3" s="616"/>
      <c r="I3" s="616"/>
      <c r="J3" s="616"/>
      <c r="K3" s="616"/>
      <c r="L3" s="617"/>
    </row>
    <row r="4" spans="1:12" ht="18.75" x14ac:dyDescent="0.3">
      <c r="B4" s="618" t="str">
        <f>'DATOS INICIALES'!G4</f>
        <v>FDLK-LP-013-20234</v>
      </c>
      <c r="C4" s="619"/>
      <c r="D4" s="619"/>
      <c r="E4" s="619"/>
      <c r="F4" s="619"/>
      <c r="G4" s="619"/>
      <c r="H4" s="619"/>
      <c r="I4" s="619"/>
      <c r="J4" s="619"/>
      <c r="K4" s="619"/>
      <c r="L4" s="620"/>
    </row>
    <row r="5" spans="1:12" ht="3.75" customHeight="1" x14ac:dyDescent="0.25">
      <c r="B5" s="615"/>
      <c r="C5" s="616"/>
      <c r="D5" s="616"/>
      <c r="E5" s="616"/>
      <c r="F5" s="616"/>
      <c r="G5" s="616"/>
      <c r="H5" s="616"/>
      <c r="I5" s="616"/>
      <c r="J5" s="616"/>
      <c r="K5" s="616"/>
      <c r="L5" s="617"/>
    </row>
    <row r="6" spans="1:12" x14ac:dyDescent="0.25">
      <c r="B6" s="10" t="s">
        <v>32</v>
      </c>
      <c r="C6" s="73" t="s">
        <v>54</v>
      </c>
      <c r="D6" s="72" t="s">
        <v>70</v>
      </c>
      <c r="E6" s="89"/>
      <c r="F6" s="65"/>
      <c r="G6" s="72" t="s">
        <v>97</v>
      </c>
      <c r="H6" s="99">
        <v>45632</v>
      </c>
      <c r="I6" s="41"/>
      <c r="J6" s="41"/>
      <c r="K6" s="41"/>
      <c r="L6" s="42"/>
    </row>
    <row r="7" spans="1:12" x14ac:dyDescent="0.25">
      <c r="B7" s="621" t="s">
        <v>89</v>
      </c>
      <c r="C7" s="622"/>
      <c r="D7" s="622"/>
      <c r="E7" s="622"/>
      <c r="F7" s="622"/>
      <c r="G7" s="622"/>
      <c r="H7" s="622"/>
      <c r="I7" s="622"/>
      <c r="J7" s="623" t="s">
        <v>71</v>
      </c>
      <c r="K7" s="622"/>
      <c r="L7" s="624"/>
    </row>
    <row r="8" spans="1:12" ht="36.75" customHeight="1" x14ac:dyDescent="0.25">
      <c r="B8" s="2" t="s">
        <v>23</v>
      </c>
      <c r="C8" s="632" t="str">
        <f>'DATOS INICIALES'!D2</f>
        <v xml:space="preserve">“CONTRATAR POR EL SISTEMA DE PRECIOS UNITARIOS A MONTO AGOTABLE EL DIAGNÓSTICO, MANTENIMIENTO CORRECTIVO Y PREVENTIVO, SUMINISTRO E INSTALACION DE MOBILIARIO DE LOS PARQUES DE PROXIMIDAD (VECINALES Y DE BOLSILLO) PRIORIZADOS EN LA LOCALIDAD DE KENNEDY”.  </v>
      </c>
      <c r="D8" s="633"/>
      <c r="E8" s="633"/>
      <c r="F8" s="633"/>
      <c r="G8" s="633"/>
      <c r="H8" s="633"/>
      <c r="I8" s="633"/>
      <c r="J8" s="154" t="s">
        <v>66</v>
      </c>
      <c r="K8" s="155">
        <v>0.75</v>
      </c>
      <c r="L8" s="156">
        <f>K8*$C$10</f>
        <v>1645.1285451923077</v>
      </c>
    </row>
    <row r="9" spans="1:12" ht="28.5" customHeight="1" x14ac:dyDescent="0.25">
      <c r="B9" s="2" t="s">
        <v>68</v>
      </c>
      <c r="C9" s="634">
        <f>+'DATOS INICIALES'!C5</f>
        <v>2851556145</v>
      </c>
      <c r="D9" s="635"/>
      <c r="E9" s="635"/>
      <c r="F9" s="635"/>
      <c r="G9" s="635"/>
      <c r="H9" s="635"/>
      <c r="I9" s="635"/>
      <c r="J9" s="154" t="s">
        <v>67</v>
      </c>
      <c r="K9" s="155">
        <v>1.2</v>
      </c>
      <c r="L9" s="156">
        <f t="shared" ref="L9:L10" si="0">K9*$C$10</f>
        <v>2632.2056723076921</v>
      </c>
    </row>
    <row r="10" spans="1:12" ht="25.5" customHeight="1" x14ac:dyDescent="0.25">
      <c r="B10" s="2" t="s">
        <v>69</v>
      </c>
      <c r="C10" s="636">
        <f>C9/'DATOS INICIALES'!B43</f>
        <v>2193.5047269230768</v>
      </c>
      <c r="D10" s="637"/>
      <c r="E10" s="637"/>
      <c r="F10" s="637"/>
      <c r="G10" s="637"/>
      <c r="H10" s="637"/>
      <c r="I10" s="637"/>
      <c r="J10" s="154" t="s">
        <v>171</v>
      </c>
      <c r="K10" s="155">
        <v>1.5</v>
      </c>
      <c r="L10" s="156">
        <f t="shared" si="0"/>
        <v>3290.2570903846154</v>
      </c>
    </row>
    <row r="11" spans="1:12" ht="59.25" customHeight="1" x14ac:dyDescent="0.25">
      <c r="A11" s="11">
        <v>32</v>
      </c>
      <c r="B11" s="2" t="s">
        <v>24</v>
      </c>
      <c r="C11" s="638" t="str">
        <f>VLOOKUP(A11,PROPONENTES!$A$10:$B$42,2,FALSE)</f>
        <v>CONSORCIO DISTRITAL-5G</v>
      </c>
      <c r="D11" s="638"/>
      <c r="E11" s="638"/>
      <c r="F11" s="638"/>
      <c r="G11" s="638"/>
      <c r="H11" s="146" t="s">
        <v>172</v>
      </c>
      <c r="I11" s="631" t="str">
        <f>IF(AND(F20="CUMPLE",G20="CUMPLE",H20="CUMPLE",L15="CUMPLE",K19="CUMPLE"),"CUMPLE","NO CUMPLE")</f>
        <v>CUMPLE</v>
      </c>
      <c r="J11" s="631"/>
      <c r="K11" s="631"/>
      <c r="L11" s="631"/>
    </row>
    <row r="12" spans="1:12" ht="9.75" customHeight="1" x14ac:dyDescent="0.25">
      <c r="B12" s="625"/>
      <c r="C12" s="626"/>
      <c r="D12" s="626"/>
      <c r="E12" s="626"/>
      <c r="F12" s="626"/>
      <c r="G12" s="626"/>
      <c r="H12" s="626"/>
      <c r="I12" s="626"/>
      <c r="J12" s="626"/>
      <c r="K12" s="626"/>
      <c r="L12" s="627"/>
    </row>
    <row r="13" spans="1:12" s="141" customFormat="1" ht="24" customHeight="1" x14ac:dyDescent="0.25">
      <c r="B13" s="628" t="s">
        <v>78</v>
      </c>
      <c r="C13" s="629"/>
      <c r="D13" s="629"/>
      <c r="E13" s="629"/>
      <c r="F13" s="629"/>
      <c r="G13" s="629"/>
      <c r="H13" s="629"/>
      <c r="I13" s="629"/>
      <c r="J13" s="629"/>
      <c r="K13" s="629"/>
      <c r="L13" s="630"/>
    </row>
    <row r="14" spans="1:12" ht="69" customHeight="1" x14ac:dyDescent="0.25">
      <c r="B14" s="595" t="s">
        <v>33</v>
      </c>
      <c r="C14" s="74" t="s">
        <v>61</v>
      </c>
      <c r="D14" s="74" t="s">
        <v>62</v>
      </c>
      <c r="E14" s="35" t="s">
        <v>65</v>
      </c>
      <c r="F14" s="35" t="s">
        <v>75</v>
      </c>
      <c r="G14" s="35" t="s">
        <v>64</v>
      </c>
      <c r="H14" s="35" t="s">
        <v>167</v>
      </c>
      <c r="I14" s="35" t="s">
        <v>72</v>
      </c>
      <c r="J14" s="35" t="s">
        <v>147</v>
      </c>
      <c r="K14" s="35" t="s">
        <v>148</v>
      </c>
      <c r="L14" s="74" t="s">
        <v>73</v>
      </c>
    </row>
    <row r="15" spans="1:12" ht="33.75" customHeight="1" x14ac:dyDescent="0.25">
      <c r="B15" s="595"/>
      <c r="C15" s="100" t="str">
        <f>IF(VLOOKUP(C11,PROPONENTES!B10:N111,2,FALSE)=0,"",VLOOKUP(C11,PROPONENTES!B10:N111,2,FALSE))</f>
        <v>GLORIA E. CEDIEL E.</v>
      </c>
      <c r="D15" s="101">
        <f>IF(VLOOKUP(C11,PROPONENTES!B10:N111,3,FALSE)=0,"",VLOOKUP(C11,PROPONENTES!B10:N111,3,FALSE))</f>
        <v>0.5</v>
      </c>
      <c r="E15" s="102">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5226.8404999999993</v>
      </c>
      <c r="F15" s="103" t="str">
        <f t="shared" ref="F15:F18" si="1">IF(C15="","",IF(E15&gt;=$J$15*0.5,"SI","NO"))</f>
        <v>SI</v>
      </c>
      <c r="G15" s="104" t="str">
        <f t="shared" ref="G15:G17" si="2">IF(C15="","",IF(E15&gt;=$J$15*0.05,"SI",IF(E15=0,"NO APORTA EXPERIENCIA",)))</f>
        <v>SI</v>
      </c>
      <c r="H15" s="103" t="str">
        <f>IF(C15="","",IF(AND(G15="NO APORTA EXPERIENCIA",D15&lt;=10%),"SI",IF(G15="SI","NO APLICA","NO - PORCENTAJE MAYOR AL 10%")))</f>
        <v>NO APLICA</v>
      </c>
      <c r="I15" s="641">
        <f>COUNTIF(D64:I64,"CUMPLE")</f>
        <v>2</v>
      </c>
      <c r="J15" s="586">
        <f>IF(AND(I15&gt;=1,I15&lt;=2),L8,IF(AND(I15&gt;=3,I15&lt;=4),L9,IF(AND(I15&gt;=5,I15&lt;=7),L10)))</f>
        <v>1645.1285451923077</v>
      </c>
      <c r="K15" s="586">
        <f>+E20</f>
        <v>8050.820999999999</v>
      </c>
      <c r="L15" s="587" t="str">
        <f>IF(K15&gt;=J15,"CUMPLE","NO CUMPLE")</f>
        <v>CUMPLE</v>
      </c>
    </row>
    <row r="16" spans="1:12" ht="33.75" customHeight="1" x14ac:dyDescent="0.25">
      <c r="B16" s="595"/>
      <c r="C16" s="100" t="str">
        <f>IF(VLOOKUP(C11,PROPONENTES!B10:N111,4,FALSE)=0,"",VLOOKUP(C11,PROPONENTES!B10:N111,4,FALSE))</f>
        <v>SINCOMAQ S.A.S</v>
      </c>
      <c r="D16" s="101">
        <f>IF(VLOOKUP(C11,PROPONENTES!B10:N111,5,FALSE)=0,"",VLOOKUP(C11,PROPONENTES!B10:N111,5,FALSE))</f>
        <v>0.5</v>
      </c>
      <c r="E16" s="102">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2823.9804999999997</v>
      </c>
      <c r="F16" s="103" t="str">
        <f t="shared" si="1"/>
        <v>SI</v>
      </c>
      <c r="G16" s="104" t="str">
        <f t="shared" si="2"/>
        <v>SI</v>
      </c>
      <c r="H16" s="104" t="str">
        <f>IF(C16="","",IF(AND(G16="NO APORTA EXPERIENCIA",D16&lt;=10%),"SI",IF(G16="SI","NO APLICA","NO - PORCENTAJE MAYOR AL 10%")))</f>
        <v>NO APLICA</v>
      </c>
      <c r="I16" s="641"/>
      <c r="J16" s="586"/>
      <c r="K16" s="586"/>
      <c r="L16" s="587"/>
    </row>
    <row r="17" spans="2:14" ht="33.75" customHeight="1" x14ac:dyDescent="0.25">
      <c r="B17" s="595"/>
      <c r="C17" s="100" t="str">
        <f>IF(VLOOKUP(C11,PROPONENTES!B10:N111,6,FALSE)=0,"",VLOOKUP(C11,PROPONENTES!B10:N111,6,FALSE))</f>
        <v/>
      </c>
      <c r="D17" s="101" t="str">
        <f>IF(VLOOKUP(C11,PROPONENTES!B10:N111,7,FALSE)=0,"",VLOOKUP(C11,PROPONENTES!B10:N111,7,FALSE))</f>
        <v/>
      </c>
      <c r="E17" s="102" t="str">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
      </c>
      <c r="F17" s="103" t="str">
        <f t="shared" si="1"/>
        <v/>
      </c>
      <c r="G17" s="104" t="str">
        <f t="shared" si="2"/>
        <v/>
      </c>
      <c r="H17" s="103" t="str">
        <f>IF(C17="","",IF(AND(G17="NO APORTA EXPERIENCIA",D17&lt;=10%),"SI",IF(G17="SI","NO APLICA","NO - PORCENTAJE MAYOR AL 10%")))</f>
        <v/>
      </c>
      <c r="I17" s="641"/>
      <c r="J17" s="586"/>
      <c r="K17" s="586"/>
      <c r="L17" s="587"/>
    </row>
    <row r="18" spans="2:14" ht="50.25" customHeight="1" x14ac:dyDescent="0.25">
      <c r="B18" s="595"/>
      <c r="C18" s="100" t="str">
        <f>IF(VLOOKUP(C11,PROPONENTES!B10:N111,8,FALSE)=0,"",VLOOKUP(C11,PROPONENTES!B10:N111,8,FALSE))</f>
        <v/>
      </c>
      <c r="D18" s="101" t="str">
        <f>IF(VLOOKUP(C11,PROPONENTES!B10:N111,9,FALSE)=0,"",VLOOKUP(C11,PROPONENTES!B10:N111,9,FALSE))</f>
        <v/>
      </c>
      <c r="E18" s="102" t="str">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
      </c>
      <c r="F18" s="103" t="str">
        <f t="shared" si="1"/>
        <v/>
      </c>
      <c r="G18" s="104" t="str">
        <f>IF(C18="","",IF(E18&gt;=$J$15*0.05,"SI",IF(E18=0,"NO APORTA EXPERIENCIA",)))</f>
        <v/>
      </c>
      <c r="H18" s="103" t="str">
        <f>IF(C18="","",IF(AND(G18="NO APORTA EXPERIENCIA",D18&lt;=10%),"SI",IF(G18="SI","NO APLICA","NO - PORCENTAJE MAYOR AL 10%")))</f>
        <v/>
      </c>
      <c r="I18" s="35" t="s">
        <v>176</v>
      </c>
      <c r="J18" s="35" t="s">
        <v>175</v>
      </c>
      <c r="K18" s="528" t="s">
        <v>73</v>
      </c>
      <c r="L18" s="528"/>
    </row>
    <row r="19" spans="2:14" ht="33.75" customHeight="1" x14ac:dyDescent="0.25">
      <c r="B19" s="595"/>
      <c r="C19" s="100" t="str">
        <f>IF(VLOOKUP(C11,PROPONENTES!B10:N111,10,FALSE)=0,"",VLOOKUP(C11,PROPONENTES!B10:N111,10,FALSE))</f>
        <v/>
      </c>
      <c r="D19" s="101" t="str">
        <f>IF(VLOOKUP(C11,PROPONENTES!B10:N111,11,FALSE)=0,"",VLOOKUP(C11,PROPONENTES!B10:N111,11,FALSE))</f>
        <v/>
      </c>
      <c r="E19" s="102" t="str">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
      </c>
      <c r="F19" s="103" t="str">
        <f>IF(C19="","",IF(E19&gt;=$J$15*0.5,"SI","NO"))</f>
        <v/>
      </c>
      <c r="G19" s="104" t="str">
        <f>IF(C19="","",IF(E19&gt;=$J$15*0.05,"SI",IF(E19=0,"NO APORTA EXPERIENCIA",)))</f>
        <v/>
      </c>
      <c r="H19" s="103" t="str">
        <f>IF(C19="","",IF(AND(G19="NO APORTA EXPERIENCIA",D19&lt;=10%),"SI",IF(G19="SI","NO APLICA","NO - PORCENTAJE MAYOR AL 10%")))</f>
        <v/>
      </c>
      <c r="I19" s="157">
        <f>SUMIF(D65:J65,"CUMPLE",D39:J39)+SUMIF(D65:J65,"CUMPLE",D42:J42)+SUMIF(D65:J65,"CUMPLE",D45:J45)</f>
        <v>8050.820999999999</v>
      </c>
      <c r="J19" s="152">
        <f>70%*C10</f>
        <v>1535.4533088461537</v>
      </c>
      <c r="K19" s="587" t="str">
        <f>IF(I19&gt;=J19,"CUMPLE","NO CUMPLE")</f>
        <v>CUMPLE</v>
      </c>
      <c r="L19" s="587"/>
    </row>
    <row r="20" spans="2:14" ht="84.75" customHeight="1" x14ac:dyDescent="0.25">
      <c r="B20" s="30" t="s">
        <v>63</v>
      </c>
      <c r="C20" s="24">
        <f>+VLOOKUP(C11,PROPONENTES!B10:N111,12,FALSE)</f>
        <v>2</v>
      </c>
      <c r="D20" s="101">
        <f>+VLOOKUP(C11,PROPONENTES!B10:N111,13,FALSE)</f>
        <v>1</v>
      </c>
      <c r="E20" s="36">
        <f>SUM(E15:E19)</f>
        <v>8050.820999999999</v>
      </c>
      <c r="F20" s="15" t="str">
        <f>IF(F15="SI","CUMPLE",IF(F16="SI","CUMPLE",IF(F17="SI","CUMPLE",IF(F18="SI","CUMPLE",IF(F19="SI","CUMPLE","NO CUMPLE")))))</f>
        <v>CUMPLE</v>
      </c>
      <c r="G20" s="15"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5" t="str">
        <f>IF(COUNTIF(E15:E19,0)&gt;1,"NO CUMPLE, HAY MAS DE UN (1) INTEGRANTE QUE NO APORTA EXPERIENCIA",IF(AND(OR(H15="NO APLICA",H15="SI",H15=""),OR(H16="NO APLICA",H16="SI",H16=""),OR(H17="NO APLICA",H17="SI",H17=""),OR(H18="NO APLICA",H18="SI",H18=""),OR(H19="NO APLICA",H19="SI",H19="")),"CUMPLE","NO CUMPLE"))</f>
        <v>CUMPLE</v>
      </c>
      <c r="I20" s="35" t="s">
        <v>174</v>
      </c>
      <c r="J20" s="143" t="str">
        <f>IF(VLOOKUP(C11,PUNTAJE!B15:AF179,27,FALSE)=0.25,"SI","NO")</f>
        <v>SI</v>
      </c>
      <c r="K20" s="35" t="s">
        <v>173</v>
      </c>
      <c r="L20" s="143" t="str">
        <f>IF(VLOOKUP(C11,PUNTAJE!B15:AF179,31,FALSE)=0.25,"SI","NO")</f>
        <v>SI</v>
      </c>
      <c r="N20" s="35"/>
    </row>
    <row r="21" spans="2:14" ht="10.5" customHeight="1" thickBot="1" x14ac:dyDescent="0.3">
      <c r="B21" s="588"/>
      <c r="C21" s="589"/>
      <c r="D21" s="589"/>
      <c r="E21" s="589"/>
      <c r="F21" s="589"/>
      <c r="G21" s="589"/>
      <c r="H21" s="589"/>
      <c r="I21" s="589"/>
      <c r="J21" s="589"/>
      <c r="K21" s="589"/>
      <c r="L21" s="590"/>
    </row>
    <row r="22" spans="2:14" ht="54" customHeight="1" thickBot="1" x14ac:dyDescent="0.3">
      <c r="B22" s="591" t="str">
        <f>CONCATENATE("ACREDITACION EXPERIENCIA ",'DATOS INICIALES'!G4)</f>
        <v>ACREDITACION EXPERIENCIA FDLK-LP-013-20234</v>
      </c>
      <c r="C22" s="592"/>
      <c r="D22" s="592"/>
      <c r="E22" s="592"/>
      <c r="F22" s="592"/>
      <c r="G22" s="592"/>
      <c r="H22" s="592"/>
      <c r="I22" s="592"/>
      <c r="J22" s="593"/>
      <c r="K22" s="593"/>
      <c r="L22" s="594"/>
    </row>
    <row r="23" spans="2:14" ht="40.5" customHeight="1" x14ac:dyDescent="0.25">
      <c r="B23" s="31" t="s">
        <v>34</v>
      </c>
      <c r="C23" s="25" t="s">
        <v>166</v>
      </c>
      <c r="D23" s="26" t="s">
        <v>16</v>
      </c>
      <c r="E23" s="26" t="s">
        <v>17</v>
      </c>
      <c r="F23" s="26" t="s">
        <v>18</v>
      </c>
      <c r="G23" s="26" t="s">
        <v>19</v>
      </c>
      <c r="H23" s="26" t="s">
        <v>20</v>
      </c>
      <c r="I23" s="26" t="s">
        <v>21</v>
      </c>
      <c r="J23" s="26" t="s">
        <v>165</v>
      </c>
      <c r="K23" s="598" t="s">
        <v>74</v>
      </c>
      <c r="L23" s="599"/>
    </row>
    <row r="24" spans="2:14" ht="39.75" customHeight="1" x14ac:dyDescent="0.25">
      <c r="B24" s="582" t="s">
        <v>134</v>
      </c>
      <c r="C24" s="583"/>
      <c r="D24" s="90" t="s">
        <v>287</v>
      </c>
      <c r="E24" s="90" t="s">
        <v>288</v>
      </c>
      <c r="F24" s="90"/>
      <c r="G24" s="90"/>
      <c r="H24" s="90"/>
      <c r="I24" s="90"/>
      <c r="J24" s="90"/>
      <c r="K24" s="596"/>
      <c r="L24" s="597"/>
    </row>
    <row r="25" spans="2:14" ht="39.75" customHeight="1" x14ac:dyDescent="0.25">
      <c r="B25" s="582" t="s">
        <v>135</v>
      </c>
      <c r="C25" s="583"/>
      <c r="D25" s="90"/>
      <c r="E25" s="90"/>
      <c r="F25" s="90"/>
      <c r="G25" s="90"/>
      <c r="H25" s="90"/>
      <c r="I25" s="90"/>
      <c r="J25" s="90"/>
      <c r="K25" s="596"/>
      <c r="L25" s="597"/>
    </row>
    <row r="26" spans="2:14" ht="39.75" customHeight="1" x14ac:dyDescent="0.25">
      <c r="B26" s="582" t="s">
        <v>136</v>
      </c>
      <c r="C26" s="583"/>
      <c r="D26" s="90"/>
      <c r="E26" s="90"/>
      <c r="F26" s="90"/>
      <c r="G26" s="90"/>
      <c r="H26" s="90"/>
      <c r="I26" s="90"/>
      <c r="J26" s="90"/>
      <c r="K26" s="596"/>
      <c r="L26" s="597"/>
    </row>
    <row r="27" spans="2:14" ht="45.75" customHeight="1" x14ac:dyDescent="0.25">
      <c r="B27" s="600" t="s">
        <v>60</v>
      </c>
      <c r="C27" s="25" t="s">
        <v>37</v>
      </c>
      <c r="D27" s="91" t="s">
        <v>564</v>
      </c>
      <c r="E27" s="91" t="s">
        <v>565</v>
      </c>
      <c r="F27" s="91"/>
      <c r="G27" s="91"/>
      <c r="H27" s="91"/>
      <c r="I27" s="91"/>
      <c r="J27" s="91"/>
      <c r="K27" s="596"/>
      <c r="L27" s="597"/>
    </row>
    <row r="28" spans="2:14" ht="156.75" customHeight="1" x14ac:dyDescent="0.25">
      <c r="B28" s="601"/>
      <c r="C28" s="25" t="s">
        <v>38</v>
      </c>
      <c r="D28" s="91" t="s">
        <v>566</v>
      </c>
      <c r="E28" s="91" t="s">
        <v>567</v>
      </c>
      <c r="F28" s="91"/>
      <c r="G28" s="91"/>
      <c r="H28" s="91"/>
      <c r="I28" s="91"/>
      <c r="J28" s="91"/>
      <c r="K28" s="596"/>
      <c r="L28" s="597"/>
    </row>
    <row r="29" spans="2:14" ht="52.5" customHeight="1" x14ac:dyDescent="0.25">
      <c r="B29" s="601"/>
      <c r="C29" s="25" t="s">
        <v>169</v>
      </c>
      <c r="D29" s="95">
        <v>43845</v>
      </c>
      <c r="E29" s="95">
        <v>45042</v>
      </c>
      <c r="F29" s="95"/>
      <c r="G29" s="95"/>
      <c r="H29" s="95"/>
      <c r="I29" s="95"/>
      <c r="J29" s="95"/>
      <c r="K29" s="596"/>
      <c r="L29" s="597"/>
    </row>
    <row r="30" spans="2:14" ht="54.75" customHeight="1" x14ac:dyDescent="0.25">
      <c r="B30" s="601"/>
      <c r="C30" s="25" t="s">
        <v>42</v>
      </c>
      <c r="D30" s="95">
        <v>44326</v>
      </c>
      <c r="E30" s="95">
        <v>45255</v>
      </c>
      <c r="F30" s="95"/>
      <c r="G30" s="95"/>
      <c r="H30" s="95"/>
      <c r="I30" s="95"/>
      <c r="J30" s="95"/>
      <c r="K30" s="596"/>
      <c r="L30" s="597"/>
    </row>
    <row r="31" spans="2:14" ht="41.25" customHeight="1" x14ac:dyDescent="0.25">
      <c r="B31" s="601"/>
      <c r="C31" s="25" t="s">
        <v>39</v>
      </c>
      <c r="D31" s="92">
        <v>2021</v>
      </c>
      <c r="E31" s="92">
        <v>2023</v>
      </c>
      <c r="F31" s="92"/>
      <c r="G31" s="92"/>
      <c r="H31" s="92"/>
      <c r="I31" s="92"/>
      <c r="J31" s="92"/>
      <c r="K31" s="596"/>
      <c r="L31" s="597"/>
    </row>
    <row r="32" spans="2:14" ht="63" customHeight="1" x14ac:dyDescent="0.25">
      <c r="B32" s="601"/>
      <c r="C32" s="25" t="s">
        <v>40</v>
      </c>
      <c r="D32" s="91" t="s">
        <v>308</v>
      </c>
      <c r="E32" s="91" t="s">
        <v>568</v>
      </c>
      <c r="F32" s="91"/>
      <c r="G32" s="91"/>
      <c r="H32" s="91"/>
      <c r="I32" s="91"/>
      <c r="J32" s="91"/>
      <c r="K32" s="596"/>
      <c r="L32" s="597"/>
    </row>
    <row r="33" spans="2:12" ht="46.5" customHeight="1" x14ac:dyDescent="0.25">
      <c r="B33" s="601"/>
      <c r="C33" s="25" t="s">
        <v>41</v>
      </c>
      <c r="D33" s="91" t="s">
        <v>501</v>
      </c>
      <c r="E33" s="91" t="s">
        <v>569</v>
      </c>
      <c r="F33" s="91"/>
      <c r="G33" s="91"/>
      <c r="H33" s="91"/>
      <c r="I33" s="91"/>
      <c r="J33" s="91"/>
      <c r="K33" s="596"/>
      <c r="L33" s="597"/>
    </row>
    <row r="34" spans="2:12" ht="27.75" customHeight="1" x14ac:dyDescent="0.25">
      <c r="B34" s="601"/>
      <c r="C34" s="27" t="s">
        <v>35</v>
      </c>
      <c r="D34" s="96">
        <v>47</v>
      </c>
      <c r="E34" s="96">
        <v>9</v>
      </c>
      <c r="F34" s="96"/>
      <c r="G34" s="97"/>
      <c r="H34" s="97"/>
      <c r="I34" s="97"/>
      <c r="J34" s="97"/>
      <c r="K34" s="596"/>
      <c r="L34" s="597"/>
    </row>
    <row r="35" spans="2:12" ht="102.75" customHeight="1" x14ac:dyDescent="0.25">
      <c r="B35" s="601"/>
      <c r="C35" s="25" t="s">
        <v>137</v>
      </c>
      <c r="D35" s="93">
        <v>14933.83</v>
      </c>
      <c r="E35" s="93">
        <v>3322.33</v>
      </c>
      <c r="F35" s="93"/>
      <c r="G35" s="93"/>
      <c r="H35" s="93"/>
      <c r="I35" s="93"/>
      <c r="J35" s="93"/>
      <c r="K35" s="596"/>
      <c r="L35" s="597"/>
    </row>
    <row r="36" spans="2:12" ht="48" customHeight="1" x14ac:dyDescent="0.25">
      <c r="B36" s="601"/>
      <c r="C36" s="25" t="s">
        <v>76</v>
      </c>
      <c r="D36" s="105">
        <f>IFERROR(D35*VLOOKUP(D31,'DATOS INICIALES'!$A$12:$B$43,2,0),"0")</f>
        <v>13567772834.58</v>
      </c>
      <c r="E36" s="105">
        <f>IFERROR(E35*VLOOKUP(E31,'DATOS INICIALES'!$A$12:$B$43,2,0),"0")</f>
        <v>3853902800</v>
      </c>
      <c r="F36" s="105" t="str">
        <f>IFERROR(F35*VLOOKUP(F31,'DATOS INICIALES'!$A$12:$B$43,2,0),"0")</f>
        <v>0</v>
      </c>
      <c r="G36" s="105" t="str">
        <f>IFERROR(G35*VLOOKUP(G31,'DATOS INICIALES'!$A$12:$B$43,2,0),"0")</f>
        <v>0</v>
      </c>
      <c r="H36" s="105" t="str">
        <f>IFERROR(H35*VLOOKUP(H31,'DATOS INICIALES'!$A$12:$B$43,2,0),"0")</f>
        <v>0</v>
      </c>
      <c r="I36" s="105" t="str">
        <f>IFERROR(I35*VLOOKUP(I31,'DATOS INICIALES'!$A$12:$B$43,2,0),"0")</f>
        <v>0</v>
      </c>
      <c r="J36" s="105" t="str">
        <f>IFERROR(J35*VLOOKUP(J31,'DATOS INICIALES'!$A$12:$B$43,2,0),"0")</f>
        <v>0</v>
      </c>
      <c r="K36" s="596"/>
      <c r="L36" s="597"/>
    </row>
    <row r="37" spans="2:12" ht="33.75" customHeight="1" x14ac:dyDescent="0.25">
      <c r="B37" s="601"/>
      <c r="C37" s="25" t="s">
        <v>138</v>
      </c>
      <c r="D37" s="94">
        <v>0.35</v>
      </c>
      <c r="E37" s="94">
        <v>0.85</v>
      </c>
      <c r="F37" s="94"/>
      <c r="G37" s="94"/>
      <c r="H37" s="94"/>
      <c r="I37" s="94"/>
      <c r="J37" s="94"/>
      <c r="K37" s="596"/>
      <c r="L37" s="597"/>
    </row>
    <row r="38" spans="2:12" ht="48.75" customHeight="1" x14ac:dyDescent="0.25">
      <c r="B38" s="601"/>
      <c r="C38" s="25" t="s">
        <v>144</v>
      </c>
      <c r="D38" s="105">
        <f t="shared" ref="D38:J38" si="3">IF(D24="","0",D37*D36)</f>
        <v>4748720492.1029997</v>
      </c>
      <c r="E38" s="105">
        <f t="shared" si="3"/>
        <v>3275817380</v>
      </c>
      <c r="F38" s="105" t="str">
        <f t="shared" si="3"/>
        <v>0</v>
      </c>
      <c r="G38" s="105" t="str">
        <f t="shared" si="3"/>
        <v>0</v>
      </c>
      <c r="H38" s="105" t="str">
        <f t="shared" si="3"/>
        <v>0</v>
      </c>
      <c r="I38" s="105" t="str">
        <f t="shared" si="3"/>
        <v>0</v>
      </c>
      <c r="J38" s="105" t="str">
        <f t="shared" si="3"/>
        <v>0</v>
      </c>
      <c r="K38" s="596"/>
      <c r="L38" s="597"/>
    </row>
    <row r="39" spans="2:12" ht="65.25" customHeight="1" x14ac:dyDescent="0.25">
      <c r="B39" s="601"/>
      <c r="C39" s="25" t="s">
        <v>139</v>
      </c>
      <c r="D39" s="106">
        <f t="shared" ref="D39:J39" si="4">IFERROR(D35*D37,"0")</f>
        <v>5226.8404999999993</v>
      </c>
      <c r="E39" s="106">
        <f t="shared" si="4"/>
        <v>2823.9804999999997</v>
      </c>
      <c r="F39" s="106">
        <f t="shared" si="4"/>
        <v>0</v>
      </c>
      <c r="G39" s="106">
        <f t="shared" si="4"/>
        <v>0</v>
      </c>
      <c r="H39" s="106">
        <f t="shared" si="4"/>
        <v>0</v>
      </c>
      <c r="I39" s="106">
        <f t="shared" si="4"/>
        <v>0</v>
      </c>
      <c r="J39" s="106">
        <f t="shared" si="4"/>
        <v>0</v>
      </c>
      <c r="K39" s="596"/>
      <c r="L39" s="597"/>
    </row>
    <row r="40" spans="2:12" ht="65.25" customHeight="1" x14ac:dyDescent="0.25">
      <c r="B40" s="601"/>
      <c r="C40" s="25" t="s">
        <v>140</v>
      </c>
      <c r="D40" s="94"/>
      <c r="E40" s="94"/>
      <c r="F40" s="94"/>
      <c r="G40" s="94"/>
      <c r="H40" s="94"/>
      <c r="I40" s="94"/>
      <c r="J40" s="94"/>
      <c r="K40" s="596"/>
      <c r="L40" s="597"/>
    </row>
    <row r="41" spans="2:12" ht="65.25" customHeight="1" x14ac:dyDescent="0.25">
      <c r="B41" s="601"/>
      <c r="C41" s="25" t="s">
        <v>145</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596"/>
      <c r="L41" s="597"/>
    </row>
    <row r="42" spans="2:12" ht="65.25" customHeight="1" x14ac:dyDescent="0.25">
      <c r="B42" s="601"/>
      <c r="C42" s="25" t="s">
        <v>141</v>
      </c>
      <c r="D42" s="106">
        <f>IF(D25="",0,D35*D40)</f>
        <v>0</v>
      </c>
      <c r="E42" s="106">
        <f t="shared" ref="E42:J42" si="6">IF(E25="",0,E35*E40)</f>
        <v>0</v>
      </c>
      <c r="F42" s="106">
        <f t="shared" si="6"/>
        <v>0</v>
      </c>
      <c r="G42" s="106">
        <f t="shared" si="6"/>
        <v>0</v>
      </c>
      <c r="H42" s="106">
        <f t="shared" si="6"/>
        <v>0</v>
      </c>
      <c r="I42" s="106">
        <f t="shared" si="6"/>
        <v>0</v>
      </c>
      <c r="J42" s="106">
        <f t="shared" si="6"/>
        <v>0</v>
      </c>
      <c r="K42" s="596"/>
      <c r="L42" s="597"/>
    </row>
    <row r="43" spans="2:12" ht="65.25" customHeight="1" x14ac:dyDescent="0.25">
      <c r="B43" s="601"/>
      <c r="C43" s="25" t="s">
        <v>142</v>
      </c>
      <c r="D43" s="94"/>
      <c r="E43" s="94"/>
      <c r="F43" s="94"/>
      <c r="G43" s="94"/>
      <c r="H43" s="94"/>
      <c r="I43" s="94"/>
      <c r="J43" s="94"/>
      <c r="K43" s="596"/>
      <c r="L43" s="597"/>
    </row>
    <row r="44" spans="2:12" ht="65.25" customHeight="1" x14ac:dyDescent="0.25">
      <c r="B44" s="601"/>
      <c r="C44" s="25" t="s">
        <v>146</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596"/>
      <c r="L44" s="597"/>
    </row>
    <row r="45" spans="2:12" ht="65.25" customHeight="1" x14ac:dyDescent="0.25">
      <c r="B45" s="602"/>
      <c r="C45" s="25" t="s">
        <v>143</v>
      </c>
      <c r="D45" s="106">
        <f>IF(D26="",0,D35*D43)</f>
        <v>0</v>
      </c>
      <c r="E45" s="106">
        <f t="shared" ref="E45:J45" si="8">IF(E26="",0,E35*E43)</f>
        <v>0</v>
      </c>
      <c r="F45" s="106">
        <f t="shared" si="8"/>
        <v>0</v>
      </c>
      <c r="G45" s="106">
        <f t="shared" si="8"/>
        <v>0</v>
      </c>
      <c r="H45" s="106">
        <f t="shared" si="8"/>
        <v>0</v>
      </c>
      <c r="I45" s="106">
        <f t="shared" si="8"/>
        <v>0</v>
      </c>
      <c r="J45" s="106">
        <f t="shared" si="8"/>
        <v>0</v>
      </c>
      <c r="K45" s="596"/>
      <c r="L45" s="597"/>
    </row>
    <row r="46" spans="2:12" ht="39.75" customHeight="1" x14ac:dyDescent="0.25">
      <c r="B46" s="142" t="s">
        <v>57</v>
      </c>
      <c r="C46" s="29" t="s">
        <v>58</v>
      </c>
      <c r="D46" s="90" t="s">
        <v>14</v>
      </c>
      <c r="E46" s="90" t="s">
        <v>14</v>
      </c>
      <c r="F46" s="90"/>
      <c r="G46" s="90"/>
      <c r="H46" s="90"/>
      <c r="I46" s="90"/>
      <c r="J46" s="90"/>
      <c r="K46" s="596"/>
      <c r="L46" s="597"/>
    </row>
    <row r="47" spans="2:12" ht="24.75" customHeight="1" x14ac:dyDescent="0.25">
      <c r="B47" s="606" t="s">
        <v>36</v>
      </c>
      <c r="C47" s="28">
        <f>+'DATOS INICIALES'!D21</f>
        <v>72101500</v>
      </c>
      <c r="D47" s="96" t="s">
        <v>79</v>
      </c>
      <c r="E47" s="96" t="s">
        <v>79</v>
      </c>
      <c r="F47" s="96"/>
      <c r="G47" s="96"/>
      <c r="H47" s="96"/>
      <c r="I47" s="96"/>
      <c r="J47" s="97"/>
      <c r="K47" s="596"/>
      <c r="L47" s="597"/>
    </row>
    <row r="48" spans="2:12" ht="24.75" customHeight="1" x14ac:dyDescent="0.25">
      <c r="B48" s="607"/>
      <c r="C48" s="28">
        <f>+'DATOS INICIALES'!D22</f>
        <v>72102900</v>
      </c>
      <c r="D48" s="96" t="s">
        <v>79</v>
      </c>
      <c r="E48" s="96" t="s">
        <v>79</v>
      </c>
      <c r="F48" s="96"/>
      <c r="G48" s="96"/>
      <c r="H48" s="96"/>
      <c r="I48" s="96"/>
      <c r="J48" s="97"/>
      <c r="K48" s="596"/>
      <c r="L48" s="597"/>
    </row>
    <row r="49" spans="2:12" ht="24.75" customHeight="1" x14ac:dyDescent="0.25">
      <c r="B49" s="607"/>
      <c r="C49" s="28">
        <f>+'DATOS INICIALES'!D23</f>
        <v>72103300</v>
      </c>
      <c r="D49" s="96" t="s">
        <v>79</v>
      </c>
      <c r="E49" s="96" t="s">
        <v>79</v>
      </c>
      <c r="F49" s="96"/>
      <c r="G49" s="96"/>
      <c r="H49" s="96"/>
      <c r="I49" s="96"/>
      <c r="J49" s="97"/>
      <c r="K49" s="596"/>
      <c r="L49" s="597"/>
    </row>
    <row r="50" spans="2:12" ht="24.75" customHeight="1" x14ac:dyDescent="0.25">
      <c r="B50" s="607"/>
      <c r="C50" s="28">
        <f>+'DATOS INICIALES'!D24</f>
        <v>72141100</v>
      </c>
      <c r="D50" s="96" t="s">
        <v>79</v>
      </c>
      <c r="E50" s="96" t="s">
        <v>79</v>
      </c>
      <c r="F50" s="96"/>
      <c r="G50" s="96"/>
      <c r="H50" s="96"/>
      <c r="I50" s="96"/>
      <c r="J50" s="97"/>
      <c r="K50" s="596"/>
      <c r="L50" s="597"/>
    </row>
    <row r="51" spans="2:12" ht="24.75" customHeight="1" x14ac:dyDescent="0.25">
      <c r="B51" s="607"/>
      <c r="C51" s="28">
        <f>+'DATOS INICIALES'!D25</f>
        <v>72141500</v>
      </c>
      <c r="D51" s="96" t="s">
        <v>79</v>
      </c>
      <c r="E51" s="96" t="s">
        <v>79</v>
      </c>
      <c r="F51" s="96"/>
      <c r="G51" s="96"/>
      <c r="H51" s="96"/>
      <c r="I51" s="96"/>
      <c r="J51" s="97"/>
      <c r="K51" s="596"/>
      <c r="L51" s="597"/>
    </row>
    <row r="52" spans="2:12" ht="24.75" customHeight="1" x14ac:dyDescent="0.25">
      <c r="B52" s="607"/>
      <c r="C52" s="28">
        <f>+'DATOS INICIALES'!D26</f>
        <v>72153900</v>
      </c>
      <c r="D52" s="96" t="s">
        <v>79</v>
      </c>
      <c r="E52" s="96" t="s">
        <v>79</v>
      </c>
      <c r="F52" s="96"/>
      <c r="G52" s="96"/>
      <c r="H52" s="96"/>
      <c r="I52" s="96"/>
      <c r="J52" s="97"/>
      <c r="K52" s="596"/>
      <c r="L52" s="597"/>
    </row>
    <row r="53" spans="2:12" ht="24.75" customHeight="1" x14ac:dyDescent="0.25">
      <c r="B53" s="607"/>
      <c r="C53" s="28"/>
      <c r="D53" s="96"/>
      <c r="E53" s="96"/>
      <c r="F53" s="96"/>
      <c r="G53" s="96"/>
      <c r="H53" s="96"/>
      <c r="I53" s="96"/>
      <c r="J53" s="96"/>
      <c r="K53" s="596"/>
      <c r="L53" s="597"/>
    </row>
    <row r="54" spans="2:12" ht="60.75" customHeight="1" x14ac:dyDescent="0.25">
      <c r="B54" s="608"/>
      <c r="C54" s="15" t="s">
        <v>59</v>
      </c>
      <c r="D54" s="15" t="str">
        <f t="shared" ref="D54:J54" si="9">IF(D24="","N/A",IF(D47="SI","CUMPLE",IF(D48="SI","CUMPLE",IF(D49="SI","CUMPLE",IF(D50="SI","CUMPLE",IF(D51="SI","CUMPLE",IF(D52="SI","CUMPLE",IF(D53="SI","CUMPLE","NO CUMPLE"))))))))</f>
        <v>CUMPLE</v>
      </c>
      <c r="E54" s="15" t="str">
        <f t="shared" si="9"/>
        <v>CUMPLE</v>
      </c>
      <c r="F54" s="15" t="str">
        <f t="shared" si="9"/>
        <v>N/A</v>
      </c>
      <c r="G54" s="15" t="str">
        <f t="shared" si="9"/>
        <v>N/A</v>
      </c>
      <c r="H54" s="15" t="str">
        <f t="shared" si="9"/>
        <v>N/A</v>
      </c>
      <c r="I54" s="15" t="str">
        <f t="shared" si="9"/>
        <v>N/A</v>
      </c>
      <c r="J54" s="15" t="str">
        <f t="shared" si="9"/>
        <v>N/A</v>
      </c>
      <c r="K54" s="596"/>
      <c r="L54" s="597"/>
    </row>
    <row r="55" spans="2:12" ht="296.25" customHeight="1" x14ac:dyDescent="0.25">
      <c r="B55" s="609" t="s">
        <v>206</v>
      </c>
      <c r="C55" s="610"/>
      <c r="D55" s="90" t="s">
        <v>14</v>
      </c>
      <c r="E55" s="90" t="s">
        <v>14</v>
      </c>
      <c r="F55" s="90"/>
      <c r="G55" s="90"/>
      <c r="H55" s="90"/>
      <c r="I55" s="90"/>
      <c r="J55" s="90"/>
      <c r="K55" s="639"/>
      <c r="L55" s="640"/>
    </row>
    <row r="56" spans="2:12" ht="353.25" customHeight="1" x14ac:dyDescent="0.25">
      <c r="B56" s="609" t="s">
        <v>209</v>
      </c>
      <c r="C56" s="610"/>
      <c r="D56" s="90" t="s">
        <v>14</v>
      </c>
      <c r="E56" s="90" t="s">
        <v>14</v>
      </c>
      <c r="F56" s="90"/>
      <c r="G56" s="90"/>
      <c r="H56" s="90"/>
      <c r="I56" s="90"/>
      <c r="J56" s="90"/>
      <c r="K56" s="639"/>
      <c r="L56" s="640"/>
    </row>
    <row r="57" spans="2:12" ht="99" customHeight="1" x14ac:dyDescent="0.25">
      <c r="B57" s="603" t="s">
        <v>211</v>
      </c>
      <c r="C57" s="604"/>
      <c r="D57" s="90" t="s">
        <v>14</v>
      </c>
      <c r="E57" s="90" t="s">
        <v>14</v>
      </c>
      <c r="F57" s="90"/>
      <c r="G57" s="90"/>
      <c r="H57" s="90"/>
      <c r="I57" s="90"/>
      <c r="J57" s="90"/>
      <c r="K57" s="639"/>
      <c r="L57" s="640"/>
    </row>
    <row r="58" spans="2:12" ht="92.25" customHeight="1" x14ac:dyDescent="0.25">
      <c r="B58" s="603" t="s">
        <v>207</v>
      </c>
      <c r="C58" s="604"/>
      <c r="D58" s="90" t="s">
        <v>14</v>
      </c>
      <c r="E58" s="90" t="s">
        <v>14</v>
      </c>
      <c r="F58" s="90"/>
      <c r="G58" s="90"/>
      <c r="H58" s="90"/>
      <c r="I58" s="90"/>
      <c r="J58" s="90"/>
      <c r="K58" s="639"/>
      <c r="L58" s="640"/>
    </row>
    <row r="59" spans="2:12" ht="291.75" customHeight="1" x14ac:dyDescent="0.25">
      <c r="B59" s="603" t="s">
        <v>208</v>
      </c>
      <c r="C59" s="604"/>
      <c r="D59" s="90" t="s">
        <v>14</v>
      </c>
      <c r="E59" s="90" t="s">
        <v>14</v>
      </c>
      <c r="F59" s="90"/>
      <c r="G59" s="90"/>
      <c r="H59" s="90"/>
      <c r="I59" s="90"/>
      <c r="J59" s="90"/>
      <c r="K59" s="639"/>
      <c r="L59" s="640"/>
    </row>
    <row r="60" spans="2:12" ht="336" customHeight="1" x14ac:dyDescent="0.25">
      <c r="B60" s="531" t="s">
        <v>213</v>
      </c>
      <c r="C60" s="531"/>
      <c r="D60" s="90" t="s">
        <v>14</v>
      </c>
      <c r="E60" s="90" t="s">
        <v>14</v>
      </c>
      <c r="F60" s="90"/>
      <c r="G60" s="90"/>
      <c r="H60" s="90"/>
      <c r="I60" s="90"/>
      <c r="J60" s="90"/>
      <c r="K60" s="639"/>
      <c r="L60" s="640"/>
    </row>
    <row r="61" spans="2:12" ht="129.75" customHeight="1" x14ac:dyDescent="0.25">
      <c r="B61" s="584" t="s">
        <v>168</v>
      </c>
      <c r="C61" s="585"/>
      <c r="D61" s="90" t="s">
        <v>13</v>
      </c>
      <c r="E61" s="90" t="s">
        <v>13</v>
      </c>
      <c r="F61" s="90"/>
      <c r="G61" s="90"/>
      <c r="H61" s="90"/>
      <c r="I61" s="90"/>
      <c r="J61" s="90"/>
      <c r="K61" s="639"/>
      <c r="L61" s="640"/>
    </row>
    <row r="62" spans="2:12" ht="408.75" customHeight="1" x14ac:dyDescent="0.25">
      <c r="B62" s="605" t="s">
        <v>170</v>
      </c>
      <c r="C62" s="605"/>
      <c r="D62" s="90" t="s">
        <v>13</v>
      </c>
      <c r="E62" s="90" t="s">
        <v>13</v>
      </c>
      <c r="F62" s="90"/>
      <c r="G62" s="90"/>
      <c r="H62" s="90"/>
      <c r="I62" s="90"/>
      <c r="J62" s="90"/>
      <c r="K62" s="639"/>
      <c r="L62" s="640"/>
    </row>
    <row r="63" spans="2:12" ht="234.75" customHeight="1" x14ac:dyDescent="0.25">
      <c r="B63" s="531" t="s">
        <v>212</v>
      </c>
      <c r="C63" s="531"/>
      <c r="D63" s="90" t="s">
        <v>14</v>
      </c>
      <c r="E63" s="90" t="s">
        <v>14</v>
      </c>
      <c r="F63" s="90"/>
      <c r="G63" s="90"/>
      <c r="H63" s="90"/>
      <c r="I63" s="90"/>
      <c r="J63" s="90"/>
      <c r="K63" s="639"/>
      <c r="L63" s="640"/>
    </row>
    <row r="64" spans="2:12" ht="70.5" customHeight="1" x14ac:dyDescent="0.25">
      <c r="B64" s="611" t="s">
        <v>80</v>
      </c>
      <c r="C64" s="611"/>
      <c r="D64" s="15" t="str">
        <f>IF(D24="","N/A",IF(AND(D46="CUMPLE",D54="CUMPLE",D55="CUMPLE",D56="CUMPLE",D57="CUMPLE",D58="CUMPLE",OR(D59="CUMPLE",D59="N/A"),D60="CUMPLE",OR(D61="CUMPLE",D61="N/A"),D63="CUMPLE",OR(D62="CUMPLE",D62="N/A")),"CUMPLE","NO CUMPLE"))</f>
        <v>CUMPLE</v>
      </c>
      <c r="E64" s="15" t="str">
        <f>IF(E24="","N/A",IF(AND(E46="CUMPLE",E54="CUMPLE",E55="CUMPLE",E56="CUMPLE",E57="CUMPLE",E58="CUMPLE",OR(E59="CUMPLE",E59="N/A"),E60="CUMPLE",OR(E61="CUMPLE",E61="N/A"),E63="CUMPLE",OR(E62="CUMPLE",E62="N/A")),"CUMPLE","NO CUMPLE"))</f>
        <v>CUMPLE</v>
      </c>
      <c r="F64" s="15" t="str">
        <f t="shared" ref="F64:J64" si="10">IF(F24="","N/A",IF(AND(F46="CUMPLE",F54="CUMPLE",F55="CUMPLE",F56="CUMPLE",F57="CUMPLE",F58="CUMPLE",OR(F59="CUMPLE",F59="N/A"),F60="CUMPLE",OR(F61="CUMPLE",F61="N/A"),F63="CUMPLE",OR(F62="CUMPLE",F62="N/A")),"CUMPLE","NO CUMPLE"))</f>
        <v>N/A</v>
      </c>
      <c r="G64" s="15" t="str">
        <f t="shared" si="10"/>
        <v>N/A</v>
      </c>
      <c r="H64" s="15" t="str">
        <f t="shared" si="10"/>
        <v>N/A</v>
      </c>
      <c r="I64" s="15" t="str">
        <f t="shared" si="10"/>
        <v>N/A</v>
      </c>
      <c r="J64" s="15" t="str">
        <f t="shared" si="10"/>
        <v>N/A</v>
      </c>
      <c r="K64" s="165"/>
      <c r="L64" s="162"/>
    </row>
    <row r="65" spans="2:12" ht="81.75" customHeight="1" x14ac:dyDescent="0.25">
      <c r="B65" s="531" t="s">
        <v>177</v>
      </c>
      <c r="C65" s="531"/>
      <c r="D65" s="90" t="s">
        <v>14</v>
      </c>
      <c r="E65" s="90" t="s">
        <v>14</v>
      </c>
      <c r="F65" s="90"/>
      <c r="G65" s="90"/>
      <c r="H65" s="90"/>
      <c r="I65" s="90"/>
      <c r="J65" s="90"/>
      <c r="K65" s="639"/>
      <c r="L65" s="640"/>
    </row>
  </sheetData>
  <sheetProtection formatCells="0" formatColumns="0" formatRows="0"/>
  <mergeCells count="80">
    <mergeCell ref="B12:L12"/>
    <mergeCell ref="B2:L2"/>
    <mergeCell ref="B3:L3"/>
    <mergeCell ref="B4:L4"/>
    <mergeCell ref="B5:L5"/>
    <mergeCell ref="B7:I7"/>
    <mergeCell ref="J7:L7"/>
    <mergeCell ref="C8:I8"/>
    <mergeCell ref="C9:I9"/>
    <mergeCell ref="C10:I10"/>
    <mergeCell ref="C11:G11"/>
    <mergeCell ref="I11:L11"/>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K39:L39"/>
    <mergeCell ref="K40:L40"/>
    <mergeCell ref="K41:L41"/>
    <mergeCell ref="K42:L42"/>
    <mergeCell ref="K43:L43"/>
    <mergeCell ref="K44:L44"/>
    <mergeCell ref="K46:L46"/>
    <mergeCell ref="B47:B54"/>
    <mergeCell ref="K47:L47"/>
    <mergeCell ref="K48:L48"/>
    <mergeCell ref="K49:L49"/>
    <mergeCell ref="K50:L50"/>
    <mergeCell ref="K51:L51"/>
    <mergeCell ref="K52:L52"/>
    <mergeCell ref="K53:L53"/>
    <mergeCell ref="K54:L54"/>
    <mergeCell ref="B55:C55"/>
    <mergeCell ref="K55:L55"/>
    <mergeCell ref="B56:C56"/>
    <mergeCell ref="K56:L56"/>
    <mergeCell ref="B57:C57"/>
    <mergeCell ref="K57:L57"/>
    <mergeCell ref="B58:C58"/>
    <mergeCell ref="K58:L58"/>
    <mergeCell ref="B59:C59"/>
    <mergeCell ref="K59:L59"/>
    <mergeCell ref="B60:C60"/>
    <mergeCell ref="K60:L60"/>
    <mergeCell ref="B64:C64"/>
    <mergeCell ref="B65:C65"/>
    <mergeCell ref="K65:L65"/>
    <mergeCell ref="B61:C61"/>
    <mergeCell ref="K61:L61"/>
    <mergeCell ref="B62:C62"/>
    <mergeCell ref="K62:L62"/>
    <mergeCell ref="B63:C63"/>
    <mergeCell ref="K63:L63"/>
  </mergeCells>
  <conditionalFormatting sqref="D25:J35">
    <cfRule type="containsBlanks" dxfId="221" priority="13">
      <formula>LEN(TRIM(D25))=0</formula>
    </cfRule>
    <cfRule type="notContainsErrors" dxfId="220" priority="14">
      <formula>NOT(ISERROR(D25))</formula>
    </cfRule>
  </conditionalFormatting>
  <conditionalFormatting sqref="D34:J34 D24:K24 D37:J37 D40:J40 D43:J43 D46:J53 D55:J63 K64:L64 D65:K65">
    <cfRule type="containsBlanks" dxfId="219" priority="15">
      <formula>LEN(TRIM(D24))=0</formula>
    </cfRule>
  </conditionalFormatting>
  <conditionalFormatting sqref="D46:J53">
    <cfRule type="cellIs" dxfId="218" priority="11" operator="equal">
      <formula>"NO CUMPLE"</formula>
    </cfRule>
    <cfRule type="cellIs" dxfId="217" priority="12" operator="equal">
      <formula>"CUMPLE"</formula>
    </cfRule>
  </conditionalFormatting>
  <conditionalFormatting sqref="D54:J54">
    <cfRule type="cellIs" dxfId="216" priority="27" operator="equal">
      <formula>"""CUMPLE"""</formula>
    </cfRule>
    <cfRule type="cellIs" dxfId="215" priority="26" operator="equal">
      <formula>"NO CUMPLE"</formula>
    </cfRule>
    <cfRule type="cellIs" dxfId="214" priority="25" operator="equal">
      <formula>"CUMPLE"</formula>
    </cfRule>
    <cfRule type="cellIs" dxfId="213" priority="21" operator="equal">
      <formula>"N/A"</formula>
    </cfRule>
  </conditionalFormatting>
  <conditionalFormatting sqref="D55:J63">
    <cfRule type="cellIs" dxfId="212" priority="3" operator="equal">
      <formula>"NO CUMPLE"</formula>
    </cfRule>
    <cfRule type="cellIs" dxfId="211" priority="4" operator="equal">
      <formula>"CUMPLE"</formula>
    </cfRule>
  </conditionalFormatting>
  <conditionalFormatting sqref="D64:J64">
    <cfRule type="cellIs" dxfId="210" priority="19" operator="equal">
      <formula>"NO CUMPLE"</formula>
    </cfRule>
    <cfRule type="cellIs" dxfId="209" priority="20" operator="equal">
      <formula>"""CUMPLE"""</formula>
    </cfRule>
    <cfRule type="cellIs" dxfId="208" priority="17" operator="equal">
      <formula>"N/A"</formula>
    </cfRule>
    <cfRule type="cellIs" dxfId="207" priority="18" operator="equal">
      <formula>"CUMPLE"</formula>
    </cfRule>
  </conditionalFormatting>
  <conditionalFormatting sqref="D65:J65">
    <cfRule type="cellIs" dxfId="206" priority="9" operator="equal">
      <formula>"NO CUMPLE"</formula>
    </cfRule>
    <cfRule type="cellIs" dxfId="205" priority="10" operator="equal">
      <formula>"CUMPLE"</formula>
    </cfRule>
  </conditionalFormatting>
  <conditionalFormatting sqref="D24:K24 D34:J34 D37:J37 D40:J40 D43:J43 D46:J53 D55:J63 K64:L64 D65:K65">
    <cfRule type="notContainsErrors" dxfId="204" priority="16">
      <formula>NOT(ISERROR(D24))</formula>
    </cfRule>
  </conditionalFormatting>
  <conditionalFormatting sqref="F20:H20">
    <cfRule type="cellIs" dxfId="203" priority="31" operator="equal">
      <formula>"CUMPLE"</formula>
    </cfRule>
    <cfRule type="cellIs" dxfId="202" priority="32" operator="equal">
      <formula>"NO CUMPLE"</formula>
    </cfRule>
    <cfRule type="cellIs" dxfId="201" priority="33" operator="equal">
      <formula>"""CUMPLE"""</formula>
    </cfRule>
  </conditionalFormatting>
  <conditionalFormatting sqref="I11">
    <cfRule type="containsText" dxfId="200" priority="37" operator="containsText" text="NO CUMPLE">
      <formula>NOT(ISERROR(SEARCH("NO CUMPLE",I11)))</formula>
    </cfRule>
    <cfRule type="containsText" dxfId="199" priority="34" operator="containsText" text="INHABILITADO">
      <formula>NOT(ISERROR(SEARCH("INHABILITADO",I11)))</formula>
    </cfRule>
    <cfRule type="containsText" dxfId="198" priority="35" operator="containsText" text="HABILITADO">
      <formula>NOT(ISERROR(SEARCH("HABILITADO",I11)))</formula>
    </cfRule>
    <cfRule type="containsText" dxfId="197" priority="36" operator="containsText" text="HABILITADO">
      <formula>NOT(ISERROR(SEARCH("HABILITADO",I11)))</formula>
    </cfRule>
  </conditionalFormatting>
  <conditionalFormatting sqref="J20">
    <cfRule type="cellIs" dxfId="196" priority="8" operator="equal">
      <formula>"SI"</formula>
    </cfRule>
    <cfRule type="cellIs" dxfId="195" priority="7" operator="equal">
      <formula>"NO"</formula>
    </cfRule>
  </conditionalFormatting>
  <conditionalFormatting sqref="K19">
    <cfRule type="cellIs" dxfId="194" priority="22" operator="equal">
      <formula>"CUMPLE"</formula>
    </cfRule>
    <cfRule type="cellIs" dxfId="193" priority="23" operator="equal">
      <formula>"NO CUMPLE"</formula>
    </cfRule>
    <cfRule type="cellIs" dxfId="192" priority="24" operator="equal">
      <formula>"""CUMPLE"""</formula>
    </cfRule>
  </conditionalFormatting>
  <conditionalFormatting sqref="K25:K63">
    <cfRule type="notContainsErrors" dxfId="191" priority="2">
      <formula>NOT(ISERROR(K25))</formula>
    </cfRule>
    <cfRule type="containsBlanks" dxfId="190" priority="1">
      <formula>LEN(TRIM(K25))=0</formula>
    </cfRule>
  </conditionalFormatting>
  <conditionalFormatting sqref="L15">
    <cfRule type="cellIs" dxfId="189" priority="28" operator="equal">
      <formula>"CUMPLE"</formula>
    </cfRule>
    <cfRule type="cellIs" dxfId="188" priority="29" operator="equal">
      <formula>"NO CUMPLE"</formula>
    </cfRule>
    <cfRule type="cellIs" dxfId="187" priority="30" operator="equal">
      <formula>"""CUMPLE"""</formula>
    </cfRule>
  </conditionalFormatting>
  <conditionalFormatting sqref="L20">
    <cfRule type="cellIs" dxfId="186" priority="5" operator="equal">
      <formula>"NO"</formula>
    </cfRule>
    <cfRule type="cellIs" dxfId="185" priority="6" operator="equal">
      <formula>"SI"</formula>
    </cfRule>
  </conditionalFormatting>
  <dataValidations count="3">
    <dataValidation type="list" allowBlank="1" showInputMessage="1" showErrorMessage="1" sqref="L57:L64" xr:uid="{00000000-0002-0000-2300-000000000000}">
      <formula1>"0,1,2,3,4,5,6"</formula1>
    </dataValidation>
    <dataValidation type="list" allowBlank="1" showInputMessage="1" showErrorMessage="1" sqref="D24:J26" xr:uid="{00000000-0002-0000-2300-000001000000}">
      <formula1>$C$15:$C$19</formula1>
    </dataValidation>
    <dataValidation type="list" allowBlank="1" showInputMessage="1" showErrorMessage="1" sqref="D65:I65" xr:uid="{00000000-0002-0000-2300-000002000000}">
      <formula1>"CUMPLE,NO CUMPLE"</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2300-000003000000}">
          <x14:formula1>
            <xm:f>'DATOS INICIALES'!$C$45:$C$46</xm:f>
          </x14:formula1>
          <xm:sqref>D47:I53 J47:J52</xm:sqref>
        </x14:dataValidation>
        <x14:dataValidation type="list" allowBlank="1" showInputMessage="1" showErrorMessage="1" xr:uid="{00000000-0002-0000-2300-000004000000}">
          <x14:formula1>
            <xm:f>'DATOS INICIALES'!$A$50:$A$52</xm:f>
          </x14:formula1>
          <xm:sqref>D55:I57 D46:J46 J55:J56 D58:J63</xm:sqref>
        </x14:dataValidation>
        <x14:dataValidation type="list" allowBlank="1" showInputMessage="1" showErrorMessage="1" xr:uid="{00000000-0002-0000-2300-000005000000}">
          <x14:formula1>
            <xm:f>'DATOS INICIALES'!$A$54:$A$59</xm:f>
          </x14:formula1>
          <xm:sqref>D23:I23</xm:sqref>
        </x14:dataValidation>
        <x14:dataValidation type="list" allowBlank="1" showInputMessage="1" showErrorMessage="1" xr:uid="{00000000-0002-0000-2300-000006000000}">
          <x14:formula1>
            <xm:f>'DATOS INICIALES'!$D$21:$D$25</xm:f>
          </x14:formula1>
          <xm:sqref>M47:M54</xm:sqref>
        </x14:dataValidation>
        <x14:dataValidation type="list" allowBlank="1" showInputMessage="1" showErrorMessage="1" xr:uid="{00000000-0002-0000-2300-000007000000}">
          <x14:formula1>
            <xm:f>'DATOS INICIALES'!$A$13:$A$43</xm:f>
          </x14:formula1>
          <xm:sqref>D31:I31</xm:sqref>
        </x14:dataValidation>
      </x14:dataValidations>
    </ext>
  </extLst>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N65"/>
  <sheetViews>
    <sheetView view="pageBreakPreview" zoomScale="55" zoomScaleNormal="55" zoomScaleSheetLayoutView="55" workbookViewId="0">
      <pane ySplit="11" topLeftCell="A12" activePane="bottomLeft" state="frozenSplit"/>
      <selection activeCell="D58" sqref="D58"/>
      <selection pane="bottomLeft" activeCell="J15" sqref="J15:J17"/>
    </sheetView>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612" t="s">
        <v>0</v>
      </c>
      <c r="C2" s="613"/>
      <c r="D2" s="613"/>
      <c r="E2" s="613"/>
      <c r="F2" s="613"/>
      <c r="G2" s="613"/>
      <c r="H2" s="613"/>
      <c r="I2" s="613"/>
      <c r="J2" s="613"/>
      <c r="K2" s="613"/>
      <c r="L2" s="614"/>
    </row>
    <row r="3" spans="1:12" ht="4.5" customHeight="1" x14ac:dyDescent="0.25">
      <c r="B3" s="615"/>
      <c r="C3" s="616"/>
      <c r="D3" s="616"/>
      <c r="E3" s="616"/>
      <c r="F3" s="616"/>
      <c r="G3" s="616"/>
      <c r="H3" s="616"/>
      <c r="I3" s="616"/>
      <c r="J3" s="616"/>
      <c r="K3" s="616"/>
      <c r="L3" s="617"/>
    </row>
    <row r="4" spans="1:12" ht="18.75" x14ac:dyDescent="0.3">
      <c r="B4" s="618" t="str">
        <f>'DATOS INICIALES'!G4</f>
        <v>FDLK-LP-013-20234</v>
      </c>
      <c r="C4" s="619"/>
      <c r="D4" s="619"/>
      <c r="E4" s="619"/>
      <c r="F4" s="619"/>
      <c r="G4" s="619"/>
      <c r="H4" s="619"/>
      <c r="I4" s="619"/>
      <c r="J4" s="619"/>
      <c r="K4" s="619"/>
      <c r="L4" s="620"/>
    </row>
    <row r="5" spans="1:12" ht="3.75" customHeight="1" x14ac:dyDescent="0.25">
      <c r="B5" s="615"/>
      <c r="C5" s="616"/>
      <c r="D5" s="616"/>
      <c r="E5" s="616"/>
      <c r="F5" s="616"/>
      <c r="G5" s="616"/>
      <c r="H5" s="616"/>
      <c r="I5" s="616"/>
      <c r="J5" s="616"/>
      <c r="K5" s="616"/>
      <c r="L5" s="617"/>
    </row>
    <row r="6" spans="1:12" x14ac:dyDescent="0.25">
      <c r="B6" s="10" t="s">
        <v>32</v>
      </c>
      <c r="C6" s="73" t="s">
        <v>54</v>
      </c>
      <c r="D6" s="72" t="s">
        <v>70</v>
      </c>
      <c r="E6" s="89"/>
      <c r="F6" s="65"/>
      <c r="G6" s="72" t="s">
        <v>97</v>
      </c>
      <c r="H6" s="99">
        <v>45632</v>
      </c>
      <c r="I6" s="41"/>
      <c r="J6" s="41"/>
      <c r="K6" s="41"/>
      <c r="L6" s="42"/>
    </row>
    <row r="7" spans="1:12" x14ac:dyDescent="0.25">
      <c r="B7" s="621" t="s">
        <v>89</v>
      </c>
      <c r="C7" s="622"/>
      <c r="D7" s="622"/>
      <c r="E7" s="622"/>
      <c r="F7" s="622"/>
      <c r="G7" s="622"/>
      <c r="H7" s="622"/>
      <c r="I7" s="622"/>
      <c r="J7" s="623" t="s">
        <v>71</v>
      </c>
      <c r="K7" s="622"/>
      <c r="L7" s="624"/>
    </row>
    <row r="8" spans="1:12" ht="36.75" customHeight="1" x14ac:dyDescent="0.25">
      <c r="B8" s="2" t="s">
        <v>23</v>
      </c>
      <c r="C8" s="632" t="str">
        <f>'DATOS INICIALES'!D2</f>
        <v xml:space="preserve">“CONTRATAR POR EL SISTEMA DE PRECIOS UNITARIOS A MONTO AGOTABLE EL DIAGNÓSTICO, MANTENIMIENTO CORRECTIVO Y PREVENTIVO, SUMINISTRO E INSTALACION DE MOBILIARIO DE LOS PARQUES DE PROXIMIDAD (VECINALES Y DE BOLSILLO) PRIORIZADOS EN LA LOCALIDAD DE KENNEDY”.  </v>
      </c>
      <c r="D8" s="633"/>
      <c r="E8" s="633"/>
      <c r="F8" s="633"/>
      <c r="G8" s="633"/>
      <c r="H8" s="633"/>
      <c r="I8" s="633"/>
      <c r="J8" s="154" t="s">
        <v>66</v>
      </c>
      <c r="K8" s="155">
        <v>0.75</v>
      </c>
      <c r="L8" s="156">
        <f>K8*$C$10</f>
        <v>1645.1285451923077</v>
      </c>
    </row>
    <row r="9" spans="1:12" ht="28.5" customHeight="1" x14ac:dyDescent="0.25">
      <c r="B9" s="2" t="s">
        <v>68</v>
      </c>
      <c r="C9" s="634">
        <f>+'DATOS INICIALES'!C5</f>
        <v>2851556145</v>
      </c>
      <c r="D9" s="635"/>
      <c r="E9" s="635"/>
      <c r="F9" s="635"/>
      <c r="G9" s="635"/>
      <c r="H9" s="635"/>
      <c r="I9" s="635"/>
      <c r="J9" s="154" t="s">
        <v>67</v>
      </c>
      <c r="K9" s="155">
        <v>1.2</v>
      </c>
      <c r="L9" s="156">
        <f t="shared" ref="L9:L10" si="0">K9*$C$10</f>
        <v>2632.2056723076921</v>
      </c>
    </row>
    <row r="10" spans="1:12" ht="25.5" customHeight="1" x14ac:dyDescent="0.25">
      <c r="B10" s="2" t="s">
        <v>69</v>
      </c>
      <c r="C10" s="636">
        <f>C9/'DATOS INICIALES'!B43</f>
        <v>2193.5047269230768</v>
      </c>
      <c r="D10" s="637"/>
      <c r="E10" s="637"/>
      <c r="F10" s="637"/>
      <c r="G10" s="637"/>
      <c r="H10" s="637"/>
      <c r="I10" s="637"/>
      <c r="J10" s="154" t="s">
        <v>171</v>
      </c>
      <c r="K10" s="155">
        <v>1.5</v>
      </c>
      <c r="L10" s="156">
        <f t="shared" si="0"/>
        <v>3290.2570903846154</v>
      </c>
    </row>
    <row r="11" spans="1:12" ht="59.25" customHeight="1" x14ac:dyDescent="0.25">
      <c r="A11" s="11">
        <v>33</v>
      </c>
      <c r="B11" s="2" t="s">
        <v>24</v>
      </c>
      <c r="C11" s="638" t="str">
        <f>VLOOKUP(A11,PROPONENTES!$A$10:$B$42,2,FALSE)</f>
        <v>CONSORCIO PARQUES VECINALES 24</v>
      </c>
      <c r="D11" s="638"/>
      <c r="E11" s="638"/>
      <c r="F11" s="638"/>
      <c r="G11" s="638"/>
      <c r="H11" s="146" t="s">
        <v>172</v>
      </c>
      <c r="I11" s="631" t="str">
        <f>IF(AND(F20="CUMPLE",G20="CUMPLE",H20="CUMPLE",L15="CUMPLE",K19="CUMPLE"),"CUMPLE","NO CUMPLE")</f>
        <v>CUMPLE</v>
      </c>
      <c r="J11" s="631"/>
      <c r="K11" s="631"/>
      <c r="L11" s="631"/>
    </row>
    <row r="12" spans="1:12" ht="9.75" customHeight="1" x14ac:dyDescent="0.25">
      <c r="B12" s="625"/>
      <c r="C12" s="626"/>
      <c r="D12" s="626"/>
      <c r="E12" s="626"/>
      <c r="F12" s="626"/>
      <c r="G12" s="626"/>
      <c r="H12" s="626"/>
      <c r="I12" s="626"/>
      <c r="J12" s="626"/>
      <c r="K12" s="626"/>
      <c r="L12" s="627"/>
    </row>
    <row r="13" spans="1:12" s="141" customFormat="1" ht="24" customHeight="1" x14ac:dyDescent="0.25">
      <c r="B13" s="628" t="s">
        <v>78</v>
      </c>
      <c r="C13" s="629"/>
      <c r="D13" s="629"/>
      <c r="E13" s="629"/>
      <c r="F13" s="629"/>
      <c r="G13" s="629"/>
      <c r="H13" s="629"/>
      <c r="I13" s="629"/>
      <c r="J13" s="629"/>
      <c r="K13" s="629"/>
      <c r="L13" s="630"/>
    </row>
    <row r="14" spans="1:12" ht="69" customHeight="1" x14ac:dyDescent="0.25">
      <c r="B14" s="595" t="s">
        <v>33</v>
      </c>
      <c r="C14" s="74" t="s">
        <v>61</v>
      </c>
      <c r="D14" s="74" t="s">
        <v>62</v>
      </c>
      <c r="E14" s="35" t="s">
        <v>65</v>
      </c>
      <c r="F14" s="35" t="s">
        <v>75</v>
      </c>
      <c r="G14" s="35" t="s">
        <v>64</v>
      </c>
      <c r="H14" s="35" t="s">
        <v>167</v>
      </c>
      <c r="I14" s="35" t="s">
        <v>72</v>
      </c>
      <c r="J14" s="35" t="s">
        <v>147</v>
      </c>
      <c r="K14" s="35" t="s">
        <v>148</v>
      </c>
      <c r="L14" s="74" t="s">
        <v>73</v>
      </c>
    </row>
    <row r="15" spans="1:12" ht="33.75" customHeight="1" x14ac:dyDescent="0.25">
      <c r="B15" s="595"/>
      <c r="C15" s="100" t="str">
        <f>IF(VLOOKUP(C11,PROPONENTES!B10:N111,2,FALSE)=0,"",VLOOKUP(C11,PROPONENTES!B10:N111,2,FALSE))</f>
        <v>OSCAR ANDRÉS CUERVO ACOSTA</v>
      </c>
      <c r="D15" s="101">
        <f>IF(VLOOKUP(C11,PROPONENTES!B10:N111,3,FALSE)=0,"",VLOOKUP(C11,PROPONENTES!B10:N111,3,FALSE))</f>
        <v>0.55000000000000004</v>
      </c>
      <c r="E15" s="102">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9190.764000000001</v>
      </c>
      <c r="F15" s="103" t="str">
        <f t="shared" ref="F15:F18" si="1">IF(C15="","",IF(E15&gt;=$J$15*0.5,"SI","NO"))</f>
        <v>SI</v>
      </c>
      <c r="G15" s="104" t="str">
        <f t="shared" ref="G15:G17" si="2">IF(C15="","",IF(E15&gt;=$J$15*0.05,"SI",IF(E15=0,"NO APORTA EXPERIENCIA",)))</f>
        <v>SI</v>
      </c>
      <c r="H15" s="103" t="str">
        <f>IF(C15="","",IF(AND(G15="NO APORTA EXPERIENCIA",D15&lt;=10%),"SI",IF(G15="SI","NO APLICA","NO - PORCENTAJE MAYOR AL 10%")))</f>
        <v>NO APLICA</v>
      </c>
      <c r="I15" s="641">
        <f>COUNTIF(D64:I64,"CUMPLE")</f>
        <v>2</v>
      </c>
      <c r="J15" s="586">
        <f>IF(AND(I15&gt;=1,I15&lt;=2),L8,IF(AND(I15&gt;=3,I15&lt;=4),L9,IF(AND(I15&gt;=5,I15&lt;=7),L10)))</f>
        <v>1645.1285451923077</v>
      </c>
      <c r="K15" s="586">
        <f>+E20</f>
        <v>14357.359</v>
      </c>
      <c r="L15" s="587" t="str">
        <f>IF(K15&gt;=J15,"CUMPLE","NO CUMPLE")</f>
        <v>CUMPLE</v>
      </c>
    </row>
    <row r="16" spans="1:12" ht="33.75" customHeight="1" x14ac:dyDescent="0.25">
      <c r="B16" s="595"/>
      <c r="C16" s="100" t="str">
        <f>IF(VLOOKUP(C11,PROPONENTES!B10:N111,4,FALSE)=0,"",VLOOKUP(C11,PROPONENTES!B10:N111,4,FALSE))</f>
        <v xml:space="preserve">ICSSA SAS </v>
      </c>
      <c r="D16" s="101">
        <f>IF(VLOOKUP(C11,PROPONENTES!B10:N111,5,FALSE)=0,"",VLOOKUP(C11,PROPONENTES!B10:N111,5,FALSE))</f>
        <v>0.35</v>
      </c>
      <c r="E16" s="102">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5166.5950000000003</v>
      </c>
      <c r="F16" s="103" t="str">
        <f t="shared" si="1"/>
        <v>SI</v>
      </c>
      <c r="G16" s="104" t="str">
        <f t="shared" si="2"/>
        <v>SI</v>
      </c>
      <c r="H16" s="104" t="str">
        <f>IF(C16="","",IF(AND(G16="NO APORTA EXPERIENCIA",D16&lt;=10%),"SI",IF(G16="SI","NO APLICA","NO - PORCENTAJE MAYOR AL 10%")))</f>
        <v>NO APLICA</v>
      </c>
      <c r="I16" s="641"/>
      <c r="J16" s="586"/>
      <c r="K16" s="586"/>
      <c r="L16" s="587"/>
    </row>
    <row r="17" spans="2:14" ht="33.75" customHeight="1" x14ac:dyDescent="0.25">
      <c r="B17" s="595"/>
      <c r="C17" s="100" t="str">
        <f>IF(VLOOKUP(C11,PROPONENTES!B10:N111,6,FALSE)=0,"",VLOOKUP(C11,PROPONENTES!B10:N111,6,FALSE))</f>
        <v xml:space="preserve">ALFÉREZ INGENIERÍA SAS </v>
      </c>
      <c r="D17" s="101">
        <f>IF(VLOOKUP(C11,PROPONENTES!B10:N111,7,FALSE)=0,"",VLOOKUP(C11,PROPONENTES!B10:N111,7,FALSE))</f>
        <v>0.1</v>
      </c>
      <c r="E17" s="102">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0</v>
      </c>
      <c r="F17" s="103" t="str">
        <f t="shared" si="1"/>
        <v>NO</v>
      </c>
      <c r="G17" s="104" t="str">
        <f t="shared" si="2"/>
        <v>NO APORTA EXPERIENCIA</v>
      </c>
      <c r="H17" s="103" t="str">
        <f>IF(C17="","",IF(AND(G17="NO APORTA EXPERIENCIA",D17&lt;=10%),"SI",IF(G17="SI","NO APLICA","NO - PORCENTAJE MAYOR AL 10%")))</f>
        <v>SI</v>
      </c>
      <c r="I17" s="641"/>
      <c r="J17" s="586"/>
      <c r="K17" s="586"/>
      <c r="L17" s="587"/>
    </row>
    <row r="18" spans="2:14" ht="50.25" customHeight="1" x14ac:dyDescent="0.25">
      <c r="B18" s="595"/>
      <c r="C18" s="100" t="str">
        <f>IF(VLOOKUP(C11,PROPONENTES!B10:N111,8,FALSE)=0,"",VLOOKUP(C11,PROPONENTES!B10:N111,8,FALSE))</f>
        <v/>
      </c>
      <c r="D18" s="101" t="str">
        <f>IF(VLOOKUP(C11,PROPONENTES!B10:N111,9,FALSE)=0,"",VLOOKUP(C11,PROPONENTES!B10:N111,9,FALSE))</f>
        <v/>
      </c>
      <c r="E18" s="102" t="str">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
      </c>
      <c r="F18" s="103" t="str">
        <f t="shared" si="1"/>
        <v/>
      </c>
      <c r="G18" s="104" t="str">
        <f>IF(C18="","",IF(E18&gt;=$J$15*0.05,"SI",IF(E18=0,"NO APORTA EXPERIENCIA",)))</f>
        <v/>
      </c>
      <c r="H18" s="103" t="str">
        <f>IF(C18="","",IF(AND(G18="NO APORTA EXPERIENCIA",D18&lt;=10%),"SI",IF(G18="SI","NO APLICA","NO - PORCENTAJE MAYOR AL 10%")))</f>
        <v/>
      </c>
      <c r="I18" s="35" t="s">
        <v>176</v>
      </c>
      <c r="J18" s="35" t="s">
        <v>175</v>
      </c>
      <c r="K18" s="528" t="s">
        <v>73</v>
      </c>
      <c r="L18" s="528"/>
    </row>
    <row r="19" spans="2:14" ht="33.75" customHeight="1" x14ac:dyDescent="0.25">
      <c r="B19" s="595"/>
      <c r="C19" s="100" t="str">
        <f>IF(VLOOKUP(C11,PROPONENTES!B10:N111,10,FALSE)=0,"",VLOOKUP(C11,PROPONENTES!B10:N111,10,FALSE))</f>
        <v/>
      </c>
      <c r="D19" s="101" t="str">
        <f>IF(VLOOKUP(C11,PROPONENTES!B10:N111,11,FALSE)=0,"",VLOOKUP(C11,PROPONENTES!B10:N111,11,FALSE))</f>
        <v/>
      </c>
      <c r="E19" s="102" t="str">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
      </c>
      <c r="F19" s="103" t="str">
        <f>IF(C19="","",IF(E19&gt;=$J$15*0.5,"SI","NO"))</f>
        <v/>
      </c>
      <c r="G19" s="104" t="str">
        <f>IF(C19="","",IF(E19&gt;=$J$15*0.05,"SI",IF(E19=0,"NO APORTA EXPERIENCIA",)))</f>
        <v/>
      </c>
      <c r="H19" s="103" t="str">
        <f>IF(C19="","",IF(AND(G19="NO APORTA EXPERIENCIA",D19&lt;=10%),"SI",IF(G19="SI","NO APLICA","NO - PORCENTAJE MAYOR AL 10%")))</f>
        <v/>
      </c>
      <c r="I19" s="157">
        <f>SUMIF(D65:J65,"CUMPLE",D39:J39)+SUMIF(D65:J65,"CUMPLE",D42:J42)+SUMIF(D65:J65,"CUMPLE",D45:J45)</f>
        <v>14357.359</v>
      </c>
      <c r="J19" s="152">
        <f>70%*C10</f>
        <v>1535.4533088461537</v>
      </c>
      <c r="K19" s="587" t="str">
        <f>IF(I19&gt;=J19,"CUMPLE","NO CUMPLE")</f>
        <v>CUMPLE</v>
      </c>
      <c r="L19" s="587"/>
    </row>
    <row r="20" spans="2:14" ht="84.75" customHeight="1" x14ac:dyDescent="0.25">
      <c r="B20" s="30" t="s">
        <v>63</v>
      </c>
      <c r="C20" s="24">
        <f>+VLOOKUP(C11,PROPONENTES!B10:N111,12,FALSE)</f>
        <v>3</v>
      </c>
      <c r="D20" s="101">
        <f>+VLOOKUP(C11,PROPONENTES!B10:N111,13,FALSE)</f>
        <v>1</v>
      </c>
      <c r="E20" s="36">
        <f>SUM(E15:E19)</f>
        <v>14357.359</v>
      </c>
      <c r="F20" s="15" t="str">
        <f>IF(F15="SI","CUMPLE",IF(F16="SI","CUMPLE",IF(F17="SI","CUMPLE",IF(F18="SI","CUMPLE",IF(F19="SI","CUMPLE","NO CUMPLE")))))</f>
        <v>CUMPLE</v>
      </c>
      <c r="G20" s="15"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5" t="str">
        <f>IF(COUNTIF(E15:E19,0)&gt;1,"NO CUMPLE, HAY MAS DE UN (1) INTEGRANTE QUE NO APORTA EXPERIENCIA",IF(AND(OR(H15="NO APLICA",H15="SI",H15=""),OR(H16="NO APLICA",H16="SI",H16=""),OR(H17="NO APLICA",H17="SI",H17=""),OR(H18="NO APLICA",H18="SI",H18=""),OR(H19="NO APLICA",H19="SI",H19="")),"CUMPLE","NO CUMPLE"))</f>
        <v>CUMPLE</v>
      </c>
      <c r="I20" s="35" t="s">
        <v>174</v>
      </c>
      <c r="J20" s="143" t="str">
        <f>IF(VLOOKUP(C11,PUNTAJE!B15:AF179,27,FALSE)=0.25,"SI","NO")</f>
        <v>SI</v>
      </c>
      <c r="K20" s="35" t="s">
        <v>173</v>
      </c>
      <c r="L20" s="143" t="str">
        <f>IF(VLOOKUP(C11,PUNTAJE!B15:AF179,31,FALSE)=0.25,"SI","NO")</f>
        <v>SI</v>
      </c>
      <c r="N20" s="35"/>
    </row>
    <row r="21" spans="2:14" ht="10.5" customHeight="1" thickBot="1" x14ac:dyDescent="0.3">
      <c r="B21" s="588"/>
      <c r="C21" s="589"/>
      <c r="D21" s="589"/>
      <c r="E21" s="589"/>
      <c r="F21" s="589"/>
      <c r="G21" s="589"/>
      <c r="H21" s="589"/>
      <c r="I21" s="589"/>
      <c r="J21" s="589"/>
      <c r="K21" s="589"/>
      <c r="L21" s="590"/>
    </row>
    <row r="22" spans="2:14" ht="54" customHeight="1" thickBot="1" x14ac:dyDescent="0.3">
      <c r="B22" s="591" t="str">
        <f>CONCATENATE("ACREDITACION EXPERIENCIA ",'DATOS INICIALES'!G4)</f>
        <v>ACREDITACION EXPERIENCIA FDLK-LP-013-20234</v>
      </c>
      <c r="C22" s="592"/>
      <c r="D22" s="592"/>
      <c r="E22" s="592"/>
      <c r="F22" s="592"/>
      <c r="G22" s="592"/>
      <c r="H22" s="592"/>
      <c r="I22" s="592"/>
      <c r="J22" s="593"/>
      <c r="K22" s="593"/>
      <c r="L22" s="594"/>
    </row>
    <row r="23" spans="2:14" ht="40.5" customHeight="1" x14ac:dyDescent="0.25">
      <c r="B23" s="31" t="s">
        <v>34</v>
      </c>
      <c r="C23" s="25" t="s">
        <v>166</v>
      </c>
      <c r="D23" s="26" t="s">
        <v>16</v>
      </c>
      <c r="E23" s="26" t="s">
        <v>17</v>
      </c>
      <c r="F23" s="26" t="s">
        <v>18</v>
      </c>
      <c r="G23" s="26" t="s">
        <v>19</v>
      </c>
      <c r="H23" s="26" t="s">
        <v>20</v>
      </c>
      <c r="I23" s="26" t="s">
        <v>21</v>
      </c>
      <c r="J23" s="26" t="s">
        <v>165</v>
      </c>
      <c r="K23" s="598" t="s">
        <v>74</v>
      </c>
      <c r="L23" s="599"/>
    </row>
    <row r="24" spans="2:14" ht="39.75" customHeight="1" x14ac:dyDescent="0.25">
      <c r="B24" s="582" t="s">
        <v>134</v>
      </c>
      <c r="C24" s="583"/>
      <c r="D24" s="90" t="s">
        <v>290</v>
      </c>
      <c r="E24" s="90" t="s">
        <v>291</v>
      </c>
      <c r="F24" s="90"/>
      <c r="G24" s="90"/>
      <c r="H24" s="90"/>
      <c r="I24" s="90"/>
      <c r="J24" s="90"/>
      <c r="K24" s="596"/>
      <c r="L24" s="597"/>
    </row>
    <row r="25" spans="2:14" ht="39.75" customHeight="1" x14ac:dyDescent="0.25">
      <c r="B25" s="582" t="s">
        <v>135</v>
      </c>
      <c r="C25" s="583"/>
      <c r="D25" s="90"/>
      <c r="E25" s="90"/>
      <c r="F25" s="90"/>
      <c r="G25" s="90"/>
      <c r="H25" s="90"/>
      <c r="I25" s="90"/>
      <c r="J25" s="90"/>
      <c r="K25" s="596"/>
      <c r="L25" s="597"/>
    </row>
    <row r="26" spans="2:14" ht="39.75" customHeight="1" x14ac:dyDescent="0.25">
      <c r="B26" s="582" t="s">
        <v>136</v>
      </c>
      <c r="C26" s="583"/>
      <c r="D26" s="90"/>
      <c r="E26" s="90"/>
      <c r="F26" s="90"/>
      <c r="G26" s="90"/>
      <c r="H26" s="90"/>
      <c r="I26" s="90"/>
      <c r="J26" s="90"/>
      <c r="K26" s="596"/>
      <c r="L26" s="597"/>
    </row>
    <row r="27" spans="2:14" ht="45.75" customHeight="1" x14ac:dyDescent="0.25">
      <c r="B27" s="600" t="s">
        <v>60</v>
      </c>
      <c r="C27" s="25" t="s">
        <v>37</v>
      </c>
      <c r="D27" s="91" t="s">
        <v>570</v>
      </c>
      <c r="E27" s="91" t="s">
        <v>571</v>
      </c>
      <c r="F27" s="91"/>
      <c r="G27" s="91"/>
      <c r="H27" s="91"/>
      <c r="I27" s="91"/>
      <c r="J27" s="91"/>
      <c r="K27" s="596"/>
      <c r="L27" s="597"/>
    </row>
    <row r="28" spans="2:14" ht="156.75" customHeight="1" x14ac:dyDescent="0.25">
      <c r="B28" s="601"/>
      <c r="C28" s="25" t="s">
        <v>38</v>
      </c>
      <c r="D28" s="91" t="s">
        <v>572</v>
      </c>
      <c r="E28" s="91" t="s">
        <v>573</v>
      </c>
      <c r="F28" s="91"/>
      <c r="G28" s="91"/>
      <c r="H28" s="91"/>
      <c r="I28" s="91"/>
      <c r="J28" s="91"/>
      <c r="K28" s="596"/>
      <c r="L28" s="597"/>
    </row>
    <row r="29" spans="2:14" ht="52.5" customHeight="1" x14ac:dyDescent="0.25">
      <c r="B29" s="601"/>
      <c r="C29" s="25" t="s">
        <v>169</v>
      </c>
      <c r="D29" s="95">
        <v>43115</v>
      </c>
      <c r="E29" s="95">
        <v>40732</v>
      </c>
      <c r="F29" s="95"/>
      <c r="G29" s="95"/>
      <c r="H29" s="95"/>
      <c r="I29" s="95"/>
      <c r="J29" s="95"/>
      <c r="K29" s="596"/>
      <c r="L29" s="597"/>
    </row>
    <row r="30" spans="2:14" ht="54.75" customHeight="1" x14ac:dyDescent="0.25">
      <c r="B30" s="601"/>
      <c r="C30" s="25" t="s">
        <v>42</v>
      </c>
      <c r="D30" s="95">
        <v>44408</v>
      </c>
      <c r="E30" s="95">
        <v>41782</v>
      </c>
      <c r="F30" s="95"/>
      <c r="G30" s="95"/>
      <c r="H30" s="95"/>
      <c r="I30" s="95"/>
      <c r="J30" s="95"/>
      <c r="K30" s="596"/>
      <c r="L30" s="597"/>
    </row>
    <row r="31" spans="2:14" ht="41.25" customHeight="1" x14ac:dyDescent="0.25">
      <c r="B31" s="601"/>
      <c r="C31" s="25" t="s">
        <v>39</v>
      </c>
      <c r="D31" s="92">
        <v>2021</v>
      </c>
      <c r="E31" s="92">
        <v>2014</v>
      </c>
      <c r="F31" s="92"/>
      <c r="G31" s="92"/>
      <c r="H31" s="92"/>
      <c r="I31" s="92"/>
      <c r="J31" s="92"/>
      <c r="K31" s="596"/>
      <c r="L31" s="597"/>
    </row>
    <row r="32" spans="2:14" ht="63" customHeight="1" x14ac:dyDescent="0.25">
      <c r="B32" s="601"/>
      <c r="C32" s="25" t="s">
        <v>40</v>
      </c>
      <c r="D32" s="91" t="s">
        <v>574</v>
      </c>
      <c r="E32" s="91" t="s">
        <v>575</v>
      </c>
      <c r="F32" s="91"/>
      <c r="G32" s="91"/>
      <c r="H32" s="91"/>
      <c r="I32" s="91"/>
      <c r="J32" s="91"/>
      <c r="K32" s="596"/>
      <c r="L32" s="597"/>
    </row>
    <row r="33" spans="2:12" ht="46.5" customHeight="1" x14ac:dyDescent="0.25">
      <c r="B33" s="601"/>
      <c r="C33" s="25" t="s">
        <v>41</v>
      </c>
      <c r="D33" s="91" t="s">
        <v>576</v>
      </c>
      <c r="E33" s="91" t="s">
        <v>577</v>
      </c>
      <c r="F33" s="91"/>
      <c r="G33" s="91"/>
      <c r="H33" s="91"/>
      <c r="I33" s="91"/>
      <c r="J33" s="91"/>
      <c r="K33" s="596"/>
      <c r="L33" s="597"/>
    </row>
    <row r="34" spans="2:12" ht="27.75" customHeight="1" x14ac:dyDescent="0.25">
      <c r="B34" s="601"/>
      <c r="C34" s="27" t="s">
        <v>35</v>
      </c>
      <c r="D34" s="96">
        <v>24</v>
      </c>
      <c r="E34" s="96">
        <v>50</v>
      </c>
      <c r="F34" s="96"/>
      <c r="G34" s="97"/>
      <c r="H34" s="97"/>
      <c r="I34" s="97"/>
      <c r="J34" s="97"/>
      <c r="K34" s="596"/>
      <c r="L34" s="597"/>
    </row>
    <row r="35" spans="2:12" ht="102.75" customHeight="1" x14ac:dyDescent="0.25">
      <c r="B35" s="601"/>
      <c r="C35" s="25" t="s">
        <v>137</v>
      </c>
      <c r="D35" s="93">
        <v>22976.91</v>
      </c>
      <c r="E35" s="93">
        <v>10333.19</v>
      </c>
      <c r="F35" s="93"/>
      <c r="G35" s="93"/>
      <c r="H35" s="93"/>
      <c r="I35" s="93"/>
      <c r="J35" s="93"/>
      <c r="K35" s="596"/>
      <c r="L35" s="597"/>
    </row>
    <row r="36" spans="2:12" ht="48" customHeight="1" x14ac:dyDescent="0.25">
      <c r="B36" s="601"/>
      <c r="C36" s="25" t="s">
        <v>76</v>
      </c>
      <c r="D36" s="105">
        <f>IFERROR(D35*VLOOKUP(D31,'DATOS INICIALES'!$A$12:$B$43,2,0),"0")</f>
        <v>20875120134.66</v>
      </c>
      <c r="E36" s="105">
        <f>IFERROR(E35*VLOOKUP(E31,'DATOS INICIALES'!$A$12:$B$43,2,0),"0")</f>
        <v>6365245040</v>
      </c>
      <c r="F36" s="105" t="str">
        <f>IFERROR(F35*VLOOKUP(F31,'DATOS INICIALES'!$A$12:$B$43,2,0),"0")</f>
        <v>0</v>
      </c>
      <c r="G36" s="105" t="str">
        <f>IFERROR(G35*VLOOKUP(G31,'DATOS INICIALES'!$A$12:$B$43,2,0),"0")</f>
        <v>0</v>
      </c>
      <c r="H36" s="105" t="str">
        <f>IFERROR(H35*VLOOKUP(H31,'DATOS INICIALES'!$A$12:$B$43,2,0),"0")</f>
        <v>0</v>
      </c>
      <c r="I36" s="105" t="str">
        <f>IFERROR(I35*VLOOKUP(I31,'DATOS INICIALES'!$A$12:$B$43,2,0),"0")</f>
        <v>0</v>
      </c>
      <c r="J36" s="105" t="str">
        <f>IFERROR(J35*VLOOKUP(J31,'DATOS INICIALES'!$A$12:$B$43,2,0),"0")</f>
        <v>0</v>
      </c>
      <c r="K36" s="596"/>
      <c r="L36" s="597"/>
    </row>
    <row r="37" spans="2:12" ht="33.75" customHeight="1" x14ac:dyDescent="0.25">
      <c r="B37" s="601"/>
      <c r="C37" s="25" t="s">
        <v>138</v>
      </c>
      <c r="D37" s="94">
        <v>0.4</v>
      </c>
      <c r="E37" s="94">
        <v>0.5</v>
      </c>
      <c r="F37" s="94"/>
      <c r="G37" s="94"/>
      <c r="H37" s="94"/>
      <c r="I37" s="94"/>
      <c r="J37" s="94"/>
      <c r="K37" s="596"/>
      <c r="L37" s="597"/>
    </row>
    <row r="38" spans="2:12" ht="48.75" customHeight="1" x14ac:dyDescent="0.25">
      <c r="B38" s="601"/>
      <c r="C38" s="25" t="s">
        <v>144</v>
      </c>
      <c r="D38" s="105">
        <f t="shared" ref="D38:J38" si="3">IF(D24="","0",D37*D36)</f>
        <v>8350048053.8640003</v>
      </c>
      <c r="E38" s="105">
        <f t="shared" si="3"/>
        <v>3182622520</v>
      </c>
      <c r="F38" s="105" t="str">
        <f t="shared" si="3"/>
        <v>0</v>
      </c>
      <c r="G38" s="105" t="str">
        <f t="shared" si="3"/>
        <v>0</v>
      </c>
      <c r="H38" s="105" t="str">
        <f t="shared" si="3"/>
        <v>0</v>
      </c>
      <c r="I38" s="105" t="str">
        <f t="shared" si="3"/>
        <v>0</v>
      </c>
      <c r="J38" s="105" t="str">
        <f t="shared" si="3"/>
        <v>0</v>
      </c>
      <c r="K38" s="596"/>
      <c r="L38" s="597"/>
    </row>
    <row r="39" spans="2:12" ht="65.25" customHeight="1" x14ac:dyDescent="0.25">
      <c r="B39" s="601"/>
      <c r="C39" s="25" t="s">
        <v>139</v>
      </c>
      <c r="D39" s="106">
        <f t="shared" ref="D39:J39" si="4">IFERROR(D35*D37,"0")</f>
        <v>9190.764000000001</v>
      </c>
      <c r="E39" s="106">
        <f t="shared" si="4"/>
        <v>5166.5950000000003</v>
      </c>
      <c r="F39" s="106">
        <f t="shared" si="4"/>
        <v>0</v>
      </c>
      <c r="G39" s="106">
        <f t="shared" si="4"/>
        <v>0</v>
      </c>
      <c r="H39" s="106">
        <f t="shared" si="4"/>
        <v>0</v>
      </c>
      <c r="I39" s="106">
        <f t="shared" si="4"/>
        <v>0</v>
      </c>
      <c r="J39" s="106">
        <f t="shared" si="4"/>
        <v>0</v>
      </c>
      <c r="K39" s="596"/>
      <c r="L39" s="597"/>
    </row>
    <row r="40" spans="2:12" ht="65.25" customHeight="1" x14ac:dyDescent="0.25">
      <c r="B40" s="601"/>
      <c r="C40" s="25" t="s">
        <v>140</v>
      </c>
      <c r="D40" s="94"/>
      <c r="E40" s="94"/>
      <c r="F40" s="94"/>
      <c r="G40" s="94"/>
      <c r="H40" s="94"/>
      <c r="I40" s="94"/>
      <c r="J40" s="94"/>
      <c r="K40" s="596"/>
      <c r="L40" s="597"/>
    </row>
    <row r="41" spans="2:12" ht="65.25" customHeight="1" x14ac:dyDescent="0.25">
      <c r="B41" s="601"/>
      <c r="C41" s="25" t="s">
        <v>145</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596"/>
      <c r="L41" s="597"/>
    </row>
    <row r="42" spans="2:12" ht="65.25" customHeight="1" x14ac:dyDescent="0.25">
      <c r="B42" s="601"/>
      <c r="C42" s="25" t="s">
        <v>141</v>
      </c>
      <c r="D42" s="106">
        <f>IF(D25="",0,D35*D40)</f>
        <v>0</v>
      </c>
      <c r="E42" s="106">
        <f t="shared" ref="E42:J42" si="6">IF(E25="",0,E35*E40)</f>
        <v>0</v>
      </c>
      <c r="F42" s="106">
        <f t="shared" si="6"/>
        <v>0</v>
      </c>
      <c r="G42" s="106">
        <f t="shared" si="6"/>
        <v>0</v>
      </c>
      <c r="H42" s="106">
        <f t="shared" si="6"/>
        <v>0</v>
      </c>
      <c r="I42" s="106">
        <f t="shared" si="6"/>
        <v>0</v>
      </c>
      <c r="J42" s="106">
        <f t="shared" si="6"/>
        <v>0</v>
      </c>
      <c r="K42" s="596"/>
      <c r="L42" s="597"/>
    </row>
    <row r="43" spans="2:12" ht="65.25" customHeight="1" x14ac:dyDescent="0.25">
      <c r="B43" s="601"/>
      <c r="C43" s="25" t="s">
        <v>142</v>
      </c>
      <c r="D43" s="94"/>
      <c r="E43" s="94"/>
      <c r="F43" s="94"/>
      <c r="G43" s="94"/>
      <c r="H43" s="94"/>
      <c r="I43" s="94"/>
      <c r="J43" s="94"/>
      <c r="K43" s="596"/>
      <c r="L43" s="597"/>
    </row>
    <row r="44" spans="2:12" ht="65.25" customHeight="1" x14ac:dyDescent="0.25">
      <c r="B44" s="601"/>
      <c r="C44" s="25" t="s">
        <v>146</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596"/>
      <c r="L44" s="597"/>
    </row>
    <row r="45" spans="2:12" ht="65.25" customHeight="1" x14ac:dyDescent="0.25">
      <c r="B45" s="602"/>
      <c r="C45" s="25" t="s">
        <v>143</v>
      </c>
      <c r="D45" s="106">
        <f>IF(D26="",0,D35*D43)</f>
        <v>0</v>
      </c>
      <c r="E45" s="106">
        <f t="shared" ref="E45:J45" si="8">IF(E26="",0,E35*E43)</f>
        <v>0</v>
      </c>
      <c r="F45" s="106">
        <f t="shared" si="8"/>
        <v>0</v>
      </c>
      <c r="G45" s="106">
        <f t="shared" si="8"/>
        <v>0</v>
      </c>
      <c r="H45" s="106">
        <f t="shared" si="8"/>
        <v>0</v>
      </c>
      <c r="I45" s="106">
        <f t="shared" si="8"/>
        <v>0</v>
      </c>
      <c r="J45" s="106">
        <f t="shared" si="8"/>
        <v>0</v>
      </c>
      <c r="K45" s="596"/>
      <c r="L45" s="597"/>
    </row>
    <row r="46" spans="2:12" ht="39.75" customHeight="1" x14ac:dyDescent="0.25">
      <c r="B46" s="142" t="s">
        <v>57</v>
      </c>
      <c r="C46" s="29" t="s">
        <v>58</v>
      </c>
      <c r="D46" s="90" t="s">
        <v>14</v>
      </c>
      <c r="E46" s="90" t="s">
        <v>14</v>
      </c>
      <c r="F46" s="90"/>
      <c r="G46" s="90"/>
      <c r="H46" s="90"/>
      <c r="I46" s="90"/>
      <c r="J46" s="90"/>
      <c r="K46" s="596"/>
      <c r="L46" s="597"/>
    </row>
    <row r="47" spans="2:12" ht="24.75" customHeight="1" x14ac:dyDescent="0.25">
      <c r="B47" s="606" t="s">
        <v>36</v>
      </c>
      <c r="C47" s="28">
        <f>+'DATOS INICIALES'!D21</f>
        <v>72101500</v>
      </c>
      <c r="D47" s="96" t="s">
        <v>77</v>
      </c>
      <c r="E47" s="96" t="s">
        <v>79</v>
      </c>
      <c r="F47" s="96"/>
      <c r="G47" s="96"/>
      <c r="H47" s="96"/>
      <c r="I47" s="96"/>
      <c r="J47" s="97"/>
      <c r="K47" s="596"/>
      <c r="L47" s="597"/>
    </row>
    <row r="48" spans="2:12" ht="24.75" customHeight="1" x14ac:dyDescent="0.25">
      <c r="B48" s="607"/>
      <c r="C48" s="28">
        <f>+'DATOS INICIALES'!D22</f>
        <v>72102900</v>
      </c>
      <c r="D48" s="96" t="s">
        <v>79</v>
      </c>
      <c r="E48" s="96" t="s">
        <v>79</v>
      </c>
      <c r="F48" s="96"/>
      <c r="G48" s="96"/>
      <c r="H48" s="96"/>
      <c r="I48" s="96"/>
      <c r="J48" s="97"/>
      <c r="K48" s="596"/>
      <c r="L48" s="597"/>
    </row>
    <row r="49" spans="2:12" ht="24.75" customHeight="1" x14ac:dyDescent="0.25">
      <c r="B49" s="607"/>
      <c r="C49" s="28">
        <f>+'DATOS INICIALES'!D23</f>
        <v>72103300</v>
      </c>
      <c r="D49" s="96" t="s">
        <v>77</v>
      </c>
      <c r="E49" s="96" t="s">
        <v>79</v>
      </c>
      <c r="F49" s="96"/>
      <c r="G49" s="96"/>
      <c r="H49" s="96"/>
      <c r="I49" s="96"/>
      <c r="J49" s="97"/>
      <c r="K49" s="596"/>
      <c r="L49" s="597"/>
    </row>
    <row r="50" spans="2:12" ht="24.75" customHeight="1" x14ac:dyDescent="0.25">
      <c r="B50" s="607"/>
      <c r="C50" s="28">
        <f>+'DATOS INICIALES'!D24</f>
        <v>72141100</v>
      </c>
      <c r="D50" s="96" t="s">
        <v>79</v>
      </c>
      <c r="E50" s="96" t="s">
        <v>79</v>
      </c>
      <c r="F50" s="96"/>
      <c r="G50" s="96"/>
      <c r="H50" s="96"/>
      <c r="I50" s="96"/>
      <c r="J50" s="97"/>
      <c r="K50" s="596"/>
      <c r="L50" s="597"/>
    </row>
    <row r="51" spans="2:12" ht="24.75" customHeight="1" x14ac:dyDescent="0.25">
      <c r="B51" s="607"/>
      <c r="C51" s="28">
        <f>+'DATOS INICIALES'!D25</f>
        <v>72141500</v>
      </c>
      <c r="D51" s="96" t="s">
        <v>79</v>
      </c>
      <c r="E51" s="96" t="s">
        <v>79</v>
      </c>
      <c r="F51" s="96"/>
      <c r="G51" s="96"/>
      <c r="H51" s="96"/>
      <c r="I51" s="96"/>
      <c r="J51" s="97"/>
      <c r="K51" s="596"/>
      <c r="L51" s="597"/>
    </row>
    <row r="52" spans="2:12" ht="24.75" customHeight="1" x14ac:dyDescent="0.25">
      <c r="B52" s="607"/>
      <c r="C52" s="28">
        <f>+'DATOS INICIALES'!D26</f>
        <v>72153900</v>
      </c>
      <c r="D52" s="96" t="s">
        <v>77</v>
      </c>
      <c r="E52" s="96" t="s">
        <v>77</v>
      </c>
      <c r="F52" s="96"/>
      <c r="G52" s="96"/>
      <c r="H52" s="96"/>
      <c r="I52" s="96"/>
      <c r="J52" s="97"/>
      <c r="K52" s="596"/>
      <c r="L52" s="597"/>
    </row>
    <row r="53" spans="2:12" ht="24.75" customHeight="1" x14ac:dyDescent="0.25">
      <c r="B53" s="607"/>
      <c r="C53" s="28"/>
      <c r="D53" s="96"/>
      <c r="E53" s="96"/>
      <c r="F53" s="96"/>
      <c r="G53" s="96"/>
      <c r="H53" s="96"/>
      <c r="I53" s="96"/>
      <c r="J53" s="96"/>
      <c r="K53" s="596"/>
      <c r="L53" s="597"/>
    </row>
    <row r="54" spans="2:12" ht="60.75" customHeight="1" x14ac:dyDescent="0.25">
      <c r="B54" s="608"/>
      <c r="C54" s="15" t="s">
        <v>59</v>
      </c>
      <c r="D54" s="15" t="str">
        <f t="shared" ref="D54:J54" si="9">IF(D24="","N/A",IF(D47="SI","CUMPLE",IF(D48="SI","CUMPLE",IF(D49="SI","CUMPLE",IF(D50="SI","CUMPLE",IF(D51="SI","CUMPLE",IF(D52="SI","CUMPLE",IF(D53="SI","CUMPLE","NO CUMPLE"))))))))</f>
        <v>CUMPLE</v>
      </c>
      <c r="E54" s="15" t="str">
        <f t="shared" si="9"/>
        <v>CUMPLE</v>
      </c>
      <c r="F54" s="15" t="str">
        <f t="shared" si="9"/>
        <v>N/A</v>
      </c>
      <c r="G54" s="15" t="str">
        <f t="shared" si="9"/>
        <v>N/A</v>
      </c>
      <c r="H54" s="15" t="str">
        <f t="shared" si="9"/>
        <v>N/A</v>
      </c>
      <c r="I54" s="15" t="str">
        <f t="shared" si="9"/>
        <v>N/A</v>
      </c>
      <c r="J54" s="15" t="str">
        <f t="shared" si="9"/>
        <v>N/A</v>
      </c>
      <c r="K54" s="596"/>
      <c r="L54" s="597"/>
    </row>
    <row r="55" spans="2:12" ht="296.25" customHeight="1" x14ac:dyDescent="0.25">
      <c r="B55" s="609" t="s">
        <v>206</v>
      </c>
      <c r="C55" s="610"/>
      <c r="D55" s="90" t="s">
        <v>14</v>
      </c>
      <c r="E55" s="90" t="s">
        <v>14</v>
      </c>
      <c r="F55" s="90"/>
      <c r="G55" s="90"/>
      <c r="H55" s="90"/>
      <c r="I55" s="90"/>
      <c r="J55" s="90"/>
      <c r="K55" s="639"/>
      <c r="L55" s="640"/>
    </row>
    <row r="56" spans="2:12" ht="353.25" customHeight="1" x14ac:dyDescent="0.25">
      <c r="B56" s="609" t="s">
        <v>209</v>
      </c>
      <c r="C56" s="610"/>
      <c r="D56" s="90" t="s">
        <v>14</v>
      </c>
      <c r="E56" s="90" t="s">
        <v>14</v>
      </c>
      <c r="F56" s="90"/>
      <c r="G56" s="90"/>
      <c r="H56" s="90"/>
      <c r="I56" s="90"/>
      <c r="J56" s="90"/>
      <c r="K56" s="639"/>
      <c r="L56" s="640"/>
    </row>
    <row r="57" spans="2:12" ht="99" customHeight="1" x14ac:dyDescent="0.25">
      <c r="B57" s="603" t="s">
        <v>211</v>
      </c>
      <c r="C57" s="604"/>
      <c r="D57" s="90" t="s">
        <v>14</v>
      </c>
      <c r="E57" s="90" t="s">
        <v>14</v>
      </c>
      <c r="F57" s="90"/>
      <c r="G57" s="90"/>
      <c r="H57" s="90"/>
      <c r="I57" s="90"/>
      <c r="J57" s="90"/>
      <c r="K57" s="639"/>
      <c r="L57" s="640"/>
    </row>
    <row r="58" spans="2:12" ht="92.25" customHeight="1" x14ac:dyDescent="0.25">
      <c r="B58" s="603" t="s">
        <v>207</v>
      </c>
      <c r="C58" s="604"/>
      <c r="D58" s="90" t="s">
        <v>14</v>
      </c>
      <c r="E58" s="90" t="s">
        <v>14</v>
      </c>
      <c r="F58" s="90"/>
      <c r="G58" s="90"/>
      <c r="H58" s="90"/>
      <c r="I58" s="90"/>
      <c r="J58" s="90"/>
      <c r="K58" s="639"/>
      <c r="L58" s="640"/>
    </row>
    <row r="59" spans="2:12" ht="291.75" customHeight="1" x14ac:dyDescent="0.25">
      <c r="B59" s="603" t="s">
        <v>208</v>
      </c>
      <c r="C59" s="604"/>
      <c r="D59" s="90" t="s">
        <v>13</v>
      </c>
      <c r="E59" s="90" t="s">
        <v>13</v>
      </c>
      <c r="F59" s="90"/>
      <c r="G59" s="90"/>
      <c r="H59" s="90"/>
      <c r="I59" s="90"/>
      <c r="J59" s="90"/>
      <c r="K59" s="639"/>
      <c r="L59" s="640"/>
    </row>
    <row r="60" spans="2:12" ht="336" customHeight="1" x14ac:dyDescent="0.25">
      <c r="B60" s="531" t="s">
        <v>213</v>
      </c>
      <c r="C60" s="531"/>
      <c r="D60" s="90" t="s">
        <v>14</v>
      </c>
      <c r="E60" s="90" t="s">
        <v>14</v>
      </c>
      <c r="F60" s="90"/>
      <c r="G60" s="90"/>
      <c r="H60" s="90"/>
      <c r="I60" s="90"/>
      <c r="J60" s="90"/>
      <c r="K60" s="639"/>
      <c r="L60" s="640"/>
    </row>
    <row r="61" spans="2:12" ht="129.75" customHeight="1" x14ac:dyDescent="0.25">
      <c r="B61" s="584" t="s">
        <v>168</v>
      </c>
      <c r="C61" s="585"/>
      <c r="D61" s="90" t="s">
        <v>13</v>
      </c>
      <c r="E61" s="90" t="s">
        <v>13</v>
      </c>
      <c r="F61" s="90"/>
      <c r="G61" s="90"/>
      <c r="H61" s="90"/>
      <c r="I61" s="90"/>
      <c r="J61" s="90"/>
      <c r="K61" s="639"/>
      <c r="L61" s="640"/>
    </row>
    <row r="62" spans="2:12" ht="408.75" customHeight="1" x14ac:dyDescent="0.25">
      <c r="B62" s="605" t="s">
        <v>170</v>
      </c>
      <c r="C62" s="605"/>
      <c r="D62" s="90" t="s">
        <v>13</v>
      </c>
      <c r="E62" s="90" t="s">
        <v>13</v>
      </c>
      <c r="F62" s="90"/>
      <c r="G62" s="90"/>
      <c r="H62" s="90"/>
      <c r="I62" s="90"/>
      <c r="J62" s="90"/>
      <c r="K62" s="639"/>
      <c r="L62" s="640"/>
    </row>
    <row r="63" spans="2:12" ht="234.75" customHeight="1" x14ac:dyDescent="0.25">
      <c r="B63" s="531" t="s">
        <v>212</v>
      </c>
      <c r="C63" s="531"/>
      <c r="D63" s="90" t="s">
        <v>14</v>
      </c>
      <c r="E63" s="90" t="s">
        <v>14</v>
      </c>
      <c r="F63" s="90"/>
      <c r="G63" s="90"/>
      <c r="H63" s="90"/>
      <c r="I63" s="90"/>
      <c r="J63" s="90"/>
      <c r="K63" s="639"/>
      <c r="L63" s="640"/>
    </row>
    <row r="64" spans="2:12" ht="70.5" customHeight="1" x14ac:dyDescent="0.25">
      <c r="B64" s="611" t="s">
        <v>80</v>
      </c>
      <c r="C64" s="611"/>
      <c r="D64" s="15" t="str">
        <f>IF(D24="","N/A",IF(AND(D46="CUMPLE",D54="CUMPLE",D55="CUMPLE",D56="CUMPLE",D57="CUMPLE",D58="CUMPLE",OR(D59="CUMPLE",D59="N/A"),D60="CUMPLE",OR(D61="CUMPLE",D61="N/A"),D63="CUMPLE",OR(D62="CUMPLE",D62="N/A")),"CUMPLE","NO CUMPLE"))</f>
        <v>CUMPLE</v>
      </c>
      <c r="E64" s="15" t="str">
        <f>IF(E24="","N/A",IF(AND(E46="CUMPLE",E54="CUMPLE",E55="CUMPLE",E56="CUMPLE",E57="CUMPLE",E58="CUMPLE",OR(E59="CUMPLE",E59="N/A"),E60="CUMPLE",OR(E61="CUMPLE",E61="N/A"),E63="CUMPLE",OR(E62="CUMPLE",E62="N/A")),"CUMPLE","NO CUMPLE"))</f>
        <v>CUMPLE</v>
      </c>
      <c r="F64" s="15" t="str">
        <f t="shared" ref="F64:J64" si="10">IF(F24="","N/A",IF(AND(F46="CUMPLE",F54="CUMPLE",F55="CUMPLE",F56="CUMPLE",F57="CUMPLE",F58="CUMPLE",OR(F59="CUMPLE",F59="N/A"),F60="CUMPLE",OR(F61="CUMPLE",F61="N/A"),F63="CUMPLE",OR(F62="CUMPLE",F62="N/A")),"CUMPLE","NO CUMPLE"))</f>
        <v>N/A</v>
      </c>
      <c r="G64" s="15" t="str">
        <f t="shared" si="10"/>
        <v>N/A</v>
      </c>
      <c r="H64" s="15" t="str">
        <f t="shared" si="10"/>
        <v>N/A</v>
      </c>
      <c r="I64" s="15" t="str">
        <f t="shared" si="10"/>
        <v>N/A</v>
      </c>
      <c r="J64" s="15" t="str">
        <f t="shared" si="10"/>
        <v>N/A</v>
      </c>
      <c r="K64" s="165"/>
      <c r="L64" s="162"/>
    </row>
    <row r="65" spans="2:12" ht="81.75" customHeight="1" x14ac:dyDescent="0.25">
      <c r="B65" s="531" t="s">
        <v>177</v>
      </c>
      <c r="C65" s="531"/>
      <c r="D65" s="90" t="s">
        <v>14</v>
      </c>
      <c r="E65" s="90" t="s">
        <v>14</v>
      </c>
      <c r="F65" s="90"/>
      <c r="G65" s="90"/>
      <c r="H65" s="90"/>
      <c r="I65" s="90"/>
      <c r="J65" s="90"/>
      <c r="K65" s="639"/>
      <c r="L65" s="640"/>
    </row>
  </sheetData>
  <sheetProtection formatCells="0" formatColumns="0" formatRows="0"/>
  <mergeCells count="80">
    <mergeCell ref="B12:L12"/>
    <mergeCell ref="B2:L2"/>
    <mergeCell ref="B3:L3"/>
    <mergeCell ref="B4:L4"/>
    <mergeCell ref="B5:L5"/>
    <mergeCell ref="B7:I7"/>
    <mergeCell ref="J7:L7"/>
    <mergeCell ref="C8:I8"/>
    <mergeCell ref="C9:I9"/>
    <mergeCell ref="C10:I10"/>
    <mergeCell ref="C11:G11"/>
    <mergeCell ref="I11:L11"/>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K39:L39"/>
    <mergeCell ref="K40:L40"/>
    <mergeCell ref="K41:L41"/>
    <mergeCell ref="K42:L42"/>
    <mergeCell ref="K43:L43"/>
    <mergeCell ref="K44:L44"/>
    <mergeCell ref="K46:L46"/>
    <mergeCell ref="B47:B54"/>
    <mergeCell ref="K47:L47"/>
    <mergeCell ref="K48:L48"/>
    <mergeCell ref="K49:L49"/>
    <mergeCell ref="K50:L50"/>
    <mergeCell ref="K51:L51"/>
    <mergeCell ref="K52:L52"/>
    <mergeCell ref="K53:L53"/>
    <mergeCell ref="K54:L54"/>
    <mergeCell ref="B55:C55"/>
    <mergeCell ref="K55:L55"/>
    <mergeCell ref="B56:C56"/>
    <mergeCell ref="K56:L56"/>
    <mergeCell ref="B57:C57"/>
    <mergeCell ref="K57:L57"/>
    <mergeCell ref="B58:C58"/>
    <mergeCell ref="K58:L58"/>
    <mergeCell ref="B59:C59"/>
    <mergeCell ref="K59:L59"/>
    <mergeCell ref="B60:C60"/>
    <mergeCell ref="K60:L60"/>
    <mergeCell ref="B64:C64"/>
    <mergeCell ref="B65:C65"/>
    <mergeCell ref="K65:L65"/>
    <mergeCell ref="B61:C61"/>
    <mergeCell ref="K61:L61"/>
    <mergeCell ref="B62:C62"/>
    <mergeCell ref="K62:L62"/>
    <mergeCell ref="B63:C63"/>
    <mergeCell ref="K63:L63"/>
  </mergeCells>
  <conditionalFormatting sqref="D25:J35">
    <cfRule type="containsBlanks" dxfId="184" priority="13">
      <formula>LEN(TRIM(D25))=0</formula>
    </cfRule>
    <cfRule type="notContainsErrors" dxfId="183" priority="14">
      <formula>NOT(ISERROR(D25))</formula>
    </cfRule>
  </conditionalFormatting>
  <conditionalFormatting sqref="D34:J34 D24:K24 D37:J37 D40:J40 D43:J43 D46:J53 D55:J63 K64:L64 D65:K65">
    <cfRule type="containsBlanks" dxfId="182" priority="15">
      <formula>LEN(TRIM(D24))=0</formula>
    </cfRule>
  </conditionalFormatting>
  <conditionalFormatting sqref="D46:J53">
    <cfRule type="cellIs" dxfId="181" priority="11" operator="equal">
      <formula>"NO CUMPLE"</formula>
    </cfRule>
    <cfRule type="cellIs" dxfId="180" priority="12" operator="equal">
      <formula>"CUMPLE"</formula>
    </cfRule>
  </conditionalFormatting>
  <conditionalFormatting sqref="D54:J54">
    <cfRule type="cellIs" dxfId="179" priority="27" operator="equal">
      <formula>"""CUMPLE"""</formula>
    </cfRule>
    <cfRule type="cellIs" dxfId="178" priority="26" operator="equal">
      <formula>"NO CUMPLE"</formula>
    </cfRule>
    <cfRule type="cellIs" dxfId="177" priority="25" operator="equal">
      <formula>"CUMPLE"</formula>
    </cfRule>
    <cfRule type="cellIs" dxfId="176" priority="21" operator="equal">
      <formula>"N/A"</formula>
    </cfRule>
  </conditionalFormatting>
  <conditionalFormatting sqref="D55:J63">
    <cfRule type="cellIs" dxfId="175" priority="3" operator="equal">
      <formula>"NO CUMPLE"</formula>
    </cfRule>
    <cfRule type="cellIs" dxfId="174" priority="4" operator="equal">
      <formula>"CUMPLE"</formula>
    </cfRule>
  </conditionalFormatting>
  <conditionalFormatting sqref="D64:J64">
    <cfRule type="cellIs" dxfId="173" priority="19" operator="equal">
      <formula>"NO CUMPLE"</formula>
    </cfRule>
    <cfRule type="cellIs" dxfId="172" priority="20" operator="equal">
      <formula>"""CUMPLE"""</formula>
    </cfRule>
    <cfRule type="cellIs" dxfId="171" priority="17" operator="equal">
      <formula>"N/A"</formula>
    </cfRule>
    <cfRule type="cellIs" dxfId="170" priority="18" operator="equal">
      <formula>"CUMPLE"</formula>
    </cfRule>
  </conditionalFormatting>
  <conditionalFormatting sqref="D65:J65">
    <cfRule type="cellIs" dxfId="169" priority="9" operator="equal">
      <formula>"NO CUMPLE"</formula>
    </cfRule>
    <cfRule type="cellIs" dxfId="168" priority="10" operator="equal">
      <formula>"CUMPLE"</formula>
    </cfRule>
  </conditionalFormatting>
  <conditionalFormatting sqref="D24:K24 D34:J34 D37:J37 D40:J40 D43:J43 D46:J53 D55:J63 K64:L64 D65:K65">
    <cfRule type="notContainsErrors" dxfId="167" priority="16">
      <formula>NOT(ISERROR(D24))</formula>
    </cfRule>
  </conditionalFormatting>
  <conditionalFormatting sqref="F20:H20">
    <cfRule type="cellIs" dxfId="166" priority="31" operator="equal">
      <formula>"CUMPLE"</formula>
    </cfRule>
    <cfRule type="cellIs" dxfId="165" priority="32" operator="equal">
      <formula>"NO CUMPLE"</formula>
    </cfRule>
    <cfRule type="cellIs" dxfId="164" priority="33" operator="equal">
      <formula>"""CUMPLE"""</formula>
    </cfRule>
  </conditionalFormatting>
  <conditionalFormatting sqref="I11">
    <cfRule type="containsText" dxfId="163" priority="37" operator="containsText" text="NO CUMPLE">
      <formula>NOT(ISERROR(SEARCH("NO CUMPLE",I11)))</formula>
    </cfRule>
    <cfRule type="containsText" dxfId="162" priority="34" operator="containsText" text="INHABILITADO">
      <formula>NOT(ISERROR(SEARCH("INHABILITADO",I11)))</formula>
    </cfRule>
    <cfRule type="containsText" dxfId="161" priority="35" operator="containsText" text="HABILITADO">
      <formula>NOT(ISERROR(SEARCH("HABILITADO",I11)))</formula>
    </cfRule>
    <cfRule type="containsText" dxfId="160" priority="36" operator="containsText" text="HABILITADO">
      <formula>NOT(ISERROR(SEARCH("HABILITADO",I11)))</formula>
    </cfRule>
  </conditionalFormatting>
  <conditionalFormatting sqref="J20">
    <cfRule type="cellIs" dxfId="159" priority="8" operator="equal">
      <formula>"SI"</formula>
    </cfRule>
    <cfRule type="cellIs" dxfId="158" priority="7" operator="equal">
      <formula>"NO"</formula>
    </cfRule>
  </conditionalFormatting>
  <conditionalFormatting sqref="K19">
    <cfRule type="cellIs" dxfId="157" priority="22" operator="equal">
      <formula>"CUMPLE"</formula>
    </cfRule>
    <cfRule type="cellIs" dxfId="156" priority="23" operator="equal">
      <formula>"NO CUMPLE"</formula>
    </cfRule>
    <cfRule type="cellIs" dxfId="155" priority="24" operator="equal">
      <formula>"""CUMPLE"""</formula>
    </cfRule>
  </conditionalFormatting>
  <conditionalFormatting sqref="K25:K63">
    <cfRule type="notContainsErrors" dxfId="154" priority="2">
      <formula>NOT(ISERROR(K25))</formula>
    </cfRule>
    <cfRule type="containsBlanks" dxfId="153" priority="1">
      <formula>LEN(TRIM(K25))=0</formula>
    </cfRule>
  </conditionalFormatting>
  <conditionalFormatting sqref="L15">
    <cfRule type="cellIs" dxfId="152" priority="28" operator="equal">
      <formula>"CUMPLE"</formula>
    </cfRule>
    <cfRule type="cellIs" dxfId="151" priority="29" operator="equal">
      <formula>"NO CUMPLE"</formula>
    </cfRule>
    <cfRule type="cellIs" dxfId="150" priority="30" operator="equal">
      <formula>"""CUMPLE"""</formula>
    </cfRule>
  </conditionalFormatting>
  <conditionalFormatting sqref="L20">
    <cfRule type="cellIs" dxfId="149" priority="5" operator="equal">
      <formula>"NO"</formula>
    </cfRule>
    <cfRule type="cellIs" dxfId="148" priority="6" operator="equal">
      <formula>"SI"</formula>
    </cfRule>
  </conditionalFormatting>
  <dataValidations count="3">
    <dataValidation type="list" allowBlank="1" showInputMessage="1" showErrorMessage="1" sqref="D65:I65" xr:uid="{00000000-0002-0000-2400-000000000000}">
      <formula1>"CUMPLE,NO CUMPLE"</formula1>
    </dataValidation>
    <dataValidation type="list" allowBlank="1" showInputMessage="1" showErrorMessage="1" sqref="D24:J26" xr:uid="{00000000-0002-0000-2400-000001000000}">
      <formula1>$C$15:$C$19</formula1>
    </dataValidation>
    <dataValidation type="list" allowBlank="1" showInputMessage="1" showErrorMessage="1" sqref="L57:L64" xr:uid="{00000000-0002-0000-2400-000002000000}">
      <formula1>"0,1,2,3,4,5,6"</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2400-000003000000}">
          <x14:formula1>
            <xm:f>'DATOS INICIALES'!$A$13:$A$43</xm:f>
          </x14:formula1>
          <xm:sqref>D31:I31</xm:sqref>
        </x14:dataValidation>
        <x14:dataValidation type="list" allowBlank="1" showInputMessage="1" showErrorMessage="1" xr:uid="{00000000-0002-0000-2400-000004000000}">
          <x14:formula1>
            <xm:f>'DATOS INICIALES'!$D$21:$D$25</xm:f>
          </x14:formula1>
          <xm:sqref>M47:M54</xm:sqref>
        </x14:dataValidation>
        <x14:dataValidation type="list" allowBlank="1" showInputMessage="1" showErrorMessage="1" xr:uid="{00000000-0002-0000-2400-000005000000}">
          <x14:formula1>
            <xm:f>'DATOS INICIALES'!$A$54:$A$59</xm:f>
          </x14:formula1>
          <xm:sqref>D23:I23</xm:sqref>
        </x14:dataValidation>
        <x14:dataValidation type="list" allowBlank="1" showInputMessage="1" showErrorMessage="1" xr:uid="{00000000-0002-0000-2400-000006000000}">
          <x14:formula1>
            <xm:f>'DATOS INICIALES'!$A$50:$A$52</xm:f>
          </x14:formula1>
          <xm:sqref>D55:I57 D46:J46 J55:J56 D58:J63</xm:sqref>
        </x14:dataValidation>
        <x14:dataValidation type="list" allowBlank="1" showInputMessage="1" showErrorMessage="1" xr:uid="{00000000-0002-0000-2400-000007000000}">
          <x14:formula1>
            <xm:f>'DATOS INICIALES'!$C$45:$C$46</xm:f>
          </x14:formula1>
          <xm:sqref>D47:I53 J47:J52</xm:sqref>
        </x14:dataValidation>
      </x14:dataValidations>
    </ext>
  </extLst>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A1:I59"/>
  <sheetViews>
    <sheetView view="pageBreakPreview" zoomScale="71" zoomScaleNormal="80" zoomScaleSheetLayoutView="80" workbookViewId="0">
      <pane ySplit="9" topLeftCell="A35" activePane="bottomLeft" state="frozenSplit"/>
      <selection activeCell="C15" sqref="C15"/>
      <selection pane="bottomLeft" activeCell="I39" sqref="I39"/>
    </sheetView>
  </sheetViews>
  <sheetFormatPr baseColWidth="10" defaultColWidth="11.42578125" defaultRowHeight="15" x14ac:dyDescent="0.25"/>
  <cols>
    <col min="1" max="1" width="6.28515625" style="11" customWidth="1"/>
    <col min="2" max="2" width="46.7109375" customWidth="1"/>
    <col min="3" max="3" width="20.140625" style="12" customWidth="1"/>
    <col min="4" max="4" width="18.5703125" customWidth="1"/>
    <col min="5" max="5" width="21.5703125" customWidth="1"/>
    <col min="6" max="6" width="22.5703125" customWidth="1"/>
    <col min="7" max="7" width="21.5703125" customWidth="1"/>
    <col min="8" max="8" width="22" customWidth="1"/>
    <col min="9" max="9" width="28.140625" customWidth="1"/>
    <col min="11" max="11" width="11.42578125" customWidth="1"/>
  </cols>
  <sheetData>
    <row r="1" spans="1:9" x14ac:dyDescent="0.25">
      <c r="A1" s="683"/>
      <c r="B1" s="683"/>
      <c r="C1" s="683"/>
      <c r="D1" s="683"/>
      <c r="E1" s="683"/>
      <c r="F1" s="683"/>
      <c r="G1" s="683"/>
      <c r="H1" s="683"/>
      <c r="I1" s="683"/>
    </row>
    <row r="2" spans="1:9" ht="24.75" customHeight="1" x14ac:dyDescent="0.25">
      <c r="A2" s="682" t="s">
        <v>0</v>
      </c>
      <c r="B2" s="682"/>
      <c r="C2" s="682"/>
      <c r="D2" s="682"/>
      <c r="E2" s="682"/>
      <c r="F2" s="682"/>
      <c r="G2" s="682"/>
      <c r="H2" s="682"/>
      <c r="I2" s="682"/>
    </row>
    <row r="3" spans="1:9" ht="8.4499999999999993" customHeight="1" x14ac:dyDescent="0.25">
      <c r="A3" s="683"/>
      <c r="B3" s="683"/>
      <c r="C3" s="683"/>
      <c r="D3" s="683"/>
      <c r="E3" s="683"/>
      <c r="F3" s="683"/>
      <c r="G3" s="683"/>
      <c r="H3" s="683"/>
      <c r="I3" s="683"/>
    </row>
    <row r="4" spans="1:9" ht="73.5" customHeight="1" x14ac:dyDescent="0.25">
      <c r="A4" s="683"/>
      <c r="B4" s="684"/>
      <c r="C4" s="682" t="s">
        <v>25</v>
      </c>
      <c r="D4" s="682"/>
      <c r="E4" s="685" t="str">
        <f>'DATOS INICIALES'!D2</f>
        <v xml:space="preserve">“CONTRATAR POR EL SISTEMA DE PRECIOS UNITARIOS A MONTO AGOTABLE EL DIAGNÓSTICO, MANTENIMIENTO CORRECTIVO Y PREVENTIVO, SUMINISTRO E INSTALACION DE MOBILIARIO DE LOS PARQUES DE PROXIMIDAD (VECINALES Y DE BOLSILLO) PRIORIZADOS EN LA LOCALIDAD DE KENNEDY”.  </v>
      </c>
      <c r="F4" s="685"/>
      <c r="G4" s="685"/>
      <c r="H4" s="685"/>
      <c r="I4" s="685"/>
    </row>
    <row r="5" spans="1:9" ht="55.5" customHeight="1" x14ac:dyDescent="0.25">
      <c r="A5" s="683"/>
      <c r="B5" s="684"/>
      <c r="C5" s="682" t="s">
        <v>26</v>
      </c>
      <c r="D5" s="682"/>
      <c r="E5" s="687" t="str">
        <f>'DATOS INICIALES'!G4</f>
        <v>FDLK-LP-013-20234</v>
      </c>
      <c r="F5" s="688"/>
      <c r="G5" s="688"/>
      <c r="H5" s="689"/>
      <c r="I5" s="16">
        <f>'DATOS INICIALES'!C5</f>
        <v>2851556145</v>
      </c>
    </row>
    <row r="6" spans="1:9" ht="7.5" customHeight="1" x14ac:dyDescent="0.25">
      <c r="B6" s="686"/>
      <c r="C6" s="686"/>
      <c r="D6" s="686"/>
      <c r="E6" s="686"/>
      <c r="F6" s="686"/>
      <c r="G6" s="686"/>
      <c r="H6" s="686"/>
      <c r="I6" s="686"/>
    </row>
    <row r="7" spans="1:9" ht="21.75" customHeight="1" x14ac:dyDescent="0.25">
      <c r="A7" s="682" t="str">
        <f>CONCATENATE("RESUMEN DE EVALUACIÓN REQUISITOS HABILITANTES - ",'DATOS INICIALES'!G4)</f>
        <v>RESUMEN DE EVALUACIÓN REQUISITOS HABILITANTES - FDLK-LP-013-20234</v>
      </c>
      <c r="B7" s="682"/>
      <c r="C7" s="682"/>
      <c r="D7" s="682"/>
      <c r="E7" s="682"/>
      <c r="F7" s="682"/>
      <c r="G7" s="682"/>
      <c r="H7" s="682"/>
      <c r="I7" s="682"/>
    </row>
    <row r="8" spans="1:9" ht="8.25" customHeight="1" x14ac:dyDescent="0.25"/>
    <row r="9" spans="1:9" s="3" customFormat="1" ht="30" x14ac:dyDescent="0.25">
      <c r="A9" s="35" t="s">
        <v>81</v>
      </c>
      <c r="B9" s="35" t="s">
        <v>27</v>
      </c>
      <c r="C9" s="35" t="s">
        <v>51</v>
      </c>
      <c r="D9" s="35" t="s">
        <v>28</v>
      </c>
      <c r="E9" s="35" t="s">
        <v>29</v>
      </c>
      <c r="F9" s="35" t="s">
        <v>43</v>
      </c>
      <c r="G9" s="35" t="s">
        <v>44</v>
      </c>
      <c r="H9" s="35" t="s">
        <v>45</v>
      </c>
      <c r="I9" s="35" t="s">
        <v>30</v>
      </c>
    </row>
    <row r="10" spans="1:9" ht="6.75" customHeight="1" x14ac:dyDescent="0.25"/>
    <row r="11" spans="1:9" ht="23.25" customHeight="1" x14ac:dyDescent="0.25">
      <c r="A11" s="34">
        <v>1</v>
      </c>
      <c r="B11" s="14" t="str">
        <f>+PROPONENTES!B10</f>
        <v>CONSORCIO ARQING</v>
      </c>
      <c r="C11" s="34">
        <f>+PROPONENTES!M10</f>
        <v>2</v>
      </c>
      <c r="D11" s="149">
        <f>+PROPONENTES!N10</f>
        <v>1</v>
      </c>
      <c r="E11" s="15" t="s">
        <v>15</v>
      </c>
      <c r="F11" s="15" t="str">
        <f>+'1'!$I$11</f>
        <v>CUMPLE</v>
      </c>
      <c r="G11" s="15" t="s">
        <v>14</v>
      </c>
      <c r="H11" s="15" t="s">
        <v>14</v>
      </c>
      <c r="I11" s="67" t="str">
        <f>IF(AND(E11="",F11="",G11="",H11=""),"",IF(AND(E11="CUMPLE",F11="CUMPLE",G11="CUMPLE",H11="CUMPLE"),"HABILITADO","INHABILITADO"))</f>
        <v>INHABILITADO</v>
      </c>
    </row>
    <row r="12" spans="1:9" ht="23.25" customHeight="1" x14ac:dyDescent="0.25">
      <c r="A12" s="34">
        <v>2</v>
      </c>
      <c r="B12" s="14" t="str">
        <f>+PROPONENTES!B11</f>
        <v xml:space="preserve">CONSORCIO COMPLEJO DEPORTIVO CUBAGO	</v>
      </c>
      <c r="C12" s="34">
        <f>+PROPONENTES!M11</f>
        <v>2</v>
      </c>
      <c r="D12" s="149">
        <f>+PROPONENTES!N11</f>
        <v>1</v>
      </c>
      <c r="E12" s="15" t="s">
        <v>14</v>
      </c>
      <c r="F12" s="15" t="str">
        <f>+'2'!$I$11</f>
        <v>CUMPLE</v>
      </c>
      <c r="G12" s="15" t="s">
        <v>14</v>
      </c>
      <c r="H12" s="15" t="s">
        <v>14</v>
      </c>
      <c r="I12" s="67" t="str">
        <f t="shared" ref="I12:I43" si="0">IF(AND(E12="",F12="",G12="",H12=""),"",IF(AND(E12="CUMPLE",F12="CUMPLE",G12="CUMPLE",H12="CUMPLE"),"HABILITADO","INHABILITADO"))</f>
        <v>HABILITADO</v>
      </c>
    </row>
    <row r="13" spans="1:9" ht="23.25" customHeight="1" x14ac:dyDescent="0.25">
      <c r="A13" s="34">
        <v>3</v>
      </c>
      <c r="B13" s="14" t="str">
        <f>+PROPONENTES!B12</f>
        <v>CONSORCIO PARQUES KENNEDY 2024</v>
      </c>
      <c r="C13" s="34">
        <f>+PROPONENTES!M12</f>
        <v>2</v>
      </c>
      <c r="D13" s="149">
        <f>+PROPONENTES!N12</f>
        <v>1</v>
      </c>
      <c r="E13" s="15" t="s">
        <v>14</v>
      </c>
      <c r="F13" s="15" t="str">
        <f>+'3'!$I$11</f>
        <v>CUMPLE</v>
      </c>
      <c r="G13" s="15" t="s">
        <v>14</v>
      </c>
      <c r="H13" s="15" t="s">
        <v>14</v>
      </c>
      <c r="I13" s="67" t="str">
        <f t="shared" si="0"/>
        <v>HABILITADO</v>
      </c>
    </row>
    <row r="14" spans="1:9" ht="23.25" customHeight="1" x14ac:dyDescent="0.25">
      <c r="A14" s="34">
        <v>4</v>
      </c>
      <c r="B14" s="14" t="str">
        <f>+PROPONENTES!B13</f>
        <v>MLG INGENIERIA SAS</v>
      </c>
      <c r="C14" s="34">
        <f>+PROPONENTES!M13</f>
        <v>1</v>
      </c>
      <c r="D14" s="149">
        <f>+PROPONENTES!N13</f>
        <v>1</v>
      </c>
      <c r="E14" s="15" t="s">
        <v>14</v>
      </c>
      <c r="F14" s="15" t="str">
        <f>+'4'!$I$11</f>
        <v>CUMPLE</v>
      </c>
      <c r="G14" s="15" t="s">
        <v>14</v>
      </c>
      <c r="H14" s="15" t="s">
        <v>14</v>
      </c>
      <c r="I14" s="67" t="str">
        <f t="shared" si="0"/>
        <v>HABILITADO</v>
      </c>
    </row>
    <row r="15" spans="1:9" ht="23.25" customHeight="1" x14ac:dyDescent="0.25">
      <c r="A15" s="34">
        <v>5</v>
      </c>
      <c r="B15" s="14" t="str">
        <f>+PROPONENTES!B14</f>
        <v>CONSORCIO PARQUES KENNEDY DP 2024</v>
      </c>
      <c r="C15" s="34">
        <f>+PROPONENTES!M14</f>
        <v>2</v>
      </c>
      <c r="D15" s="149">
        <f>+PROPONENTES!N14</f>
        <v>1</v>
      </c>
      <c r="E15" s="15" t="s">
        <v>15</v>
      </c>
      <c r="F15" s="15" t="str">
        <f>+'5'!$I$11</f>
        <v>CUMPLE</v>
      </c>
      <c r="G15" s="15" t="s">
        <v>14</v>
      </c>
      <c r="H15" s="15" t="s">
        <v>14</v>
      </c>
      <c r="I15" s="67" t="str">
        <f t="shared" si="0"/>
        <v>INHABILITADO</v>
      </c>
    </row>
    <row r="16" spans="1:9" ht="23.25" customHeight="1" x14ac:dyDescent="0.25">
      <c r="A16" s="34">
        <v>6</v>
      </c>
      <c r="B16" s="14" t="str">
        <f>+PROPONENTES!B15</f>
        <v>CONSORCIO PARQUES KENNEDY 2024 - 1</v>
      </c>
      <c r="C16" s="34">
        <f>+PROPONENTES!M15</f>
        <v>2</v>
      </c>
      <c r="D16" s="149">
        <f>+PROPONENTES!N15</f>
        <v>1</v>
      </c>
      <c r="E16" s="15" t="s">
        <v>14</v>
      </c>
      <c r="F16" s="15" t="str">
        <f>+'6'!$I$11</f>
        <v>CUMPLE</v>
      </c>
      <c r="G16" s="15" t="s">
        <v>14</v>
      </c>
      <c r="H16" s="15" t="s">
        <v>14</v>
      </c>
      <c r="I16" s="67" t="str">
        <f t="shared" si="0"/>
        <v>HABILITADO</v>
      </c>
    </row>
    <row r="17" spans="1:9" ht="23.25" customHeight="1" x14ac:dyDescent="0.25">
      <c r="A17" s="34">
        <v>7</v>
      </c>
      <c r="B17" s="14" t="str">
        <f>+PROPONENTES!B16</f>
        <v>RETIN INGENIERIA S.A.S.</v>
      </c>
      <c r="C17" s="34">
        <f>+PROPONENTES!M16</f>
        <v>1</v>
      </c>
      <c r="D17" s="149">
        <f>+PROPONENTES!N16</f>
        <v>1</v>
      </c>
      <c r="E17" s="15" t="s">
        <v>14</v>
      </c>
      <c r="F17" s="15" t="str">
        <f>+'7'!$I$11</f>
        <v>CUMPLE</v>
      </c>
      <c r="G17" s="15" t="s">
        <v>14</v>
      </c>
      <c r="H17" s="15" t="s">
        <v>14</v>
      </c>
      <c r="I17" s="67" t="str">
        <f t="shared" si="0"/>
        <v>HABILITADO</v>
      </c>
    </row>
    <row r="18" spans="1:9" ht="23.25" customHeight="1" x14ac:dyDescent="0.25">
      <c r="A18" s="34">
        <v>8</v>
      </c>
      <c r="B18" s="14" t="str">
        <f>+PROPONENTES!B17</f>
        <v>UNION TEMPORAL PARQUES DJ13</v>
      </c>
      <c r="C18" s="34">
        <f>+PROPONENTES!M17</f>
        <v>2</v>
      </c>
      <c r="D18" s="149">
        <f>+PROPONENTES!N17</f>
        <v>1</v>
      </c>
      <c r="E18" s="15" t="s">
        <v>14</v>
      </c>
      <c r="F18" s="15" t="str">
        <f>+'8'!$I$11</f>
        <v>CUMPLE</v>
      </c>
      <c r="G18" s="15" t="s">
        <v>14</v>
      </c>
      <c r="H18" s="15" t="s">
        <v>14</v>
      </c>
      <c r="I18" s="67" t="str">
        <f t="shared" si="0"/>
        <v>HABILITADO</v>
      </c>
    </row>
    <row r="19" spans="1:9" ht="23.25" customHeight="1" x14ac:dyDescent="0.25">
      <c r="A19" s="34">
        <v>9</v>
      </c>
      <c r="B19" s="14" t="str">
        <f>+PROPONENTES!B18</f>
        <v xml:space="preserve">CONSORCIO PARQUES CHM 2024	</v>
      </c>
      <c r="C19" s="34">
        <f>+PROPONENTES!M18</f>
        <v>2</v>
      </c>
      <c r="D19" s="149">
        <f>+PROPONENTES!N18</f>
        <v>1</v>
      </c>
      <c r="E19" s="15" t="s">
        <v>14</v>
      </c>
      <c r="F19" s="15" t="str">
        <f>+'9'!$I$11</f>
        <v>CUMPLE</v>
      </c>
      <c r="G19" s="15" t="s">
        <v>14</v>
      </c>
      <c r="H19" s="15" t="s">
        <v>14</v>
      </c>
      <c r="I19" s="67" t="str">
        <f t="shared" si="0"/>
        <v>HABILITADO</v>
      </c>
    </row>
    <row r="20" spans="1:9" ht="23.25" customHeight="1" x14ac:dyDescent="0.25">
      <c r="A20" s="34">
        <v>10</v>
      </c>
      <c r="B20" s="14" t="str">
        <f>+PROPONENTES!B19</f>
        <v xml:space="preserve">CONSORCIO KENNEDY 013 2024	</v>
      </c>
      <c r="C20" s="34">
        <f>+PROPONENTES!M19</f>
        <v>2</v>
      </c>
      <c r="D20" s="149">
        <f>+PROPONENTES!N19</f>
        <v>1</v>
      </c>
      <c r="E20" s="15" t="s">
        <v>14</v>
      </c>
      <c r="F20" s="15" t="str">
        <f>+'10'!$I$11</f>
        <v>CUMPLE</v>
      </c>
      <c r="G20" s="15" t="s">
        <v>14</v>
      </c>
      <c r="H20" s="15" t="s">
        <v>14</v>
      </c>
      <c r="I20" s="67" t="str">
        <f t="shared" si="0"/>
        <v>HABILITADO</v>
      </c>
    </row>
    <row r="21" spans="1:9" ht="23.25" customHeight="1" x14ac:dyDescent="0.25">
      <c r="A21" s="34">
        <v>11</v>
      </c>
      <c r="B21" s="14" t="str">
        <f>+PROPONENTES!B20</f>
        <v>CONSORCIO PARQUES KD E&amp;E 2024</v>
      </c>
      <c r="C21" s="34">
        <f>+PROPONENTES!M20</f>
        <v>2</v>
      </c>
      <c r="D21" s="149">
        <f>+PROPONENTES!N20</f>
        <v>1</v>
      </c>
      <c r="E21" s="15" t="s">
        <v>14</v>
      </c>
      <c r="F21" s="15" t="str">
        <f>+'11'!$I$11</f>
        <v>CUMPLE</v>
      </c>
      <c r="G21" s="15" t="s">
        <v>14</v>
      </c>
      <c r="H21" s="15" t="s">
        <v>14</v>
      </c>
      <c r="I21" s="67" t="str">
        <f t="shared" si="0"/>
        <v>HABILITADO</v>
      </c>
    </row>
    <row r="22" spans="1:9" ht="23.25" customHeight="1" x14ac:dyDescent="0.25">
      <c r="A22" s="34">
        <v>12</v>
      </c>
      <c r="B22" s="14" t="str">
        <f>+PROPONENTES!B21</f>
        <v>CONSORCIO RC-B - FDLK-LP-013-2024</v>
      </c>
      <c r="C22" s="34">
        <f>+PROPONENTES!M21</f>
        <v>2</v>
      </c>
      <c r="D22" s="149">
        <f>+PROPONENTES!N21</f>
        <v>1</v>
      </c>
      <c r="E22" s="15" t="s">
        <v>14</v>
      </c>
      <c r="F22" s="15" t="str">
        <f>+'12'!$I$11</f>
        <v>CUMPLE</v>
      </c>
      <c r="G22" s="15" t="s">
        <v>14</v>
      </c>
      <c r="H22" s="15" t="s">
        <v>14</v>
      </c>
      <c r="I22" s="67" t="str">
        <f t="shared" si="0"/>
        <v>HABILITADO</v>
      </c>
    </row>
    <row r="23" spans="1:9" ht="23.25" customHeight="1" x14ac:dyDescent="0.25">
      <c r="A23" s="34">
        <v>13</v>
      </c>
      <c r="B23" s="14" t="str">
        <f>+PROPONENTES!B22</f>
        <v>CONSORCIO KENNEPARK BQ 2024</v>
      </c>
      <c r="C23" s="34">
        <f>+PROPONENTES!M22</f>
        <v>3</v>
      </c>
      <c r="D23" s="149">
        <f>+PROPONENTES!N22</f>
        <v>1</v>
      </c>
      <c r="E23" s="15" t="s">
        <v>14</v>
      </c>
      <c r="F23" s="15" t="str">
        <f>+'13'!$I$11</f>
        <v>CUMPLE</v>
      </c>
      <c r="G23" s="15" t="s">
        <v>14</v>
      </c>
      <c r="H23" s="15" t="s">
        <v>14</v>
      </c>
      <c r="I23" s="67" t="str">
        <f t="shared" si="0"/>
        <v>HABILITADO</v>
      </c>
    </row>
    <row r="24" spans="1:9" ht="23.25" customHeight="1" x14ac:dyDescent="0.25">
      <c r="A24" s="34">
        <v>14</v>
      </c>
      <c r="B24" s="14" t="str">
        <f>+PROPONENTES!B23</f>
        <v>CONSORCIO PARQUES ARM 2024</v>
      </c>
      <c r="C24" s="34">
        <f>+PROPONENTES!M23</f>
        <v>2</v>
      </c>
      <c r="D24" s="149">
        <f>+PROPONENTES!N23</f>
        <v>1</v>
      </c>
      <c r="E24" s="15" t="s">
        <v>14</v>
      </c>
      <c r="F24" s="15" t="str">
        <f>+'14'!$I$11</f>
        <v>CUMPLE</v>
      </c>
      <c r="G24" s="15" t="s">
        <v>14</v>
      </c>
      <c r="H24" s="15" t="s">
        <v>14</v>
      </c>
      <c r="I24" s="67" t="str">
        <f t="shared" si="0"/>
        <v>HABILITADO</v>
      </c>
    </row>
    <row r="25" spans="1:9" ht="23.25" customHeight="1" x14ac:dyDescent="0.25">
      <c r="A25" s="34">
        <v>15</v>
      </c>
      <c r="B25" s="14" t="str">
        <f>+PROPONENTES!B24</f>
        <v>CONSORCIO MANTENIMIENTO PARKS</v>
      </c>
      <c r="C25" s="34">
        <f>+PROPONENTES!M24</f>
        <v>2</v>
      </c>
      <c r="D25" s="149">
        <f>+PROPONENTES!N24</f>
        <v>1</v>
      </c>
      <c r="E25" s="15" t="s">
        <v>14</v>
      </c>
      <c r="F25" s="15" t="str">
        <f>+'15'!$I$11</f>
        <v>CUMPLE</v>
      </c>
      <c r="G25" s="15" t="s">
        <v>14</v>
      </c>
      <c r="H25" s="15" t="s">
        <v>14</v>
      </c>
      <c r="I25" s="67" t="str">
        <f t="shared" si="0"/>
        <v>HABILITADO</v>
      </c>
    </row>
    <row r="26" spans="1:9" ht="23.25" customHeight="1" x14ac:dyDescent="0.25">
      <c r="A26" s="34">
        <v>16</v>
      </c>
      <c r="B26" s="14" t="str">
        <f>+PROPONENTES!B25</f>
        <v>CONSORCIO SAN LORENZO</v>
      </c>
      <c r="C26" s="34">
        <f>+PROPONENTES!M25</f>
        <v>3</v>
      </c>
      <c r="D26" s="149">
        <f>+PROPONENTES!N25</f>
        <v>1</v>
      </c>
      <c r="E26" s="15" t="s">
        <v>14</v>
      </c>
      <c r="F26" s="15" t="str">
        <f>+'16'!$I$11</f>
        <v>CUMPLE</v>
      </c>
      <c r="G26" s="15" t="s">
        <v>14</v>
      </c>
      <c r="H26" s="15" t="s">
        <v>14</v>
      </c>
      <c r="I26" s="67" t="str">
        <f t="shared" si="0"/>
        <v>HABILITADO</v>
      </c>
    </row>
    <row r="27" spans="1:9" ht="23.25" customHeight="1" x14ac:dyDescent="0.25">
      <c r="A27" s="34">
        <v>17</v>
      </c>
      <c r="B27" s="14" t="str">
        <f>+PROPONENTES!B26</f>
        <v>CONSORCIO KENNEDY AVANZA</v>
      </c>
      <c r="C27" s="34">
        <f>+PROPONENTES!M26</f>
        <v>2</v>
      </c>
      <c r="D27" s="149">
        <f>+PROPONENTES!N26</f>
        <v>1</v>
      </c>
      <c r="E27" s="15" t="s">
        <v>15</v>
      </c>
      <c r="F27" s="15" t="str">
        <f>+'17'!$I$11</f>
        <v>CUMPLE</v>
      </c>
      <c r="G27" s="15" t="s">
        <v>14</v>
      </c>
      <c r="H27" s="15" t="s">
        <v>14</v>
      </c>
      <c r="I27" s="67" t="str">
        <f t="shared" si="0"/>
        <v>INHABILITADO</v>
      </c>
    </row>
    <row r="28" spans="1:9" ht="23.25" customHeight="1" x14ac:dyDescent="0.25">
      <c r="A28" s="34">
        <v>18</v>
      </c>
      <c r="B28" s="14" t="str">
        <f>+PROPONENTES!B27</f>
        <v>CONSORCIO MAB KENN PARQUES</v>
      </c>
      <c r="C28" s="34">
        <f>+PROPONENTES!M27</f>
        <v>2</v>
      </c>
      <c r="D28" s="149">
        <f>+PROPONENTES!N27</f>
        <v>1</v>
      </c>
      <c r="E28" s="15" t="s">
        <v>14</v>
      </c>
      <c r="F28" s="15" t="str">
        <f>+'18'!$I$11</f>
        <v>NO CUMPLE</v>
      </c>
      <c r="G28" s="15" t="s">
        <v>14</v>
      </c>
      <c r="H28" s="15" t="s">
        <v>14</v>
      </c>
      <c r="I28" s="67" t="str">
        <f t="shared" si="0"/>
        <v>INHABILITADO</v>
      </c>
    </row>
    <row r="29" spans="1:9" ht="23.25" customHeight="1" x14ac:dyDescent="0.25">
      <c r="A29" s="34">
        <v>19</v>
      </c>
      <c r="B29" s="14" t="str">
        <f>+PROPONENTES!B28</f>
        <v>PROMCIVILES S.A.S.</v>
      </c>
      <c r="C29" s="34">
        <f>+PROPONENTES!M28</f>
        <v>1</v>
      </c>
      <c r="D29" s="149">
        <f>+PROPONENTES!N28</f>
        <v>1</v>
      </c>
      <c r="E29" s="15" t="s">
        <v>14</v>
      </c>
      <c r="F29" s="15" t="str">
        <f>+'19'!$I$11</f>
        <v>CUMPLE</v>
      </c>
      <c r="G29" s="15" t="s">
        <v>14</v>
      </c>
      <c r="H29" s="15" t="s">
        <v>14</v>
      </c>
      <c r="I29" s="67" t="str">
        <f t="shared" si="0"/>
        <v>HABILITADO</v>
      </c>
    </row>
    <row r="30" spans="1:9" ht="23.25" customHeight="1" x14ac:dyDescent="0.25">
      <c r="A30" s="34">
        <v>20</v>
      </c>
      <c r="B30" s="14" t="str">
        <f>+PROPONENTES!B29</f>
        <v>UNION TEMPORAL PARQUES KENNEDY VE</v>
      </c>
      <c r="C30" s="34">
        <f>+PROPONENTES!M29</f>
        <v>2</v>
      </c>
      <c r="D30" s="149">
        <f>+PROPONENTES!N29</f>
        <v>1</v>
      </c>
      <c r="E30" s="15" t="s">
        <v>15</v>
      </c>
      <c r="F30" s="15" t="str">
        <f>+'20'!$I$11</f>
        <v>CUMPLE</v>
      </c>
      <c r="G30" s="15" t="s">
        <v>14</v>
      </c>
      <c r="H30" s="15" t="s">
        <v>14</v>
      </c>
      <c r="I30" s="67" t="str">
        <f t="shared" si="0"/>
        <v>INHABILITADO</v>
      </c>
    </row>
    <row r="31" spans="1:9" ht="23.25" customHeight="1" x14ac:dyDescent="0.25">
      <c r="A31" s="34">
        <v>21</v>
      </c>
      <c r="B31" s="14" t="str">
        <f>+PROPONENTES!B30</f>
        <v>CONSORCIO INCITECO IP XXI</v>
      </c>
      <c r="C31" s="34">
        <f>+PROPONENTES!M30</f>
        <v>2</v>
      </c>
      <c r="D31" s="149">
        <f>+PROPONENTES!N30</f>
        <v>1</v>
      </c>
      <c r="E31" s="15" t="s">
        <v>14</v>
      </c>
      <c r="F31" s="15" t="str">
        <f>+'21'!$I$11</f>
        <v>CUMPLE</v>
      </c>
      <c r="G31" s="15" t="s">
        <v>14</v>
      </c>
      <c r="H31" s="15" t="s">
        <v>14</v>
      </c>
      <c r="I31" s="67" t="str">
        <f t="shared" si="0"/>
        <v>HABILITADO</v>
      </c>
    </row>
    <row r="32" spans="1:9" ht="23.25" customHeight="1" x14ac:dyDescent="0.25">
      <c r="A32" s="34">
        <v>22</v>
      </c>
      <c r="B32" s="14" t="str">
        <f>+PROPONENTES!B31</f>
        <v>PROJECTING DESIGNING AND BUILDING LTDA</v>
      </c>
      <c r="C32" s="34">
        <f>+PROPONENTES!M31</f>
        <v>1</v>
      </c>
      <c r="D32" s="149">
        <f>+PROPONENTES!N31</f>
        <v>1</v>
      </c>
      <c r="E32" s="15" t="s">
        <v>14</v>
      </c>
      <c r="F32" s="15" t="str">
        <f>+'22'!$I$11</f>
        <v>CUMPLE</v>
      </c>
      <c r="G32" s="15" t="s">
        <v>14</v>
      </c>
      <c r="H32" s="15" t="s">
        <v>14</v>
      </c>
      <c r="I32" s="67" t="str">
        <f t="shared" si="0"/>
        <v>HABILITADO</v>
      </c>
    </row>
    <row r="33" spans="1:9" ht="23.25" customHeight="1" x14ac:dyDescent="0.25">
      <c r="A33" s="34">
        <v>23</v>
      </c>
      <c r="B33" s="14" t="str">
        <f>+PROPONENTES!B32</f>
        <v>UNIOBRAS SAS</v>
      </c>
      <c r="C33" s="34">
        <f>+PROPONENTES!M32</f>
        <v>1</v>
      </c>
      <c r="D33" s="149">
        <f>+PROPONENTES!N32</f>
        <v>1</v>
      </c>
      <c r="E33" s="15" t="s">
        <v>14</v>
      </c>
      <c r="F33" s="15" t="str">
        <f>+'23'!$I$11</f>
        <v>CUMPLE</v>
      </c>
      <c r="G33" s="15" t="s">
        <v>14</v>
      </c>
      <c r="H33" s="15" t="s">
        <v>14</v>
      </c>
      <c r="I33" s="67" t="str">
        <f t="shared" si="0"/>
        <v>HABILITADO</v>
      </c>
    </row>
    <row r="34" spans="1:9" ht="23.25" customHeight="1" x14ac:dyDescent="0.25">
      <c r="A34" s="34">
        <v>24</v>
      </c>
      <c r="B34" s="14" t="str">
        <f>+PROPONENTES!B33</f>
        <v>CONSORCIO T&amp;G PARQUES IV</v>
      </c>
      <c r="C34" s="34">
        <f>+PROPONENTES!M33</f>
        <v>2</v>
      </c>
      <c r="D34" s="149">
        <f>+PROPONENTES!N33</f>
        <v>1</v>
      </c>
      <c r="E34" s="15" t="s">
        <v>14</v>
      </c>
      <c r="F34" s="15" t="str">
        <f>+'24'!$I$11</f>
        <v>CUMPLE</v>
      </c>
      <c r="G34" s="15" t="s">
        <v>14</v>
      </c>
      <c r="H34" s="15" t="s">
        <v>14</v>
      </c>
      <c r="I34" s="67" t="str">
        <f t="shared" si="0"/>
        <v>HABILITADO</v>
      </c>
    </row>
    <row r="35" spans="1:9" ht="23.25" customHeight="1" x14ac:dyDescent="0.25">
      <c r="A35" s="34">
        <v>25</v>
      </c>
      <c r="B35" s="14" t="str">
        <f>+PROPONENTES!B34</f>
        <v>CONSORCIO JH KENNEDY</v>
      </c>
      <c r="C35" s="34">
        <f>+PROPONENTES!M34</f>
        <v>2</v>
      </c>
      <c r="D35" s="149">
        <f>+PROPONENTES!N34</f>
        <v>1</v>
      </c>
      <c r="E35" s="15" t="s">
        <v>14</v>
      </c>
      <c r="F35" s="15" t="str">
        <f>+'25'!$I$11</f>
        <v>CUMPLE</v>
      </c>
      <c r="G35" s="15" t="s">
        <v>14</v>
      </c>
      <c r="H35" s="15" t="s">
        <v>14</v>
      </c>
      <c r="I35" s="67" t="str">
        <f t="shared" si="0"/>
        <v>HABILITADO</v>
      </c>
    </row>
    <row r="36" spans="1:9" ht="23.25" customHeight="1" x14ac:dyDescent="0.25">
      <c r="A36" s="34">
        <v>26</v>
      </c>
      <c r="B36" s="14" t="str">
        <f>+PROPONENTES!B35</f>
        <v>CONSORCIO PARQUES KENNEDY</v>
      </c>
      <c r="C36" s="34">
        <f>+PROPONENTES!M35</f>
        <v>2</v>
      </c>
      <c r="D36" s="149">
        <f>+PROPONENTES!N35</f>
        <v>1</v>
      </c>
      <c r="E36" s="15" t="s">
        <v>15</v>
      </c>
      <c r="F36" s="15" t="str">
        <f>+'26'!$I$11</f>
        <v>CUMPLE</v>
      </c>
      <c r="G36" s="15" t="s">
        <v>14</v>
      </c>
      <c r="H36" s="15" t="s">
        <v>14</v>
      </c>
      <c r="I36" s="67" t="str">
        <f t="shared" si="0"/>
        <v>INHABILITADO</v>
      </c>
    </row>
    <row r="37" spans="1:9" ht="23.25" customHeight="1" x14ac:dyDescent="0.25">
      <c r="A37" s="34">
        <v>27</v>
      </c>
      <c r="B37" s="14" t="str">
        <f>+PROPONENTES!B36</f>
        <v>CONSORCIO CGC 2024</v>
      </c>
      <c r="C37" s="34">
        <f>+PROPONENTES!M36</f>
        <v>3</v>
      </c>
      <c r="D37" s="149">
        <f>+PROPONENTES!N36</f>
        <v>1</v>
      </c>
      <c r="E37" s="15" t="s">
        <v>14</v>
      </c>
      <c r="F37" s="15" t="str">
        <f>+'27'!$I$11</f>
        <v>CUMPLE</v>
      </c>
      <c r="G37" s="15" t="s">
        <v>14</v>
      </c>
      <c r="H37" s="15" t="s">
        <v>14</v>
      </c>
      <c r="I37" s="67" t="str">
        <f t="shared" si="0"/>
        <v>HABILITADO</v>
      </c>
    </row>
    <row r="38" spans="1:9" ht="23.25" customHeight="1" x14ac:dyDescent="0.25">
      <c r="A38" s="34">
        <v>28</v>
      </c>
      <c r="B38" s="14" t="str">
        <f>+PROPONENTES!B37</f>
        <v>CONSORCIO PARQUES KASAF 2025</v>
      </c>
      <c r="C38" s="34">
        <f>+PROPONENTES!M37</f>
        <v>2</v>
      </c>
      <c r="D38" s="149">
        <f>+PROPONENTES!N37</f>
        <v>1</v>
      </c>
      <c r="E38" s="15" t="s">
        <v>14</v>
      </c>
      <c r="F38" s="15" t="str">
        <f>+'28'!$I$11</f>
        <v>CUMPLE</v>
      </c>
      <c r="G38" s="15" t="s">
        <v>14</v>
      </c>
      <c r="H38" s="15" t="s">
        <v>14</v>
      </c>
      <c r="I38" s="67" t="str">
        <f t="shared" si="0"/>
        <v>HABILITADO</v>
      </c>
    </row>
    <row r="39" spans="1:9" ht="23.25" customHeight="1" x14ac:dyDescent="0.25">
      <c r="A39" s="34">
        <v>29</v>
      </c>
      <c r="B39" s="14" t="str">
        <f>+PROPONENTES!B38</f>
        <v xml:space="preserve">CONSORCIO PARQUES K. 24	</v>
      </c>
      <c r="C39" s="34">
        <f>+PROPONENTES!M38</f>
        <v>2</v>
      </c>
      <c r="D39" s="149">
        <f>+PROPONENTES!N38</f>
        <v>1</v>
      </c>
      <c r="E39" s="15" t="s">
        <v>15</v>
      </c>
      <c r="F39" s="15" t="str">
        <f>+'29'!$I$11</f>
        <v>CUMPLE</v>
      </c>
      <c r="G39" s="15" t="s">
        <v>14</v>
      </c>
      <c r="H39" s="15" t="s">
        <v>14</v>
      </c>
      <c r="I39" s="67" t="str">
        <f t="shared" si="0"/>
        <v>INHABILITADO</v>
      </c>
    </row>
    <row r="40" spans="1:9" ht="23.25" customHeight="1" x14ac:dyDescent="0.25">
      <c r="A40" s="34">
        <v>30</v>
      </c>
      <c r="B40" s="14" t="str">
        <f>+PROPONENTES!B39</f>
        <v>GERMAN RAMIREZ BARBOSA</v>
      </c>
      <c r="C40" s="34">
        <f>+PROPONENTES!M39</f>
        <v>1</v>
      </c>
      <c r="D40" s="149">
        <f>+PROPONENTES!N39</f>
        <v>1</v>
      </c>
      <c r="E40" s="15" t="s">
        <v>14</v>
      </c>
      <c r="F40" s="15" t="str">
        <f>+'30'!$I$11</f>
        <v>CUMPLE</v>
      </c>
      <c r="G40" s="15" t="s">
        <v>14</v>
      </c>
      <c r="H40" s="15" t="s">
        <v>14</v>
      </c>
      <c r="I40" s="67" t="str">
        <f t="shared" si="0"/>
        <v>HABILITADO</v>
      </c>
    </row>
    <row r="41" spans="1:9" ht="23.25" customHeight="1" x14ac:dyDescent="0.25">
      <c r="A41" s="34">
        <v>31</v>
      </c>
      <c r="B41" s="14" t="str">
        <f>+PROPONENTES!B40</f>
        <v>CONSTRUCOL SAS</v>
      </c>
      <c r="C41" s="34">
        <f>+PROPONENTES!M40</f>
        <v>1</v>
      </c>
      <c r="D41" s="149">
        <f>+PROPONENTES!N40</f>
        <v>1</v>
      </c>
      <c r="E41" s="15" t="s">
        <v>14</v>
      </c>
      <c r="F41" s="15" t="str">
        <f>+'31'!$I$11</f>
        <v>CUMPLE</v>
      </c>
      <c r="G41" s="15" t="s">
        <v>14</v>
      </c>
      <c r="H41" s="15" t="s">
        <v>14</v>
      </c>
      <c r="I41" s="67" t="str">
        <f t="shared" si="0"/>
        <v>HABILITADO</v>
      </c>
    </row>
    <row r="42" spans="1:9" ht="23.25" customHeight="1" x14ac:dyDescent="0.25">
      <c r="A42" s="34">
        <v>32</v>
      </c>
      <c r="B42" s="14" t="str">
        <f>+PROPONENTES!B41</f>
        <v>CONSORCIO DISTRITAL-5G</v>
      </c>
      <c r="C42" s="34">
        <f>+PROPONENTES!M41</f>
        <v>2</v>
      </c>
      <c r="D42" s="149">
        <f>+PROPONENTES!N41</f>
        <v>1</v>
      </c>
      <c r="E42" s="15" t="s">
        <v>14</v>
      </c>
      <c r="F42" s="15" t="str">
        <f>+'32'!$I$11</f>
        <v>CUMPLE</v>
      </c>
      <c r="G42" s="15" t="s">
        <v>14</v>
      </c>
      <c r="H42" s="15" t="s">
        <v>14</v>
      </c>
      <c r="I42" s="67" t="str">
        <f t="shared" si="0"/>
        <v>HABILITADO</v>
      </c>
    </row>
    <row r="43" spans="1:9" ht="23.25" customHeight="1" x14ac:dyDescent="0.25">
      <c r="A43" s="34">
        <v>33</v>
      </c>
      <c r="B43" s="14" t="str">
        <f>+PROPONENTES!B42</f>
        <v>CONSORCIO PARQUES VECINALES 24</v>
      </c>
      <c r="C43" s="34">
        <f>+PROPONENTES!M42</f>
        <v>3</v>
      </c>
      <c r="D43" s="149">
        <f>+PROPONENTES!N42</f>
        <v>1</v>
      </c>
      <c r="E43" s="15" t="s">
        <v>14</v>
      </c>
      <c r="F43" s="15" t="str">
        <f>+'33'!$I$11</f>
        <v>CUMPLE</v>
      </c>
      <c r="G43" s="15" t="s">
        <v>15</v>
      </c>
      <c r="H43" s="15" t="s">
        <v>14</v>
      </c>
      <c r="I43" s="67" t="str">
        <f t="shared" si="0"/>
        <v>INHABILITADO</v>
      </c>
    </row>
    <row r="44" spans="1:9" ht="23.25" customHeight="1" x14ac:dyDescent="0.25">
      <c r="B44" s="12"/>
      <c r="D44" s="19"/>
      <c r="E44" s="13"/>
      <c r="F44" s="13"/>
      <c r="G44" s="13"/>
      <c r="H44" s="13"/>
      <c r="I44" s="20"/>
    </row>
    <row r="45" spans="1:9" ht="6.75" customHeight="1" x14ac:dyDescent="0.25"/>
    <row r="46" spans="1:9" ht="54.75" customHeight="1" x14ac:dyDescent="0.25">
      <c r="B46" s="650" t="s">
        <v>178</v>
      </c>
      <c r="C46" s="681"/>
      <c r="D46" s="681"/>
      <c r="E46" s="88"/>
    </row>
    <row r="47" spans="1:9" ht="54.75" customHeight="1" x14ac:dyDescent="0.25">
      <c r="B47" s="650"/>
      <c r="C47" s="681"/>
      <c r="D47" s="681"/>
      <c r="E47" s="88"/>
    </row>
    <row r="48" spans="1:9" ht="54.75" customHeight="1" x14ac:dyDescent="0.25">
      <c r="B48" s="650"/>
      <c r="C48" s="681"/>
      <c r="D48" s="681"/>
      <c r="E48" s="88"/>
    </row>
    <row r="49" spans="2:5" ht="54.75" customHeight="1" x14ac:dyDescent="0.25">
      <c r="B49" s="650"/>
      <c r="C49" s="681"/>
      <c r="D49" s="681"/>
      <c r="E49" s="88"/>
    </row>
    <row r="50" spans="2:5" ht="54.75" customHeight="1" x14ac:dyDescent="0.25">
      <c r="B50" s="650"/>
      <c r="C50" s="681"/>
      <c r="D50" s="681"/>
      <c r="E50" s="88"/>
    </row>
    <row r="51" spans="2:5" ht="54.75" customHeight="1" x14ac:dyDescent="0.25">
      <c r="B51" s="650"/>
      <c r="C51" s="681"/>
      <c r="D51" s="681"/>
      <c r="E51" s="88"/>
    </row>
    <row r="52" spans="2:5" ht="54.75" customHeight="1" x14ac:dyDescent="0.25">
      <c r="B52" s="650"/>
      <c r="C52" s="681"/>
      <c r="D52" s="681"/>
      <c r="E52" s="88"/>
    </row>
    <row r="53" spans="2:5" ht="54.75" customHeight="1" x14ac:dyDescent="0.25">
      <c r="B53" s="650"/>
      <c r="C53" s="681"/>
      <c r="D53" s="681"/>
      <c r="E53" s="88"/>
    </row>
    <row r="54" spans="2:5" ht="54.75" customHeight="1" x14ac:dyDescent="0.25">
      <c r="B54" s="650"/>
      <c r="C54" s="681"/>
      <c r="D54" s="681"/>
      <c r="E54" s="88"/>
    </row>
    <row r="55" spans="2:5" ht="54.75" customHeight="1" x14ac:dyDescent="0.25">
      <c r="B55" s="650"/>
      <c r="C55" s="650"/>
      <c r="D55" s="650"/>
      <c r="E55" s="88"/>
    </row>
    <row r="56" spans="2:5" ht="54.75" customHeight="1" x14ac:dyDescent="0.25">
      <c r="B56" s="650"/>
      <c r="C56" s="650"/>
      <c r="D56" s="650"/>
      <c r="E56" s="88"/>
    </row>
    <row r="57" spans="2:5" ht="54.75" customHeight="1" x14ac:dyDescent="0.25">
      <c r="B57" s="650"/>
      <c r="C57" s="650"/>
      <c r="D57" s="650"/>
      <c r="E57" s="88"/>
    </row>
    <row r="58" spans="2:5" ht="54.75" customHeight="1" x14ac:dyDescent="0.25">
      <c r="B58" s="650"/>
      <c r="C58" s="681"/>
      <c r="D58" s="681"/>
      <c r="E58" s="88"/>
    </row>
    <row r="59" spans="2:5" ht="54.75" customHeight="1" x14ac:dyDescent="0.25">
      <c r="B59" s="650"/>
    </row>
  </sheetData>
  <mergeCells count="24">
    <mergeCell ref="A2:I2"/>
    <mergeCell ref="A4:B5"/>
    <mergeCell ref="A3:I3"/>
    <mergeCell ref="A1:I1"/>
    <mergeCell ref="A7:I7"/>
    <mergeCell ref="C5:D5"/>
    <mergeCell ref="C4:D4"/>
    <mergeCell ref="E4:I4"/>
    <mergeCell ref="B6:I6"/>
    <mergeCell ref="E5:H5"/>
    <mergeCell ref="C46:D46"/>
    <mergeCell ref="C47:D47"/>
    <mergeCell ref="C48:D48"/>
    <mergeCell ref="C49:D49"/>
    <mergeCell ref="B46:B59"/>
    <mergeCell ref="C50:D50"/>
    <mergeCell ref="C51:D51"/>
    <mergeCell ref="C52:D52"/>
    <mergeCell ref="C53:D53"/>
    <mergeCell ref="C54:D54"/>
    <mergeCell ref="C55:D55"/>
    <mergeCell ref="C56:D56"/>
    <mergeCell ref="C57:D57"/>
    <mergeCell ref="C58:D58"/>
  </mergeCells>
  <phoneticPr fontId="16" type="noConversion"/>
  <conditionalFormatting sqref="E11:H43">
    <cfRule type="cellIs" dxfId="147" priority="1" operator="equal">
      <formula>"CUMPLE"</formula>
    </cfRule>
    <cfRule type="cellIs" dxfId="146" priority="2" operator="equal">
      <formula>"NO CUMPLE"</formula>
    </cfRule>
    <cfRule type="cellIs" dxfId="145" priority="3" operator="equal">
      <formula>"""CUMPLE"""</formula>
    </cfRule>
  </conditionalFormatting>
  <conditionalFormatting sqref="E44:H44">
    <cfRule type="containsText" dxfId="144" priority="197" operator="containsText" text="NO CUMPLE">
      <formula>NOT(ISERROR(SEARCH("NO CUMPLE",E44)))</formula>
    </cfRule>
    <cfRule type="containsText" dxfId="143" priority="198" operator="containsText" text="CUMPLE">
      <formula>NOT(ISERROR(SEARCH("CUMPLE",E44)))</formula>
    </cfRule>
  </conditionalFormatting>
  <conditionalFormatting sqref="I11:I44">
    <cfRule type="containsText" dxfId="142" priority="187" operator="containsText" text="INHABILITADO">
      <formula>NOT(ISERROR(SEARCH("INHABILITADO",I11)))</formula>
    </cfRule>
    <cfRule type="containsText" dxfId="141" priority="188" operator="containsText" text="HABILITADO">
      <formula>NOT(ISERROR(SEARCH("HABILITADO",I11)))</formula>
    </cfRule>
  </conditionalFormatting>
  <pageMargins left="0.7" right="0.7" top="0.75" bottom="0.75" header="0.3" footer="0.3"/>
  <pageSetup scale="55" orientation="landscape" r:id="rId1"/>
  <rowBreaks count="1" manualBreakCount="1">
    <brk id="43" max="8"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2500-000000000000}">
          <x14:formula1>
            <xm:f>'DATOS INICIALES'!$A$50:$A$51</xm:f>
          </x14:formula1>
          <xm:sqref>E11:E43 G11:H43</xm:sqref>
        </x14:dataValidation>
        <x14:dataValidation type="list" allowBlank="1" showInputMessage="1" showErrorMessage="1" xr:uid="{00000000-0002-0000-2500-000001000000}">
          <x14:formula1>
            <xm:f>'DATOS INICIALES'!$A$45:$A$46</xm:f>
          </x14:formula1>
          <xm:sqref>I11:I43</xm:sqref>
        </x14:dataValidation>
      </x14:dataValidations>
    </ext>
  </extLst>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A1:AG179"/>
  <sheetViews>
    <sheetView view="pageBreakPreview" zoomScale="55" zoomScaleNormal="70" zoomScaleSheetLayoutView="55" workbookViewId="0">
      <pane xSplit="4" ySplit="14" topLeftCell="E157" activePane="bottomRight" state="frozen"/>
      <selection pane="topRight" activeCell="E1" sqref="E1"/>
      <selection pane="bottomLeft" activeCell="A15" sqref="A15"/>
      <selection pane="bottomRight" activeCell="A160" sqref="A160:A164"/>
    </sheetView>
  </sheetViews>
  <sheetFormatPr baseColWidth="10" defaultColWidth="11.42578125" defaultRowHeight="15" x14ac:dyDescent="0.25"/>
  <cols>
    <col min="1" max="1" width="4.140625" style="13" customWidth="1"/>
    <col min="2" max="2" width="22.42578125" style="13" customWidth="1"/>
    <col min="3" max="3" width="28" style="13" customWidth="1"/>
    <col min="4" max="4" width="7.85546875" style="38" customWidth="1"/>
    <col min="5" max="5" width="22.28515625" style="66" customWidth="1"/>
    <col min="6" max="6" width="23.140625" style="66" customWidth="1"/>
    <col min="7" max="7" width="21.28515625" style="13" customWidth="1"/>
    <col min="8" max="8" width="25.7109375" style="13" customWidth="1"/>
    <col min="9" max="9" width="21.85546875" style="13" customWidth="1"/>
    <col min="10" max="10" width="20.5703125" style="13" customWidth="1"/>
    <col min="11" max="11" width="18" style="13" customWidth="1"/>
    <col min="12" max="12" width="17.7109375" style="13" customWidth="1"/>
    <col min="13" max="14" width="16.42578125" style="13" hidden="1" customWidth="1"/>
    <col min="15" max="15" width="19" style="13" customWidth="1"/>
    <col min="16" max="16" width="15.42578125" style="13" customWidth="1"/>
    <col min="17" max="17" width="14.42578125" style="13" customWidth="1"/>
    <col min="18" max="18" width="36.42578125" style="13" customWidth="1"/>
    <col min="19" max="19" width="37.7109375" style="13" customWidth="1"/>
    <col min="20" max="20" width="22.140625" style="13" customWidth="1"/>
    <col min="21" max="21" width="26" style="13" customWidth="1"/>
    <col min="22" max="22" width="17" style="13" customWidth="1"/>
    <col min="23" max="25" width="23.28515625" style="13" customWidth="1"/>
    <col min="26" max="32" width="37" style="13" customWidth="1"/>
    <col min="33" max="33" width="65.140625" style="13" customWidth="1"/>
    <col min="34" max="16384" width="11.42578125" style="13"/>
  </cols>
  <sheetData>
    <row r="1" spans="1:33" x14ac:dyDescent="0.25">
      <c r="B1"/>
      <c r="C1"/>
      <c r="D1"/>
      <c r="E1"/>
      <c r="F1"/>
      <c r="G1"/>
      <c r="H1"/>
      <c r="I1"/>
      <c r="J1"/>
      <c r="K1"/>
      <c r="L1"/>
      <c r="M1"/>
      <c r="N1"/>
      <c r="O1"/>
      <c r="P1"/>
      <c r="Q1"/>
      <c r="R1"/>
      <c r="S1"/>
      <c r="T1"/>
    </row>
    <row r="2" spans="1:33" ht="18.75" x14ac:dyDescent="0.3">
      <c r="A2" s="572" t="s">
        <v>0</v>
      </c>
      <c r="B2" s="572"/>
      <c r="C2" s="572"/>
      <c r="D2" s="572"/>
      <c r="E2" s="572"/>
      <c r="F2" s="572"/>
      <c r="G2" s="572"/>
      <c r="H2" s="572"/>
      <c r="I2" s="572"/>
      <c r="J2" s="572"/>
      <c r="K2" s="572"/>
      <c r="L2" s="572"/>
      <c r="M2" s="572"/>
      <c r="N2" s="572"/>
      <c r="O2" s="572"/>
      <c r="P2" s="572"/>
      <c r="Q2" s="572"/>
      <c r="R2" s="572"/>
      <c r="S2" s="572"/>
      <c r="T2" s="572"/>
      <c r="U2" s="572"/>
      <c r="V2" s="572"/>
      <c r="W2" s="572"/>
      <c r="X2" s="572"/>
      <c r="Y2" s="572"/>
      <c r="Z2" s="572"/>
      <c r="AA2" s="572"/>
      <c r="AB2" s="572"/>
      <c r="AC2" s="572"/>
      <c r="AD2" s="572"/>
      <c r="AE2" s="572"/>
      <c r="AF2" s="572"/>
      <c r="AG2" s="572"/>
    </row>
    <row r="3" spans="1:33" x14ac:dyDescent="0.25">
      <c r="A3" s="650"/>
      <c r="B3" s="650"/>
      <c r="C3" s="650"/>
      <c r="D3" s="650"/>
      <c r="E3" s="650"/>
      <c r="F3" s="650"/>
      <c r="G3" s="650"/>
      <c r="H3" s="650"/>
      <c r="I3" s="650"/>
      <c r="J3" s="650"/>
      <c r="K3" s="650"/>
      <c r="L3" s="650"/>
      <c r="M3" s="650"/>
      <c r="N3" s="650"/>
      <c r="O3" s="650"/>
      <c r="P3" s="650"/>
      <c r="Q3" s="650"/>
      <c r="R3" s="650"/>
      <c r="S3" s="650"/>
      <c r="T3" s="650"/>
      <c r="U3" s="650"/>
      <c r="V3" s="650"/>
      <c r="W3" s="650"/>
      <c r="X3" s="650"/>
      <c r="Y3" s="650"/>
      <c r="Z3" s="650"/>
      <c r="AA3" s="650"/>
      <c r="AB3" s="650"/>
      <c r="AC3" s="650"/>
      <c r="AD3" s="650"/>
      <c r="AE3" s="650"/>
      <c r="AF3" s="650"/>
      <c r="AG3" s="650"/>
    </row>
    <row r="4" spans="1:33" ht="18.75" x14ac:dyDescent="0.3">
      <c r="A4" s="572" t="str">
        <f>'DATOS INICIALES'!G4</f>
        <v>FDLK-LP-013-20234</v>
      </c>
      <c r="B4" s="572"/>
      <c r="C4" s="572"/>
      <c r="D4" s="572"/>
      <c r="E4" s="572"/>
      <c r="F4" s="572"/>
      <c r="G4" s="572"/>
      <c r="H4" s="572"/>
      <c r="I4" s="572"/>
      <c r="J4" s="572"/>
      <c r="K4" s="572"/>
      <c r="L4" s="572"/>
      <c r="M4" s="572"/>
      <c r="N4" s="572"/>
      <c r="O4" s="572"/>
      <c r="P4" s="572"/>
      <c r="Q4" s="572"/>
      <c r="R4" s="572"/>
      <c r="S4" s="572"/>
      <c r="T4" s="572"/>
      <c r="U4" s="572"/>
      <c r="V4" s="572"/>
      <c r="W4" s="572"/>
      <c r="X4" s="572"/>
      <c r="Y4" s="572"/>
      <c r="Z4" s="572"/>
      <c r="AA4" s="572"/>
      <c r="AB4" s="572"/>
      <c r="AC4" s="572"/>
      <c r="AD4" s="572"/>
      <c r="AE4" s="572"/>
      <c r="AF4" s="572"/>
      <c r="AG4" s="572"/>
    </row>
    <row r="5" spans="1:33" x14ac:dyDescent="0.25">
      <c r="A5" s="650"/>
      <c r="B5" s="650"/>
      <c r="C5" s="650"/>
      <c r="D5" s="650"/>
      <c r="E5" s="650"/>
      <c r="F5" s="650"/>
      <c r="G5" s="650"/>
      <c r="H5" s="650"/>
      <c r="I5" s="650"/>
      <c r="J5" s="650"/>
      <c r="K5" s="650"/>
      <c r="L5" s="650"/>
      <c r="M5" s="650"/>
      <c r="N5" s="650"/>
      <c r="O5" s="650"/>
      <c r="P5" s="650"/>
      <c r="Q5" s="650"/>
      <c r="R5" s="650"/>
      <c r="S5" s="650"/>
      <c r="T5" s="650"/>
      <c r="U5" s="650"/>
      <c r="V5" s="650"/>
      <c r="W5" s="650"/>
      <c r="X5" s="650"/>
      <c r="Y5" s="650"/>
      <c r="Z5" s="650"/>
      <c r="AA5" s="650"/>
      <c r="AB5" s="650"/>
      <c r="AC5" s="650"/>
      <c r="AD5" s="650"/>
      <c r="AE5" s="650"/>
      <c r="AF5" s="650"/>
      <c r="AG5" s="650"/>
    </row>
    <row r="6" spans="1:33" x14ac:dyDescent="0.25">
      <c r="A6" s="658" t="s">
        <v>32</v>
      </c>
      <c r="B6" s="658"/>
      <c r="C6" s="64" t="s">
        <v>54</v>
      </c>
      <c r="D6" s="659" t="s">
        <v>70</v>
      </c>
      <c r="E6" s="659"/>
      <c r="F6" s="659"/>
      <c r="G6" s="659"/>
      <c r="H6" s="89">
        <v>45644</v>
      </c>
      <c r="I6" s="662"/>
      <c r="J6" s="662"/>
      <c r="K6" s="662"/>
      <c r="L6" s="662"/>
      <c r="M6" s="662"/>
      <c r="N6" s="662"/>
      <c r="O6" s="662"/>
      <c r="P6" s="662"/>
      <c r="Q6" s="662"/>
      <c r="R6" s="662"/>
      <c r="S6" s="662"/>
      <c r="T6" s="662"/>
      <c r="U6" s="662"/>
      <c r="V6" s="662"/>
      <c r="W6" s="662"/>
      <c r="X6" s="662"/>
      <c r="Y6" s="662"/>
      <c r="Z6" s="662"/>
      <c r="AA6" s="662"/>
      <c r="AB6" s="662"/>
      <c r="AC6" s="662"/>
      <c r="AD6" s="662"/>
      <c r="AE6" s="662"/>
      <c r="AF6" s="662"/>
      <c r="AG6" s="662"/>
    </row>
    <row r="7" spans="1:33" x14ac:dyDescent="0.25">
      <c r="A7" s="664" t="s">
        <v>89</v>
      </c>
      <c r="B7" s="664"/>
      <c r="C7" s="664"/>
      <c r="D7" s="664"/>
      <c r="E7" s="664"/>
      <c r="F7" s="664"/>
      <c r="G7" s="664"/>
      <c r="H7" s="664"/>
      <c r="I7" s="664"/>
      <c r="J7" s="664"/>
      <c r="K7" s="664"/>
      <c r="L7" s="664"/>
      <c r="M7" s="664"/>
      <c r="N7" s="664"/>
      <c r="O7" s="664"/>
      <c r="P7" s="664"/>
      <c r="Q7" s="664"/>
      <c r="R7" s="664"/>
      <c r="S7" s="664"/>
      <c r="T7" s="664"/>
      <c r="U7" s="664"/>
      <c r="V7" s="664"/>
      <c r="W7" s="664"/>
      <c r="X7" s="664"/>
      <c r="Y7" s="664"/>
      <c r="Z7" s="664"/>
      <c r="AA7" s="664"/>
      <c r="AB7" s="664"/>
      <c r="AC7" s="664"/>
      <c r="AD7" s="664"/>
      <c r="AE7" s="664"/>
      <c r="AF7" s="664"/>
      <c r="AG7" s="664"/>
    </row>
    <row r="8" spans="1:33" ht="36" customHeight="1" x14ac:dyDescent="0.25">
      <c r="A8" s="660" t="s">
        <v>23</v>
      </c>
      <c r="B8" s="660"/>
      <c r="C8" s="671" t="str">
        <f>'DATOS INICIALES'!D2</f>
        <v xml:space="preserve">“CONTRATAR POR EL SISTEMA DE PRECIOS UNITARIOS A MONTO AGOTABLE EL DIAGNÓSTICO, MANTENIMIENTO CORRECTIVO Y PREVENTIVO, SUMINISTRO E INSTALACION DE MOBILIARIO DE LOS PARQUES DE PROXIMIDAD (VECINALES Y DE BOLSILLO) PRIORIZADOS EN LA LOCALIDAD DE KENNEDY”.  </v>
      </c>
      <c r="D8" s="671"/>
      <c r="E8" s="671"/>
      <c r="F8" s="671"/>
      <c r="G8" s="671"/>
      <c r="H8" s="671"/>
      <c r="I8" s="671"/>
      <c r="J8" s="671"/>
      <c r="K8" s="671"/>
      <c r="L8" s="671"/>
      <c r="M8" s="671"/>
      <c r="N8" s="671"/>
      <c r="O8" s="671"/>
      <c r="P8" s="671"/>
      <c r="Q8" s="671"/>
      <c r="R8" s="671"/>
      <c r="S8" s="671"/>
      <c r="T8" s="671"/>
      <c r="U8" s="671"/>
      <c r="V8" s="671"/>
      <c r="W8" s="671"/>
      <c r="X8" s="671"/>
      <c r="Y8" s="671"/>
      <c r="Z8" s="671"/>
      <c r="AA8" s="671"/>
      <c r="AB8" s="671"/>
      <c r="AC8" s="671"/>
      <c r="AD8" s="671"/>
      <c r="AE8" s="671"/>
      <c r="AF8" s="671"/>
      <c r="AG8" s="671"/>
    </row>
    <row r="9" spans="1:33" ht="40.5" customHeight="1" x14ac:dyDescent="0.25">
      <c r="A9" s="660" t="s">
        <v>68</v>
      </c>
      <c r="B9" s="660"/>
      <c r="C9" s="718">
        <f>+'DATOS INICIALES'!C5</f>
        <v>2851556145</v>
      </c>
      <c r="D9" s="718"/>
      <c r="E9" s="718"/>
      <c r="F9" s="723" t="s">
        <v>95</v>
      </c>
      <c r="G9" s="724"/>
      <c r="H9" s="120">
        <f>+'DATOS INICIALES'!G5</f>
        <v>7</v>
      </c>
      <c r="I9" s="712"/>
      <c r="J9" s="712"/>
      <c r="K9" s="712"/>
      <c r="L9" s="712"/>
      <c r="M9" s="712"/>
      <c r="N9" s="712"/>
      <c r="O9" s="712"/>
      <c r="P9" s="712"/>
      <c r="Q9" s="712"/>
      <c r="R9" s="712"/>
      <c r="S9" s="712"/>
      <c r="T9" s="712"/>
      <c r="U9" s="712"/>
      <c r="V9" s="712"/>
      <c r="W9" s="712"/>
      <c r="X9" s="712"/>
      <c r="Y9" s="712"/>
      <c r="Z9" s="712"/>
      <c r="AA9" s="712"/>
      <c r="AB9" s="712"/>
      <c r="AC9" s="712"/>
      <c r="AD9" s="712"/>
      <c r="AE9" s="712"/>
      <c r="AF9" s="712"/>
      <c r="AG9" s="712"/>
    </row>
    <row r="10" spans="1:33" ht="30" customHeight="1" x14ac:dyDescent="0.25">
      <c r="A10" s="660" t="s">
        <v>69</v>
      </c>
      <c r="B10" s="660"/>
      <c r="C10" s="667">
        <f>C9/'DATOS INICIALES'!B43</f>
        <v>2193.5047269230768</v>
      </c>
      <c r="D10" s="667"/>
      <c r="E10" s="667"/>
      <c r="F10" s="725" t="s">
        <v>96</v>
      </c>
      <c r="G10" s="726"/>
      <c r="H10" s="122">
        <v>0</v>
      </c>
      <c r="I10" s="713"/>
      <c r="J10" s="713"/>
      <c r="K10" s="713"/>
      <c r="L10" s="713"/>
      <c r="M10" s="713"/>
      <c r="N10" s="713"/>
      <c r="O10" s="713"/>
      <c r="P10" s="713"/>
      <c r="Q10" s="713"/>
      <c r="R10" s="713"/>
      <c r="S10" s="713"/>
      <c r="T10" s="713"/>
      <c r="U10" s="713"/>
      <c r="V10" s="713"/>
      <c r="W10" s="713"/>
      <c r="X10" s="713"/>
      <c r="Y10" s="713"/>
      <c r="Z10" s="713"/>
      <c r="AA10" s="713"/>
      <c r="AB10" s="713"/>
      <c r="AC10" s="713"/>
      <c r="AD10" s="713"/>
      <c r="AE10" s="713"/>
      <c r="AF10" s="713"/>
      <c r="AG10" s="713"/>
    </row>
    <row r="11" spans="1:33" ht="9" customHeight="1" thickBot="1" x14ac:dyDescent="0.3">
      <c r="E11" s="38"/>
      <c r="F11" s="38"/>
    </row>
    <row r="12" spans="1:33" ht="45.75" customHeight="1" thickBot="1" x14ac:dyDescent="0.3">
      <c r="A12" s="714" t="s">
        <v>179</v>
      </c>
      <c r="B12" s="715"/>
      <c r="C12" s="715"/>
      <c r="D12" s="715"/>
      <c r="E12" s="715"/>
      <c r="F12" s="715"/>
      <c r="G12" s="715"/>
      <c r="H12" s="715"/>
      <c r="I12" s="715"/>
      <c r="J12" s="715"/>
      <c r="K12" s="715"/>
      <c r="L12" s="715"/>
      <c r="M12" s="715"/>
      <c r="N12" s="715"/>
      <c r="O12" s="715"/>
      <c r="P12" s="715"/>
      <c r="Q12" s="715"/>
      <c r="R12" s="715"/>
      <c r="S12" s="715"/>
      <c r="T12" s="715"/>
      <c r="U12" s="715"/>
      <c r="V12" s="715"/>
      <c r="W12" s="716"/>
      <c r="X12" s="716"/>
      <c r="Y12" s="716"/>
      <c r="Z12" s="716"/>
      <c r="AA12" s="716"/>
      <c r="AB12" s="716"/>
      <c r="AC12" s="716"/>
      <c r="AD12" s="716"/>
      <c r="AE12" s="716"/>
      <c r="AF12" s="716"/>
      <c r="AG12" s="717"/>
    </row>
    <row r="13" spans="1:33" ht="18.75" customHeight="1" x14ac:dyDescent="0.25">
      <c r="A13" s="720" t="s">
        <v>81</v>
      </c>
      <c r="B13" s="708" t="s">
        <v>24</v>
      </c>
      <c r="C13" s="708" t="s">
        <v>61</v>
      </c>
      <c r="D13" s="708" t="s">
        <v>82</v>
      </c>
      <c r="E13" s="722" t="s">
        <v>112</v>
      </c>
      <c r="F13" s="722"/>
      <c r="G13" s="722"/>
      <c r="H13" s="722"/>
      <c r="I13" s="722"/>
      <c r="J13" s="722"/>
      <c r="K13" s="703" t="s">
        <v>113</v>
      </c>
      <c r="L13" s="704"/>
      <c r="M13" s="163"/>
      <c r="N13" s="163"/>
      <c r="O13" s="163"/>
      <c r="P13" s="163"/>
      <c r="Q13" s="163"/>
      <c r="R13" s="703" t="s">
        <v>180</v>
      </c>
      <c r="S13" s="704"/>
      <c r="T13" s="719" t="s">
        <v>119</v>
      </c>
      <c r="U13" s="719"/>
      <c r="V13" s="719"/>
      <c r="W13" s="703" t="s">
        <v>183</v>
      </c>
      <c r="X13" s="727"/>
      <c r="Y13" s="727"/>
      <c r="Z13" s="727"/>
      <c r="AA13" s="727"/>
      <c r="AB13" s="704"/>
      <c r="AC13" s="703" t="s">
        <v>190</v>
      </c>
      <c r="AD13" s="727"/>
      <c r="AE13" s="727"/>
      <c r="AF13" s="704"/>
      <c r="AG13" s="710" t="s">
        <v>74</v>
      </c>
    </row>
    <row r="14" spans="1:33" ht="123" customHeight="1" thickBot="1" x14ac:dyDescent="0.3">
      <c r="A14" s="721"/>
      <c r="B14" s="709"/>
      <c r="C14" s="709"/>
      <c r="D14" s="709"/>
      <c r="E14" s="147" t="s">
        <v>123</v>
      </c>
      <c r="F14" s="147" t="s">
        <v>111</v>
      </c>
      <c r="G14" s="147" t="s">
        <v>149</v>
      </c>
      <c r="H14" s="147" t="s">
        <v>109</v>
      </c>
      <c r="I14" s="147" t="s">
        <v>110</v>
      </c>
      <c r="J14" s="147" t="s">
        <v>130</v>
      </c>
      <c r="K14" s="147" t="s">
        <v>214</v>
      </c>
      <c r="L14" s="147" t="s">
        <v>215</v>
      </c>
      <c r="M14" s="147"/>
      <c r="N14" s="147"/>
      <c r="O14" s="147" t="s">
        <v>114</v>
      </c>
      <c r="P14" s="147" t="s">
        <v>116</v>
      </c>
      <c r="Q14" s="147" t="s">
        <v>115</v>
      </c>
      <c r="R14" s="147" t="s">
        <v>181</v>
      </c>
      <c r="S14" s="147" t="s">
        <v>182</v>
      </c>
      <c r="T14" s="147" t="s">
        <v>120</v>
      </c>
      <c r="U14" s="147" t="s">
        <v>121</v>
      </c>
      <c r="V14" s="147" t="s">
        <v>122</v>
      </c>
      <c r="W14" s="158" t="s">
        <v>184</v>
      </c>
      <c r="X14" s="158" t="s">
        <v>185</v>
      </c>
      <c r="Y14" s="158" t="s">
        <v>186</v>
      </c>
      <c r="Z14" s="158" t="s">
        <v>187</v>
      </c>
      <c r="AA14" s="158" t="s">
        <v>188</v>
      </c>
      <c r="AB14" s="158" t="s">
        <v>189</v>
      </c>
      <c r="AC14" s="158" t="s">
        <v>193</v>
      </c>
      <c r="AD14" s="158" t="s">
        <v>191</v>
      </c>
      <c r="AE14" s="158" t="s">
        <v>192</v>
      </c>
      <c r="AF14" s="158" t="s">
        <v>194</v>
      </c>
      <c r="AG14" s="711"/>
    </row>
    <row r="15" spans="1:33" ht="30" x14ac:dyDescent="0.25">
      <c r="A15" s="646">
        <v>1</v>
      </c>
      <c r="B15" s="649" t="str">
        <f>+PROPONENTES!B10</f>
        <v>CONSORCIO ARQING</v>
      </c>
      <c r="C15" s="44" t="str">
        <f>IF(VLOOKUP(B15,PROPONENTES!$B$10:$N$111,2,FALSE)="","",VLOOKUP(B15,PROPONENTES!$B$10:$N$111,2,FALSE))</f>
        <v>PROYECTOS DE INGENIERIA PBS SAS</v>
      </c>
      <c r="D15" s="45">
        <f>VLOOKUP(B15,PROPONENTES!$B$10:$N$111,3,FALSE)</f>
        <v>0.6</v>
      </c>
      <c r="E15" s="109"/>
      <c r="F15" s="109"/>
      <c r="G15" s="123">
        <f>+'1'!E15</f>
        <v>3222.2490000000003</v>
      </c>
      <c r="H15" s="124" t="str">
        <f>IF(C15="","",IF(G15&gt;'1'!$J$15*0.4,"SI","NO"))</f>
        <v>SI</v>
      </c>
      <c r="I15" s="44">
        <f>IF(C15="",0,IF(AND(E15="SI",H15="SI",F15="SI"),1,0))</f>
        <v>0</v>
      </c>
      <c r="J15" s="649">
        <f>IF((I15+I16+I17+I18+I19)&gt;=1,1,0)</f>
        <v>1</v>
      </c>
      <c r="K15" s="705" t="s">
        <v>14</v>
      </c>
      <c r="L15" s="697">
        <f>IF(K15="CUMPLE",10,0)</f>
        <v>10</v>
      </c>
      <c r="M15" s="705"/>
      <c r="N15" s="690">
        <f>IF(M15="CUMPLE",5,0)</f>
        <v>0</v>
      </c>
      <c r="O15" s="113" t="s">
        <v>118</v>
      </c>
      <c r="P15" s="44">
        <f t="shared" ref="P15:P78" si="0">IF(C15="","0",IF(O15="REPORTADO",1,0))</f>
        <v>0</v>
      </c>
      <c r="Q15" s="690">
        <f>+L15+N15+IF(SUM(P15:P19)&gt;=1,-1,0)</f>
        <v>10</v>
      </c>
      <c r="R15" s="705" t="s">
        <v>14</v>
      </c>
      <c r="S15" s="690">
        <f>IF(R15="CUMPLE",9,0)</f>
        <v>9</v>
      </c>
      <c r="T15" s="693" t="s">
        <v>14</v>
      </c>
      <c r="U15" s="111" t="s">
        <v>14</v>
      </c>
      <c r="V15" s="696">
        <f>IF(AND(T15="",U15="",U16="",U17="",U18="",U19=""),"",IF(AND(T15="CUMPLE",U15="",U16="",U17="",U18="",U19=""),"",IF(AND(T15="CUMPLE",OR(U15="CUMPLE",U15=""),OR(U16="CUMPLE",U16=""),OR(U17="CUMPLE",U17=""),OR(U18="CUMPLE",U18=""),OR(U19="CUMPLE",U19="")),20,0)))</f>
        <v>20</v>
      </c>
      <c r="W15" s="111" t="s">
        <v>14</v>
      </c>
      <c r="X15" s="111" t="s">
        <v>13</v>
      </c>
      <c r="Y15" s="111" t="s">
        <v>13</v>
      </c>
      <c r="Z15" s="111" t="s">
        <v>13</v>
      </c>
      <c r="AA15" s="168">
        <f>IF(C15="",0,IF(AND(OR(X15="CUMPLE",X15="N/A"),OR(Y15="CUMPLE",Y15="N/A"),OR(Z15="CUMPLE",Z15="N/A"),AND(W15="CUMPLE",D15&gt;=10%)),0.25,))</f>
        <v>0.25</v>
      </c>
      <c r="AB15" s="696">
        <f>IF((AA15+AA16+AA17+AA18+AA19)&gt;=0.25,0.25,0)</f>
        <v>0.25</v>
      </c>
      <c r="AC15" s="111" t="s">
        <v>14</v>
      </c>
      <c r="AD15" s="111" t="s">
        <v>14</v>
      </c>
      <c r="AE15" s="159">
        <f>IF(C15="",0,IF(AND(AC15="CUMPLE",AD15="CUMPLE",D15&gt;=10%),0.25,0))</f>
        <v>0.25</v>
      </c>
      <c r="AF15" s="697">
        <f>IF((AE15+AE16+AE17+AE18+AE19)&gt;=0.25,0.25,0)</f>
        <v>0.25</v>
      </c>
      <c r="AG15" s="700"/>
    </row>
    <row r="16" spans="1:33" x14ac:dyDescent="0.25">
      <c r="A16" s="647"/>
      <c r="B16" s="650"/>
      <c r="C16" s="24" t="str">
        <f>IF(VLOOKUP(B15,PROPONENTES!$B$10:$N$111,4,FALSE)="","",VLOOKUP(B15,PROPONENTES!$B$10:$N$111,4,FALSE))</f>
        <v xml:space="preserve">GUSTAVO PALACIOS RUBIANO </v>
      </c>
      <c r="D16" s="37">
        <f>VLOOKUP(B15,PROPONENTES!$B$10:$N$111,5,FALSE)</f>
        <v>0.4</v>
      </c>
      <c r="E16" s="114" t="s">
        <v>79</v>
      </c>
      <c r="F16" s="114" t="s">
        <v>79</v>
      </c>
      <c r="G16" s="125">
        <f>+'1'!E16</f>
        <v>3222.2490000000003</v>
      </c>
      <c r="H16" s="126" t="str">
        <f>IF(C16="","",IF(G16&gt;'1'!$J$15*0.4,"SI","NO"))</f>
        <v>SI</v>
      </c>
      <c r="I16" s="24">
        <f t="shared" ref="I16:I20" si="1">IF(C16="",0,IF(AND(E16="SI",H16="SI",F16="SI"),1,0))</f>
        <v>1</v>
      </c>
      <c r="J16" s="650"/>
      <c r="K16" s="706"/>
      <c r="L16" s="698"/>
      <c r="M16" s="706"/>
      <c r="N16" s="691"/>
      <c r="O16" s="115" t="s">
        <v>118</v>
      </c>
      <c r="P16" s="24">
        <f t="shared" si="0"/>
        <v>0</v>
      </c>
      <c r="Q16" s="691"/>
      <c r="R16" s="706"/>
      <c r="S16" s="691"/>
      <c r="T16" s="694"/>
      <c r="U16" s="116"/>
      <c r="V16" s="673"/>
      <c r="W16" s="116"/>
      <c r="X16" s="116"/>
      <c r="Y16" s="116"/>
      <c r="Z16" s="116"/>
      <c r="AA16" s="24">
        <f t="shared" ref="AA16:AA79" si="2">IF(C16="",0,IF(AND(OR(X16="CUMPLE",X16="N/A"),OR(Y16="CUMPLE",Y16="N/A"),OR(Z16="CUMPLE",Z16="N/A"),AND(W16="CUMPLE",D16&gt;=10%)),0.25,))</f>
        <v>0</v>
      </c>
      <c r="AB16" s="673"/>
      <c r="AC16" s="116"/>
      <c r="AD16" s="116"/>
      <c r="AE16" s="160">
        <f t="shared" ref="AE16:AE79" si="3">IF(C16="",0,IF(AND(AC16="CUMPLE",AD16="CUMPLE",D16&gt;=10%),0.25,0))</f>
        <v>0</v>
      </c>
      <c r="AF16" s="698"/>
      <c r="AG16" s="701"/>
    </row>
    <row r="17" spans="1:33" x14ac:dyDescent="0.25">
      <c r="A17" s="647"/>
      <c r="B17" s="650"/>
      <c r="C17" s="24" t="str">
        <f>IF(VLOOKUP(B15,PROPONENTES!$B$10:$N$111,6,FALSE)="","",VLOOKUP(B15,PROPONENTES!$B$10:$N$111,6,FALSE))</f>
        <v/>
      </c>
      <c r="D17" s="37">
        <f>VLOOKUP(B15,PROPONENTES!$B$10:$N$111,7,FALSE)</f>
        <v>0</v>
      </c>
      <c r="E17" s="114"/>
      <c r="F17" s="114"/>
      <c r="G17" s="125" t="str">
        <f>+'1'!E17</f>
        <v/>
      </c>
      <c r="H17" s="126" t="str">
        <f>IF(C17="","",IF(G17&gt;='1'!$J$15*0.4,"SI","NO"))</f>
        <v/>
      </c>
      <c r="I17" s="24">
        <f t="shared" si="1"/>
        <v>0</v>
      </c>
      <c r="J17" s="650"/>
      <c r="K17" s="706"/>
      <c r="L17" s="698"/>
      <c r="M17" s="706"/>
      <c r="N17" s="691"/>
      <c r="O17" s="115"/>
      <c r="P17" s="24" t="str">
        <f t="shared" si="0"/>
        <v>0</v>
      </c>
      <c r="Q17" s="691"/>
      <c r="R17" s="706"/>
      <c r="S17" s="691"/>
      <c r="T17" s="694"/>
      <c r="U17" s="116"/>
      <c r="V17" s="673"/>
      <c r="W17" s="116"/>
      <c r="X17" s="116"/>
      <c r="Y17" s="116"/>
      <c r="Z17" s="116"/>
      <c r="AA17" s="24">
        <f t="shared" si="2"/>
        <v>0</v>
      </c>
      <c r="AB17" s="673"/>
      <c r="AC17" s="116"/>
      <c r="AD17" s="116"/>
      <c r="AE17" s="160">
        <f t="shared" si="3"/>
        <v>0</v>
      </c>
      <c r="AF17" s="698"/>
      <c r="AG17" s="701"/>
    </row>
    <row r="18" spans="1:33" x14ac:dyDescent="0.25">
      <c r="A18" s="647"/>
      <c r="B18" s="650"/>
      <c r="C18" s="24" t="str">
        <f>IF(VLOOKUP(B15,PROPONENTES!$B$10:$N$111,8,FALSE)="","",VLOOKUP(B15,PROPONENTES!$B$10:$N$111,8,FALSE))</f>
        <v/>
      </c>
      <c r="D18" s="37">
        <f>VLOOKUP(B15,PROPONENTES!$B$10:$N$111,9,FALSE)</f>
        <v>0</v>
      </c>
      <c r="E18" s="114"/>
      <c r="F18" s="114"/>
      <c r="G18" s="125" t="str">
        <f>+'1'!E18</f>
        <v/>
      </c>
      <c r="H18" s="126" t="str">
        <f>IF(C18="","",IF(G18&gt;='1'!$J$15*0.4,"SI","NO"))</f>
        <v/>
      </c>
      <c r="I18" s="126">
        <f t="shared" si="1"/>
        <v>0</v>
      </c>
      <c r="J18" s="650"/>
      <c r="K18" s="706"/>
      <c r="L18" s="698"/>
      <c r="M18" s="706"/>
      <c r="N18" s="691"/>
      <c r="O18" s="114"/>
      <c r="P18" s="24" t="str">
        <f t="shared" si="0"/>
        <v>0</v>
      </c>
      <c r="Q18" s="691"/>
      <c r="R18" s="706"/>
      <c r="S18" s="691"/>
      <c r="T18" s="694"/>
      <c r="U18" s="116"/>
      <c r="V18" s="673"/>
      <c r="W18" s="116"/>
      <c r="X18" s="116"/>
      <c r="Y18" s="116"/>
      <c r="Z18" s="116"/>
      <c r="AA18" s="24">
        <f t="shared" si="2"/>
        <v>0</v>
      </c>
      <c r="AB18" s="673"/>
      <c r="AC18" s="116"/>
      <c r="AD18" s="116"/>
      <c r="AE18" s="160">
        <f t="shared" si="3"/>
        <v>0</v>
      </c>
      <c r="AF18" s="698"/>
      <c r="AG18" s="701"/>
    </row>
    <row r="19" spans="1:33" ht="15.75" thickBot="1" x14ac:dyDescent="0.3">
      <c r="A19" s="648"/>
      <c r="B19" s="651"/>
      <c r="C19" s="49" t="str">
        <f>IF(VLOOKUP(B15,PROPONENTES!$B$10:$N$111,10,FALSE)="","",VLOOKUP(B15,PROPONENTES!$B$10:$N$111,10,FALSE))</f>
        <v/>
      </c>
      <c r="D19" s="50">
        <f>VLOOKUP(B15,PROPONENTES!$B$10:$N$111,11,FALSE)</f>
        <v>0</v>
      </c>
      <c r="E19" s="118"/>
      <c r="F19" s="118"/>
      <c r="G19" s="127" t="str">
        <f>+'1'!E19</f>
        <v/>
      </c>
      <c r="H19" s="128" t="str">
        <f>IF(C19="","",IF(G19&gt;='1'!$J$15*0.4,"SI","NO"))</f>
        <v/>
      </c>
      <c r="I19" s="128">
        <f t="shared" si="1"/>
        <v>0</v>
      </c>
      <c r="J19" s="651"/>
      <c r="K19" s="707"/>
      <c r="L19" s="699"/>
      <c r="M19" s="707"/>
      <c r="N19" s="692"/>
      <c r="O19" s="118"/>
      <c r="P19" s="49" t="str">
        <f t="shared" si="0"/>
        <v>0</v>
      </c>
      <c r="Q19" s="692"/>
      <c r="R19" s="707"/>
      <c r="S19" s="692"/>
      <c r="T19" s="695"/>
      <c r="U19" s="148"/>
      <c r="V19" s="674"/>
      <c r="W19" s="148"/>
      <c r="X19" s="148"/>
      <c r="Y19" s="148"/>
      <c r="Z19" s="148"/>
      <c r="AA19" s="169">
        <f t="shared" si="2"/>
        <v>0</v>
      </c>
      <c r="AB19" s="674"/>
      <c r="AC19" s="148"/>
      <c r="AD19" s="148"/>
      <c r="AE19" s="161">
        <f t="shared" si="3"/>
        <v>0</v>
      </c>
      <c r="AF19" s="699"/>
      <c r="AG19" s="702"/>
    </row>
    <row r="20" spans="1:33" ht="30" x14ac:dyDescent="0.25">
      <c r="A20" s="646">
        <v>2</v>
      </c>
      <c r="B20" s="649" t="str">
        <f>+PROPONENTES!B11</f>
        <v xml:space="preserve">CONSORCIO COMPLEJO DEPORTIVO CUBAGO	</v>
      </c>
      <c r="C20" s="44" t="str">
        <f>IF(VLOOKUP(B20,PROPONENTES!$B$10:$N$111,2,FALSE)="","",VLOOKUP(B20,PROPONENTES!$B$10:$N$111,2,FALSE))</f>
        <v xml:space="preserve">AGORASPORT SA SUCURSAL COLOMBIA </v>
      </c>
      <c r="D20" s="45">
        <f>VLOOKUP(B20,PROPONENTES!$B$10:$N$111,3,FALSE)</f>
        <v>0.9</v>
      </c>
      <c r="E20" s="109" t="s">
        <v>79</v>
      </c>
      <c r="F20" s="109" t="s">
        <v>79</v>
      </c>
      <c r="G20" s="123">
        <f>+'2'!E15</f>
        <v>33218.383320866</v>
      </c>
      <c r="H20" s="124" t="str">
        <f>IF(C20="","",IF(G20&gt;'2'!$J$15*0.4,"SI","NO"))</f>
        <v>SI</v>
      </c>
      <c r="I20" s="44">
        <f t="shared" si="1"/>
        <v>1</v>
      </c>
      <c r="J20" s="649">
        <f t="shared" ref="J20" si="4">IF((I20+I21+I22+I23+I24)&gt;=1,1,0)</f>
        <v>1</v>
      </c>
      <c r="K20" s="705" t="s">
        <v>14</v>
      </c>
      <c r="L20" s="697">
        <f t="shared" ref="L20" si="5">IF(K20="CUMPLE",10,0)</f>
        <v>10</v>
      </c>
      <c r="M20" s="705"/>
      <c r="N20" s="690">
        <f t="shared" ref="N20" si="6">IF(M20="CUMPLE",5,0)</f>
        <v>0</v>
      </c>
      <c r="O20" s="113" t="s">
        <v>118</v>
      </c>
      <c r="P20" s="44">
        <f t="shared" si="0"/>
        <v>0</v>
      </c>
      <c r="Q20" s="690">
        <f t="shared" ref="Q20" si="7">+L20+N20+IF(SUM(P20:P24)&gt;=1,-1,0)</f>
        <v>10</v>
      </c>
      <c r="R20" s="705" t="s">
        <v>15</v>
      </c>
      <c r="S20" s="690">
        <f t="shared" ref="S20" si="8">IF(R20="CUMPLE",9,0)</f>
        <v>0</v>
      </c>
      <c r="T20" s="693" t="s">
        <v>14</v>
      </c>
      <c r="U20" s="111"/>
      <c r="V20" s="696">
        <f t="shared" ref="V20" si="9">IF(AND(T20="",U20="",U21="",U22="",U23="",U24=""),"",IF(AND(T20="CUMPLE",U20="",U21="",U22="",U23="",U24=""),"",IF(AND(T20="CUMPLE",OR(U20="CUMPLE",U20=""),OR(U21="CUMPLE",U21=""),OR(U22="CUMPLE",U22=""),OR(U23="CUMPLE",U23=""),OR(U24="CUMPLE",U24="")),20,0)))</f>
        <v>20</v>
      </c>
      <c r="W20" s="111" t="s">
        <v>14</v>
      </c>
      <c r="X20" s="111" t="s">
        <v>14</v>
      </c>
      <c r="Y20" s="111" t="s">
        <v>13</v>
      </c>
      <c r="Z20" s="111" t="s">
        <v>13</v>
      </c>
      <c r="AA20" s="168">
        <f t="shared" si="2"/>
        <v>0.25</v>
      </c>
      <c r="AB20" s="696">
        <f t="shared" ref="AB20" si="10">IF((AA20+AA21+AA22+AA23+AA24)&gt;=0.25,0.25,0)</f>
        <v>0.25</v>
      </c>
      <c r="AC20" s="111"/>
      <c r="AD20" s="111"/>
      <c r="AE20" s="159">
        <f t="shared" si="3"/>
        <v>0</v>
      </c>
      <c r="AF20" s="697">
        <f t="shared" ref="AF20" si="11">IF((AE20+AE21+AE22+AE23+AE24)&gt;=0.25,0.25,0)</f>
        <v>0.25</v>
      </c>
      <c r="AG20" s="700" t="s">
        <v>578</v>
      </c>
    </row>
    <row r="21" spans="1:33" ht="30" x14ac:dyDescent="0.25">
      <c r="A21" s="647"/>
      <c r="B21" s="650"/>
      <c r="C21" s="24" t="str">
        <f>IF(VLOOKUP(B20,PROPONENTES!$B$10:$N$111,4,FALSE)="","",VLOOKUP(B20,PROPONENTES!$B$10:$N$111,4,FALSE))</f>
        <v>CARLOS FERNANDO CUBIDES BONILLA</v>
      </c>
      <c r="D21" s="37">
        <f>VLOOKUP(B20,PROPONENTES!$B$10:$N$111,5,FALSE)</f>
        <v>0.1</v>
      </c>
      <c r="E21" s="114"/>
      <c r="F21" s="114"/>
      <c r="G21" s="125">
        <f>+'2'!E16</f>
        <v>0</v>
      </c>
      <c r="H21" s="126" t="str">
        <f>IF(C21="","",IF(G21&gt;'2'!$J$15*0.4,"SI","NO"))</f>
        <v>NO</v>
      </c>
      <c r="I21" s="24">
        <f t="shared" ref="I21:I49" si="12">IF(C21="",0,IF(AND(E21="SI",H21="SI",F21="SI"),1,0))</f>
        <v>0</v>
      </c>
      <c r="J21" s="650"/>
      <c r="K21" s="706"/>
      <c r="L21" s="698"/>
      <c r="M21" s="706"/>
      <c r="N21" s="691"/>
      <c r="O21" s="115" t="s">
        <v>118</v>
      </c>
      <c r="P21" s="24">
        <f t="shared" si="0"/>
        <v>0</v>
      </c>
      <c r="Q21" s="691"/>
      <c r="R21" s="706"/>
      <c r="S21" s="691"/>
      <c r="T21" s="694"/>
      <c r="U21" s="116" t="s">
        <v>14</v>
      </c>
      <c r="V21" s="673"/>
      <c r="W21" s="116"/>
      <c r="X21" s="116"/>
      <c r="Y21" s="116"/>
      <c r="Z21" s="116"/>
      <c r="AA21" s="24">
        <f t="shared" si="2"/>
        <v>0</v>
      </c>
      <c r="AB21" s="673"/>
      <c r="AC21" s="116" t="s">
        <v>14</v>
      </c>
      <c r="AD21" s="116" t="s">
        <v>14</v>
      </c>
      <c r="AE21" s="160">
        <f t="shared" si="3"/>
        <v>0.25</v>
      </c>
      <c r="AF21" s="698"/>
      <c r="AG21" s="701"/>
    </row>
    <row r="22" spans="1:33" x14ac:dyDescent="0.25">
      <c r="A22" s="647"/>
      <c r="B22" s="650"/>
      <c r="C22" s="24" t="str">
        <f>IF(VLOOKUP(B20,PROPONENTES!$B$10:$N$111,6,FALSE)="","",VLOOKUP(B20,PROPONENTES!$B$10:$N$111,6,FALSE))</f>
        <v/>
      </c>
      <c r="D22" s="37">
        <f>VLOOKUP(B20,PROPONENTES!$B$10:$N$111,7,FALSE)</f>
        <v>0</v>
      </c>
      <c r="E22" s="114"/>
      <c r="F22" s="114"/>
      <c r="G22" s="125" t="str">
        <f>+'2'!E17</f>
        <v/>
      </c>
      <c r="H22" s="126" t="str">
        <f>IF(C22="","",IF(G22&gt;='2'!$J$15*0.4,"SI","NO"))</f>
        <v/>
      </c>
      <c r="I22" s="24">
        <f t="shared" si="12"/>
        <v>0</v>
      </c>
      <c r="J22" s="650"/>
      <c r="K22" s="706"/>
      <c r="L22" s="698"/>
      <c r="M22" s="706"/>
      <c r="N22" s="691"/>
      <c r="O22" s="115"/>
      <c r="P22" s="24" t="str">
        <f t="shared" si="0"/>
        <v>0</v>
      </c>
      <c r="Q22" s="691"/>
      <c r="R22" s="706"/>
      <c r="S22" s="691"/>
      <c r="T22" s="694"/>
      <c r="U22" s="116"/>
      <c r="V22" s="673"/>
      <c r="W22" s="116"/>
      <c r="X22" s="116"/>
      <c r="Y22" s="116"/>
      <c r="Z22" s="116"/>
      <c r="AA22" s="24">
        <f t="shared" si="2"/>
        <v>0</v>
      </c>
      <c r="AB22" s="673"/>
      <c r="AC22" s="116"/>
      <c r="AD22" s="116"/>
      <c r="AE22" s="160">
        <f t="shared" si="3"/>
        <v>0</v>
      </c>
      <c r="AF22" s="698"/>
      <c r="AG22" s="701"/>
    </row>
    <row r="23" spans="1:33" x14ac:dyDescent="0.25">
      <c r="A23" s="647"/>
      <c r="B23" s="650"/>
      <c r="C23" s="24" t="str">
        <f>IF(VLOOKUP(B20,PROPONENTES!$B$10:$N$111,8,FALSE)="","",VLOOKUP(B20,PROPONENTES!$B$10:$N$111,8,FALSE))</f>
        <v/>
      </c>
      <c r="D23" s="37">
        <f>VLOOKUP(B20,PROPONENTES!$B$10:$N$111,9,FALSE)</f>
        <v>0</v>
      </c>
      <c r="E23" s="114"/>
      <c r="F23" s="114"/>
      <c r="G23" s="125" t="str">
        <f>+'2'!E18</f>
        <v/>
      </c>
      <c r="H23" s="126" t="str">
        <f>IF(C23="","",IF(G23&gt;='2'!$J$15*0.4,"SI","NO"))</f>
        <v/>
      </c>
      <c r="I23" s="126">
        <f t="shared" si="12"/>
        <v>0</v>
      </c>
      <c r="J23" s="650"/>
      <c r="K23" s="706"/>
      <c r="L23" s="698"/>
      <c r="M23" s="706"/>
      <c r="N23" s="691"/>
      <c r="O23" s="114"/>
      <c r="P23" s="24" t="str">
        <f t="shared" si="0"/>
        <v>0</v>
      </c>
      <c r="Q23" s="691"/>
      <c r="R23" s="706"/>
      <c r="S23" s="691"/>
      <c r="T23" s="694"/>
      <c r="U23" s="116"/>
      <c r="V23" s="673"/>
      <c r="W23" s="116"/>
      <c r="X23" s="116"/>
      <c r="Y23" s="116"/>
      <c r="Z23" s="116"/>
      <c r="AA23" s="24">
        <f t="shared" si="2"/>
        <v>0</v>
      </c>
      <c r="AB23" s="673"/>
      <c r="AC23" s="116"/>
      <c r="AD23" s="116"/>
      <c r="AE23" s="160">
        <f t="shared" si="3"/>
        <v>0</v>
      </c>
      <c r="AF23" s="698"/>
      <c r="AG23" s="701"/>
    </row>
    <row r="24" spans="1:33" ht="15.75" thickBot="1" x14ac:dyDescent="0.3">
      <c r="A24" s="648"/>
      <c r="B24" s="651"/>
      <c r="C24" s="49" t="str">
        <f>IF(VLOOKUP(B20,PROPONENTES!$B$10:$N$111,10,FALSE)="","",VLOOKUP(B20,PROPONENTES!$B$10:$N$111,10,FALSE))</f>
        <v/>
      </c>
      <c r="D24" s="50">
        <f>VLOOKUP(B20,PROPONENTES!$B$10:$N$111,11,FALSE)</f>
        <v>0</v>
      </c>
      <c r="E24" s="118"/>
      <c r="F24" s="118"/>
      <c r="G24" s="127" t="str">
        <f>+'2'!E19</f>
        <v/>
      </c>
      <c r="H24" s="128" t="str">
        <f>IF(C24="","",IF(G24&gt;='2'!$J$15*0.4,"SI","NO"))</f>
        <v/>
      </c>
      <c r="I24" s="128">
        <f t="shared" si="12"/>
        <v>0</v>
      </c>
      <c r="J24" s="651"/>
      <c r="K24" s="707"/>
      <c r="L24" s="699"/>
      <c r="M24" s="707"/>
      <c r="N24" s="692"/>
      <c r="O24" s="118"/>
      <c r="P24" s="49" t="str">
        <f t="shared" si="0"/>
        <v>0</v>
      </c>
      <c r="Q24" s="692"/>
      <c r="R24" s="707"/>
      <c r="S24" s="692"/>
      <c r="T24" s="695"/>
      <c r="U24" s="148"/>
      <c r="V24" s="674"/>
      <c r="W24" s="148"/>
      <c r="X24" s="148"/>
      <c r="Y24" s="148"/>
      <c r="Z24" s="148"/>
      <c r="AA24" s="169">
        <f t="shared" si="2"/>
        <v>0</v>
      </c>
      <c r="AB24" s="674"/>
      <c r="AC24" s="148"/>
      <c r="AD24" s="148"/>
      <c r="AE24" s="161">
        <f t="shared" si="3"/>
        <v>0</v>
      </c>
      <c r="AF24" s="699"/>
      <c r="AG24" s="702"/>
    </row>
    <row r="25" spans="1:33" x14ac:dyDescent="0.25">
      <c r="A25" s="646">
        <v>3</v>
      </c>
      <c r="B25" s="649" t="str">
        <f>+PROPONENTES!B12</f>
        <v>CONSORCIO PARQUES KENNEDY 2024</v>
      </c>
      <c r="C25" s="44" t="str">
        <f>IF(VLOOKUP(B25,PROPONENTES!$B$10:$N$111,2,FALSE)="","",VLOOKUP(B25,PROPONENTES!$B$10:$N$111,2,FALSE))</f>
        <v xml:space="preserve">Andina Juegos &amp; Parques SAS </v>
      </c>
      <c r="D25" s="45">
        <f>VLOOKUP(B25,PROPONENTES!$B$10:$N$111,3,FALSE)</f>
        <v>0.5</v>
      </c>
      <c r="E25" s="109"/>
      <c r="F25" s="109"/>
      <c r="G25" s="123">
        <f>+'3'!E15</f>
        <v>7667.16</v>
      </c>
      <c r="H25" s="124" t="str">
        <f>IF(C25="","",IF(G25&gt;'3'!$J$15*0.4,"SI","NO"))</f>
        <v>SI</v>
      </c>
      <c r="I25" s="44">
        <f t="shared" si="12"/>
        <v>0</v>
      </c>
      <c r="J25" s="649">
        <f t="shared" ref="J25" si="13">IF((I25+I26+I27+I28+I29)&gt;=1,1,0)</f>
        <v>1</v>
      </c>
      <c r="K25" s="705" t="s">
        <v>14</v>
      </c>
      <c r="L25" s="697">
        <f t="shared" ref="L25" si="14">IF(K25="CUMPLE",10,0)</f>
        <v>10</v>
      </c>
      <c r="M25" s="705"/>
      <c r="N25" s="690">
        <f t="shared" ref="N25" si="15">IF(M25="CUMPLE",5,0)</f>
        <v>0</v>
      </c>
      <c r="O25" s="113" t="s">
        <v>118</v>
      </c>
      <c r="P25" s="44">
        <f t="shared" si="0"/>
        <v>0</v>
      </c>
      <c r="Q25" s="690">
        <f t="shared" ref="Q25" si="16">+L25+N25+IF(SUM(P25:P29)&gt;=1,-1,0)</f>
        <v>10</v>
      </c>
      <c r="R25" s="705" t="s">
        <v>14</v>
      </c>
      <c r="S25" s="690">
        <f t="shared" ref="S25" si="17">IF(R25="CUMPLE",9,0)</f>
        <v>9</v>
      </c>
      <c r="T25" s="693" t="s">
        <v>14</v>
      </c>
      <c r="U25" s="111" t="s">
        <v>14</v>
      </c>
      <c r="V25" s="696">
        <f t="shared" ref="V25" si="18">IF(AND(T25="",U25="",U26="",U27="",U28="",U29=""),"",IF(AND(T25="CUMPLE",U25="",U26="",U27="",U28="",U29=""),"",IF(AND(T25="CUMPLE",OR(U25="CUMPLE",U25=""),OR(U26="CUMPLE",U26=""),OR(U27="CUMPLE",U27=""),OR(U28="CUMPLE",U28=""),OR(U29="CUMPLE",U29="")),20,0)))</f>
        <v>20</v>
      </c>
      <c r="W25" s="111" t="s">
        <v>14</v>
      </c>
      <c r="X25" s="111" t="s">
        <v>14</v>
      </c>
      <c r="Y25" s="111" t="s">
        <v>13</v>
      </c>
      <c r="Z25" s="111" t="s">
        <v>13</v>
      </c>
      <c r="AA25" s="168">
        <f t="shared" si="2"/>
        <v>0.25</v>
      </c>
      <c r="AB25" s="696">
        <f t="shared" ref="AB25" si="19">IF((AA25+AA26+AA27+AA28+AA29)&gt;=0.25,0.25,0)</f>
        <v>0.25</v>
      </c>
      <c r="AC25" s="111" t="s">
        <v>14</v>
      </c>
      <c r="AD25" s="111" t="s">
        <v>14</v>
      </c>
      <c r="AE25" s="159">
        <f t="shared" si="3"/>
        <v>0.25</v>
      </c>
      <c r="AF25" s="697">
        <f t="shared" ref="AF25" si="20">IF((AE25+AE26+AE27+AE28+AE29)&gt;=0.25,0.25,0)</f>
        <v>0.25</v>
      </c>
      <c r="AG25" s="700"/>
    </row>
    <row r="26" spans="1:33" x14ac:dyDescent="0.25">
      <c r="A26" s="647"/>
      <c r="B26" s="650"/>
      <c r="C26" s="24" t="str">
        <f>IF(VLOOKUP(B25,PROPONENTES!$B$10:$N$111,4,FALSE)="","",VLOOKUP(B25,PROPONENTES!$B$10:$N$111,4,FALSE))</f>
        <v xml:space="preserve">JESVAR MULTIPROYECTOS SAS </v>
      </c>
      <c r="D26" s="37">
        <f>VLOOKUP(B25,PROPONENTES!$B$10:$N$111,5,FALSE)</f>
        <v>0.5</v>
      </c>
      <c r="E26" s="114" t="s">
        <v>79</v>
      </c>
      <c r="F26" s="114" t="s">
        <v>79</v>
      </c>
      <c r="G26" s="125">
        <f>+'3'!E16</f>
        <v>1652.4099999999999</v>
      </c>
      <c r="H26" s="126" t="str">
        <f>IF(C26="","",IF(G26&gt;'3'!$J$15*0.4,"SI","NO"))</f>
        <v>SI</v>
      </c>
      <c r="I26" s="24">
        <f t="shared" si="12"/>
        <v>1</v>
      </c>
      <c r="J26" s="650"/>
      <c r="K26" s="706"/>
      <c r="L26" s="698"/>
      <c r="M26" s="706"/>
      <c r="N26" s="691"/>
      <c r="O26" s="115" t="s">
        <v>118</v>
      </c>
      <c r="P26" s="24">
        <f t="shared" si="0"/>
        <v>0</v>
      </c>
      <c r="Q26" s="691"/>
      <c r="R26" s="706"/>
      <c r="S26" s="691"/>
      <c r="T26" s="694"/>
      <c r="U26" s="116"/>
      <c r="V26" s="673"/>
      <c r="W26" s="116"/>
      <c r="X26" s="116"/>
      <c r="Y26" s="116"/>
      <c r="Z26" s="116"/>
      <c r="AA26" s="24">
        <f t="shared" si="2"/>
        <v>0</v>
      </c>
      <c r="AB26" s="673"/>
      <c r="AC26" s="116"/>
      <c r="AD26" s="116"/>
      <c r="AE26" s="160">
        <f t="shared" si="3"/>
        <v>0</v>
      </c>
      <c r="AF26" s="698"/>
      <c r="AG26" s="701"/>
    </row>
    <row r="27" spans="1:33" x14ac:dyDescent="0.25">
      <c r="A27" s="647"/>
      <c r="B27" s="650"/>
      <c r="C27" s="24" t="str">
        <f>IF(VLOOKUP(B25,PROPONENTES!$B$10:$N$111,6,FALSE)="","",VLOOKUP(B25,PROPONENTES!$B$10:$N$111,6,FALSE))</f>
        <v/>
      </c>
      <c r="D27" s="37">
        <f>VLOOKUP(B25,PROPONENTES!$B$10:$N$111,7,FALSE)</f>
        <v>0</v>
      </c>
      <c r="E27" s="114"/>
      <c r="F27" s="114"/>
      <c r="G27" s="125" t="str">
        <f>+'3'!E17</f>
        <v/>
      </c>
      <c r="H27" s="126" t="str">
        <f>IF(C27="","",IF(G27&gt;='3'!$J$15*0.4,"SI","NO"))</f>
        <v/>
      </c>
      <c r="I27" s="24">
        <f t="shared" si="12"/>
        <v>0</v>
      </c>
      <c r="J27" s="650"/>
      <c r="K27" s="706"/>
      <c r="L27" s="698"/>
      <c r="M27" s="706"/>
      <c r="N27" s="691"/>
      <c r="O27" s="115"/>
      <c r="P27" s="24" t="str">
        <f t="shared" si="0"/>
        <v>0</v>
      </c>
      <c r="Q27" s="691"/>
      <c r="R27" s="706"/>
      <c r="S27" s="691"/>
      <c r="T27" s="694"/>
      <c r="U27" s="116"/>
      <c r="V27" s="673"/>
      <c r="W27" s="116"/>
      <c r="X27" s="116"/>
      <c r="Y27" s="116"/>
      <c r="Z27" s="116"/>
      <c r="AA27" s="24">
        <f t="shared" si="2"/>
        <v>0</v>
      </c>
      <c r="AB27" s="673"/>
      <c r="AC27" s="116"/>
      <c r="AD27" s="116"/>
      <c r="AE27" s="160">
        <f t="shared" si="3"/>
        <v>0</v>
      </c>
      <c r="AF27" s="698"/>
      <c r="AG27" s="701"/>
    </row>
    <row r="28" spans="1:33" x14ac:dyDescent="0.25">
      <c r="A28" s="647"/>
      <c r="B28" s="650"/>
      <c r="C28" s="24" t="str">
        <f>IF(VLOOKUP(B25,PROPONENTES!$B$10:$N$111,8,FALSE)="","",VLOOKUP(B25,PROPONENTES!$B$10:$N$111,8,FALSE))</f>
        <v/>
      </c>
      <c r="D28" s="37">
        <f>VLOOKUP(B25,PROPONENTES!$B$10:$N$111,9,FALSE)</f>
        <v>0</v>
      </c>
      <c r="E28" s="114"/>
      <c r="F28" s="114"/>
      <c r="G28" s="125" t="str">
        <f>+'3'!E18</f>
        <v/>
      </c>
      <c r="H28" s="126" t="str">
        <f>IF(C28="","",IF(G28&gt;='3'!$J$15*0.4,"SI","NO"))</f>
        <v/>
      </c>
      <c r="I28" s="126">
        <f t="shared" si="12"/>
        <v>0</v>
      </c>
      <c r="J28" s="650"/>
      <c r="K28" s="706"/>
      <c r="L28" s="698"/>
      <c r="M28" s="706"/>
      <c r="N28" s="691"/>
      <c r="O28" s="114"/>
      <c r="P28" s="24" t="str">
        <f t="shared" si="0"/>
        <v>0</v>
      </c>
      <c r="Q28" s="691"/>
      <c r="R28" s="706"/>
      <c r="S28" s="691"/>
      <c r="T28" s="694"/>
      <c r="U28" s="116"/>
      <c r="V28" s="673"/>
      <c r="W28" s="116"/>
      <c r="X28" s="116"/>
      <c r="Y28" s="116"/>
      <c r="Z28" s="116"/>
      <c r="AA28" s="24">
        <f t="shared" si="2"/>
        <v>0</v>
      </c>
      <c r="AB28" s="673"/>
      <c r="AC28" s="116"/>
      <c r="AD28" s="116"/>
      <c r="AE28" s="160">
        <f t="shared" si="3"/>
        <v>0</v>
      </c>
      <c r="AF28" s="698"/>
      <c r="AG28" s="701"/>
    </row>
    <row r="29" spans="1:33" ht="15.75" thickBot="1" x14ac:dyDescent="0.3">
      <c r="A29" s="648"/>
      <c r="B29" s="651"/>
      <c r="C29" s="49" t="str">
        <f>IF(VLOOKUP(B25,PROPONENTES!$B$10:$N$111,10,FALSE)="","",VLOOKUP(B25,PROPONENTES!$B$10:$N$111,10,FALSE))</f>
        <v/>
      </c>
      <c r="D29" s="50">
        <f>VLOOKUP(B25,PROPONENTES!$B$10:$N$111,11,FALSE)</f>
        <v>0</v>
      </c>
      <c r="E29" s="118"/>
      <c r="F29" s="118"/>
      <c r="G29" s="127" t="str">
        <f>+'3'!E19</f>
        <v/>
      </c>
      <c r="H29" s="128" t="str">
        <f>IF(C29="","",IF(G29&gt;='3'!$J$15*0.4,"SI","NO"))</f>
        <v/>
      </c>
      <c r="I29" s="128">
        <f t="shared" si="12"/>
        <v>0</v>
      </c>
      <c r="J29" s="651"/>
      <c r="K29" s="707"/>
      <c r="L29" s="699"/>
      <c r="M29" s="707"/>
      <c r="N29" s="692"/>
      <c r="O29" s="118"/>
      <c r="P29" s="49" t="str">
        <f t="shared" si="0"/>
        <v>0</v>
      </c>
      <c r="Q29" s="692"/>
      <c r="R29" s="707"/>
      <c r="S29" s="692"/>
      <c r="T29" s="695"/>
      <c r="U29" s="148"/>
      <c r="V29" s="674"/>
      <c r="W29" s="148"/>
      <c r="X29" s="148"/>
      <c r="Y29" s="148"/>
      <c r="Z29" s="148"/>
      <c r="AA29" s="169">
        <f t="shared" si="2"/>
        <v>0</v>
      </c>
      <c r="AB29" s="674"/>
      <c r="AC29" s="148"/>
      <c r="AD29" s="148"/>
      <c r="AE29" s="161">
        <f t="shared" si="3"/>
        <v>0</v>
      </c>
      <c r="AF29" s="699"/>
      <c r="AG29" s="702"/>
    </row>
    <row r="30" spans="1:33" x14ac:dyDescent="0.25">
      <c r="A30" s="646">
        <v>4</v>
      </c>
      <c r="B30" s="649" t="str">
        <f>+PROPONENTES!B13</f>
        <v>MLG INGENIERIA SAS</v>
      </c>
      <c r="C30" s="44" t="str">
        <f>IF(VLOOKUP(B30,PROPONENTES!$B$10:$N$111,2,FALSE)="","",VLOOKUP(B30,PROPONENTES!$B$10:$N$111,2,FALSE))</f>
        <v>MLG INGENIERIA SAS</v>
      </c>
      <c r="D30" s="45">
        <f>VLOOKUP(B30,PROPONENTES!$B$10:$N$111,3,FALSE)</f>
        <v>1</v>
      </c>
      <c r="E30" s="109" t="s">
        <v>79</v>
      </c>
      <c r="F30" s="109" t="s">
        <v>79</v>
      </c>
      <c r="G30" s="123">
        <f>+'4'!E15</f>
        <v>2773.34</v>
      </c>
      <c r="H30" s="124" t="str">
        <f>IF(C30="","",IF(G30&gt;'4'!$J$15*0.4,"SI","NO"))</f>
        <v>SI</v>
      </c>
      <c r="I30" s="44">
        <f t="shared" si="12"/>
        <v>1</v>
      </c>
      <c r="J30" s="649">
        <f t="shared" ref="J30" si="21">IF((I30+I31+I32+I33+I34)&gt;=1,1,0)</f>
        <v>1</v>
      </c>
      <c r="K30" s="705" t="s">
        <v>14</v>
      </c>
      <c r="L30" s="697">
        <f t="shared" ref="L30" si="22">IF(K30="CUMPLE",10,0)</f>
        <v>10</v>
      </c>
      <c r="M30" s="705"/>
      <c r="N30" s="690">
        <f t="shared" ref="N30:N90" si="23">IF(M30="CUMPLE",5,0)</f>
        <v>0</v>
      </c>
      <c r="O30" s="113" t="s">
        <v>118</v>
      </c>
      <c r="P30" s="44">
        <f t="shared" si="0"/>
        <v>0</v>
      </c>
      <c r="Q30" s="690">
        <f t="shared" ref="Q30" si="24">+L30+N30+IF(SUM(P30:P34)&gt;=1,-1,0)</f>
        <v>10</v>
      </c>
      <c r="R30" s="705" t="s">
        <v>14</v>
      </c>
      <c r="S30" s="690">
        <f t="shared" ref="S30" si="25">IF(R30="CUMPLE",9,0)</f>
        <v>9</v>
      </c>
      <c r="T30" s="693" t="s">
        <v>14</v>
      </c>
      <c r="U30" s="111" t="s">
        <v>14</v>
      </c>
      <c r="V30" s="696">
        <f t="shared" ref="V30" si="26">IF(AND(T30="",U30="",U31="",U32="",U33="",U34=""),"",IF(AND(T30="CUMPLE",U30="",U31="",U32="",U33="",U34=""),"",IF(AND(T30="CUMPLE",OR(U30="CUMPLE",U30=""),OR(U31="CUMPLE",U31=""),OR(U32="CUMPLE",U32=""),OR(U33="CUMPLE",U33=""),OR(U34="CUMPLE",U34="")),20,0)))</f>
        <v>20</v>
      </c>
      <c r="W30" s="111" t="s">
        <v>14</v>
      </c>
      <c r="X30" s="111" t="s">
        <v>14</v>
      </c>
      <c r="Y30" s="111" t="s">
        <v>14</v>
      </c>
      <c r="Z30" s="111" t="s">
        <v>14</v>
      </c>
      <c r="AA30" s="168">
        <f t="shared" si="2"/>
        <v>0.25</v>
      </c>
      <c r="AB30" s="696">
        <f t="shared" ref="AB30" si="27">IF((AA30+AA31+AA32+AA33+AA34)&gt;=0.25,0.25,0)</f>
        <v>0.25</v>
      </c>
      <c r="AC30" s="111" t="s">
        <v>14</v>
      </c>
      <c r="AD30" s="111" t="s">
        <v>14</v>
      </c>
      <c r="AE30" s="159">
        <f t="shared" si="3"/>
        <v>0.25</v>
      </c>
      <c r="AF30" s="697">
        <f t="shared" ref="AF30" si="28">IF((AE30+AE31+AE32+AE33+AE34)&gt;=0.25,0.25,0)</f>
        <v>0.25</v>
      </c>
      <c r="AG30" s="700"/>
    </row>
    <row r="31" spans="1:33" x14ac:dyDescent="0.25">
      <c r="A31" s="647"/>
      <c r="B31" s="650"/>
      <c r="C31" s="24" t="str">
        <f>IF(VLOOKUP(B30,PROPONENTES!$B$10:$N$111,4,FALSE)="","",VLOOKUP(B30,PROPONENTES!$B$10:$N$111,4,FALSE))</f>
        <v/>
      </c>
      <c r="D31" s="37">
        <f>VLOOKUP(B30,PROPONENTES!$B$10:$N$111,5,FALSE)</f>
        <v>0</v>
      </c>
      <c r="E31" s="114"/>
      <c r="F31" s="114"/>
      <c r="G31" s="125" t="str">
        <f>+'4'!E16</f>
        <v/>
      </c>
      <c r="H31" s="126" t="str">
        <f>IF(C31="","",IF(G31&gt;='4'!$J$15*0.4,"SI","NO"))</f>
        <v/>
      </c>
      <c r="I31" s="24">
        <f t="shared" si="12"/>
        <v>0</v>
      </c>
      <c r="J31" s="650"/>
      <c r="K31" s="706"/>
      <c r="L31" s="698"/>
      <c r="M31" s="706"/>
      <c r="N31" s="691"/>
      <c r="O31" s="115"/>
      <c r="P31" s="24" t="str">
        <f t="shared" si="0"/>
        <v>0</v>
      </c>
      <c r="Q31" s="691"/>
      <c r="R31" s="706"/>
      <c r="S31" s="691"/>
      <c r="T31" s="694"/>
      <c r="U31" s="116"/>
      <c r="V31" s="673"/>
      <c r="W31" s="116"/>
      <c r="X31" s="116"/>
      <c r="Y31" s="116"/>
      <c r="Z31" s="116"/>
      <c r="AA31" s="24">
        <f t="shared" si="2"/>
        <v>0</v>
      </c>
      <c r="AB31" s="673"/>
      <c r="AC31" s="116"/>
      <c r="AD31" s="116"/>
      <c r="AE31" s="160">
        <f t="shared" si="3"/>
        <v>0</v>
      </c>
      <c r="AF31" s="698"/>
      <c r="AG31" s="701"/>
    </row>
    <row r="32" spans="1:33" x14ac:dyDescent="0.25">
      <c r="A32" s="647"/>
      <c r="B32" s="650"/>
      <c r="C32" s="24" t="str">
        <f>IF(VLOOKUP(B30,PROPONENTES!$B$10:$N$111,6,FALSE)="","",VLOOKUP(B30,PROPONENTES!$B$10:$N$111,6,FALSE))</f>
        <v/>
      </c>
      <c r="D32" s="37">
        <f>VLOOKUP(B30,PROPONENTES!$B$10:$N$111,7,FALSE)</f>
        <v>0</v>
      </c>
      <c r="E32" s="114"/>
      <c r="F32" s="114"/>
      <c r="G32" s="125" t="str">
        <f>+'4'!E17</f>
        <v/>
      </c>
      <c r="H32" s="126" t="str">
        <f>IF(C32="","",IF(G32&gt;='4'!$J$15*0.4,"SI","NO"))</f>
        <v/>
      </c>
      <c r="I32" s="24">
        <f t="shared" si="12"/>
        <v>0</v>
      </c>
      <c r="J32" s="650"/>
      <c r="K32" s="706"/>
      <c r="L32" s="698"/>
      <c r="M32" s="706"/>
      <c r="N32" s="691"/>
      <c r="O32" s="115"/>
      <c r="P32" s="24" t="str">
        <f t="shared" si="0"/>
        <v>0</v>
      </c>
      <c r="Q32" s="691"/>
      <c r="R32" s="706"/>
      <c r="S32" s="691"/>
      <c r="T32" s="694"/>
      <c r="U32" s="116"/>
      <c r="V32" s="673"/>
      <c r="W32" s="116"/>
      <c r="X32" s="116"/>
      <c r="Y32" s="116"/>
      <c r="Z32" s="116"/>
      <c r="AA32" s="24">
        <f t="shared" si="2"/>
        <v>0</v>
      </c>
      <c r="AB32" s="673"/>
      <c r="AC32" s="116"/>
      <c r="AD32" s="116"/>
      <c r="AE32" s="160">
        <f t="shared" si="3"/>
        <v>0</v>
      </c>
      <c r="AF32" s="698"/>
      <c r="AG32" s="701"/>
    </row>
    <row r="33" spans="1:33" x14ac:dyDescent="0.25">
      <c r="A33" s="647"/>
      <c r="B33" s="650"/>
      <c r="C33" s="24" t="str">
        <f>IF(VLOOKUP(B30,PROPONENTES!$B$10:$N$111,8,FALSE)="","",VLOOKUP(B30,PROPONENTES!$B$10:$N$111,8,FALSE))</f>
        <v/>
      </c>
      <c r="D33" s="37">
        <f>VLOOKUP(B30,PROPONENTES!$B$10:$N$111,9,FALSE)</f>
        <v>0</v>
      </c>
      <c r="E33" s="114"/>
      <c r="F33" s="114"/>
      <c r="G33" s="125" t="str">
        <f>+'4'!E18</f>
        <v/>
      </c>
      <c r="H33" s="126" t="str">
        <f>IF(C33="","",IF(G33&gt;='4'!$J$15*0.4,"SI","NO"))</f>
        <v/>
      </c>
      <c r="I33" s="126">
        <f t="shared" si="12"/>
        <v>0</v>
      </c>
      <c r="J33" s="650"/>
      <c r="K33" s="706"/>
      <c r="L33" s="698"/>
      <c r="M33" s="706"/>
      <c r="N33" s="691"/>
      <c r="O33" s="114"/>
      <c r="P33" s="24" t="str">
        <f t="shared" si="0"/>
        <v>0</v>
      </c>
      <c r="Q33" s="691"/>
      <c r="R33" s="706"/>
      <c r="S33" s="691"/>
      <c r="T33" s="694"/>
      <c r="U33" s="116"/>
      <c r="V33" s="673"/>
      <c r="W33" s="116"/>
      <c r="X33" s="116"/>
      <c r="Y33" s="116"/>
      <c r="Z33" s="116"/>
      <c r="AA33" s="24">
        <f t="shared" si="2"/>
        <v>0</v>
      </c>
      <c r="AB33" s="673"/>
      <c r="AC33" s="116"/>
      <c r="AD33" s="116"/>
      <c r="AE33" s="160">
        <f t="shared" si="3"/>
        <v>0</v>
      </c>
      <c r="AF33" s="698"/>
      <c r="AG33" s="701"/>
    </row>
    <row r="34" spans="1:33" ht="15.75" thickBot="1" x14ac:dyDescent="0.3">
      <c r="A34" s="648"/>
      <c r="B34" s="651"/>
      <c r="C34" s="49" t="str">
        <f>IF(VLOOKUP(B30,PROPONENTES!$B$10:$N$111,10,FALSE)="","",VLOOKUP(B30,PROPONENTES!$B$10:$N$111,10,FALSE))</f>
        <v/>
      </c>
      <c r="D34" s="50">
        <f>VLOOKUP(B30,PROPONENTES!$B$10:$N$111,11,FALSE)</f>
        <v>0</v>
      </c>
      <c r="E34" s="118"/>
      <c r="F34" s="118"/>
      <c r="G34" s="127" t="str">
        <f>+'4'!E19</f>
        <v/>
      </c>
      <c r="H34" s="128" t="str">
        <f>IF(C34="","",IF(G34&gt;='4'!$J$15*0.4,"SI","NO"))</f>
        <v/>
      </c>
      <c r="I34" s="128">
        <f t="shared" si="12"/>
        <v>0</v>
      </c>
      <c r="J34" s="651"/>
      <c r="K34" s="707"/>
      <c r="L34" s="699"/>
      <c r="M34" s="707"/>
      <c r="N34" s="692"/>
      <c r="O34" s="118"/>
      <c r="P34" s="49" t="str">
        <f t="shared" si="0"/>
        <v>0</v>
      </c>
      <c r="Q34" s="692"/>
      <c r="R34" s="707"/>
      <c r="S34" s="692"/>
      <c r="T34" s="695"/>
      <c r="U34" s="148"/>
      <c r="V34" s="674"/>
      <c r="W34" s="148"/>
      <c r="X34" s="148"/>
      <c r="Y34" s="148"/>
      <c r="Z34" s="148"/>
      <c r="AA34" s="169">
        <f t="shared" si="2"/>
        <v>0</v>
      </c>
      <c r="AB34" s="674"/>
      <c r="AC34" s="148"/>
      <c r="AD34" s="148"/>
      <c r="AE34" s="161">
        <f t="shared" si="3"/>
        <v>0</v>
      </c>
      <c r="AF34" s="699"/>
      <c r="AG34" s="702"/>
    </row>
    <row r="35" spans="1:33" ht="45" x14ac:dyDescent="0.25">
      <c r="A35" s="646">
        <v>5</v>
      </c>
      <c r="B35" s="649" t="str">
        <f>+PROPONENTES!B14</f>
        <v>CONSORCIO PARQUES KENNEDY DP 2024</v>
      </c>
      <c r="C35" s="44" t="str">
        <f>IF(VLOOKUP(B35,PROPONENTES!$B$10:$N$111,2,FALSE)="","",VLOOKUP(B35,PROPONENTES!$B$10:$N$111,2,FALSE))</f>
        <v xml:space="preserve">CONSULTORIA Y CONSTRUCCIONES DARLEV SAS </v>
      </c>
      <c r="D35" s="45">
        <f>VLOOKUP(B35,PROPONENTES!$B$10:$N$111,3,FALSE)</f>
        <v>0.9</v>
      </c>
      <c r="E35" s="109" t="s">
        <v>79</v>
      </c>
      <c r="F35" s="109" t="s">
        <v>79</v>
      </c>
      <c r="G35" s="123">
        <f>+'5'!E15</f>
        <v>1741.8372999999997</v>
      </c>
      <c r="H35" s="124" t="str">
        <f>IF(C35="","",IF(G35&gt;'5'!$J$15*0.4,"SI","NO"))</f>
        <v>SI</v>
      </c>
      <c r="I35" s="44">
        <f t="shared" si="12"/>
        <v>1</v>
      </c>
      <c r="J35" s="649">
        <f t="shared" ref="J35" si="29">IF((I35+I36+I37+I38+I39)&gt;=1,1,0)</f>
        <v>1</v>
      </c>
      <c r="K35" s="705" t="s">
        <v>14</v>
      </c>
      <c r="L35" s="697">
        <f t="shared" ref="L35" si="30">IF(K35="CUMPLE",10,0)</f>
        <v>10</v>
      </c>
      <c r="M35" s="705"/>
      <c r="N35" s="690">
        <f t="shared" si="23"/>
        <v>0</v>
      </c>
      <c r="O35" s="113" t="s">
        <v>118</v>
      </c>
      <c r="P35" s="44">
        <f t="shared" si="0"/>
        <v>0</v>
      </c>
      <c r="Q35" s="690">
        <f t="shared" ref="Q35" si="31">+L35+N35+IF(SUM(P35:P39)&gt;=1,-1,0)</f>
        <v>10</v>
      </c>
      <c r="R35" s="705" t="s">
        <v>14</v>
      </c>
      <c r="S35" s="690">
        <f t="shared" ref="S35" si="32">IF(R35="CUMPLE",9,0)</f>
        <v>9</v>
      </c>
      <c r="T35" s="693" t="s">
        <v>14</v>
      </c>
      <c r="U35" s="111" t="s">
        <v>14</v>
      </c>
      <c r="V35" s="696">
        <f t="shared" ref="V35" si="33">IF(AND(T35="",U35="",U36="",U37="",U38="",U39=""),"",IF(AND(T35="CUMPLE",U35="",U36="",U37="",U38="",U39=""),"",IF(AND(T35="CUMPLE",OR(U35="CUMPLE",U35=""),OR(U36="CUMPLE",U36=""),OR(U37="CUMPLE",U37=""),OR(U38="CUMPLE",U38=""),OR(U39="CUMPLE",U39="")),20,0)))</f>
        <v>20</v>
      </c>
      <c r="W35" s="111" t="s">
        <v>14</v>
      </c>
      <c r="X35" s="111" t="s">
        <v>13</v>
      </c>
      <c r="Y35" s="111" t="s">
        <v>13</v>
      </c>
      <c r="Z35" s="111" t="s">
        <v>13</v>
      </c>
      <c r="AA35" s="168">
        <f t="shared" si="2"/>
        <v>0.25</v>
      </c>
      <c r="AB35" s="696">
        <f t="shared" ref="AB35" si="34">IF((AA35+AA36+AA37+AA38+AA39)&gt;=0.25,0.25,0)</f>
        <v>0.25</v>
      </c>
      <c r="AC35" s="111" t="s">
        <v>14</v>
      </c>
      <c r="AD35" s="111" t="s">
        <v>14</v>
      </c>
      <c r="AE35" s="159">
        <f t="shared" si="3"/>
        <v>0.25</v>
      </c>
      <c r="AF35" s="697">
        <f t="shared" ref="AF35" si="35">IF((AE35+AE36+AE37+AE38+AE39)&gt;=0.25,0.25,0)</f>
        <v>0.25</v>
      </c>
      <c r="AG35" s="700"/>
    </row>
    <row r="36" spans="1:33" ht="30" x14ac:dyDescent="0.25">
      <c r="A36" s="647"/>
      <c r="B36" s="650"/>
      <c r="C36" s="24" t="str">
        <f>IF(VLOOKUP(B35,PROPONENTES!$B$10:$N$111,4,FALSE)="","",VLOOKUP(B35,PROPONENTES!$B$10:$N$111,4,FALSE))</f>
        <v xml:space="preserve">CONSTRUCTORA PC INGENIERIA SAS </v>
      </c>
      <c r="D36" s="37">
        <f>VLOOKUP(B35,PROPONENTES!$B$10:$N$111,5,FALSE)</f>
        <v>0.1</v>
      </c>
      <c r="E36" s="114"/>
      <c r="F36" s="114"/>
      <c r="G36" s="125">
        <f>+'5'!E16</f>
        <v>0</v>
      </c>
      <c r="H36" s="126" t="str">
        <f>IF(C36="","",IF(G36&gt;'5'!$J$15*0.4,"SI","NO"))</f>
        <v>NO</v>
      </c>
      <c r="I36" s="24">
        <f t="shared" si="12"/>
        <v>0</v>
      </c>
      <c r="J36" s="650"/>
      <c r="K36" s="706"/>
      <c r="L36" s="698"/>
      <c r="M36" s="706"/>
      <c r="N36" s="691"/>
      <c r="O36" s="115" t="s">
        <v>118</v>
      </c>
      <c r="P36" s="24">
        <f t="shared" si="0"/>
        <v>0</v>
      </c>
      <c r="Q36" s="691"/>
      <c r="R36" s="706"/>
      <c r="S36" s="691"/>
      <c r="T36" s="694"/>
      <c r="U36" s="116"/>
      <c r="V36" s="673"/>
      <c r="W36" s="116"/>
      <c r="X36" s="116"/>
      <c r="Y36" s="116"/>
      <c r="Z36" s="116"/>
      <c r="AA36" s="24">
        <f t="shared" si="2"/>
        <v>0</v>
      </c>
      <c r="AB36" s="673"/>
      <c r="AC36" s="116"/>
      <c r="AD36" s="116"/>
      <c r="AE36" s="160">
        <f t="shared" si="3"/>
        <v>0</v>
      </c>
      <c r="AF36" s="698"/>
      <c r="AG36" s="701"/>
    </row>
    <row r="37" spans="1:33" x14ac:dyDescent="0.25">
      <c r="A37" s="647"/>
      <c r="B37" s="650"/>
      <c r="C37" s="24" t="str">
        <f>IF(VLOOKUP(B35,PROPONENTES!$B$10:$N$111,6,FALSE)="","",VLOOKUP(B35,PROPONENTES!$B$10:$N$111,6,FALSE))</f>
        <v/>
      </c>
      <c r="D37" s="37">
        <f>VLOOKUP(B35,PROPONENTES!$B$10:$N$111,7,FALSE)</f>
        <v>0</v>
      </c>
      <c r="E37" s="114"/>
      <c r="F37" s="114"/>
      <c r="G37" s="125" t="str">
        <f>+'5'!E17</f>
        <v/>
      </c>
      <c r="H37" s="126" t="str">
        <f>IF(C37="","",IF(G37&gt;='5'!$J$15*0.4,"SI","NO"))</f>
        <v/>
      </c>
      <c r="I37" s="24">
        <f t="shared" si="12"/>
        <v>0</v>
      </c>
      <c r="J37" s="650"/>
      <c r="K37" s="706"/>
      <c r="L37" s="698"/>
      <c r="M37" s="706"/>
      <c r="N37" s="691"/>
      <c r="O37" s="115"/>
      <c r="P37" s="24" t="str">
        <f t="shared" si="0"/>
        <v>0</v>
      </c>
      <c r="Q37" s="691"/>
      <c r="R37" s="706"/>
      <c r="S37" s="691"/>
      <c r="T37" s="694"/>
      <c r="U37" s="116"/>
      <c r="V37" s="673"/>
      <c r="W37" s="116"/>
      <c r="X37" s="116"/>
      <c r="Y37" s="116"/>
      <c r="Z37" s="116"/>
      <c r="AA37" s="24">
        <f t="shared" si="2"/>
        <v>0</v>
      </c>
      <c r="AB37" s="673"/>
      <c r="AC37" s="116"/>
      <c r="AD37" s="116"/>
      <c r="AE37" s="160">
        <f t="shared" si="3"/>
        <v>0</v>
      </c>
      <c r="AF37" s="698"/>
      <c r="AG37" s="701"/>
    </row>
    <row r="38" spans="1:33" x14ac:dyDescent="0.25">
      <c r="A38" s="647"/>
      <c r="B38" s="650"/>
      <c r="C38" s="24" t="str">
        <f>IF(VLOOKUP(B35,PROPONENTES!$B$10:$N$111,8,FALSE)="","",VLOOKUP(B35,PROPONENTES!$B$10:$N$111,8,FALSE))</f>
        <v/>
      </c>
      <c r="D38" s="37">
        <f>VLOOKUP(B35,PROPONENTES!$B$10:$N$111,9,FALSE)</f>
        <v>0</v>
      </c>
      <c r="E38" s="114"/>
      <c r="F38" s="114"/>
      <c r="G38" s="125" t="str">
        <f>+'5'!E18</f>
        <v/>
      </c>
      <c r="H38" s="126" t="str">
        <f>IF(C38="","",IF(G38&gt;='5'!$J$15*0.4,"SI","NO"))</f>
        <v/>
      </c>
      <c r="I38" s="126">
        <f t="shared" si="12"/>
        <v>0</v>
      </c>
      <c r="J38" s="650"/>
      <c r="K38" s="706"/>
      <c r="L38" s="698"/>
      <c r="M38" s="706"/>
      <c r="N38" s="691"/>
      <c r="O38" s="114"/>
      <c r="P38" s="24" t="str">
        <f t="shared" si="0"/>
        <v>0</v>
      </c>
      <c r="Q38" s="691"/>
      <c r="R38" s="706"/>
      <c r="S38" s="691"/>
      <c r="T38" s="694"/>
      <c r="U38" s="116"/>
      <c r="V38" s="673"/>
      <c r="W38" s="116"/>
      <c r="X38" s="116"/>
      <c r="Y38" s="116"/>
      <c r="Z38" s="116"/>
      <c r="AA38" s="24">
        <f t="shared" si="2"/>
        <v>0</v>
      </c>
      <c r="AB38" s="673"/>
      <c r="AC38" s="116"/>
      <c r="AD38" s="116"/>
      <c r="AE38" s="160">
        <f t="shared" si="3"/>
        <v>0</v>
      </c>
      <c r="AF38" s="698"/>
      <c r="AG38" s="701"/>
    </row>
    <row r="39" spans="1:33" ht="15.75" thickBot="1" x14ac:dyDescent="0.3">
      <c r="A39" s="648"/>
      <c r="B39" s="651"/>
      <c r="C39" s="49" t="str">
        <f>IF(VLOOKUP(B35,PROPONENTES!$B$10:$N$111,10,FALSE)="","",VLOOKUP(B35,PROPONENTES!$B$10:$N$111,10,FALSE))</f>
        <v/>
      </c>
      <c r="D39" s="50">
        <f>VLOOKUP(B35,PROPONENTES!$B$10:$N$111,11,FALSE)</f>
        <v>0</v>
      </c>
      <c r="E39" s="118"/>
      <c r="F39" s="118"/>
      <c r="G39" s="127" t="str">
        <f>+'5'!E19</f>
        <v/>
      </c>
      <c r="H39" s="128" t="str">
        <f>IF(C39="","",IF(G39&gt;='5'!$J$15*0.4,"SI","NO"))</f>
        <v/>
      </c>
      <c r="I39" s="128">
        <f t="shared" si="12"/>
        <v>0</v>
      </c>
      <c r="J39" s="651"/>
      <c r="K39" s="707"/>
      <c r="L39" s="699"/>
      <c r="M39" s="707"/>
      <c r="N39" s="692"/>
      <c r="O39" s="118"/>
      <c r="P39" s="49" t="str">
        <f t="shared" si="0"/>
        <v>0</v>
      </c>
      <c r="Q39" s="692"/>
      <c r="R39" s="707"/>
      <c r="S39" s="692"/>
      <c r="T39" s="695"/>
      <c r="U39" s="148"/>
      <c r="V39" s="674"/>
      <c r="W39" s="148"/>
      <c r="X39" s="148"/>
      <c r="Y39" s="148"/>
      <c r="Z39" s="148"/>
      <c r="AA39" s="169">
        <f t="shared" si="2"/>
        <v>0</v>
      </c>
      <c r="AB39" s="674"/>
      <c r="AC39" s="148"/>
      <c r="AD39" s="148"/>
      <c r="AE39" s="161">
        <f t="shared" si="3"/>
        <v>0</v>
      </c>
      <c r="AF39" s="699"/>
      <c r="AG39" s="702"/>
    </row>
    <row r="40" spans="1:33" x14ac:dyDescent="0.25">
      <c r="A40" s="646">
        <v>6</v>
      </c>
      <c r="B40" s="649" t="str">
        <f>+PROPONENTES!B15</f>
        <v>CONSORCIO PARQUES KENNEDY 2024 - 1</v>
      </c>
      <c r="C40" s="44" t="str">
        <f>IF(VLOOKUP(B40,PROPONENTES!$B$10:$N$111,2,FALSE)="","",VLOOKUP(B40,PROPONENTES!$B$10:$N$111,2,FALSE))</f>
        <v>ICOD S.A.S</v>
      </c>
      <c r="D40" s="45">
        <f>VLOOKUP(B40,PROPONENTES!$B$10:$N$111,3,FALSE)</f>
        <v>0.95</v>
      </c>
      <c r="E40" s="109" t="s">
        <v>79</v>
      </c>
      <c r="F40" s="109" t="s">
        <v>79</v>
      </c>
      <c r="G40" s="123">
        <f>+'6'!E15</f>
        <v>2656.3920000000003</v>
      </c>
      <c r="H40" s="124" t="str">
        <f>IF(C40="","",IF(G40&gt;'6'!$J$15*0.4,"SI","NO"))</f>
        <v>SI</v>
      </c>
      <c r="I40" s="44">
        <f t="shared" si="12"/>
        <v>1</v>
      </c>
      <c r="J40" s="649">
        <f t="shared" ref="J40" si="36">IF((I40+I41+I42+I43+I44)&gt;=1,1,0)</f>
        <v>1</v>
      </c>
      <c r="K40" s="705" t="s">
        <v>14</v>
      </c>
      <c r="L40" s="697">
        <f t="shared" ref="L40" si="37">IF(K40="CUMPLE",10,0)</f>
        <v>10</v>
      </c>
      <c r="M40" s="705"/>
      <c r="N40" s="690">
        <f t="shared" si="23"/>
        <v>0</v>
      </c>
      <c r="O40" s="113" t="s">
        <v>118</v>
      </c>
      <c r="P40" s="44">
        <f t="shared" si="0"/>
        <v>0</v>
      </c>
      <c r="Q40" s="690">
        <f t="shared" ref="Q40" si="38">+L40+N40+IF(SUM(P40:P44)&gt;=1,-1,0)</f>
        <v>10</v>
      </c>
      <c r="R40" s="705" t="s">
        <v>14</v>
      </c>
      <c r="S40" s="690">
        <f t="shared" ref="S40" si="39">IF(R40="CUMPLE",9,0)</f>
        <v>9</v>
      </c>
      <c r="T40" s="693" t="s">
        <v>14</v>
      </c>
      <c r="U40" s="111" t="s">
        <v>14</v>
      </c>
      <c r="V40" s="696">
        <f t="shared" ref="V40" si="40">IF(AND(T40="",U40="",U41="",U42="",U43="",U44=""),"",IF(AND(T40="CUMPLE",U40="",U41="",U42="",U43="",U44=""),"",IF(AND(T40="CUMPLE",OR(U40="CUMPLE",U40=""),OR(U41="CUMPLE",U41=""),OR(U42="CUMPLE",U42=""),OR(U43="CUMPLE",U43=""),OR(U44="CUMPLE",U44="")),20,0)))</f>
        <v>20</v>
      </c>
      <c r="W40" s="111" t="s">
        <v>14</v>
      </c>
      <c r="X40" s="111" t="s">
        <v>13</v>
      </c>
      <c r="Y40" s="111" t="s">
        <v>13</v>
      </c>
      <c r="Z40" s="111" t="s">
        <v>13</v>
      </c>
      <c r="AA40" s="168">
        <f t="shared" si="2"/>
        <v>0.25</v>
      </c>
      <c r="AB40" s="696">
        <f t="shared" ref="AB40" si="41">IF((AA40+AA41+AA42+AA43+AA44)&gt;=0.25,0.25,0)</f>
        <v>0.25</v>
      </c>
      <c r="AC40" s="111" t="s">
        <v>14</v>
      </c>
      <c r="AD40" s="111" t="s">
        <v>14</v>
      </c>
      <c r="AE40" s="159">
        <f t="shared" si="3"/>
        <v>0.25</v>
      </c>
      <c r="AF40" s="697">
        <f t="shared" ref="AF40" si="42">IF((AE40+AE41+AE42+AE43+AE44)&gt;=0.25,0.25,0)</f>
        <v>0.25</v>
      </c>
      <c r="AG40" s="700"/>
    </row>
    <row r="41" spans="1:33" x14ac:dyDescent="0.25">
      <c r="A41" s="647"/>
      <c r="B41" s="650"/>
      <c r="C41" s="24" t="str">
        <f>IF(VLOOKUP(B40,PROPONENTES!$B$10:$N$111,4,FALSE)="","",VLOOKUP(B40,PROPONENTES!$B$10:$N$111,4,FALSE))</f>
        <v xml:space="preserve">ING CONSTRUCTORES GPS </v>
      </c>
      <c r="D41" s="37">
        <f>VLOOKUP(B40,PROPONENTES!$B$10:$N$111,5,FALSE)</f>
        <v>0.05</v>
      </c>
      <c r="E41" s="114" t="s">
        <v>77</v>
      </c>
      <c r="F41" s="114" t="s">
        <v>77</v>
      </c>
      <c r="G41" s="125">
        <f>+'6'!E16</f>
        <v>0</v>
      </c>
      <c r="H41" s="126" t="str">
        <f>IF(C41="","",IF(G41&gt;'6'!$J$15*0.4,"SI","NO"))</f>
        <v>NO</v>
      </c>
      <c r="I41" s="24">
        <f t="shared" si="12"/>
        <v>0</v>
      </c>
      <c r="J41" s="650"/>
      <c r="K41" s="706"/>
      <c r="L41" s="698"/>
      <c r="M41" s="706"/>
      <c r="N41" s="691"/>
      <c r="O41" s="115" t="s">
        <v>118</v>
      </c>
      <c r="P41" s="24">
        <f t="shared" si="0"/>
        <v>0</v>
      </c>
      <c r="Q41" s="691"/>
      <c r="R41" s="706"/>
      <c r="S41" s="691"/>
      <c r="T41" s="694"/>
      <c r="U41" s="116" t="s">
        <v>14</v>
      </c>
      <c r="V41" s="673"/>
      <c r="W41" s="116"/>
      <c r="X41" s="116"/>
      <c r="Y41" s="116"/>
      <c r="Z41" s="116"/>
      <c r="AA41" s="24">
        <f t="shared" si="2"/>
        <v>0</v>
      </c>
      <c r="AB41" s="673"/>
      <c r="AC41" s="116"/>
      <c r="AD41" s="116"/>
      <c r="AE41" s="160">
        <f t="shared" si="3"/>
        <v>0</v>
      </c>
      <c r="AF41" s="698"/>
      <c r="AG41" s="701"/>
    </row>
    <row r="42" spans="1:33" x14ac:dyDescent="0.25">
      <c r="A42" s="647"/>
      <c r="B42" s="650"/>
      <c r="C42" s="24" t="str">
        <f>IF(VLOOKUP(B40,PROPONENTES!$B$10:$N$111,6,FALSE)="","",VLOOKUP(B40,PROPONENTES!$B$10:$N$111,6,FALSE))</f>
        <v/>
      </c>
      <c r="D42" s="37">
        <f>VLOOKUP(B40,PROPONENTES!$B$10:$N$111,7,FALSE)</f>
        <v>0</v>
      </c>
      <c r="E42" s="114"/>
      <c r="F42" s="114"/>
      <c r="G42" s="125" t="str">
        <f>+'6'!E17</f>
        <v/>
      </c>
      <c r="H42" s="126" t="str">
        <f>IF(C42="","",IF(G42&gt;='6'!$J$15*0.4,"SI","NO"))</f>
        <v/>
      </c>
      <c r="I42" s="24">
        <f t="shared" si="12"/>
        <v>0</v>
      </c>
      <c r="J42" s="650"/>
      <c r="K42" s="706"/>
      <c r="L42" s="698"/>
      <c r="M42" s="706"/>
      <c r="N42" s="691"/>
      <c r="O42" s="115"/>
      <c r="P42" s="24" t="str">
        <f t="shared" si="0"/>
        <v>0</v>
      </c>
      <c r="Q42" s="691"/>
      <c r="R42" s="706"/>
      <c r="S42" s="691"/>
      <c r="T42" s="694"/>
      <c r="U42" s="116"/>
      <c r="V42" s="673"/>
      <c r="W42" s="116"/>
      <c r="X42" s="116"/>
      <c r="Y42" s="116"/>
      <c r="Z42" s="116"/>
      <c r="AA42" s="24">
        <f t="shared" si="2"/>
        <v>0</v>
      </c>
      <c r="AB42" s="673"/>
      <c r="AC42" s="116"/>
      <c r="AD42" s="116"/>
      <c r="AE42" s="160">
        <f t="shared" si="3"/>
        <v>0</v>
      </c>
      <c r="AF42" s="698"/>
      <c r="AG42" s="701"/>
    </row>
    <row r="43" spans="1:33" x14ac:dyDescent="0.25">
      <c r="A43" s="647"/>
      <c r="B43" s="650"/>
      <c r="C43" s="24" t="str">
        <f>IF(VLOOKUP(B40,PROPONENTES!$B$10:$N$111,8,FALSE)="","",VLOOKUP(B40,PROPONENTES!$B$10:$N$111,8,FALSE))</f>
        <v/>
      </c>
      <c r="D43" s="37">
        <f>VLOOKUP(B40,PROPONENTES!$B$10:$N$111,9,FALSE)</f>
        <v>0</v>
      </c>
      <c r="E43" s="114"/>
      <c r="F43" s="114"/>
      <c r="G43" s="125" t="str">
        <f>+'6'!E18</f>
        <v/>
      </c>
      <c r="H43" s="126" t="str">
        <f>IF(C43="","",IF(G43&gt;='6'!$J$15*0.4,"SI","NO"))</f>
        <v/>
      </c>
      <c r="I43" s="126">
        <f t="shared" si="12"/>
        <v>0</v>
      </c>
      <c r="J43" s="650"/>
      <c r="K43" s="706"/>
      <c r="L43" s="698"/>
      <c r="M43" s="706"/>
      <c r="N43" s="691"/>
      <c r="O43" s="114"/>
      <c r="P43" s="24" t="str">
        <f t="shared" si="0"/>
        <v>0</v>
      </c>
      <c r="Q43" s="691"/>
      <c r="R43" s="706"/>
      <c r="S43" s="691"/>
      <c r="T43" s="694"/>
      <c r="U43" s="116"/>
      <c r="V43" s="673"/>
      <c r="W43" s="116"/>
      <c r="X43" s="116"/>
      <c r="Y43" s="116"/>
      <c r="Z43" s="116"/>
      <c r="AA43" s="24">
        <f t="shared" si="2"/>
        <v>0</v>
      </c>
      <c r="AB43" s="673"/>
      <c r="AC43" s="116"/>
      <c r="AD43" s="116"/>
      <c r="AE43" s="160">
        <f t="shared" si="3"/>
        <v>0</v>
      </c>
      <c r="AF43" s="698"/>
      <c r="AG43" s="701"/>
    </row>
    <row r="44" spans="1:33" ht="15.75" thickBot="1" x14ac:dyDescent="0.3">
      <c r="A44" s="648"/>
      <c r="B44" s="651"/>
      <c r="C44" s="49" t="str">
        <f>IF(VLOOKUP(B40,PROPONENTES!$B$10:$N$111,10,FALSE)="","",VLOOKUP(B40,PROPONENTES!$B$10:$N$111,10,FALSE))</f>
        <v/>
      </c>
      <c r="D44" s="50">
        <f>VLOOKUP(B40,PROPONENTES!$B$10:$N$111,11,FALSE)</f>
        <v>0</v>
      </c>
      <c r="E44" s="118"/>
      <c r="F44" s="118"/>
      <c r="G44" s="127" t="str">
        <f>+'6'!E19</f>
        <v/>
      </c>
      <c r="H44" s="128" t="str">
        <f>IF(C44="","",IF(G44&gt;='6'!$J$15*0.4,"SI","NO"))</f>
        <v/>
      </c>
      <c r="I44" s="128">
        <f t="shared" si="12"/>
        <v>0</v>
      </c>
      <c r="J44" s="651"/>
      <c r="K44" s="707"/>
      <c r="L44" s="699"/>
      <c r="M44" s="707"/>
      <c r="N44" s="692"/>
      <c r="O44" s="118"/>
      <c r="P44" s="49" t="str">
        <f t="shared" si="0"/>
        <v>0</v>
      </c>
      <c r="Q44" s="692"/>
      <c r="R44" s="707"/>
      <c r="S44" s="692"/>
      <c r="T44" s="695"/>
      <c r="U44" s="148"/>
      <c r="V44" s="674"/>
      <c r="W44" s="148"/>
      <c r="X44" s="148"/>
      <c r="Y44" s="148"/>
      <c r="Z44" s="148"/>
      <c r="AA44" s="169">
        <f t="shared" si="2"/>
        <v>0</v>
      </c>
      <c r="AB44" s="674"/>
      <c r="AC44" s="148"/>
      <c r="AD44" s="148"/>
      <c r="AE44" s="161">
        <f t="shared" si="3"/>
        <v>0</v>
      </c>
      <c r="AF44" s="699"/>
      <c r="AG44" s="702"/>
    </row>
    <row r="45" spans="1:33" x14ac:dyDescent="0.25">
      <c r="A45" s="646">
        <v>7</v>
      </c>
      <c r="B45" s="649" t="str">
        <f>+PROPONENTES!B16</f>
        <v>RETIN INGENIERIA S.A.S.</v>
      </c>
      <c r="C45" s="44" t="str">
        <f>IF(VLOOKUP(B45,PROPONENTES!$B$10:$N$111,2,FALSE)="","",VLOOKUP(B45,PROPONENTES!$B$10:$N$111,2,FALSE))</f>
        <v>RETIN INGENIERIA S.A.S.</v>
      </c>
      <c r="D45" s="45">
        <f>VLOOKUP(B45,PROPONENTES!$B$10:$N$111,3,FALSE)</f>
        <v>1</v>
      </c>
      <c r="E45" s="109" t="s">
        <v>79</v>
      </c>
      <c r="F45" s="109" t="s">
        <v>79</v>
      </c>
      <c r="G45" s="123">
        <f>+'7'!E15</f>
        <v>6579.9800000000005</v>
      </c>
      <c r="H45" s="124" t="str">
        <f>IF(C45="","",IF(G45&gt;'7'!$J$15*0.4,"SI","NO"))</f>
        <v>SI</v>
      </c>
      <c r="I45" s="44">
        <f t="shared" si="12"/>
        <v>1</v>
      </c>
      <c r="J45" s="649">
        <f t="shared" ref="J45" si="43">IF((I45+I46+I47+I48+I49)&gt;=1,1,0)</f>
        <v>1</v>
      </c>
      <c r="K45" s="705" t="s">
        <v>14</v>
      </c>
      <c r="L45" s="697">
        <f t="shared" ref="L45" si="44">IF(K45="CUMPLE",10,0)</f>
        <v>10</v>
      </c>
      <c r="M45" s="705"/>
      <c r="N45" s="690">
        <f t="shared" si="23"/>
        <v>0</v>
      </c>
      <c r="O45" s="113" t="s">
        <v>118</v>
      </c>
      <c r="P45" s="44">
        <f t="shared" si="0"/>
        <v>0</v>
      </c>
      <c r="Q45" s="690">
        <f t="shared" ref="Q45" si="45">+L45+N45+IF(SUM(P45:P49)&gt;=1,-1,0)</f>
        <v>10</v>
      </c>
      <c r="R45" s="705" t="s">
        <v>14</v>
      </c>
      <c r="S45" s="690">
        <f t="shared" ref="S45" si="46">IF(R45="CUMPLE",9,0)</f>
        <v>9</v>
      </c>
      <c r="T45" s="693" t="s">
        <v>14</v>
      </c>
      <c r="U45" s="111" t="s">
        <v>14</v>
      </c>
      <c r="V45" s="696">
        <f t="shared" ref="V45" si="47">IF(AND(T45="",U45="",U46="",U47="",U48="",U49=""),"",IF(AND(T45="CUMPLE",U45="",U46="",U47="",U48="",U49=""),"",IF(AND(T45="CUMPLE",OR(U45="CUMPLE",U45=""),OR(U46="CUMPLE",U46=""),OR(U47="CUMPLE",U47=""),OR(U48="CUMPLE",U48=""),OR(U49="CUMPLE",U49="")),20,0)))</f>
        <v>20</v>
      </c>
      <c r="W45" s="111" t="s">
        <v>14</v>
      </c>
      <c r="X45" s="111" t="s">
        <v>14</v>
      </c>
      <c r="Y45" s="111" t="s">
        <v>14</v>
      </c>
      <c r="Z45" s="111" t="s">
        <v>14</v>
      </c>
      <c r="AA45" s="168">
        <f t="shared" si="2"/>
        <v>0.25</v>
      </c>
      <c r="AB45" s="696">
        <f t="shared" ref="AB45" si="48">IF((AA45+AA46+AA47+AA48+AA49)&gt;=0.25,0.25,0)</f>
        <v>0.25</v>
      </c>
      <c r="AC45" s="111" t="s">
        <v>14</v>
      </c>
      <c r="AD45" s="111" t="s">
        <v>14</v>
      </c>
      <c r="AE45" s="159">
        <f t="shared" si="3"/>
        <v>0.25</v>
      </c>
      <c r="AF45" s="697">
        <f t="shared" ref="AF45" si="49">IF((AE45+AE46+AE47+AE48+AE49)&gt;=0.25,0.25,0)</f>
        <v>0.25</v>
      </c>
      <c r="AG45" s="700"/>
    </row>
    <row r="46" spans="1:33" x14ac:dyDescent="0.25">
      <c r="A46" s="647"/>
      <c r="B46" s="650"/>
      <c r="C46" s="24" t="str">
        <f>IF(VLOOKUP(B45,PROPONENTES!$B$10:$N$111,4,FALSE)="","",VLOOKUP(B45,PROPONENTES!$B$10:$N$111,4,FALSE))</f>
        <v/>
      </c>
      <c r="D46" s="37">
        <f>VLOOKUP(B45,PROPONENTES!$B$10:$N$111,5,FALSE)</f>
        <v>0</v>
      </c>
      <c r="E46" s="114"/>
      <c r="F46" s="114"/>
      <c r="G46" s="125" t="str">
        <f>+'7'!E16</f>
        <v/>
      </c>
      <c r="H46" s="126" t="str">
        <f>IF(C46="","",IF(G46&gt;='7'!$J$15*0.4,"SI","NO"))</f>
        <v/>
      </c>
      <c r="I46" s="24">
        <f t="shared" si="12"/>
        <v>0</v>
      </c>
      <c r="J46" s="650"/>
      <c r="K46" s="706"/>
      <c r="L46" s="698"/>
      <c r="M46" s="706"/>
      <c r="N46" s="691"/>
      <c r="O46" s="115"/>
      <c r="P46" s="24" t="str">
        <f t="shared" si="0"/>
        <v>0</v>
      </c>
      <c r="Q46" s="691"/>
      <c r="R46" s="706"/>
      <c r="S46" s="691"/>
      <c r="T46" s="694"/>
      <c r="U46" s="116"/>
      <c r="V46" s="673"/>
      <c r="W46" s="116"/>
      <c r="X46" s="116"/>
      <c r="Y46" s="116"/>
      <c r="Z46" s="116"/>
      <c r="AA46" s="24">
        <f t="shared" si="2"/>
        <v>0</v>
      </c>
      <c r="AB46" s="673"/>
      <c r="AC46" s="116"/>
      <c r="AD46" s="116"/>
      <c r="AE46" s="160">
        <f t="shared" si="3"/>
        <v>0</v>
      </c>
      <c r="AF46" s="698"/>
      <c r="AG46" s="701"/>
    </row>
    <row r="47" spans="1:33" x14ac:dyDescent="0.25">
      <c r="A47" s="647"/>
      <c r="B47" s="650"/>
      <c r="C47" s="24" t="str">
        <f>IF(VLOOKUP(B45,PROPONENTES!$B$10:$N$111,6,FALSE)="","",VLOOKUP(B45,PROPONENTES!$B$10:$N$111,6,FALSE))</f>
        <v/>
      </c>
      <c r="D47" s="37">
        <f>VLOOKUP(B45,PROPONENTES!$B$10:$N$111,7,FALSE)</f>
        <v>0</v>
      </c>
      <c r="E47" s="114"/>
      <c r="F47" s="114"/>
      <c r="G47" s="125" t="str">
        <f>+'7'!E17</f>
        <v/>
      </c>
      <c r="H47" s="126" t="str">
        <f>IF(C47="","",IF(G47&gt;='7'!$J$15*0.4,"SI","NO"))</f>
        <v/>
      </c>
      <c r="I47" s="24">
        <f t="shared" si="12"/>
        <v>0</v>
      </c>
      <c r="J47" s="650"/>
      <c r="K47" s="706"/>
      <c r="L47" s="698"/>
      <c r="M47" s="706"/>
      <c r="N47" s="691"/>
      <c r="O47" s="115"/>
      <c r="P47" s="24" t="str">
        <f t="shared" si="0"/>
        <v>0</v>
      </c>
      <c r="Q47" s="691"/>
      <c r="R47" s="706"/>
      <c r="S47" s="691"/>
      <c r="T47" s="694"/>
      <c r="U47" s="116"/>
      <c r="V47" s="673"/>
      <c r="W47" s="116"/>
      <c r="X47" s="116"/>
      <c r="Y47" s="116"/>
      <c r="Z47" s="116"/>
      <c r="AA47" s="24">
        <f t="shared" si="2"/>
        <v>0</v>
      </c>
      <c r="AB47" s="673"/>
      <c r="AC47" s="116"/>
      <c r="AD47" s="116"/>
      <c r="AE47" s="160">
        <f t="shared" si="3"/>
        <v>0</v>
      </c>
      <c r="AF47" s="698"/>
      <c r="AG47" s="701"/>
    </row>
    <row r="48" spans="1:33" x14ac:dyDescent="0.25">
      <c r="A48" s="647"/>
      <c r="B48" s="650"/>
      <c r="C48" s="24" t="str">
        <f>IF(VLOOKUP(B45,PROPONENTES!$B$10:$N$111,8,FALSE)="","",VLOOKUP(B45,PROPONENTES!$B$10:$N$111,8,FALSE))</f>
        <v/>
      </c>
      <c r="D48" s="37">
        <f>VLOOKUP(B45,PROPONENTES!$B$10:$N$111,9,FALSE)</f>
        <v>0</v>
      </c>
      <c r="E48" s="114"/>
      <c r="F48" s="114"/>
      <c r="G48" s="125" t="str">
        <f>+'7'!E18</f>
        <v/>
      </c>
      <c r="H48" s="126" t="str">
        <f>IF(C48="","",IF(G48&gt;='7'!$J$15*0.4,"SI","NO"))</f>
        <v/>
      </c>
      <c r="I48" s="126">
        <f t="shared" si="12"/>
        <v>0</v>
      </c>
      <c r="J48" s="650"/>
      <c r="K48" s="706"/>
      <c r="L48" s="698"/>
      <c r="M48" s="706"/>
      <c r="N48" s="691"/>
      <c r="O48" s="114"/>
      <c r="P48" s="24" t="str">
        <f t="shared" si="0"/>
        <v>0</v>
      </c>
      <c r="Q48" s="691"/>
      <c r="R48" s="706"/>
      <c r="S48" s="691"/>
      <c r="T48" s="694"/>
      <c r="U48" s="116"/>
      <c r="V48" s="673"/>
      <c r="W48" s="116"/>
      <c r="X48" s="116"/>
      <c r="Y48" s="116"/>
      <c r="Z48" s="116"/>
      <c r="AA48" s="24">
        <f t="shared" si="2"/>
        <v>0</v>
      </c>
      <c r="AB48" s="673"/>
      <c r="AC48" s="116"/>
      <c r="AD48" s="116"/>
      <c r="AE48" s="160">
        <f t="shared" si="3"/>
        <v>0</v>
      </c>
      <c r="AF48" s="698"/>
      <c r="AG48" s="701"/>
    </row>
    <row r="49" spans="1:33" ht="15.75" thickBot="1" x14ac:dyDescent="0.3">
      <c r="A49" s="648"/>
      <c r="B49" s="651"/>
      <c r="C49" s="49" t="str">
        <f>IF(VLOOKUP(B45,PROPONENTES!$B$10:$N$111,10,FALSE)="","",VLOOKUP(B45,PROPONENTES!$B$10:$N$111,10,FALSE))</f>
        <v/>
      </c>
      <c r="D49" s="50">
        <f>VLOOKUP(B45,PROPONENTES!$B$10:$N$111,11,FALSE)</f>
        <v>0</v>
      </c>
      <c r="E49" s="118"/>
      <c r="F49" s="118"/>
      <c r="G49" s="127" t="str">
        <f>+'7'!E19</f>
        <v/>
      </c>
      <c r="H49" s="128" t="str">
        <f>IF(C49="","",IF(G49&gt;='7'!$J$15*0.4,"SI","NO"))</f>
        <v/>
      </c>
      <c r="I49" s="128">
        <f t="shared" si="12"/>
        <v>0</v>
      </c>
      <c r="J49" s="651"/>
      <c r="K49" s="707"/>
      <c r="L49" s="699"/>
      <c r="M49" s="707"/>
      <c r="N49" s="692"/>
      <c r="O49" s="118"/>
      <c r="P49" s="49" t="str">
        <f t="shared" si="0"/>
        <v>0</v>
      </c>
      <c r="Q49" s="692"/>
      <c r="R49" s="707"/>
      <c r="S49" s="692"/>
      <c r="T49" s="695"/>
      <c r="U49" s="148"/>
      <c r="V49" s="674"/>
      <c r="W49" s="148"/>
      <c r="X49" s="148"/>
      <c r="Y49" s="148"/>
      <c r="Z49" s="148"/>
      <c r="AA49" s="169">
        <f t="shared" si="2"/>
        <v>0</v>
      </c>
      <c r="AB49" s="674"/>
      <c r="AC49" s="148"/>
      <c r="AD49" s="148"/>
      <c r="AE49" s="161">
        <f t="shared" si="3"/>
        <v>0</v>
      </c>
      <c r="AF49" s="699"/>
      <c r="AG49" s="702"/>
    </row>
    <row r="50" spans="1:33" x14ac:dyDescent="0.25">
      <c r="A50" s="646">
        <v>8</v>
      </c>
      <c r="B50" s="649" t="str">
        <f>+PROPONENTES!B17</f>
        <v>UNION TEMPORAL PARQUES DJ13</v>
      </c>
      <c r="C50" s="44" t="str">
        <f>IF(VLOOKUP(B50,PROPONENTES!$B$10:$N$111,2,FALSE)="","",VLOOKUP(B50,PROPONENTES!$B$10:$N$111,2,FALSE))</f>
        <v>DVN CONSTRUCCIONES S.A.S.</v>
      </c>
      <c r="D50" s="45">
        <f>VLOOKUP(B50,PROPONENTES!$B$10:$N$111,3,FALSE)</f>
        <v>0.7</v>
      </c>
      <c r="E50" s="109" t="s">
        <v>77</v>
      </c>
      <c r="F50" s="109" t="s">
        <v>77</v>
      </c>
      <c r="G50" s="123">
        <f>+'8'!E15</f>
        <v>4953.2150000000001</v>
      </c>
      <c r="H50" s="124" t="str">
        <f>IF(C50="","",IF(G50&gt;'8'!$J$15*0.4,"SI","NO"))</f>
        <v>SI</v>
      </c>
      <c r="I50" s="44">
        <f>IF(C50="",0,IF(AND(E50="SI",H50="SI",F50="SI"),1,0))</f>
        <v>0</v>
      </c>
      <c r="J50" s="649">
        <f>IF((I50+I51+I52+I53+I54)&gt;=1,1,0)</f>
        <v>1</v>
      </c>
      <c r="K50" s="705" t="s">
        <v>14</v>
      </c>
      <c r="L50" s="697">
        <f t="shared" ref="L50" si="50">IF(K50="CUMPLE",10,0)</f>
        <v>10</v>
      </c>
      <c r="M50" s="705"/>
      <c r="N50" s="690">
        <f t="shared" si="23"/>
        <v>0</v>
      </c>
      <c r="O50" s="113" t="s">
        <v>118</v>
      </c>
      <c r="P50" s="44">
        <f t="shared" si="0"/>
        <v>0</v>
      </c>
      <c r="Q50" s="690">
        <f t="shared" ref="Q50" si="51">+L50+N50+IF(SUM(P50:P54)&gt;=1,-1,0)</f>
        <v>10</v>
      </c>
      <c r="R50" s="705" t="s">
        <v>14</v>
      </c>
      <c r="S50" s="690">
        <f t="shared" ref="S50" si="52">IF(R50="CUMPLE",9,0)</f>
        <v>9</v>
      </c>
      <c r="T50" s="693" t="s">
        <v>14</v>
      </c>
      <c r="U50" s="111" t="s">
        <v>14</v>
      </c>
      <c r="V50" s="696">
        <f t="shared" ref="V50" si="53">IF(AND(T50="",U50="",U51="",U52="",U53="",U54=""),"",IF(AND(T50="CUMPLE",U50="",U51="",U52="",U53="",U54=""),"",IF(AND(T50="CUMPLE",OR(U50="CUMPLE",U50=""),OR(U51="CUMPLE",U51=""),OR(U52="CUMPLE",U52=""),OR(U53="CUMPLE",U53=""),OR(U54="CUMPLE",U54="")),20,0)))</f>
        <v>20</v>
      </c>
      <c r="W50" s="111" t="s">
        <v>14</v>
      </c>
      <c r="X50" s="111" t="s">
        <v>13</v>
      </c>
      <c r="Y50" s="111" t="s">
        <v>13</v>
      </c>
      <c r="Z50" s="111" t="s">
        <v>13</v>
      </c>
      <c r="AA50" s="168">
        <f t="shared" si="2"/>
        <v>0.25</v>
      </c>
      <c r="AB50" s="696">
        <f t="shared" ref="AB50" si="54">IF((AA50+AA51+AA52+AA53+AA54)&gt;=0.25,0.25,0)</f>
        <v>0.25</v>
      </c>
      <c r="AC50" s="111" t="s">
        <v>14</v>
      </c>
      <c r="AD50" s="111" t="s">
        <v>14</v>
      </c>
      <c r="AE50" s="159">
        <f t="shared" si="3"/>
        <v>0.25</v>
      </c>
      <c r="AF50" s="697">
        <f t="shared" ref="AF50" si="55">IF((AE50+AE51+AE52+AE53+AE54)&gt;=0.25,0.25,0)</f>
        <v>0.25</v>
      </c>
      <c r="AG50" s="700"/>
    </row>
    <row r="51" spans="1:33" x14ac:dyDescent="0.25">
      <c r="A51" s="647"/>
      <c r="B51" s="650"/>
      <c r="C51" s="24" t="str">
        <f>IF(VLOOKUP(B50,PROPONENTES!$B$10:$N$111,4,FALSE)="","",VLOOKUP(B50,PROPONENTES!$B$10:$N$111,4,FALSE))</f>
        <v xml:space="preserve">JUAN CARLOS ROJAS ACERO </v>
      </c>
      <c r="D51" s="37">
        <f>VLOOKUP(B50,PROPONENTES!$B$10:$N$111,5,FALSE)</f>
        <v>0.3</v>
      </c>
      <c r="E51" s="114" t="s">
        <v>79</v>
      </c>
      <c r="F51" s="114" t="s">
        <v>79</v>
      </c>
      <c r="G51" s="125">
        <f>+'8'!E16</f>
        <v>4793.3720000000003</v>
      </c>
      <c r="H51" s="126" t="str">
        <f>IF(C51="","",IF(G51&gt;'8'!$J$15*0.4,"SI","NO"))</f>
        <v>SI</v>
      </c>
      <c r="I51" s="24">
        <f t="shared" ref="I51:I54" si="56">IF(C51="",0,IF(AND(E51="SI",H51="SI",F51="SI"),1,0))</f>
        <v>1</v>
      </c>
      <c r="J51" s="650"/>
      <c r="K51" s="706"/>
      <c r="L51" s="698"/>
      <c r="M51" s="706"/>
      <c r="N51" s="691"/>
      <c r="O51" s="115" t="s">
        <v>118</v>
      </c>
      <c r="P51" s="24">
        <f t="shared" si="0"/>
        <v>0</v>
      </c>
      <c r="Q51" s="691"/>
      <c r="R51" s="706"/>
      <c r="S51" s="691"/>
      <c r="T51" s="694"/>
      <c r="U51" s="116" t="s">
        <v>14</v>
      </c>
      <c r="V51" s="673"/>
      <c r="W51" s="116"/>
      <c r="X51" s="116"/>
      <c r="Y51" s="116"/>
      <c r="Z51" s="116"/>
      <c r="AA51" s="24">
        <f t="shared" si="2"/>
        <v>0</v>
      </c>
      <c r="AB51" s="673"/>
      <c r="AC51" s="116"/>
      <c r="AD51" s="116"/>
      <c r="AE51" s="160">
        <f t="shared" si="3"/>
        <v>0</v>
      </c>
      <c r="AF51" s="698"/>
      <c r="AG51" s="701"/>
    </row>
    <row r="52" spans="1:33" x14ac:dyDescent="0.25">
      <c r="A52" s="647"/>
      <c r="B52" s="650"/>
      <c r="C52" s="24" t="str">
        <f>IF(VLOOKUP(B50,PROPONENTES!$B$10:$N$111,6,FALSE)="","",VLOOKUP(B50,PROPONENTES!$B$10:$N$111,6,FALSE))</f>
        <v/>
      </c>
      <c r="D52" s="37">
        <f>VLOOKUP(B50,PROPONENTES!$B$10:$N$111,7,FALSE)</f>
        <v>0</v>
      </c>
      <c r="E52" s="114"/>
      <c r="F52" s="114"/>
      <c r="G52" s="125" t="str">
        <f>+'8'!E17</f>
        <v/>
      </c>
      <c r="H52" s="126" t="str">
        <f>IF(C52="","",IF(G52&gt;='8'!$J$15*0.4,"SI","NO"))</f>
        <v/>
      </c>
      <c r="I52" s="24">
        <f t="shared" si="56"/>
        <v>0</v>
      </c>
      <c r="J52" s="650"/>
      <c r="K52" s="706"/>
      <c r="L52" s="698"/>
      <c r="M52" s="706"/>
      <c r="N52" s="691"/>
      <c r="O52" s="115"/>
      <c r="P52" s="24" t="str">
        <f t="shared" si="0"/>
        <v>0</v>
      </c>
      <c r="Q52" s="691"/>
      <c r="R52" s="706"/>
      <c r="S52" s="691"/>
      <c r="T52" s="694"/>
      <c r="U52" s="116"/>
      <c r="V52" s="673"/>
      <c r="W52" s="116"/>
      <c r="X52" s="116"/>
      <c r="Y52" s="116"/>
      <c r="Z52" s="116"/>
      <c r="AA52" s="24">
        <f t="shared" si="2"/>
        <v>0</v>
      </c>
      <c r="AB52" s="673"/>
      <c r="AC52" s="116"/>
      <c r="AD52" s="116"/>
      <c r="AE52" s="160">
        <f t="shared" si="3"/>
        <v>0</v>
      </c>
      <c r="AF52" s="698"/>
      <c r="AG52" s="701"/>
    </row>
    <row r="53" spans="1:33" x14ac:dyDescent="0.25">
      <c r="A53" s="647"/>
      <c r="B53" s="650"/>
      <c r="C53" s="24" t="str">
        <f>IF(VLOOKUP(B50,PROPONENTES!$B$10:$N$111,8,FALSE)="","",VLOOKUP(B50,PROPONENTES!$B$10:$N$111,8,FALSE))</f>
        <v/>
      </c>
      <c r="D53" s="37">
        <f>VLOOKUP(B50,PROPONENTES!$B$10:$N$111,9,FALSE)</f>
        <v>0</v>
      </c>
      <c r="E53" s="114"/>
      <c r="F53" s="114"/>
      <c r="G53" s="125" t="str">
        <f>+'8'!E18</f>
        <v/>
      </c>
      <c r="H53" s="126" t="str">
        <f>IF(C53="","",IF(G53&gt;='8'!$J$15*0.4,"SI","NO"))</f>
        <v/>
      </c>
      <c r="I53" s="126">
        <f t="shared" si="56"/>
        <v>0</v>
      </c>
      <c r="J53" s="650"/>
      <c r="K53" s="706"/>
      <c r="L53" s="698"/>
      <c r="M53" s="706"/>
      <c r="N53" s="691"/>
      <c r="O53" s="114"/>
      <c r="P53" s="24" t="str">
        <f t="shared" si="0"/>
        <v>0</v>
      </c>
      <c r="Q53" s="691"/>
      <c r="R53" s="706"/>
      <c r="S53" s="691"/>
      <c r="T53" s="694"/>
      <c r="U53" s="116"/>
      <c r="V53" s="673"/>
      <c r="W53" s="116"/>
      <c r="X53" s="116"/>
      <c r="Y53" s="116"/>
      <c r="Z53" s="116"/>
      <c r="AA53" s="24">
        <f t="shared" si="2"/>
        <v>0</v>
      </c>
      <c r="AB53" s="673"/>
      <c r="AC53" s="116"/>
      <c r="AD53" s="116"/>
      <c r="AE53" s="160">
        <f t="shared" si="3"/>
        <v>0</v>
      </c>
      <c r="AF53" s="698"/>
      <c r="AG53" s="701"/>
    </row>
    <row r="54" spans="1:33" ht="15.75" thickBot="1" x14ac:dyDescent="0.3">
      <c r="A54" s="648"/>
      <c r="B54" s="651"/>
      <c r="C54" s="49" t="str">
        <f>IF(VLOOKUP(B50,PROPONENTES!$B$10:$N$111,10,FALSE)="","",VLOOKUP(B50,PROPONENTES!$B$10:$N$111,10,FALSE))</f>
        <v/>
      </c>
      <c r="D54" s="50">
        <f>VLOOKUP(B50,PROPONENTES!$B$10:$N$111,11,FALSE)</f>
        <v>0</v>
      </c>
      <c r="E54" s="118"/>
      <c r="F54" s="118"/>
      <c r="G54" s="127" t="str">
        <f>+'8'!E19</f>
        <v/>
      </c>
      <c r="H54" s="128" t="str">
        <f>IF(C54="","",IF(G54&gt;='8'!$J$15*0.4,"SI","NO"))</f>
        <v/>
      </c>
      <c r="I54" s="128">
        <f t="shared" si="56"/>
        <v>0</v>
      </c>
      <c r="J54" s="651"/>
      <c r="K54" s="707"/>
      <c r="L54" s="699"/>
      <c r="M54" s="707"/>
      <c r="N54" s="692"/>
      <c r="O54" s="118"/>
      <c r="P54" s="49" t="str">
        <f t="shared" si="0"/>
        <v>0</v>
      </c>
      <c r="Q54" s="692"/>
      <c r="R54" s="707"/>
      <c r="S54" s="692"/>
      <c r="T54" s="695"/>
      <c r="U54" s="148"/>
      <c r="V54" s="674"/>
      <c r="W54" s="148"/>
      <c r="X54" s="148"/>
      <c r="Y54" s="148"/>
      <c r="Z54" s="148"/>
      <c r="AA54" s="169">
        <f t="shared" si="2"/>
        <v>0</v>
      </c>
      <c r="AB54" s="674"/>
      <c r="AC54" s="148"/>
      <c r="AD54" s="148"/>
      <c r="AE54" s="161">
        <f t="shared" si="3"/>
        <v>0</v>
      </c>
      <c r="AF54" s="699"/>
      <c r="AG54" s="702"/>
    </row>
    <row r="55" spans="1:33" ht="45" x14ac:dyDescent="0.25">
      <c r="A55" s="646">
        <v>9</v>
      </c>
      <c r="B55" s="649" t="str">
        <f>+PROPONENTES!B18</f>
        <v xml:space="preserve">CONSORCIO PARQUES CHM 2024	</v>
      </c>
      <c r="C55" s="44" t="str">
        <f>IF(VLOOKUP(B55,PROPONENTES!$B$10:$N$111,2,FALSE)="","",VLOOKUP(B55,PROPONENTES!$B$10:$N$111,2,FALSE))</f>
        <v>ORGANIZACION LUIS FERNANDO ROMERO SANDOVAL INGENIEROS SAS</v>
      </c>
      <c r="D55" s="45">
        <f>VLOOKUP(B55,PROPONENTES!$B$10:$N$111,3,FALSE)</f>
        <v>0.9</v>
      </c>
      <c r="E55" s="109" t="s">
        <v>79</v>
      </c>
      <c r="F55" s="109" t="s">
        <v>79</v>
      </c>
      <c r="G55" s="123">
        <f>+'9'!E15</f>
        <v>34698.79</v>
      </c>
      <c r="H55" s="124" t="str">
        <f>IF(C55="","",IF(G55&gt;'9'!$J$15*0.4,"SI","NO"))</f>
        <v>SI</v>
      </c>
      <c r="I55" s="44">
        <f>IF(C55="",0,IF(AND(E55="SI",H55="SI",F55="SI"),1,0))</f>
        <v>1</v>
      </c>
      <c r="J55" s="649">
        <f>IF((I55+I56+I57+I58+I59)&gt;=1,1,0)</f>
        <v>1</v>
      </c>
      <c r="K55" s="705" t="s">
        <v>14</v>
      </c>
      <c r="L55" s="697">
        <f t="shared" ref="L55:L90" si="57">IF(K55="CUMPLE",10,0)</f>
        <v>10</v>
      </c>
      <c r="M55" s="705"/>
      <c r="N55" s="690">
        <f t="shared" si="23"/>
        <v>0</v>
      </c>
      <c r="O55" s="113" t="s">
        <v>118</v>
      </c>
      <c r="P55" s="44">
        <f t="shared" si="0"/>
        <v>0</v>
      </c>
      <c r="Q55" s="690">
        <f t="shared" ref="Q55" si="58">+L55+N55+IF(SUM(P55:P59)&gt;=1,-1,0)</f>
        <v>10</v>
      </c>
      <c r="R55" s="705" t="s">
        <v>14</v>
      </c>
      <c r="S55" s="690">
        <f t="shared" ref="S55" si="59">IF(R55="CUMPLE",9,0)</f>
        <v>9</v>
      </c>
      <c r="T55" s="693" t="s">
        <v>14</v>
      </c>
      <c r="U55" s="111" t="s">
        <v>14</v>
      </c>
      <c r="V55" s="696">
        <f t="shared" ref="V55" si="60">IF(AND(T55="",U55="",U56="",U57="",U58="",U59=""),"",IF(AND(T55="CUMPLE",U55="",U56="",U57="",U58="",U59=""),"",IF(AND(T55="CUMPLE",OR(U55="CUMPLE",U55=""),OR(U56="CUMPLE",U56=""),OR(U57="CUMPLE",U57=""),OR(U58="CUMPLE",U58=""),OR(U59="CUMPLE",U59="")),20,0)))</f>
        <v>20</v>
      </c>
      <c r="W55" s="111" t="s">
        <v>14</v>
      </c>
      <c r="X55" s="111" t="s">
        <v>14</v>
      </c>
      <c r="Y55" s="111" t="s">
        <v>14</v>
      </c>
      <c r="Z55" s="111" t="s">
        <v>14</v>
      </c>
      <c r="AA55" s="168">
        <f t="shared" si="2"/>
        <v>0.25</v>
      </c>
      <c r="AB55" s="696">
        <f t="shared" ref="AB55" si="61">IF((AA55+AA56+AA57+AA58+AA59)&gt;=0.25,0.25,0)</f>
        <v>0.25</v>
      </c>
      <c r="AC55" s="111" t="s">
        <v>14</v>
      </c>
      <c r="AD55" s="111" t="s">
        <v>14</v>
      </c>
      <c r="AE55" s="159">
        <f t="shared" si="3"/>
        <v>0.25</v>
      </c>
      <c r="AF55" s="697">
        <f t="shared" ref="AF55" si="62">IF((AE55+AE56+AE57+AE58+AE59)&gt;=0.25,0.25,0)</f>
        <v>0.25</v>
      </c>
      <c r="AG55" s="700"/>
    </row>
    <row r="56" spans="1:33" x14ac:dyDescent="0.25">
      <c r="A56" s="647"/>
      <c r="B56" s="650"/>
      <c r="C56" s="24" t="str">
        <f>IF(VLOOKUP(B55,PROPONENTES!$B$10:$N$111,4,FALSE)="","",VLOOKUP(B55,PROPONENTES!$B$10:$N$111,4,FALSE))</f>
        <v>CHM INGENIERÍA SAS</v>
      </c>
      <c r="D56" s="37">
        <f>VLOOKUP(B55,PROPONENTES!$B$10:$N$111,5,FALSE)</f>
        <v>0.1</v>
      </c>
      <c r="E56" s="114" t="s">
        <v>77</v>
      </c>
      <c r="F56" s="114" t="s">
        <v>77</v>
      </c>
      <c r="G56" s="125">
        <f>+'9'!E16</f>
        <v>0</v>
      </c>
      <c r="H56" s="126" t="str">
        <f>IF(C56="","",IF(G56&gt;'9'!$J$15*0.4,"SI","NO"))</f>
        <v>NO</v>
      </c>
      <c r="I56" s="24">
        <f t="shared" ref="I56:I59" si="63">IF(C56="",0,IF(AND(E56="SI",H56="SI",F56="SI"),1,0))</f>
        <v>0</v>
      </c>
      <c r="J56" s="650"/>
      <c r="K56" s="706"/>
      <c r="L56" s="698"/>
      <c r="M56" s="706"/>
      <c r="N56" s="691"/>
      <c r="O56" s="115" t="s">
        <v>118</v>
      </c>
      <c r="P56" s="24">
        <f t="shared" si="0"/>
        <v>0</v>
      </c>
      <c r="Q56" s="691"/>
      <c r="R56" s="706"/>
      <c r="S56" s="691"/>
      <c r="T56" s="694"/>
      <c r="U56" s="116" t="s">
        <v>14</v>
      </c>
      <c r="V56" s="673"/>
      <c r="W56" s="116"/>
      <c r="X56" s="116"/>
      <c r="Y56" s="116"/>
      <c r="Z56" s="116"/>
      <c r="AA56" s="24">
        <f t="shared" si="2"/>
        <v>0</v>
      </c>
      <c r="AB56" s="673"/>
      <c r="AC56" s="116"/>
      <c r="AD56" s="116"/>
      <c r="AE56" s="160">
        <f t="shared" si="3"/>
        <v>0</v>
      </c>
      <c r="AF56" s="698"/>
      <c r="AG56" s="701"/>
    </row>
    <row r="57" spans="1:33" x14ac:dyDescent="0.25">
      <c r="A57" s="647"/>
      <c r="B57" s="650"/>
      <c r="C57" s="24" t="str">
        <f>IF(VLOOKUP(B55,PROPONENTES!$B$10:$N$111,6,FALSE)="","",VLOOKUP(B55,PROPONENTES!$B$10:$N$111,6,FALSE))</f>
        <v/>
      </c>
      <c r="D57" s="37">
        <f>VLOOKUP(B55,PROPONENTES!$B$10:$N$111,7,FALSE)</f>
        <v>0</v>
      </c>
      <c r="E57" s="114"/>
      <c r="F57" s="114"/>
      <c r="G57" s="125" t="str">
        <f>+'9'!E17</f>
        <v/>
      </c>
      <c r="H57" s="126" t="str">
        <f>IF(C57="","",IF(G57&gt;='9'!$J$15*0.4,"SI","NO"))</f>
        <v/>
      </c>
      <c r="I57" s="24">
        <f t="shared" si="63"/>
        <v>0</v>
      </c>
      <c r="J57" s="650"/>
      <c r="K57" s="706"/>
      <c r="L57" s="698"/>
      <c r="M57" s="706"/>
      <c r="N57" s="691"/>
      <c r="O57" s="115"/>
      <c r="P57" s="24" t="str">
        <f t="shared" si="0"/>
        <v>0</v>
      </c>
      <c r="Q57" s="691"/>
      <c r="R57" s="706"/>
      <c r="S57" s="691"/>
      <c r="T57" s="694"/>
      <c r="U57" s="116"/>
      <c r="V57" s="673"/>
      <c r="W57" s="116"/>
      <c r="X57" s="116"/>
      <c r="Y57" s="116"/>
      <c r="Z57" s="116"/>
      <c r="AA57" s="24">
        <f t="shared" si="2"/>
        <v>0</v>
      </c>
      <c r="AB57" s="673"/>
      <c r="AC57" s="116"/>
      <c r="AD57" s="116"/>
      <c r="AE57" s="160">
        <f t="shared" si="3"/>
        <v>0</v>
      </c>
      <c r="AF57" s="698"/>
      <c r="AG57" s="701"/>
    </row>
    <row r="58" spans="1:33" x14ac:dyDescent="0.25">
      <c r="A58" s="647"/>
      <c r="B58" s="650"/>
      <c r="C58" s="24" t="str">
        <f>IF(VLOOKUP(B55,PROPONENTES!$B$10:$N$111,8,FALSE)="","",VLOOKUP(B55,PROPONENTES!$B$10:$N$111,8,FALSE))</f>
        <v/>
      </c>
      <c r="D58" s="37">
        <f>VLOOKUP(B55,PROPONENTES!$B$10:$N$111,9,FALSE)</f>
        <v>0</v>
      </c>
      <c r="E58" s="114"/>
      <c r="F58" s="114"/>
      <c r="G58" s="125" t="str">
        <f>+'9'!E18</f>
        <v/>
      </c>
      <c r="H58" s="126" t="str">
        <f>IF(C58="","",IF(G58&gt;='9'!$J$15*0.4,"SI","NO"))</f>
        <v/>
      </c>
      <c r="I58" s="126">
        <f t="shared" si="63"/>
        <v>0</v>
      </c>
      <c r="J58" s="650"/>
      <c r="K58" s="706"/>
      <c r="L58" s="698"/>
      <c r="M58" s="706"/>
      <c r="N58" s="691"/>
      <c r="O58" s="114"/>
      <c r="P58" s="24" t="str">
        <f t="shared" si="0"/>
        <v>0</v>
      </c>
      <c r="Q58" s="691"/>
      <c r="R58" s="706"/>
      <c r="S58" s="691"/>
      <c r="T58" s="694"/>
      <c r="U58" s="116"/>
      <c r="V58" s="673"/>
      <c r="W58" s="116"/>
      <c r="X58" s="116"/>
      <c r="Y58" s="116"/>
      <c r="Z58" s="116"/>
      <c r="AA58" s="24">
        <f t="shared" si="2"/>
        <v>0</v>
      </c>
      <c r="AB58" s="673"/>
      <c r="AC58" s="116"/>
      <c r="AD58" s="116"/>
      <c r="AE58" s="160">
        <f t="shared" si="3"/>
        <v>0</v>
      </c>
      <c r="AF58" s="698"/>
      <c r="AG58" s="701"/>
    </row>
    <row r="59" spans="1:33" ht="15.75" thickBot="1" x14ac:dyDescent="0.3">
      <c r="A59" s="648"/>
      <c r="B59" s="651"/>
      <c r="C59" s="49" t="str">
        <f>IF(VLOOKUP(B55,PROPONENTES!$B$10:$N$111,10,FALSE)="","",VLOOKUP(B55,PROPONENTES!$B$10:$N$111,10,FALSE))</f>
        <v/>
      </c>
      <c r="D59" s="50">
        <f>VLOOKUP(B55,PROPONENTES!$B$10:$N$111,11,FALSE)</f>
        <v>0</v>
      </c>
      <c r="E59" s="118"/>
      <c r="F59" s="118"/>
      <c r="G59" s="127" t="str">
        <f>+'9'!E19</f>
        <v/>
      </c>
      <c r="H59" s="128" t="str">
        <f>IF(C59="","",IF(G59&gt;='9'!$J$15*0.4,"SI","NO"))</f>
        <v/>
      </c>
      <c r="I59" s="128">
        <f t="shared" si="63"/>
        <v>0</v>
      </c>
      <c r="J59" s="651"/>
      <c r="K59" s="707"/>
      <c r="L59" s="699"/>
      <c r="M59" s="707"/>
      <c r="N59" s="692"/>
      <c r="O59" s="118"/>
      <c r="P59" s="49" t="str">
        <f t="shared" si="0"/>
        <v>0</v>
      </c>
      <c r="Q59" s="692"/>
      <c r="R59" s="707"/>
      <c r="S59" s="692"/>
      <c r="T59" s="695"/>
      <c r="U59" s="148"/>
      <c r="V59" s="674"/>
      <c r="W59" s="148"/>
      <c r="X59" s="148"/>
      <c r="Y59" s="148"/>
      <c r="Z59" s="148"/>
      <c r="AA59" s="169">
        <f t="shared" si="2"/>
        <v>0</v>
      </c>
      <c r="AB59" s="674"/>
      <c r="AC59" s="148"/>
      <c r="AD59" s="148"/>
      <c r="AE59" s="161">
        <f t="shared" si="3"/>
        <v>0</v>
      </c>
      <c r="AF59" s="699"/>
      <c r="AG59" s="702"/>
    </row>
    <row r="60" spans="1:33" x14ac:dyDescent="0.25">
      <c r="A60" s="646">
        <v>10</v>
      </c>
      <c r="B60" s="649" t="str">
        <f>+PROPONENTES!B19</f>
        <v xml:space="preserve">CONSORCIO KENNEDY 013 2024	</v>
      </c>
      <c r="C60" s="44" t="str">
        <f>IF(VLOOKUP(B60,PROPONENTES!$B$10:$N$111,2,FALSE)="","",VLOOKUP(B60,PROPONENTES!$B$10:$N$111,2,FALSE))</f>
        <v>CONSTRUCTORA VALHER</v>
      </c>
      <c r="D60" s="45">
        <f>VLOOKUP(B60,PROPONENTES!$B$10:$N$111,3,FALSE)</f>
        <v>0.9</v>
      </c>
      <c r="E60" s="109" t="s">
        <v>79</v>
      </c>
      <c r="F60" s="109" t="s">
        <v>79</v>
      </c>
      <c r="G60" s="123">
        <f>+'10'!E15</f>
        <v>12136.4755</v>
      </c>
      <c r="H60" s="124" t="str">
        <f>IF(C60="","",IF(G60&gt;'10'!$J$15*0.4,"SI","NO"))</f>
        <v>SI</v>
      </c>
      <c r="I60" s="44">
        <f>IF(C60="",0,IF(AND(E60="SI",H60="SI",F60="SI"),1,0))</f>
        <v>1</v>
      </c>
      <c r="J60" s="649">
        <f>IF((I60+I61+I62+I63+I64)&gt;=1,1,0)</f>
        <v>1</v>
      </c>
      <c r="K60" s="705" t="s">
        <v>14</v>
      </c>
      <c r="L60" s="697">
        <f t="shared" ref="L60:L95" si="64">IF(K60="CUMPLE",10,0)</f>
        <v>10</v>
      </c>
      <c r="M60" s="705"/>
      <c r="N60" s="690">
        <f t="shared" si="23"/>
        <v>0</v>
      </c>
      <c r="O60" s="113" t="s">
        <v>118</v>
      </c>
      <c r="P60" s="44">
        <f t="shared" si="0"/>
        <v>0</v>
      </c>
      <c r="Q60" s="690">
        <f t="shared" ref="Q60" si="65">+L60+N60+IF(SUM(P60:P64)&gt;=1,-1,0)</f>
        <v>10</v>
      </c>
      <c r="R60" s="705" t="s">
        <v>14</v>
      </c>
      <c r="S60" s="690">
        <f t="shared" ref="S60" si="66">IF(R60="CUMPLE",9,0)</f>
        <v>9</v>
      </c>
      <c r="T60" s="693" t="s">
        <v>14</v>
      </c>
      <c r="U60" s="111" t="s">
        <v>14</v>
      </c>
      <c r="V60" s="696">
        <f t="shared" ref="V60" si="67">IF(AND(T60="",U60="",U61="",U62="",U63="",U64=""),"",IF(AND(T60="CUMPLE",U60="",U61="",U62="",U63="",U64=""),"",IF(AND(T60="CUMPLE",OR(U60="CUMPLE",U60=""),OR(U61="CUMPLE",U61=""),OR(U62="CUMPLE",U62=""),OR(U63="CUMPLE",U63=""),OR(U64="CUMPLE",U64="")),20,0)))</f>
        <v>20</v>
      </c>
      <c r="W60" s="116" t="s">
        <v>13</v>
      </c>
      <c r="X60" s="116" t="s">
        <v>13</v>
      </c>
      <c r="Y60" s="116" t="s">
        <v>13</v>
      </c>
      <c r="Z60" s="116" t="s">
        <v>13</v>
      </c>
      <c r="AA60" s="168">
        <f t="shared" si="2"/>
        <v>0</v>
      </c>
      <c r="AB60" s="696">
        <f t="shared" ref="AB60" si="68">IF((AA60+AA61+AA62+AA63+AA64)&gt;=0.25,0.25,0)</f>
        <v>0.25</v>
      </c>
      <c r="AC60" s="111" t="s">
        <v>14</v>
      </c>
      <c r="AD60" s="111" t="s">
        <v>14</v>
      </c>
      <c r="AE60" s="159">
        <f t="shared" si="3"/>
        <v>0.25</v>
      </c>
      <c r="AF60" s="697">
        <f t="shared" ref="AF60" si="69">IF((AE60+AE61+AE62+AE63+AE64)&gt;=0.25,0.25,0)</f>
        <v>0.25</v>
      </c>
      <c r="AG60" s="700"/>
    </row>
    <row r="61" spans="1:33" ht="30" x14ac:dyDescent="0.25">
      <c r="A61" s="647"/>
      <c r="B61" s="650"/>
      <c r="C61" s="24" t="str">
        <f>IF(VLOOKUP(B60,PROPONENTES!$B$10:$N$111,4,FALSE)="","",VLOOKUP(B60,PROPONENTES!$B$10:$N$111,4,FALSE))</f>
        <v xml:space="preserve">MAGDA HEYNNER UMAÑA TORRES </v>
      </c>
      <c r="D61" s="37">
        <f>VLOOKUP(B60,PROPONENTES!$B$10:$N$111,5,FALSE)</f>
        <v>0.1</v>
      </c>
      <c r="E61" s="114" t="s">
        <v>77</v>
      </c>
      <c r="F61" s="114" t="s">
        <v>77</v>
      </c>
      <c r="G61" s="125">
        <f>+'10'!E16</f>
        <v>721.44650000000001</v>
      </c>
      <c r="H61" s="126" t="str">
        <f>IF(C61="","",IF(G61&gt;'10'!$J$15*0.4,"SI","NO"))</f>
        <v>SI</v>
      </c>
      <c r="I61" s="24">
        <f t="shared" ref="I61:I64" si="70">IF(C61="",0,IF(AND(E61="SI",H61="SI",F61="SI"),1,0))</f>
        <v>0</v>
      </c>
      <c r="J61" s="650"/>
      <c r="K61" s="706"/>
      <c r="L61" s="698"/>
      <c r="M61" s="706"/>
      <c r="N61" s="691"/>
      <c r="O61" s="115" t="s">
        <v>118</v>
      </c>
      <c r="P61" s="24">
        <f t="shared" si="0"/>
        <v>0</v>
      </c>
      <c r="Q61" s="691"/>
      <c r="R61" s="706"/>
      <c r="S61" s="691"/>
      <c r="T61" s="694"/>
      <c r="U61" s="116" t="s">
        <v>14</v>
      </c>
      <c r="V61" s="673"/>
      <c r="W61" s="116" t="s">
        <v>14</v>
      </c>
      <c r="X61" s="116" t="s">
        <v>13</v>
      </c>
      <c r="Y61" s="116" t="s">
        <v>13</v>
      </c>
      <c r="Z61" s="116" t="s">
        <v>13</v>
      </c>
      <c r="AA61" s="24">
        <f t="shared" si="2"/>
        <v>0.25</v>
      </c>
      <c r="AB61" s="673"/>
      <c r="AC61" s="116" t="s">
        <v>14</v>
      </c>
      <c r="AD61" s="116" t="s">
        <v>14</v>
      </c>
      <c r="AE61" s="160">
        <f t="shared" si="3"/>
        <v>0.25</v>
      </c>
      <c r="AF61" s="698"/>
      <c r="AG61" s="701"/>
    </row>
    <row r="62" spans="1:33" x14ac:dyDescent="0.25">
      <c r="A62" s="647"/>
      <c r="B62" s="650"/>
      <c r="C62" s="24" t="str">
        <f>IF(VLOOKUP(B60,PROPONENTES!$B$10:$N$111,6,FALSE)="","",VLOOKUP(B60,PROPONENTES!$B$10:$N$111,6,FALSE))</f>
        <v/>
      </c>
      <c r="D62" s="37">
        <f>VLOOKUP(B60,PROPONENTES!$B$10:$N$111,7,FALSE)</f>
        <v>0</v>
      </c>
      <c r="E62" s="114"/>
      <c r="F62" s="114"/>
      <c r="G62" s="125" t="str">
        <f>+'10'!E17</f>
        <v/>
      </c>
      <c r="H62" s="126" t="str">
        <f>IF(C62="","",IF(G62&gt;='10'!$J$15*0.4,"SI","NO"))</f>
        <v/>
      </c>
      <c r="I62" s="24">
        <f t="shared" si="70"/>
        <v>0</v>
      </c>
      <c r="J62" s="650"/>
      <c r="K62" s="706"/>
      <c r="L62" s="698"/>
      <c r="M62" s="706"/>
      <c r="N62" s="691"/>
      <c r="O62" s="115"/>
      <c r="P62" s="24" t="str">
        <f t="shared" si="0"/>
        <v>0</v>
      </c>
      <c r="Q62" s="691"/>
      <c r="R62" s="706"/>
      <c r="S62" s="691"/>
      <c r="T62" s="694"/>
      <c r="U62" s="116"/>
      <c r="V62" s="673"/>
      <c r="W62" s="116"/>
      <c r="X62" s="116"/>
      <c r="Y62" s="116"/>
      <c r="Z62" s="116"/>
      <c r="AA62" s="24">
        <f t="shared" si="2"/>
        <v>0</v>
      </c>
      <c r="AB62" s="673"/>
      <c r="AC62" s="116"/>
      <c r="AD62" s="116"/>
      <c r="AE62" s="160">
        <f t="shared" si="3"/>
        <v>0</v>
      </c>
      <c r="AF62" s="698"/>
      <c r="AG62" s="701"/>
    </row>
    <row r="63" spans="1:33" x14ac:dyDescent="0.25">
      <c r="A63" s="647"/>
      <c r="B63" s="650"/>
      <c r="C63" s="24" t="str">
        <f>IF(VLOOKUP(B60,PROPONENTES!$B$10:$N$111,8,FALSE)="","",VLOOKUP(B60,PROPONENTES!$B$10:$N$111,8,FALSE))</f>
        <v/>
      </c>
      <c r="D63" s="37">
        <f>VLOOKUP(B60,PROPONENTES!$B$10:$N$111,9,FALSE)</f>
        <v>0</v>
      </c>
      <c r="E63" s="114"/>
      <c r="F63" s="114"/>
      <c r="G63" s="125" t="str">
        <f>+'10'!E18</f>
        <v/>
      </c>
      <c r="H63" s="126" t="str">
        <f>IF(C63="","",IF(G63&gt;='10'!$J$15*0.4,"SI","NO"))</f>
        <v/>
      </c>
      <c r="I63" s="126">
        <f t="shared" si="70"/>
        <v>0</v>
      </c>
      <c r="J63" s="650"/>
      <c r="K63" s="706"/>
      <c r="L63" s="698"/>
      <c r="M63" s="706"/>
      <c r="N63" s="691"/>
      <c r="O63" s="114"/>
      <c r="P63" s="24" t="str">
        <f t="shared" si="0"/>
        <v>0</v>
      </c>
      <c r="Q63" s="691"/>
      <c r="R63" s="706"/>
      <c r="S63" s="691"/>
      <c r="T63" s="694"/>
      <c r="U63" s="116"/>
      <c r="V63" s="673"/>
      <c r="W63" s="116"/>
      <c r="X63" s="116"/>
      <c r="Y63" s="116"/>
      <c r="Z63" s="116"/>
      <c r="AA63" s="24">
        <f t="shared" si="2"/>
        <v>0</v>
      </c>
      <c r="AB63" s="673"/>
      <c r="AC63" s="116"/>
      <c r="AD63" s="116"/>
      <c r="AE63" s="160">
        <f t="shared" si="3"/>
        <v>0</v>
      </c>
      <c r="AF63" s="698"/>
      <c r="AG63" s="701"/>
    </row>
    <row r="64" spans="1:33" ht="15.75" thickBot="1" x14ac:dyDescent="0.3">
      <c r="A64" s="648"/>
      <c r="B64" s="651"/>
      <c r="C64" s="49" t="str">
        <f>IF(VLOOKUP(B60,PROPONENTES!$B$10:$N$111,10,FALSE)="","",VLOOKUP(B60,PROPONENTES!$B$10:$N$111,10,FALSE))</f>
        <v/>
      </c>
      <c r="D64" s="50">
        <f>VLOOKUP(B60,PROPONENTES!$B$10:$N$111,11,FALSE)</f>
        <v>0</v>
      </c>
      <c r="E64" s="118"/>
      <c r="F64" s="118"/>
      <c r="G64" s="127" t="str">
        <f>+'10'!E19</f>
        <v/>
      </c>
      <c r="H64" s="128" t="str">
        <f>IF(C64="","",IF(G64&gt;='10'!$J$15*0.4,"SI","NO"))</f>
        <v/>
      </c>
      <c r="I64" s="128">
        <f t="shared" si="70"/>
        <v>0</v>
      </c>
      <c r="J64" s="651"/>
      <c r="K64" s="707"/>
      <c r="L64" s="699"/>
      <c r="M64" s="707"/>
      <c r="N64" s="692"/>
      <c r="O64" s="118"/>
      <c r="P64" s="49" t="str">
        <f t="shared" si="0"/>
        <v>0</v>
      </c>
      <c r="Q64" s="692"/>
      <c r="R64" s="707"/>
      <c r="S64" s="692"/>
      <c r="T64" s="695"/>
      <c r="U64" s="148"/>
      <c r="V64" s="674"/>
      <c r="W64" s="148"/>
      <c r="X64" s="148"/>
      <c r="Y64" s="148"/>
      <c r="Z64" s="148"/>
      <c r="AA64" s="169">
        <f t="shared" si="2"/>
        <v>0</v>
      </c>
      <c r="AB64" s="674"/>
      <c r="AC64" s="148"/>
      <c r="AD64" s="148"/>
      <c r="AE64" s="161">
        <f t="shared" si="3"/>
        <v>0</v>
      </c>
      <c r="AF64" s="699"/>
      <c r="AG64" s="702"/>
    </row>
    <row r="65" spans="1:33" x14ac:dyDescent="0.25">
      <c r="A65" s="646">
        <v>11</v>
      </c>
      <c r="B65" s="649" t="str">
        <f>+PROPONENTES!B20</f>
        <v>CONSORCIO PARQUES KD E&amp;E 2024</v>
      </c>
      <c r="C65" s="44" t="str">
        <f>IF(VLOOKUP(B65,PROPONENTES!$B$10:$N$111,2,FALSE)="","",VLOOKUP(B65,PROPONENTES!$B$10:$N$111,2,FALSE))</f>
        <v>EDC INGENIERIA SAS</v>
      </c>
      <c r="D65" s="45">
        <f>VLOOKUP(B65,PROPONENTES!$B$10:$N$111,3,FALSE)</f>
        <v>0.5</v>
      </c>
      <c r="E65" s="109" t="s">
        <v>79</v>
      </c>
      <c r="F65" s="109" t="s">
        <v>79</v>
      </c>
      <c r="G65" s="123">
        <f>+'11'!E15</f>
        <v>4790.6625000000004</v>
      </c>
      <c r="H65" s="124" t="str">
        <f>IF(C65="","",IF(G65&gt;'11'!$J$15*0.4,"SI","NO"))</f>
        <v>SI</v>
      </c>
      <c r="I65" s="44">
        <f>IF(C65="",0,IF(AND(E65="SI",H65="SI",F65="SI"),1,0))</f>
        <v>1</v>
      </c>
      <c r="J65" s="649">
        <f>IF((I65+I66+I67+I68+I69)&gt;=1,1,0)</f>
        <v>1</v>
      </c>
      <c r="K65" s="705" t="s">
        <v>14</v>
      </c>
      <c r="L65" s="697">
        <f t="shared" ref="L65:L100" si="71">IF(K65="CUMPLE",10,0)</f>
        <v>10</v>
      </c>
      <c r="M65" s="705"/>
      <c r="N65" s="690">
        <f t="shared" si="23"/>
        <v>0</v>
      </c>
      <c r="O65" s="113" t="s">
        <v>118</v>
      </c>
      <c r="P65" s="44">
        <f t="shared" si="0"/>
        <v>0</v>
      </c>
      <c r="Q65" s="690">
        <f t="shared" ref="Q65" si="72">+L65+N65+IF(SUM(P65:P69)&gt;=1,-1,0)</f>
        <v>10</v>
      </c>
      <c r="R65" s="705" t="s">
        <v>14</v>
      </c>
      <c r="S65" s="690">
        <f t="shared" ref="S65" si="73">IF(R65="CUMPLE",9,0)</f>
        <v>9</v>
      </c>
      <c r="T65" s="693" t="s">
        <v>14</v>
      </c>
      <c r="U65" s="111" t="s">
        <v>14</v>
      </c>
      <c r="V65" s="696">
        <f t="shared" ref="V65" si="74">IF(AND(T65="",U65="",U66="",U67="",U68="",U69=""),"",IF(AND(T65="CUMPLE",U65="",U66="",U67="",U68="",U69=""),"",IF(AND(T65="CUMPLE",OR(U65="CUMPLE",U65=""),OR(U66="CUMPLE",U66=""),OR(U67="CUMPLE",U67=""),OR(U68="CUMPLE",U68=""),OR(U69="CUMPLE",U69="")),20,0)))</f>
        <v>20</v>
      </c>
      <c r="W65" s="111" t="s">
        <v>13</v>
      </c>
      <c r="X65" s="111" t="s">
        <v>13</v>
      </c>
      <c r="Y65" s="111" t="s">
        <v>13</v>
      </c>
      <c r="Z65" s="111" t="s">
        <v>13</v>
      </c>
      <c r="AA65" s="168">
        <f t="shared" si="2"/>
        <v>0</v>
      </c>
      <c r="AB65" s="696">
        <f t="shared" ref="AB65" si="75">IF((AA65+AA66+AA67+AA68+AA69)&gt;=0.25,0.25,0)</f>
        <v>0.25</v>
      </c>
      <c r="AC65" s="111" t="s">
        <v>14</v>
      </c>
      <c r="AD65" s="111" t="s">
        <v>14</v>
      </c>
      <c r="AE65" s="159">
        <f t="shared" si="3"/>
        <v>0.25</v>
      </c>
      <c r="AF65" s="697">
        <f t="shared" ref="AF65" si="76">IF((AE65+AE66+AE67+AE68+AE69)&gt;=0.25,0.25,0)</f>
        <v>0.25</v>
      </c>
      <c r="AG65" s="700"/>
    </row>
    <row r="66" spans="1:33" x14ac:dyDescent="0.25">
      <c r="A66" s="647"/>
      <c r="B66" s="650"/>
      <c r="C66" s="24" t="str">
        <f>IF(VLOOKUP(B65,PROPONENTES!$B$10:$N$111,4,FALSE)="","",VLOOKUP(B65,PROPONENTES!$B$10:$N$111,4,FALSE))</f>
        <v>ESTUDIOS E INGENIERIA SAS</v>
      </c>
      <c r="D66" s="37">
        <f>VLOOKUP(B65,PROPONENTES!$B$10:$N$111,5,FALSE)</f>
        <v>0.5</v>
      </c>
      <c r="E66" s="114" t="s">
        <v>79</v>
      </c>
      <c r="F66" s="114" t="s">
        <v>79</v>
      </c>
      <c r="G66" s="125">
        <f>+'11'!E16</f>
        <v>9067.8235000000004</v>
      </c>
      <c r="H66" s="126" t="str">
        <f>IF(C66="","",IF(G66&gt;'11'!$J$15*0.4,"SI","NO"))</f>
        <v>SI</v>
      </c>
      <c r="I66" s="24">
        <f t="shared" ref="I66:I69" si="77">IF(C66="",0,IF(AND(E66="SI",H66="SI",F66="SI"),1,0))</f>
        <v>1</v>
      </c>
      <c r="J66" s="650"/>
      <c r="K66" s="706"/>
      <c r="L66" s="698"/>
      <c r="M66" s="706"/>
      <c r="N66" s="691"/>
      <c r="O66" s="115" t="s">
        <v>118</v>
      </c>
      <c r="P66" s="24">
        <f t="shared" si="0"/>
        <v>0</v>
      </c>
      <c r="Q66" s="691"/>
      <c r="R66" s="706"/>
      <c r="S66" s="691"/>
      <c r="T66" s="694"/>
      <c r="U66" s="116" t="s">
        <v>14</v>
      </c>
      <c r="V66" s="673"/>
      <c r="W66" s="116" t="s">
        <v>14</v>
      </c>
      <c r="X66" s="116" t="s">
        <v>14</v>
      </c>
      <c r="Y66" s="116" t="s">
        <v>14</v>
      </c>
      <c r="Z66" s="116" t="s">
        <v>14</v>
      </c>
      <c r="AA66" s="24">
        <f t="shared" si="2"/>
        <v>0.25</v>
      </c>
      <c r="AB66" s="673"/>
      <c r="AC66" s="116" t="s">
        <v>14</v>
      </c>
      <c r="AD66" s="116" t="s">
        <v>14</v>
      </c>
      <c r="AE66" s="160">
        <f t="shared" si="3"/>
        <v>0.25</v>
      </c>
      <c r="AF66" s="698"/>
      <c r="AG66" s="701"/>
    </row>
    <row r="67" spans="1:33" x14ac:dyDescent="0.25">
      <c r="A67" s="647"/>
      <c r="B67" s="650"/>
      <c r="C67" s="24" t="str">
        <f>IF(VLOOKUP(B65,PROPONENTES!$B$10:$N$111,6,FALSE)="","",VLOOKUP(B65,PROPONENTES!$B$10:$N$111,6,FALSE))</f>
        <v/>
      </c>
      <c r="D67" s="37">
        <f>VLOOKUP(B65,PROPONENTES!$B$10:$N$111,7,FALSE)</f>
        <v>0</v>
      </c>
      <c r="E67" s="114"/>
      <c r="F67" s="114"/>
      <c r="G67" s="125" t="str">
        <f>+'11'!E17</f>
        <v/>
      </c>
      <c r="H67" s="126" t="str">
        <f>IF(C67="","",IF(G67&gt;='11'!$J$15*0.4,"SI","NO"))</f>
        <v/>
      </c>
      <c r="I67" s="24">
        <f t="shared" si="77"/>
        <v>0</v>
      </c>
      <c r="J67" s="650"/>
      <c r="K67" s="706"/>
      <c r="L67" s="698"/>
      <c r="M67" s="706"/>
      <c r="N67" s="691"/>
      <c r="O67" s="115"/>
      <c r="P67" s="24" t="str">
        <f t="shared" si="0"/>
        <v>0</v>
      </c>
      <c r="Q67" s="691"/>
      <c r="R67" s="706"/>
      <c r="S67" s="691"/>
      <c r="T67" s="694"/>
      <c r="U67" s="116"/>
      <c r="V67" s="673"/>
      <c r="W67" s="116"/>
      <c r="X67" s="116"/>
      <c r="Y67" s="116"/>
      <c r="Z67" s="116"/>
      <c r="AA67" s="24">
        <f t="shared" si="2"/>
        <v>0</v>
      </c>
      <c r="AB67" s="673"/>
      <c r="AC67" s="116"/>
      <c r="AD67" s="116"/>
      <c r="AE67" s="160">
        <f t="shared" si="3"/>
        <v>0</v>
      </c>
      <c r="AF67" s="698"/>
      <c r="AG67" s="701"/>
    </row>
    <row r="68" spans="1:33" x14ac:dyDescent="0.25">
      <c r="A68" s="647"/>
      <c r="B68" s="650"/>
      <c r="C68" s="24" t="str">
        <f>IF(VLOOKUP(B65,PROPONENTES!$B$10:$N$111,8,FALSE)="","",VLOOKUP(B65,PROPONENTES!$B$10:$N$111,8,FALSE))</f>
        <v/>
      </c>
      <c r="D68" s="37">
        <f>VLOOKUP(B65,PROPONENTES!$B$10:$N$111,9,FALSE)</f>
        <v>0</v>
      </c>
      <c r="E68" s="114"/>
      <c r="F68" s="114"/>
      <c r="G68" s="125" t="str">
        <f>+'11'!E18</f>
        <v/>
      </c>
      <c r="H68" s="126" t="str">
        <f>IF(C68="","",IF(G68&gt;='11'!$J$15*0.4,"SI","NO"))</f>
        <v/>
      </c>
      <c r="I68" s="126">
        <f t="shared" si="77"/>
        <v>0</v>
      </c>
      <c r="J68" s="650"/>
      <c r="K68" s="706"/>
      <c r="L68" s="698"/>
      <c r="M68" s="706"/>
      <c r="N68" s="691"/>
      <c r="O68" s="114"/>
      <c r="P68" s="24" t="str">
        <f t="shared" si="0"/>
        <v>0</v>
      </c>
      <c r="Q68" s="691"/>
      <c r="R68" s="706"/>
      <c r="S68" s="691"/>
      <c r="T68" s="694"/>
      <c r="U68" s="116"/>
      <c r="V68" s="673"/>
      <c r="W68" s="116"/>
      <c r="X68" s="116"/>
      <c r="Y68" s="116"/>
      <c r="Z68" s="116"/>
      <c r="AA68" s="24">
        <f t="shared" si="2"/>
        <v>0</v>
      </c>
      <c r="AB68" s="673"/>
      <c r="AC68" s="116"/>
      <c r="AD68" s="116"/>
      <c r="AE68" s="160">
        <f t="shared" si="3"/>
        <v>0</v>
      </c>
      <c r="AF68" s="698"/>
      <c r="AG68" s="701"/>
    </row>
    <row r="69" spans="1:33" ht="15.75" thickBot="1" x14ac:dyDescent="0.3">
      <c r="A69" s="648"/>
      <c r="B69" s="651"/>
      <c r="C69" s="49" t="str">
        <f>IF(VLOOKUP(B65,PROPONENTES!$B$10:$N$111,10,FALSE)="","",VLOOKUP(B65,PROPONENTES!$B$10:$N$111,10,FALSE))</f>
        <v/>
      </c>
      <c r="D69" s="50">
        <f>VLOOKUP(B65,PROPONENTES!$B$10:$N$111,11,FALSE)</f>
        <v>0</v>
      </c>
      <c r="E69" s="118"/>
      <c r="F69" s="118"/>
      <c r="G69" s="127" t="str">
        <f>+'11'!E19</f>
        <v/>
      </c>
      <c r="H69" s="128" t="str">
        <f>IF(C69="","",IF(G69&gt;='11'!$J$15*0.4,"SI","NO"))</f>
        <v/>
      </c>
      <c r="I69" s="128">
        <f t="shared" si="77"/>
        <v>0</v>
      </c>
      <c r="J69" s="651"/>
      <c r="K69" s="707"/>
      <c r="L69" s="699"/>
      <c r="M69" s="707"/>
      <c r="N69" s="692"/>
      <c r="O69" s="118"/>
      <c r="P69" s="49" t="str">
        <f t="shared" si="0"/>
        <v>0</v>
      </c>
      <c r="Q69" s="692"/>
      <c r="R69" s="707"/>
      <c r="S69" s="692"/>
      <c r="T69" s="695"/>
      <c r="U69" s="148"/>
      <c r="V69" s="674"/>
      <c r="W69" s="148"/>
      <c r="X69" s="148"/>
      <c r="Y69" s="148"/>
      <c r="Z69" s="148"/>
      <c r="AA69" s="169">
        <f t="shared" si="2"/>
        <v>0</v>
      </c>
      <c r="AB69" s="674"/>
      <c r="AC69" s="148"/>
      <c r="AD69" s="148"/>
      <c r="AE69" s="161">
        <f t="shared" si="3"/>
        <v>0</v>
      </c>
      <c r="AF69" s="699"/>
      <c r="AG69" s="702"/>
    </row>
    <row r="70" spans="1:33" x14ac:dyDescent="0.25">
      <c r="A70" s="646">
        <v>12</v>
      </c>
      <c r="B70" s="649" t="str">
        <f>+PROPONENTES!B21</f>
        <v>CONSORCIO RC-B - FDLK-LP-013-2024</v>
      </c>
      <c r="C70" s="44" t="str">
        <f>IF(VLOOKUP(B70,PROPONENTES!$B$10:$N$111,2,FALSE)="","",VLOOKUP(B70,PROPONENTES!$B$10:$N$111,2,FALSE))</f>
        <v>RC ARQUITECTOS SAS</v>
      </c>
      <c r="D70" s="45">
        <f>VLOOKUP(B70,PROPONENTES!$B$10:$N$111,3,FALSE)</f>
        <v>0.9</v>
      </c>
      <c r="E70" s="109" t="s">
        <v>79</v>
      </c>
      <c r="F70" s="109" t="s">
        <v>79</v>
      </c>
      <c r="G70" s="123">
        <f>+'12'!E15</f>
        <v>2314.1064999999999</v>
      </c>
      <c r="H70" s="124" t="str">
        <f>IF(C70="","",IF(G70&gt;'12'!$J$15*0.4,"SI","NO"))</f>
        <v>SI</v>
      </c>
      <c r="I70" s="44">
        <f>IF(C70="",0,IF(AND(E70="SI",H70="SI",F70="SI"),1,0))</f>
        <v>1</v>
      </c>
      <c r="J70" s="649">
        <f>IF((I70+I71+I72+I73+I74)&gt;=1,1,0)</f>
        <v>1</v>
      </c>
      <c r="K70" s="705" t="s">
        <v>14</v>
      </c>
      <c r="L70" s="697">
        <f t="shared" ref="L70:L105" si="78">IF(K70="CUMPLE",10,0)</f>
        <v>10</v>
      </c>
      <c r="M70" s="705"/>
      <c r="N70" s="690">
        <f t="shared" si="23"/>
        <v>0</v>
      </c>
      <c r="O70" s="113" t="s">
        <v>118</v>
      </c>
      <c r="P70" s="44">
        <f t="shared" si="0"/>
        <v>0</v>
      </c>
      <c r="Q70" s="690">
        <f t="shared" ref="Q70" si="79">+L70+N70+IF(SUM(P70:P74)&gt;=1,-1,0)</f>
        <v>10</v>
      </c>
      <c r="R70" s="705" t="s">
        <v>14</v>
      </c>
      <c r="S70" s="690">
        <f t="shared" ref="S70" si="80">IF(R70="CUMPLE",9,0)</f>
        <v>9</v>
      </c>
      <c r="T70" s="693" t="s">
        <v>14</v>
      </c>
      <c r="U70" s="111" t="s">
        <v>14</v>
      </c>
      <c r="V70" s="696">
        <f t="shared" ref="V70" si="81">IF(AND(T70="",U70="",U71="",U72="",U73="",U74=""),"",IF(AND(T70="CUMPLE",U70="",U71="",U72="",U73="",U74=""),"",IF(AND(T70="CUMPLE",OR(U70="CUMPLE",U70=""),OR(U71="CUMPLE",U71=""),OR(U72="CUMPLE",U72=""),OR(U73="CUMPLE",U73=""),OR(U74="CUMPLE",U74="")),20,0)))</f>
        <v>20</v>
      </c>
      <c r="W70" s="111" t="s">
        <v>13</v>
      </c>
      <c r="X70" s="111" t="s">
        <v>13</v>
      </c>
      <c r="Y70" s="111" t="s">
        <v>13</v>
      </c>
      <c r="Z70" s="111" t="s">
        <v>13</v>
      </c>
      <c r="AA70" s="168">
        <f t="shared" si="2"/>
        <v>0</v>
      </c>
      <c r="AB70" s="696">
        <f t="shared" ref="AB70" si="82">IF((AA70+AA71+AA72+AA73+AA74)&gt;=0.25,0.25,0)</f>
        <v>0.25</v>
      </c>
      <c r="AC70" s="111" t="s">
        <v>14</v>
      </c>
      <c r="AD70" s="111" t="s">
        <v>14</v>
      </c>
      <c r="AE70" s="159">
        <f t="shared" si="3"/>
        <v>0.25</v>
      </c>
      <c r="AF70" s="697">
        <f t="shared" ref="AF70" si="83">IF((AE70+AE71+AE72+AE73+AE74)&gt;=0.25,0.25,0)</f>
        <v>0.25</v>
      </c>
      <c r="AG70" s="700"/>
    </row>
    <row r="71" spans="1:33" x14ac:dyDescent="0.25">
      <c r="A71" s="647"/>
      <c r="B71" s="650"/>
      <c r="C71" s="24" t="str">
        <f>IF(VLOOKUP(B70,PROPONENTES!$B$10:$N$111,4,FALSE)="","",VLOOKUP(B70,PROPONENTES!$B$10:$N$111,4,FALSE))</f>
        <v xml:space="preserve">BUSINES GROUP CG SAS </v>
      </c>
      <c r="D71" s="37">
        <f>VLOOKUP(B70,PROPONENTES!$B$10:$N$111,5,FALSE)</f>
        <v>0.1</v>
      </c>
      <c r="E71" s="114" t="s">
        <v>77</v>
      </c>
      <c r="F71" s="114" t="s">
        <v>77</v>
      </c>
      <c r="G71" s="125">
        <f>+'12'!E16</f>
        <v>0</v>
      </c>
      <c r="H71" s="126" t="str">
        <f>IF(C71="","",IF(G71&gt;'12'!$J$15*0.4,"SI","NO"))</f>
        <v>NO</v>
      </c>
      <c r="I71" s="24">
        <f t="shared" ref="I71:I74" si="84">IF(C71="",0,IF(AND(E71="SI",H71="SI",F71="SI"),1,0))</f>
        <v>0</v>
      </c>
      <c r="J71" s="650"/>
      <c r="K71" s="706"/>
      <c r="L71" s="698"/>
      <c r="M71" s="706"/>
      <c r="N71" s="691"/>
      <c r="O71" s="115" t="s">
        <v>118</v>
      </c>
      <c r="P71" s="24">
        <f t="shared" si="0"/>
        <v>0</v>
      </c>
      <c r="Q71" s="691"/>
      <c r="R71" s="706"/>
      <c r="S71" s="691"/>
      <c r="T71" s="694"/>
      <c r="U71" s="116" t="s">
        <v>14</v>
      </c>
      <c r="V71" s="673"/>
      <c r="W71" s="116" t="s">
        <v>14</v>
      </c>
      <c r="X71" s="116" t="s">
        <v>14</v>
      </c>
      <c r="Y71" s="116" t="s">
        <v>14</v>
      </c>
      <c r="Z71" s="116" t="s">
        <v>14</v>
      </c>
      <c r="AA71" s="24">
        <f t="shared" si="2"/>
        <v>0.25</v>
      </c>
      <c r="AB71" s="673"/>
      <c r="AC71" s="116" t="s">
        <v>14</v>
      </c>
      <c r="AD71" s="116" t="s">
        <v>14</v>
      </c>
      <c r="AE71" s="160">
        <f t="shared" si="3"/>
        <v>0.25</v>
      </c>
      <c r="AF71" s="698"/>
      <c r="AG71" s="701"/>
    </row>
    <row r="72" spans="1:33" x14ac:dyDescent="0.25">
      <c r="A72" s="647"/>
      <c r="B72" s="650"/>
      <c r="C72" s="24" t="str">
        <f>IF(VLOOKUP(B70,PROPONENTES!$B$10:$N$111,6,FALSE)="","",VLOOKUP(B70,PROPONENTES!$B$10:$N$111,6,FALSE))</f>
        <v/>
      </c>
      <c r="D72" s="37">
        <f>VLOOKUP(B70,PROPONENTES!$B$10:$N$111,7,FALSE)</f>
        <v>0</v>
      </c>
      <c r="E72" s="114"/>
      <c r="F72" s="114"/>
      <c r="G72" s="125" t="str">
        <f>+'12'!E17</f>
        <v/>
      </c>
      <c r="H72" s="126" t="str">
        <f>IF(C72="","",IF(G72&gt;='12'!$J$15*0.4,"SI","NO"))</f>
        <v/>
      </c>
      <c r="I72" s="24">
        <f t="shared" si="84"/>
        <v>0</v>
      </c>
      <c r="J72" s="650"/>
      <c r="K72" s="706"/>
      <c r="L72" s="698"/>
      <c r="M72" s="706"/>
      <c r="N72" s="691"/>
      <c r="O72" s="115"/>
      <c r="P72" s="24" t="str">
        <f t="shared" si="0"/>
        <v>0</v>
      </c>
      <c r="Q72" s="691"/>
      <c r="R72" s="706"/>
      <c r="S72" s="691"/>
      <c r="T72" s="694"/>
      <c r="U72" s="116"/>
      <c r="V72" s="673"/>
      <c r="W72" s="116"/>
      <c r="X72" s="116"/>
      <c r="Y72" s="116"/>
      <c r="Z72" s="116"/>
      <c r="AA72" s="24">
        <f t="shared" si="2"/>
        <v>0</v>
      </c>
      <c r="AB72" s="673"/>
      <c r="AC72" s="116"/>
      <c r="AD72" s="116"/>
      <c r="AE72" s="160">
        <f t="shared" si="3"/>
        <v>0</v>
      </c>
      <c r="AF72" s="698"/>
      <c r="AG72" s="701"/>
    </row>
    <row r="73" spans="1:33" x14ac:dyDescent="0.25">
      <c r="A73" s="647"/>
      <c r="B73" s="650"/>
      <c r="C73" s="24" t="str">
        <f>IF(VLOOKUP(B70,PROPONENTES!$B$10:$N$111,8,FALSE)="","",VLOOKUP(B70,PROPONENTES!$B$10:$N$111,8,FALSE))</f>
        <v/>
      </c>
      <c r="D73" s="37">
        <f>VLOOKUP(B70,PROPONENTES!$B$10:$N$111,9,FALSE)</f>
        <v>0</v>
      </c>
      <c r="E73" s="114"/>
      <c r="F73" s="114"/>
      <c r="G73" s="125" t="str">
        <f>+'12'!E18</f>
        <v/>
      </c>
      <c r="H73" s="126" t="str">
        <f>IF(C73="","",IF(G73&gt;='12'!$J$15*0.4,"SI","NO"))</f>
        <v/>
      </c>
      <c r="I73" s="126">
        <f t="shared" si="84"/>
        <v>0</v>
      </c>
      <c r="J73" s="650"/>
      <c r="K73" s="706"/>
      <c r="L73" s="698"/>
      <c r="M73" s="706"/>
      <c r="N73" s="691"/>
      <c r="O73" s="114"/>
      <c r="P73" s="24" t="str">
        <f t="shared" si="0"/>
        <v>0</v>
      </c>
      <c r="Q73" s="691"/>
      <c r="R73" s="706"/>
      <c r="S73" s="691"/>
      <c r="T73" s="694"/>
      <c r="U73" s="116"/>
      <c r="V73" s="673"/>
      <c r="W73" s="116"/>
      <c r="X73" s="116"/>
      <c r="Y73" s="116"/>
      <c r="Z73" s="116"/>
      <c r="AA73" s="24">
        <f t="shared" si="2"/>
        <v>0</v>
      </c>
      <c r="AB73" s="673"/>
      <c r="AC73" s="116"/>
      <c r="AD73" s="116"/>
      <c r="AE73" s="160">
        <f t="shared" si="3"/>
        <v>0</v>
      </c>
      <c r="AF73" s="698"/>
      <c r="AG73" s="701"/>
    </row>
    <row r="74" spans="1:33" ht="15.75" thickBot="1" x14ac:dyDescent="0.3">
      <c r="A74" s="648"/>
      <c r="B74" s="651"/>
      <c r="C74" s="49" t="str">
        <f>IF(VLOOKUP(B70,PROPONENTES!$B$10:$N$111,10,FALSE)="","",VLOOKUP(B70,PROPONENTES!$B$10:$N$111,10,FALSE))</f>
        <v/>
      </c>
      <c r="D74" s="50">
        <f>VLOOKUP(B70,PROPONENTES!$B$10:$N$111,11,FALSE)</f>
        <v>0</v>
      </c>
      <c r="E74" s="118"/>
      <c r="F74" s="118"/>
      <c r="G74" s="127" t="str">
        <f>+'12'!E19</f>
        <v/>
      </c>
      <c r="H74" s="128" t="str">
        <f>IF(C74="","",IF(G74&gt;='12'!$J$15*0.4,"SI","NO"))</f>
        <v/>
      </c>
      <c r="I74" s="128">
        <f t="shared" si="84"/>
        <v>0</v>
      </c>
      <c r="J74" s="651"/>
      <c r="K74" s="707"/>
      <c r="L74" s="699"/>
      <c r="M74" s="707"/>
      <c r="N74" s="692"/>
      <c r="O74" s="118"/>
      <c r="P74" s="49" t="str">
        <f t="shared" si="0"/>
        <v>0</v>
      </c>
      <c r="Q74" s="692"/>
      <c r="R74" s="707"/>
      <c r="S74" s="692"/>
      <c r="T74" s="695"/>
      <c r="U74" s="148"/>
      <c r="V74" s="674"/>
      <c r="W74" s="148"/>
      <c r="X74" s="148"/>
      <c r="Y74" s="148"/>
      <c r="Z74" s="148"/>
      <c r="AA74" s="169">
        <f t="shared" si="2"/>
        <v>0</v>
      </c>
      <c r="AB74" s="674"/>
      <c r="AC74" s="148"/>
      <c r="AD74" s="148"/>
      <c r="AE74" s="161">
        <f t="shared" si="3"/>
        <v>0</v>
      </c>
      <c r="AF74" s="699"/>
      <c r="AG74" s="702"/>
    </row>
    <row r="75" spans="1:33" x14ac:dyDescent="0.25">
      <c r="A75" s="646">
        <v>13</v>
      </c>
      <c r="B75" s="649" t="str">
        <f>+PROPONENTES!B22</f>
        <v>CONSORCIO KENNEPARK BQ 2024</v>
      </c>
      <c r="C75" s="44" t="str">
        <f>IF(VLOOKUP(B75,PROPONENTES!$B$10:$N$111,2,FALSE)="","",VLOOKUP(B75,PROPONENTES!$B$10:$N$111,2,FALSE))</f>
        <v xml:space="preserve">BRAYCON INGENIERIA SAS </v>
      </c>
      <c r="D75" s="45">
        <f>VLOOKUP(B75,PROPONENTES!$B$10:$N$111,3,FALSE)</f>
        <v>0.45</v>
      </c>
      <c r="E75" s="109" t="s">
        <v>77</v>
      </c>
      <c r="F75" s="109" t="s">
        <v>77</v>
      </c>
      <c r="G75" s="123">
        <f>+'13'!E15</f>
        <v>1445.6814999999999</v>
      </c>
      <c r="H75" s="124" t="str">
        <f>IF(C75="","",IF(G75&gt;'13'!$J$15*0.4,"SI","NO"))</f>
        <v>SI</v>
      </c>
      <c r="I75" s="44">
        <f>IF(C75="",0,IF(AND(E75="SI",H75="SI",F75="SI"),1,0))</f>
        <v>0</v>
      </c>
      <c r="J75" s="649">
        <f>IF((I75+I76+I77+I78+I79)&gt;=1,1,0)</f>
        <v>1</v>
      </c>
      <c r="K75" s="705" t="s">
        <v>14</v>
      </c>
      <c r="L75" s="697">
        <f t="shared" ref="L75:L110" si="85">IF(K75="CUMPLE",10,0)</f>
        <v>10</v>
      </c>
      <c r="M75" s="705"/>
      <c r="N75" s="690">
        <f t="shared" si="23"/>
        <v>0</v>
      </c>
      <c r="O75" s="113" t="s">
        <v>118</v>
      </c>
      <c r="P75" s="44">
        <f t="shared" si="0"/>
        <v>0</v>
      </c>
      <c r="Q75" s="690">
        <f t="shared" ref="Q75" si="86">+L75+N75+IF(SUM(P75:P79)&gt;=1,-1,0)</f>
        <v>10</v>
      </c>
      <c r="R75" s="705" t="s">
        <v>14</v>
      </c>
      <c r="S75" s="690">
        <f t="shared" ref="S75" si="87">IF(R75="CUMPLE",9,0)</f>
        <v>9</v>
      </c>
      <c r="T75" s="693" t="s">
        <v>14</v>
      </c>
      <c r="U75" s="111" t="s">
        <v>14</v>
      </c>
      <c r="V75" s="696">
        <f t="shared" ref="V75" si="88">IF(AND(T75="",U75="",U76="",U77="",U78="",U79=""),"",IF(AND(T75="CUMPLE",U75="",U76="",U77="",U78="",U79=""),"",IF(AND(T75="CUMPLE",OR(U75="CUMPLE",U75=""),OR(U76="CUMPLE",U76=""),OR(U77="CUMPLE",U77=""),OR(U78="CUMPLE",U78=""),OR(U79="CUMPLE",U79="")),20,0)))</f>
        <v>20</v>
      </c>
      <c r="W75" s="111" t="s">
        <v>14</v>
      </c>
      <c r="X75" s="116" t="s">
        <v>13</v>
      </c>
      <c r="Y75" s="116" t="s">
        <v>13</v>
      </c>
      <c r="Z75" s="116" t="s">
        <v>13</v>
      </c>
      <c r="AA75" s="168">
        <f t="shared" si="2"/>
        <v>0.25</v>
      </c>
      <c r="AB75" s="696">
        <f t="shared" ref="AB75" si="89">IF((AA75+AA76+AA77+AA78+AA79)&gt;=0.25,0.25,0)</f>
        <v>0.25</v>
      </c>
      <c r="AC75" s="111" t="s">
        <v>14</v>
      </c>
      <c r="AD75" s="111" t="s">
        <v>14</v>
      </c>
      <c r="AE75" s="159">
        <f t="shared" si="3"/>
        <v>0.25</v>
      </c>
      <c r="AF75" s="697">
        <f t="shared" ref="AF75" si="90">IF((AE75+AE76+AE77+AE78+AE79)&gt;=0.25,0.25,0)</f>
        <v>0.25</v>
      </c>
      <c r="AG75" s="700"/>
    </row>
    <row r="76" spans="1:33" ht="30" x14ac:dyDescent="0.25">
      <c r="A76" s="647"/>
      <c r="B76" s="650"/>
      <c r="C76" s="24" t="str">
        <f>IF(VLOOKUP(B75,PROPONENTES!$B$10:$N$111,4,FALSE)="","",VLOOKUP(B75,PROPONENTES!$B$10:$N$111,4,FALSE))</f>
        <v xml:space="preserve">CARLOS ARTURO ARANGO 
SALAZAR </v>
      </c>
      <c r="D76" s="37">
        <f>VLOOKUP(B75,PROPONENTES!$B$10:$N$111,5,FALSE)</f>
        <v>0.05</v>
      </c>
      <c r="E76" s="114" t="s">
        <v>77</v>
      </c>
      <c r="F76" s="114" t="s">
        <v>79</v>
      </c>
      <c r="G76" s="125">
        <f>+'13'!E16</f>
        <v>4500.6549999999997</v>
      </c>
      <c r="H76" s="126" t="str">
        <f>IF(C76="","",IF(G76&gt;'13'!$J$15*0.4,"SI","NO"))</f>
        <v>SI</v>
      </c>
      <c r="I76" s="24">
        <f t="shared" ref="I76:I79" si="91">IF(C76="",0,IF(AND(E76="SI",H76="SI",F76="SI"),1,0))</f>
        <v>0</v>
      </c>
      <c r="J76" s="650"/>
      <c r="K76" s="706"/>
      <c r="L76" s="698"/>
      <c r="M76" s="706"/>
      <c r="N76" s="691"/>
      <c r="O76" s="115" t="s">
        <v>118</v>
      </c>
      <c r="P76" s="24">
        <f t="shared" si="0"/>
        <v>0</v>
      </c>
      <c r="Q76" s="691"/>
      <c r="R76" s="706"/>
      <c r="S76" s="691"/>
      <c r="T76" s="694"/>
      <c r="U76" s="116" t="s">
        <v>14</v>
      </c>
      <c r="V76" s="673"/>
      <c r="W76" s="116" t="s">
        <v>13</v>
      </c>
      <c r="X76" s="116" t="s">
        <v>13</v>
      </c>
      <c r="Y76" s="116" t="s">
        <v>13</v>
      </c>
      <c r="Z76" s="116" t="s">
        <v>13</v>
      </c>
      <c r="AA76" s="24">
        <f t="shared" si="2"/>
        <v>0</v>
      </c>
      <c r="AB76" s="673"/>
      <c r="AC76" s="116" t="s">
        <v>14</v>
      </c>
      <c r="AD76" s="116" t="s">
        <v>14</v>
      </c>
      <c r="AE76" s="160">
        <f t="shared" si="3"/>
        <v>0</v>
      </c>
      <c r="AF76" s="698"/>
      <c r="AG76" s="701"/>
    </row>
    <row r="77" spans="1:33" x14ac:dyDescent="0.25">
      <c r="A77" s="647"/>
      <c r="B77" s="650"/>
      <c r="C77" s="24" t="str">
        <f>IF(VLOOKUP(B75,PROPONENTES!$B$10:$N$111,6,FALSE)="","",VLOOKUP(B75,PROPONENTES!$B$10:$N$111,6,FALSE))</f>
        <v xml:space="preserve">DQ INVERSIONES SAS </v>
      </c>
      <c r="D77" s="37">
        <f>VLOOKUP(B75,PROPONENTES!$B$10:$N$111,7,FALSE)</f>
        <v>0.5</v>
      </c>
      <c r="E77" s="114" t="s">
        <v>79</v>
      </c>
      <c r="F77" s="114" t="s">
        <v>79</v>
      </c>
      <c r="G77" s="125">
        <f>+'13'!E17</f>
        <v>10460.316999999999</v>
      </c>
      <c r="H77" s="126" t="str">
        <f>IF(C77="","",IF(G77&gt;'13'!$J$15*0.4,"SI","NO"))</f>
        <v>SI</v>
      </c>
      <c r="I77" s="24">
        <f t="shared" si="91"/>
        <v>1</v>
      </c>
      <c r="J77" s="650"/>
      <c r="K77" s="706"/>
      <c r="L77" s="698"/>
      <c r="M77" s="706"/>
      <c r="N77" s="691"/>
      <c r="O77" s="115" t="s">
        <v>118</v>
      </c>
      <c r="P77" s="24">
        <f t="shared" si="0"/>
        <v>0</v>
      </c>
      <c r="Q77" s="691"/>
      <c r="R77" s="706"/>
      <c r="S77" s="691"/>
      <c r="T77" s="694"/>
      <c r="U77" s="116" t="s">
        <v>14</v>
      </c>
      <c r="V77" s="673"/>
      <c r="W77" s="116" t="s">
        <v>14</v>
      </c>
      <c r="X77" s="116" t="s">
        <v>13</v>
      </c>
      <c r="Y77" s="116" t="s">
        <v>13</v>
      </c>
      <c r="Z77" s="116" t="s">
        <v>13</v>
      </c>
      <c r="AA77" s="24">
        <f t="shared" si="2"/>
        <v>0.25</v>
      </c>
      <c r="AB77" s="673"/>
      <c r="AC77" s="116" t="s">
        <v>14</v>
      </c>
      <c r="AD77" s="116" t="s">
        <v>14</v>
      </c>
      <c r="AE77" s="160">
        <f t="shared" si="3"/>
        <v>0.25</v>
      </c>
      <c r="AF77" s="698"/>
      <c r="AG77" s="701"/>
    </row>
    <row r="78" spans="1:33" x14ac:dyDescent="0.25">
      <c r="A78" s="647"/>
      <c r="B78" s="650"/>
      <c r="C78" s="24" t="str">
        <f>IF(VLOOKUP(B75,PROPONENTES!$B$10:$N$111,8,FALSE)="","",VLOOKUP(B75,PROPONENTES!$B$10:$N$111,8,FALSE))</f>
        <v/>
      </c>
      <c r="D78" s="37">
        <f>VLOOKUP(B75,PROPONENTES!$B$10:$N$111,9,FALSE)</f>
        <v>0</v>
      </c>
      <c r="E78" s="114"/>
      <c r="F78" s="114"/>
      <c r="G78" s="125" t="str">
        <f>+'13'!E18</f>
        <v/>
      </c>
      <c r="H78" s="126" t="str">
        <f>IF(C78="","",IF(G78&gt;='13'!$J$15*0.4,"SI","NO"))</f>
        <v/>
      </c>
      <c r="I78" s="126">
        <f t="shared" si="91"/>
        <v>0</v>
      </c>
      <c r="J78" s="650"/>
      <c r="K78" s="706"/>
      <c r="L78" s="698"/>
      <c r="M78" s="706"/>
      <c r="N78" s="691"/>
      <c r="O78" s="114"/>
      <c r="P78" s="24" t="str">
        <f t="shared" si="0"/>
        <v>0</v>
      </c>
      <c r="Q78" s="691"/>
      <c r="R78" s="706"/>
      <c r="S78" s="691"/>
      <c r="T78" s="694"/>
      <c r="U78" s="116"/>
      <c r="V78" s="673"/>
      <c r="W78" s="116"/>
      <c r="X78" s="116"/>
      <c r="Y78" s="116"/>
      <c r="Z78" s="116"/>
      <c r="AA78" s="24">
        <f t="shared" si="2"/>
        <v>0</v>
      </c>
      <c r="AB78" s="673"/>
      <c r="AC78" s="116"/>
      <c r="AD78" s="116"/>
      <c r="AE78" s="160">
        <f t="shared" si="3"/>
        <v>0</v>
      </c>
      <c r="AF78" s="698"/>
      <c r="AG78" s="701"/>
    </row>
    <row r="79" spans="1:33" ht="15.75" thickBot="1" x14ac:dyDescent="0.3">
      <c r="A79" s="648"/>
      <c r="B79" s="651"/>
      <c r="C79" s="49" t="str">
        <f>IF(VLOOKUP(B75,PROPONENTES!$B$10:$N$111,10,FALSE)="","",VLOOKUP(B75,PROPONENTES!$B$10:$N$111,10,FALSE))</f>
        <v/>
      </c>
      <c r="D79" s="50">
        <f>VLOOKUP(B75,PROPONENTES!$B$10:$N$111,11,FALSE)</f>
        <v>0</v>
      </c>
      <c r="E79" s="118"/>
      <c r="F79" s="118"/>
      <c r="G79" s="127" t="str">
        <f>+'13'!E19</f>
        <v/>
      </c>
      <c r="H79" s="128" t="str">
        <f>IF(C79="","",IF(G79&gt;='13'!$J$15*0.4,"SI","NO"))</f>
        <v/>
      </c>
      <c r="I79" s="128">
        <f t="shared" si="91"/>
        <v>0</v>
      </c>
      <c r="J79" s="651"/>
      <c r="K79" s="707"/>
      <c r="L79" s="699"/>
      <c r="M79" s="707"/>
      <c r="N79" s="692"/>
      <c r="O79" s="118"/>
      <c r="P79" s="49" t="str">
        <f t="shared" ref="P79:P142" si="92">IF(C79="","0",IF(O79="REPORTADO",1,0))</f>
        <v>0</v>
      </c>
      <c r="Q79" s="692"/>
      <c r="R79" s="707"/>
      <c r="S79" s="692"/>
      <c r="T79" s="695"/>
      <c r="U79" s="148"/>
      <c r="V79" s="674"/>
      <c r="W79" s="148"/>
      <c r="X79" s="148"/>
      <c r="Y79" s="148"/>
      <c r="Z79" s="148"/>
      <c r="AA79" s="169">
        <f t="shared" si="2"/>
        <v>0</v>
      </c>
      <c r="AB79" s="674"/>
      <c r="AC79" s="148"/>
      <c r="AD79" s="148"/>
      <c r="AE79" s="161">
        <f t="shared" si="3"/>
        <v>0</v>
      </c>
      <c r="AF79" s="699"/>
      <c r="AG79" s="702"/>
    </row>
    <row r="80" spans="1:33" ht="30" x14ac:dyDescent="0.25">
      <c r="A80" s="646">
        <v>14</v>
      </c>
      <c r="B80" s="649" t="str">
        <f>+PROPONENTES!B23</f>
        <v>CONSORCIO PARQUES ARM 2024</v>
      </c>
      <c r="C80" s="44" t="str">
        <f>IF(VLOOKUP(B80,PROPONENTES!$B$10:$N$111,2,FALSE)="","",VLOOKUP(B80,PROPONENTES!$B$10:$N$111,2,FALSE))</f>
        <v xml:space="preserve">ARM CONSULTORIA Y CONSTRUCCIONES S.A.S. </v>
      </c>
      <c r="D80" s="45">
        <f>VLOOKUP(B80,PROPONENTES!$B$10:$N$111,3,FALSE)</f>
        <v>0.1</v>
      </c>
      <c r="E80" s="109" t="s">
        <v>77</v>
      </c>
      <c r="F80" s="109" t="s">
        <v>77</v>
      </c>
      <c r="G80" s="123">
        <f>+'14'!E15</f>
        <v>0</v>
      </c>
      <c r="H80" s="124" t="str">
        <f>IF(C80="","",IF(G80&gt;'14'!$J$15*0.4,"SI","NO"))</f>
        <v>NO</v>
      </c>
      <c r="I80" s="44">
        <f>IF(C80="",0,IF(AND(E80="SI",H80="SI",F80="SI"),1,0))</f>
        <v>0</v>
      </c>
      <c r="J80" s="649">
        <f>IF((I80+I81+I82+I83+I84)&gt;=1,1,0)</f>
        <v>1</v>
      </c>
      <c r="K80" s="705" t="s">
        <v>14</v>
      </c>
      <c r="L80" s="697">
        <f t="shared" ref="L80:L115" si="93">IF(K80="CUMPLE",10,0)</f>
        <v>10</v>
      </c>
      <c r="M80" s="705"/>
      <c r="N80" s="690">
        <f t="shared" si="23"/>
        <v>0</v>
      </c>
      <c r="O80" s="113" t="s">
        <v>118</v>
      </c>
      <c r="P80" s="44">
        <f t="shared" si="92"/>
        <v>0</v>
      </c>
      <c r="Q80" s="690">
        <f t="shared" ref="Q80" si="94">+L80+N80+IF(SUM(P80:P84)&gt;=1,-1,0)</f>
        <v>10</v>
      </c>
      <c r="R80" s="705" t="s">
        <v>14</v>
      </c>
      <c r="S80" s="690">
        <f t="shared" ref="S80" si="95">IF(R80="CUMPLE",9,0)</f>
        <v>9</v>
      </c>
      <c r="T80" s="693" t="s">
        <v>14</v>
      </c>
      <c r="U80" s="111" t="s">
        <v>14</v>
      </c>
      <c r="V80" s="696">
        <f t="shared" ref="V80" si="96">IF(AND(T80="",U80="",U81="",U82="",U83="",U84=""),"",IF(AND(T80="CUMPLE",U80="",U81="",U82="",U83="",U84=""),"",IF(AND(T80="CUMPLE",OR(U80="CUMPLE",U80=""),OR(U81="CUMPLE",U81=""),OR(U82="CUMPLE",U82=""),OR(U83="CUMPLE",U83=""),OR(U84="CUMPLE",U84="")),20,0)))</f>
        <v>20</v>
      </c>
      <c r="W80" s="111" t="s">
        <v>14</v>
      </c>
      <c r="X80" s="111" t="s">
        <v>14</v>
      </c>
      <c r="Y80" s="111" t="s">
        <v>13</v>
      </c>
      <c r="Z80" s="111" t="s">
        <v>13</v>
      </c>
      <c r="AA80" s="168">
        <f t="shared" ref="AA80:AA143" si="97">IF(C80="",0,IF(AND(OR(X80="CUMPLE",X80="N/A"),OR(Y80="CUMPLE",Y80="N/A"),OR(Z80="CUMPLE",Z80="N/A"),AND(W80="CUMPLE",D80&gt;=10%)),0.25,))</f>
        <v>0.25</v>
      </c>
      <c r="AB80" s="696">
        <f t="shared" ref="AB80" si="98">IF((AA80+AA81+AA82+AA83+AA84)&gt;=0.25,0.25,0)</f>
        <v>0.25</v>
      </c>
      <c r="AC80" s="111" t="s">
        <v>14</v>
      </c>
      <c r="AD80" s="111" t="s">
        <v>14</v>
      </c>
      <c r="AE80" s="159">
        <f t="shared" ref="AE80:AE129" si="99">IF(C80="",0,IF(AND(AC80="CUMPLE",AD80="CUMPLE",D80&gt;=10%),0.25,0))</f>
        <v>0.25</v>
      </c>
      <c r="AF80" s="697">
        <f t="shared" ref="AF80" si="100">IF((AE80+AE81+AE82+AE83+AE84)&gt;=0.25,0.25,0)</f>
        <v>0.25</v>
      </c>
      <c r="AG80" s="700"/>
    </row>
    <row r="81" spans="1:33" x14ac:dyDescent="0.25">
      <c r="A81" s="647"/>
      <c r="B81" s="650"/>
      <c r="C81" s="24" t="str">
        <f>IF(VLOOKUP(B80,PROPONENTES!$B$10:$N$111,4,FALSE)="","",VLOOKUP(B80,PROPONENTES!$B$10:$N$111,4,FALSE))</f>
        <v xml:space="preserve">PROYECTOS - CR S.A.S BIC </v>
      </c>
      <c r="D81" s="37">
        <f>VLOOKUP(B80,PROPONENTES!$B$10:$N$111,5,FALSE)</f>
        <v>0.9</v>
      </c>
      <c r="E81" s="114" t="s">
        <v>79</v>
      </c>
      <c r="F81" s="114" t="s">
        <v>79</v>
      </c>
      <c r="G81" s="125">
        <f>+'14'!E16</f>
        <v>2629.8199999999997</v>
      </c>
      <c r="H81" s="126" t="str">
        <f>IF(C81="","",IF(G81&gt;'14'!$J$15*0.4,"SI","NO"))</f>
        <v>SI</v>
      </c>
      <c r="I81" s="24">
        <f t="shared" ref="I81:I84" si="101">IF(C81="",0,IF(AND(E81="SI",H81="SI",F81="SI"),1,0))</f>
        <v>1</v>
      </c>
      <c r="J81" s="650"/>
      <c r="K81" s="706"/>
      <c r="L81" s="698"/>
      <c r="M81" s="706"/>
      <c r="N81" s="691"/>
      <c r="O81" s="115" t="s">
        <v>118</v>
      </c>
      <c r="P81" s="24">
        <f t="shared" si="92"/>
        <v>0</v>
      </c>
      <c r="Q81" s="691"/>
      <c r="R81" s="706"/>
      <c r="S81" s="691"/>
      <c r="T81" s="694"/>
      <c r="U81" s="116" t="s">
        <v>14</v>
      </c>
      <c r="V81" s="673"/>
      <c r="W81" s="116" t="s">
        <v>13</v>
      </c>
      <c r="X81" s="116" t="s">
        <v>13</v>
      </c>
      <c r="Y81" s="116" t="s">
        <v>13</v>
      </c>
      <c r="Z81" s="116" t="s">
        <v>13</v>
      </c>
      <c r="AA81" s="24">
        <f t="shared" si="97"/>
        <v>0</v>
      </c>
      <c r="AB81" s="673"/>
      <c r="AC81" s="116" t="s">
        <v>14</v>
      </c>
      <c r="AD81" s="116" t="s">
        <v>14</v>
      </c>
      <c r="AE81" s="160">
        <f t="shared" si="99"/>
        <v>0.25</v>
      </c>
      <c r="AF81" s="698"/>
      <c r="AG81" s="701"/>
    </row>
    <row r="82" spans="1:33" x14ac:dyDescent="0.25">
      <c r="A82" s="647"/>
      <c r="B82" s="650"/>
      <c r="C82" s="24" t="str">
        <f>IF(VLOOKUP(B80,PROPONENTES!$B$10:$N$111,6,FALSE)="","",VLOOKUP(B80,PROPONENTES!$B$10:$N$111,6,FALSE))</f>
        <v/>
      </c>
      <c r="D82" s="37">
        <f>VLOOKUP(B80,PROPONENTES!$B$10:$N$111,7,FALSE)</f>
        <v>0</v>
      </c>
      <c r="E82" s="114"/>
      <c r="F82" s="114"/>
      <c r="G82" s="125" t="str">
        <f>+'14'!E17</f>
        <v/>
      </c>
      <c r="H82" s="126" t="str">
        <f>IF(C82="","",IF(G82&gt;='14'!$J$15*0.4,"SI","NO"))</f>
        <v/>
      </c>
      <c r="I82" s="24">
        <f t="shared" si="101"/>
        <v>0</v>
      </c>
      <c r="J82" s="650"/>
      <c r="K82" s="706"/>
      <c r="L82" s="698"/>
      <c r="M82" s="706"/>
      <c r="N82" s="691"/>
      <c r="O82" s="115"/>
      <c r="P82" s="24" t="str">
        <f t="shared" si="92"/>
        <v>0</v>
      </c>
      <c r="Q82" s="691"/>
      <c r="R82" s="706"/>
      <c r="S82" s="691"/>
      <c r="T82" s="694"/>
      <c r="U82" s="116"/>
      <c r="V82" s="673"/>
      <c r="W82" s="116"/>
      <c r="X82" s="116"/>
      <c r="Y82" s="116"/>
      <c r="Z82" s="116"/>
      <c r="AA82" s="24">
        <f t="shared" si="97"/>
        <v>0</v>
      </c>
      <c r="AB82" s="673"/>
      <c r="AC82" s="116"/>
      <c r="AD82" s="116"/>
      <c r="AE82" s="160">
        <f t="shared" si="99"/>
        <v>0</v>
      </c>
      <c r="AF82" s="698"/>
      <c r="AG82" s="701"/>
    </row>
    <row r="83" spans="1:33" x14ac:dyDescent="0.25">
      <c r="A83" s="647"/>
      <c r="B83" s="650"/>
      <c r="C83" s="24" t="str">
        <f>IF(VLOOKUP(B80,PROPONENTES!$B$10:$N$111,8,FALSE)="","",VLOOKUP(B80,PROPONENTES!$B$10:$N$111,8,FALSE))</f>
        <v/>
      </c>
      <c r="D83" s="37">
        <f>VLOOKUP(B80,PROPONENTES!$B$10:$N$111,9,FALSE)</f>
        <v>0</v>
      </c>
      <c r="E83" s="114"/>
      <c r="F83" s="114"/>
      <c r="G83" s="125" t="str">
        <f>+'14'!E18</f>
        <v/>
      </c>
      <c r="H83" s="126" t="str">
        <f>IF(C83="","",IF(G83&gt;='14'!$J$15*0.4,"SI","NO"))</f>
        <v/>
      </c>
      <c r="I83" s="126">
        <f t="shared" si="101"/>
        <v>0</v>
      </c>
      <c r="J83" s="650"/>
      <c r="K83" s="706"/>
      <c r="L83" s="698"/>
      <c r="M83" s="706"/>
      <c r="N83" s="691"/>
      <c r="O83" s="114"/>
      <c r="P83" s="24" t="str">
        <f t="shared" si="92"/>
        <v>0</v>
      </c>
      <c r="Q83" s="691"/>
      <c r="R83" s="706"/>
      <c r="S83" s="691"/>
      <c r="T83" s="694"/>
      <c r="U83" s="116"/>
      <c r="V83" s="673"/>
      <c r="W83" s="116"/>
      <c r="X83" s="116"/>
      <c r="Y83" s="116"/>
      <c r="Z83" s="116"/>
      <c r="AA83" s="24">
        <f t="shared" si="97"/>
        <v>0</v>
      </c>
      <c r="AB83" s="673"/>
      <c r="AC83" s="116"/>
      <c r="AD83" s="116"/>
      <c r="AE83" s="160">
        <f t="shared" si="99"/>
        <v>0</v>
      </c>
      <c r="AF83" s="698"/>
      <c r="AG83" s="701"/>
    </row>
    <row r="84" spans="1:33" ht="15.75" thickBot="1" x14ac:dyDescent="0.3">
      <c r="A84" s="648"/>
      <c r="B84" s="651"/>
      <c r="C84" s="49" t="str">
        <f>IF(VLOOKUP(B80,PROPONENTES!$B$10:$N$111,10,FALSE)="","",VLOOKUP(B80,PROPONENTES!$B$10:$N$111,10,FALSE))</f>
        <v/>
      </c>
      <c r="D84" s="50">
        <f>VLOOKUP(B80,PROPONENTES!$B$10:$N$111,11,FALSE)</f>
        <v>0</v>
      </c>
      <c r="E84" s="118"/>
      <c r="F84" s="118"/>
      <c r="G84" s="127" t="str">
        <f>+'14'!E19</f>
        <v/>
      </c>
      <c r="H84" s="128" t="str">
        <f>IF(C84="","",IF(G84&gt;='14'!$J$15*0.4,"SI","NO"))</f>
        <v/>
      </c>
      <c r="I84" s="128">
        <f t="shared" si="101"/>
        <v>0</v>
      </c>
      <c r="J84" s="651"/>
      <c r="K84" s="707"/>
      <c r="L84" s="699"/>
      <c r="M84" s="707"/>
      <c r="N84" s="692"/>
      <c r="O84" s="118"/>
      <c r="P84" s="49" t="str">
        <f t="shared" si="92"/>
        <v>0</v>
      </c>
      <c r="Q84" s="692"/>
      <c r="R84" s="707"/>
      <c r="S84" s="692"/>
      <c r="T84" s="695"/>
      <c r="U84" s="148"/>
      <c r="V84" s="674"/>
      <c r="W84" s="148"/>
      <c r="X84" s="148"/>
      <c r="Y84" s="148"/>
      <c r="Z84" s="148"/>
      <c r="AA84" s="169">
        <f t="shared" si="97"/>
        <v>0</v>
      </c>
      <c r="AB84" s="674"/>
      <c r="AC84" s="148"/>
      <c r="AD84" s="148"/>
      <c r="AE84" s="161">
        <f t="shared" si="99"/>
        <v>0</v>
      </c>
      <c r="AF84" s="699"/>
      <c r="AG84" s="702"/>
    </row>
    <row r="85" spans="1:33" x14ac:dyDescent="0.25">
      <c r="A85" s="646">
        <v>15</v>
      </c>
      <c r="B85" s="649" t="str">
        <f>+PROPONENTES!B24</f>
        <v>CONSORCIO MANTENIMIENTO PARKS</v>
      </c>
      <c r="C85" s="44" t="str">
        <f>IF(VLOOKUP(B85,PROPONENTES!$B$10:$N$111,2,FALSE)="","",VLOOKUP(B85,PROPONENTES!$B$10:$N$111,2,FALSE))</f>
        <v>DISTRIBUCIONES PBB S.A.S</v>
      </c>
      <c r="D85" s="45">
        <f>VLOOKUP(B85,PROPONENTES!$B$10:$N$111,3,FALSE)</f>
        <v>0.1</v>
      </c>
      <c r="E85" s="109" t="s">
        <v>77</v>
      </c>
      <c r="F85" s="109" t="s">
        <v>77</v>
      </c>
      <c r="G85" s="123">
        <f>+'15'!E15</f>
        <v>0</v>
      </c>
      <c r="H85" s="124" t="str">
        <f>IF(C85="","",IF(G85&gt;'15'!$J$15*0.4,"SI","NO"))</f>
        <v>NO</v>
      </c>
      <c r="I85" s="44">
        <f>IF(C85="",0,IF(AND(E85="SI",H85="SI",F85="SI"),1,0))</f>
        <v>0</v>
      </c>
      <c r="J85" s="649">
        <f>IF((I85+I86+I87+I88+I89)&gt;=1,1,0)</f>
        <v>1</v>
      </c>
      <c r="K85" s="705" t="s">
        <v>14</v>
      </c>
      <c r="L85" s="697">
        <f t="shared" ref="L85" si="102">IF(K85="CUMPLE",10,0)</f>
        <v>10</v>
      </c>
      <c r="M85" s="705"/>
      <c r="N85" s="690">
        <f t="shared" si="23"/>
        <v>0</v>
      </c>
      <c r="O85" s="113" t="s">
        <v>118</v>
      </c>
      <c r="P85" s="44">
        <f t="shared" si="92"/>
        <v>0</v>
      </c>
      <c r="Q85" s="690">
        <f t="shared" ref="Q85" si="103">+L85+N85+IF(SUM(P85:P89)&gt;=1,-1,0)</f>
        <v>10</v>
      </c>
      <c r="R85" s="705" t="s">
        <v>14</v>
      </c>
      <c r="S85" s="690">
        <f t="shared" ref="S85" si="104">IF(R85="CUMPLE",9,0)</f>
        <v>9</v>
      </c>
      <c r="T85" s="693" t="s">
        <v>14</v>
      </c>
      <c r="U85" s="111" t="s">
        <v>14</v>
      </c>
      <c r="V85" s="696">
        <f t="shared" ref="V85" si="105">IF(AND(T85="",U85="",U86="",U87="",U88="",U89=""),"",IF(AND(T85="CUMPLE",U85="",U86="",U87="",U88="",U89=""),"",IF(AND(T85="CUMPLE",OR(U85="CUMPLE",U85=""),OR(U86="CUMPLE",U86=""),OR(U87="CUMPLE",U87=""),OR(U88="CUMPLE",U88=""),OR(U89="CUMPLE",U89="")),20,0)))</f>
        <v>20</v>
      </c>
      <c r="W85" s="111" t="s">
        <v>13</v>
      </c>
      <c r="X85" s="111" t="s">
        <v>13</v>
      </c>
      <c r="Y85" s="111" t="s">
        <v>13</v>
      </c>
      <c r="Z85" s="111" t="s">
        <v>13</v>
      </c>
      <c r="AA85" s="168">
        <f t="shared" si="97"/>
        <v>0</v>
      </c>
      <c r="AB85" s="696">
        <f t="shared" ref="AB85" si="106">IF((AA85+AA86+AA87+AA88+AA89)&gt;=0.25,0.25,0)</f>
        <v>0.25</v>
      </c>
      <c r="AC85" s="111" t="s">
        <v>14</v>
      </c>
      <c r="AD85" s="111" t="s">
        <v>14</v>
      </c>
      <c r="AE85" s="159">
        <f t="shared" si="99"/>
        <v>0.25</v>
      </c>
      <c r="AF85" s="697">
        <f t="shared" ref="AF85" si="107">IF((AE85+AE86+AE87+AE88+AE89)&gt;=0.25,0.25,0)</f>
        <v>0.25</v>
      </c>
      <c r="AG85" s="700"/>
    </row>
    <row r="86" spans="1:33" x14ac:dyDescent="0.25">
      <c r="A86" s="647"/>
      <c r="B86" s="650"/>
      <c r="C86" s="24" t="str">
        <f>IF(VLOOKUP(B85,PROPONENTES!$B$10:$N$111,4,FALSE)="","",VLOOKUP(B85,PROPONENTES!$B$10:$N$111,4,FALSE))</f>
        <v>LYD PROYECTOS S.A.S</v>
      </c>
      <c r="D86" s="37">
        <f>VLOOKUP(B85,PROPONENTES!$B$10:$N$111,5,FALSE)</f>
        <v>0.9</v>
      </c>
      <c r="E86" s="114" t="s">
        <v>79</v>
      </c>
      <c r="F86" s="114" t="s">
        <v>79</v>
      </c>
      <c r="G86" s="125">
        <f>+'15'!E16</f>
        <v>3071.17</v>
      </c>
      <c r="H86" s="126" t="str">
        <f>IF(C86="","",IF(G86&gt;'15'!$J$15*0.4,"SI","NO"))</f>
        <v>SI</v>
      </c>
      <c r="I86" s="24">
        <f t="shared" ref="I86:I89" si="108">IF(C86="",0,IF(AND(E86="SI",H86="SI",F86="SI"),1,0))</f>
        <v>1</v>
      </c>
      <c r="J86" s="650"/>
      <c r="K86" s="706"/>
      <c r="L86" s="698"/>
      <c r="M86" s="706"/>
      <c r="N86" s="691"/>
      <c r="O86" s="115" t="s">
        <v>118</v>
      </c>
      <c r="P86" s="24">
        <f t="shared" si="92"/>
        <v>0</v>
      </c>
      <c r="Q86" s="691"/>
      <c r="R86" s="706"/>
      <c r="S86" s="691"/>
      <c r="T86" s="694"/>
      <c r="U86" s="116" t="s">
        <v>14</v>
      </c>
      <c r="V86" s="673"/>
      <c r="W86" s="116" t="s">
        <v>14</v>
      </c>
      <c r="X86" s="116" t="s">
        <v>13</v>
      </c>
      <c r="Y86" s="116" t="s">
        <v>13</v>
      </c>
      <c r="Z86" s="116" t="s">
        <v>13</v>
      </c>
      <c r="AA86" s="24">
        <f t="shared" si="97"/>
        <v>0.25</v>
      </c>
      <c r="AB86" s="673"/>
      <c r="AC86" s="116" t="s">
        <v>14</v>
      </c>
      <c r="AD86" s="116" t="s">
        <v>14</v>
      </c>
      <c r="AE86" s="160">
        <f t="shared" si="99"/>
        <v>0.25</v>
      </c>
      <c r="AF86" s="698"/>
      <c r="AG86" s="701"/>
    </row>
    <row r="87" spans="1:33" x14ac:dyDescent="0.25">
      <c r="A87" s="647"/>
      <c r="B87" s="650"/>
      <c r="C87" s="24" t="str">
        <f>IF(VLOOKUP(B85,PROPONENTES!$B$10:$N$111,6,FALSE)="","",VLOOKUP(B85,PROPONENTES!$B$10:$N$111,6,FALSE))</f>
        <v/>
      </c>
      <c r="D87" s="37">
        <f>VLOOKUP(B85,PROPONENTES!$B$10:$N$111,7,FALSE)</f>
        <v>0</v>
      </c>
      <c r="E87" s="114"/>
      <c r="F87" s="114"/>
      <c r="G87" s="125" t="str">
        <f>+'15'!E17</f>
        <v/>
      </c>
      <c r="H87" s="126" t="str">
        <f>IF(C87="","",IF(G87&gt;='15'!$J$15*0.4,"SI","NO"))</f>
        <v/>
      </c>
      <c r="I87" s="24">
        <f t="shared" si="108"/>
        <v>0</v>
      </c>
      <c r="J87" s="650"/>
      <c r="K87" s="706"/>
      <c r="L87" s="698"/>
      <c r="M87" s="706"/>
      <c r="N87" s="691"/>
      <c r="O87" s="115"/>
      <c r="P87" s="24" t="str">
        <f t="shared" si="92"/>
        <v>0</v>
      </c>
      <c r="Q87" s="691"/>
      <c r="R87" s="706"/>
      <c r="S87" s="691"/>
      <c r="T87" s="694"/>
      <c r="U87" s="116"/>
      <c r="V87" s="673"/>
      <c r="W87" s="116"/>
      <c r="X87" s="116"/>
      <c r="Y87" s="116"/>
      <c r="Z87" s="116"/>
      <c r="AA87" s="24">
        <f t="shared" si="97"/>
        <v>0</v>
      </c>
      <c r="AB87" s="673"/>
      <c r="AC87" s="116"/>
      <c r="AD87" s="116"/>
      <c r="AE87" s="160">
        <f t="shared" si="99"/>
        <v>0</v>
      </c>
      <c r="AF87" s="698"/>
      <c r="AG87" s="701"/>
    </row>
    <row r="88" spans="1:33" x14ac:dyDescent="0.25">
      <c r="A88" s="647"/>
      <c r="B88" s="650"/>
      <c r="C88" s="24" t="str">
        <f>IF(VLOOKUP(B85,PROPONENTES!$B$10:$N$111,8,FALSE)="","",VLOOKUP(B85,PROPONENTES!$B$10:$N$111,8,FALSE))</f>
        <v/>
      </c>
      <c r="D88" s="37">
        <f>VLOOKUP(B85,PROPONENTES!$B$10:$N$111,9,FALSE)</f>
        <v>0</v>
      </c>
      <c r="E88" s="114"/>
      <c r="F88" s="114"/>
      <c r="G88" s="125" t="str">
        <f>+'15'!E18</f>
        <v/>
      </c>
      <c r="H88" s="126" t="str">
        <f>IF(C88="","",IF(G88&gt;='15'!$J$15*0.4,"SI","NO"))</f>
        <v/>
      </c>
      <c r="I88" s="126">
        <f t="shared" si="108"/>
        <v>0</v>
      </c>
      <c r="J88" s="650"/>
      <c r="K88" s="706"/>
      <c r="L88" s="698"/>
      <c r="M88" s="706"/>
      <c r="N88" s="691"/>
      <c r="O88" s="114"/>
      <c r="P88" s="24" t="str">
        <f t="shared" si="92"/>
        <v>0</v>
      </c>
      <c r="Q88" s="691"/>
      <c r="R88" s="706"/>
      <c r="S88" s="691"/>
      <c r="T88" s="694"/>
      <c r="U88" s="116"/>
      <c r="V88" s="673"/>
      <c r="W88" s="116"/>
      <c r="X88" s="116"/>
      <c r="Y88" s="116"/>
      <c r="Z88" s="116"/>
      <c r="AA88" s="24">
        <f t="shared" si="97"/>
        <v>0</v>
      </c>
      <c r="AB88" s="673"/>
      <c r="AC88" s="116"/>
      <c r="AD88" s="116"/>
      <c r="AE88" s="160">
        <f t="shared" si="99"/>
        <v>0</v>
      </c>
      <c r="AF88" s="698"/>
      <c r="AG88" s="701"/>
    </row>
    <row r="89" spans="1:33" ht="15.75" thickBot="1" x14ac:dyDescent="0.3">
      <c r="A89" s="648"/>
      <c r="B89" s="651"/>
      <c r="C89" s="49" t="str">
        <f>IF(VLOOKUP(B85,PROPONENTES!$B$10:$N$111,10,FALSE)="","",VLOOKUP(B85,PROPONENTES!$B$10:$N$111,10,FALSE))</f>
        <v/>
      </c>
      <c r="D89" s="50">
        <f>VLOOKUP(B85,PROPONENTES!$B$10:$N$111,11,FALSE)</f>
        <v>0</v>
      </c>
      <c r="E89" s="118"/>
      <c r="F89" s="118"/>
      <c r="G89" s="127" t="str">
        <f>+'15'!E19</f>
        <v/>
      </c>
      <c r="H89" s="128" t="str">
        <f>IF(C89="","",IF(G89&gt;='15'!$J$15*0.4,"SI","NO"))</f>
        <v/>
      </c>
      <c r="I89" s="128">
        <f t="shared" si="108"/>
        <v>0</v>
      </c>
      <c r="J89" s="651"/>
      <c r="K89" s="707"/>
      <c r="L89" s="699"/>
      <c r="M89" s="707"/>
      <c r="N89" s="692"/>
      <c r="O89" s="118"/>
      <c r="P89" s="49" t="str">
        <f t="shared" si="92"/>
        <v>0</v>
      </c>
      <c r="Q89" s="692"/>
      <c r="R89" s="707"/>
      <c r="S89" s="692"/>
      <c r="T89" s="695"/>
      <c r="U89" s="148"/>
      <c r="V89" s="674"/>
      <c r="W89" s="148"/>
      <c r="X89" s="148"/>
      <c r="Y89" s="148"/>
      <c r="Z89" s="148"/>
      <c r="AA89" s="169">
        <f t="shared" si="97"/>
        <v>0</v>
      </c>
      <c r="AB89" s="674"/>
      <c r="AC89" s="148"/>
      <c r="AD89" s="148"/>
      <c r="AE89" s="161">
        <f t="shared" si="99"/>
        <v>0</v>
      </c>
      <c r="AF89" s="699"/>
      <c r="AG89" s="702"/>
    </row>
    <row r="90" spans="1:33" ht="30" x14ac:dyDescent="0.25">
      <c r="A90" s="646">
        <v>16</v>
      </c>
      <c r="B90" s="649" t="str">
        <f>+PROPONENTES!B25</f>
        <v>CONSORCIO SAN LORENZO</v>
      </c>
      <c r="C90" s="44" t="str">
        <f>IF(VLOOKUP(B90,PROPONENTES!$B$10:$N$111,2,FALSE)="","",VLOOKUP(B90,PROPONENTES!$B$10:$N$111,2,FALSE))</f>
        <v xml:space="preserve">VÍCTOR RAÚL NEIRA DELVASTO </v>
      </c>
      <c r="D90" s="45">
        <f>VLOOKUP(B90,PROPONENTES!$B$10:$N$111,3,FALSE)</f>
        <v>0.45</v>
      </c>
      <c r="E90" s="109" t="s">
        <v>79</v>
      </c>
      <c r="F90" s="109" t="s">
        <v>79</v>
      </c>
      <c r="G90" s="123">
        <f>+'16'!E15</f>
        <v>5074.8450000000003</v>
      </c>
      <c r="H90" s="124" t="str">
        <f>IF(C90="","",IF(G90&gt;'16'!$J$15*0.4,"SI","NO"))</f>
        <v>SI</v>
      </c>
      <c r="I90" s="44">
        <f>IF(C90="",0,IF(AND(E90="SI",H90="SI",F90="SI"),1,0))</f>
        <v>1</v>
      </c>
      <c r="J90" s="649">
        <f>IF((I90+I91+I92+I93+I94)&gt;=1,1,0)</f>
        <v>1</v>
      </c>
      <c r="K90" s="705" t="s">
        <v>14</v>
      </c>
      <c r="L90" s="697">
        <f t="shared" si="57"/>
        <v>10</v>
      </c>
      <c r="M90" s="705"/>
      <c r="N90" s="690">
        <f t="shared" si="23"/>
        <v>0</v>
      </c>
      <c r="O90" s="113" t="s">
        <v>118</v>
      </c>
      <c r="P90" s="44">
        <f t="shared" si="92"/>
        <v>0</v>
      </c>
      <c r="Q90" s="690">
        <f t="shared" ref="Q90" si="109">+L90+N90+IF(SUM(P90:P94)&gt;=1,-1,0)</f>
        <v>10</v>
      </c>
      <c r="R90" s="705" t="s">
        <v>14</v>
      </c>
      <c r="S90" s="690">
        <f t="shared" ref="S90" si="110">IF(R90="CUMPLE",9,0)</f>
        <v>9</v>
      </c>
      <c r="T90" s="693" t="s">
        <v>14</v>
      </c>
      <c r="U90" s="111" t="s">
        <v>14</v>
      </c>
      <c r="V90" s="696">
        <f t="shared" ref="V90" si="111">IF(AND(T90="",U90="",U91="",U92="",U93="",U94=""),"",IF(AND(T90="CUMPLE",U90="",U91="",U92="",U93="",U94=""),"",IF(AND(T90="CUMPLE",OR(U90="CUMPLE",U90=""),OR(U91="CUMPLE",U91=""),OR(U92="CUMPLE",U92=""),OR(U93="CUMPLE",U93=""),OR(U94="CUMPLE",U94="")),20,0)))</f>
        <v>20</v>
      </c>
      <c r="W90" s="111" t="s">
        <v>13</v>
      </c>
      <c r="X90" s="111" t="s">
        <v>13</v>
      </c>
      <c r="Y90" s="111" t="s">
        <v>13</v>
      </c>
      <c r="Z90" s="111" t="s">
        <v>13</v>
      </c>
      <c r="AA90" s="168">
        <f t="shared" si="97"/>
        <v>0</v>
      </c>
      <c r="AB90" s="696">
        <f t="shared" ref="AB90" si="112">IF((AA90+AA91+AA92+AA93+AA94)&gt;=0.25,0.25,0)</f>
        <v>0.25</v>
      </c>
      <c r="AC90" s="111" t="s">
        <v>14</v>
      </c>
      <c r="AD90" s="111" t="s">
        <v>14</v>
      </c>
      <c r="AE90" s="159">
        <f t="shared" si="99"/>
        <v>0.25</v>
      </c>
      <c r="AF90" s="697">
        <f t="shared" ref="AF90" si="113">IF((AE90+AE91+AE92+AE93+AE94)&gt;=0.25,0.25,0)</f>
        <v>0.25</v>
      </c>
      <c r="AG90" s="700"/>
    </row>
    <row r="91" spans="1:33" x14ac:dyDescent="0.25">
      <c r="A91" s="647"/>
      <c r="B91" s="650"/>
      <c r="C91" s="24" t="str">
        <f>IF(VLOOKUP(B90,PROPONENTES!$B$10:$N$111,4,FALSE)="","",VLOOKUP(B90,PROPONENTES!$B$10:$N$111,4,FALSE))</f>
        <v xml:space="preserve">Hernando Sandoval Guzman </v>
      </c>
      <c r="D91" s="37">
        <f>VLOOKUP(B90,PROPONENTES!$B$10:$N$111,5,FALSE)</f>
        <v>0.1</v>
      </c>
      <c r="E91" s="114" t="s">
        <v>77</v>
      </c>
      <c r="F91" s="114" t="s">
        <v>77</v>
      </c>
      <c r="G91" s="125">
        <f>+'16'!E16</f>
        <v>0</v>
      </c>
      <c r="H91" s="126" t="str">
        <f>IF(C91="","",IF(G91&gt;'16'!$J$15*0.4,"SI","NO"))</f>
        <v>NO</v>
      </c>
      <c r="I91" s="24">
        <f t="shared" ref="I91:I94" si="114">IF(C91="",0,IF(AND(E91="SI",H91="SI",F91="SI"),1,0))</f>
        <v>0</v>
      </c>
      <c r="J91" s="650"/>
      <c r="K91" s="706"/>
      <c r="L91" s="698"/>
      <c r="M91" s="706"/>
      <c r="N91" s="691"/>
      <c r="O91" s="115" t="s">
        <v>118</v>
      </c>
      <c r="P91" s="24">
        <f t="shared" si="92"/>
        <v>0</v>
      </c>
      <c r="Q91" s="691"/>
      <c r="R91" s="706"/>
      <c r="S91" s="691"/>
      <c r="T91" s="694"/>
      <c r="U91" s="116" t="s">
        <v>14</v>
      </c>
      <c r="V91" s="673"/>
      <c r="W91" s="116" t="s">
        <v>13</v>
      </c>
      <c r="X91" s="116" t="s">
        <v>13</v>
      </c>
      <c r="Y91" s="116" t="s">
        <v>13</v>
      </c>
      <c r="Z91" s="116" t="s">
        <v>13</v>
      </c>
      <c r="AA91" s="24">
        <f t="shared" si="97"/>
        <v>0</v>
      </c>
      <c r="AB91" s="673"/>
      <c r="AC91" s="116" t="s">
        <v>14</v>
      </c>
      <c r="AD91" s="116" t="s">
        <v>14</v>
      </c>
      <c r="AE91" s="160">
        <f t="shared" si="99"/>
        <v>0.25</v>
      </c>
      <c r="AF91" s="698"/>
      <c r="AG91" s="701"/>
    </row>
    <row r="92" spans="1:33" x14ac:dyDescent="0.25">
      <c r="A92" s="647"/>
      <c r="B92" s="650"/>
      <c r="C92" s="24" t="str">
        <f>IF(VLOOKUP(B90,PROPONENTES!$B$10:$N$111,6,FALSE)="","",VLOOKUP(B90,PROPONENTES!$B$10:$N$111,6,FALSE))</f>
        <v>HN INGENIERIA SAS</v>
      </c>
      <c r="D92" s="37">
        <f>VLOOKUP(B90,PROPONENTES!$B$10:$N$111,7,FALSE)</f>
        <v>0.45</v>
      </c>
      <c r="E92" s="114" t="s">
        <v>77</v>
      </c>
      <c r="F92" s="114" t="s">
        <v>77</v>
      </c>
      <c r="G92" s="125">
        <f>+'16'!E17</f>
        <v>5053.4049999999997</v>
      </c>
      <c r="H92" s="126" t="str">
        <f>IF(C92="","",IF(G92&gt;'16'!$J$15*0.4,"SI","NO"))</f>
        <v>SI</v>
      </c>
      <c r="I92" s="24">
        <f t="shared" si="114"/>
        <v>0</v>
      </c>
      <c r="J92" s="650"/>
      <c r="K92" s="706"/>
      <c r="L92" s="698"/>
      <c r="M92" s="706"/>
      <c r="N92" s="691"/>
      <c r="O92" s="115" t="s">
        <v>118</v>
      </c>
      <c r="P92" s="24">
        <f t="shared" si="92"/>
        <v>0</v>
      </c>
      <c r="Q92" s="691"/>
      <c r="R92" s="706"/>
      <c r="S92" s="691"/>
      <c r="T92" s="694"/>
      <c r="U92" s="116" t="s">
        <v>14</v>
      </c>
      <c r="V92" s="673"/>
      <c r="W92" s="116" t="s">
        <v>14</v>
      </c>
      <c r="X92" s="116" t="s">
        <v>14</v>
      </c>
      <c r="Y92" s="116" t="s">
        <v>14</v>
      </c>
      <c r="Z92" s="116" t="s">
        <v>14</v>
      </c>
      <c r="AA92" s="24">
        <f t="shared" si="97"/>
        <v>0.25</v>
      </c>
      <c r="AB92" s="673"/>
      <c r="AC92" s="116" t="s">
        <v>14</v>
      </c>
      <c r="AD92" s="116" t="s">
        <v>14</v>
      </c>
      <c r="AE92" s="160">
        <f t="shared" si="99"/>
        <v>0.25</v>
      </c>
      <c r="AF92" s="698"/>
      <c r="AG92" s="701"/>
    </row>
    <row r="93" spans="1:33" x14ac:dyDescent="0.25">
      <c r="A93" s="647"/>
      <c r="B93" s="650"/>
      <c r="C93" s="24" t="str">
        <f>IF(VLOOKUP(B90,PROPONENTES!$B$10:$N$111,8,FALSE)="","",VLOOKUP(B90,PROPONENTES!$B$10:$N$111,8,FALSE))</f>
        <v/>
      </c>
      <c r="D93" s="37">
        <f>VLOOKUP(B90,PROPONENTES!$B$10:$N$111,9,FALSE)</f>
        <v>0</v>
      </c>
      <c r="E93" s="114"/>
      <c r="F93" s="114"/>
      <c r="G93" s="125" t="str">
        <f>+'16'!E18</f>
        <v/>
      </c>
      <c r="H93" s="126" t="str">
        <f>IF(C93="","",IF(G93&gt;='16'!$J$15*0.4,"SI","NO"))</f>
        <v/>
      </c>
      <c r="I93" s="126">
        <f t="shared" si="114"/>
        <v>0</v>
      </c>
      <c r="J93" s="650"/>
      <c r="K93" s="706"/>
      <c r="L93" s="698"/>
      <c r="M93" s="706"/>
      <c r="N93" s="691"/>
      <c r="O93" s="114"/>
      <c r="P93" s="24" t="str">
        <f t="shared" si="92"/>
        <v>0</v>
      </c>
      <c r="Q93" s="691"/>
      <c r="R93" s="706"/>
      <c r="S93" s="691"/>
      <c r="T93" s="694"/>
      <c r="U93" s="116"/>
      <c r="V93" s="673"/>
      <c r="W93" s="116"/>
      <c r="X93" s="116"/>
      <c r="Y93" s="116"/>
      <c r="Z93" s="116"/>
      <c r="AA93" s="24">
        <f t="shared" si="97"/>
        <v>0</v>
      </c>
      <c r="AB93" s="673"/>
      <c r="AC93" s="116"/>
      <c r="AD93" s="116"/>
      <c r="AE93" s="160">
        <f t="shared" si="99"/>
        <v>0</v>
      </c>
      <c r="AF93" s="698"/>
      <c r="AG93" s="701"/>
    </row>
    <row r="94" spans="1:33" ht="15.75" thickBot="1" x14ac:dyDescent="0.3">
      <c r="A94" s="648"/>
      <c r="B94" s="651"/>
      <c r="C94" s="49" t="str">
        <f>IF(VLOOKUP(B90,PROPONENTES!$B$10:$N$111,10,FALSE)="","",VLOOKUP(B90,PROPONENTES!$B$10:$N$111,10,FALSE))</f>
        <v/>
      </c>
      <c r="D94" s="50">
        <f>VLOOKUP(B90,PROPONENTES!$B$10:$N$111,11,FALSE)</f>
        <v>0</v>
      </c>
      <c r="E94" s="118"/>
      <c r="F94" s="118"/>
      <c r="G94" s="127" t="str">
        <f>+'16'!E19</f>
        <v/>
      </c>
      <c r="H94" s="128" t="str">
        <f>IF(C94="","",IF(G94&gt;='16'!$J$15*0.4,"SI","NO"))</f>
        <v/>
      </c>
      <c r="I94" s="128">
        <f t="shared" si="114"/>
        <v>0</v>
      </c>
      <c r="J94" s="651"/>
      <c r="K94" s="707"/>
      <c r="L94" s="699"/>
      <c r="M94" s="707"/>
      <c r="N94" s="692"/>
      <c r="O94" s="118"/>
      <c r="P94" s="49" t="str">
        <f t="shared" si="92"/>
        <v>0</v>
      </c>
      <c r="Q94" s="692"/>
      <c r="R94" s="707"/>
      <c r="S94" s="692"/>
      <c r="T94" s="695"/>
      <c r="U94" s="148"/>
      <c r="V94" s="674"/>
      <c r="W94" s="148"/>
      <c r="X94" s="148"/>
      <c r="Y94" s="148"/>
      <c r="Z94" s="148"/>
      <c r="AA94" s="169">
        <f t="shared" si="97"/>
        <v>0</v>
      </c>
      <c r="AB94" s="674"/>
      <c r="AC94" s="148"/>
      <c r="AD94" s="148"/>
      <c r="AE94" s="161">
        <f t="shared" si="99"/>
        <v>0</v>
      </c>
      <c r="AF94" s="699"/>
      <c r="AG94" s="702"/>
    </row>
    <row r="95" spans="1:33" ht="30" x14ac:dyDescent="0.25">
      <c r="A95" s="646">
        <v>17</v>
      </c>
      <c r="B95" s="649" t="str">
        <f>+PROPONENTES!B26</f>
        <v>CONSORCIO KENNEDY AVANZA</v>
      </c>
      <c r="C95" s="44" t="str">
        <f>IF(VLOOKUP(B95,PROPONENTES!$B$10:$N$111,2,FALSE)="","",VLOOKUP(B95,PROPONENTES!$B$10:$N$111,2,FALSE))</f>
        <v xml:space="preserve">DOBLECRUZ INGENIERIA Y ARQUITECTURA S.A.S </v>
      </c>
      <c r="D95" s="45">
        <f>VLOOKUP(B95,PROPONENTES!$B$10:$N$111,3,FALSE)</f>
        <v>0.1</v>
      </c>
      <c r="E95" s="109" t="s">
        <v>77</v>
      </c>
      <c r="F95" s="109" t="s">
        <v>77</v>
      </c>
      <c r="G95" s="123">
        <f>+'17'!E15</f>
        <v>0</v>
      </c>
      <c r="H95" s="124" t="str">
        <f>IF(C95="","",IF(G95&gt;'17'!$J$15*0.4,"SI","NO"))</f>
        <v>NO</v>
      </c>
      <c r="I95" s="44">
        <f>IF(C95="",0,IF(AND(E95="SI",H95="SI",F95="SI"),1,0))</f>
        <v>0</v>
      </c>
      <c r="J95" s="649">
        <f>IF((I95+I96+I97+I98+I99)&gt;=1,1,0)</f>
        <v>1</v>
      </c>
      <c r="K95" s="705" t="s">
        <v>14</v>
      </c>
      <c r="L95" s="697">
        <f t="shared" si="64"/>
        <v>10</v>
      </c>
      <c r="M95" s="705"/>
      <c r="N95" s="690">
        <f t="shared" ref="N95:N125" si="115">IF(M95="CUMPLE",5,0)</f>
        <v>0</v>
      </c>
      <c r="O95" s="113" t="s">
        <v>118</v>
      </c>
      <c r="P95" s="44">
        <f t="shared" si="92"/>
        <v>0</v>
      </c>
      <c r="Q95" s="690">
        <f t="shared" ref="Q95" si="116">+L95+N95+IF(SUM(P95:P99)&gt;=1,-1,0)</f>
        <v>10</v>
      </c>
      <c r="R95" s="705" t="s">
        <v>14</v>
      </c>
      <c r="S95" s="690">
        <f t="shared" ref="S95" si="117">IF(R95="CUMPLE",9,0)</f>
        <v>9</v>
      </c>
      <c r="T95" s="693" t="s">
        <v>14</v>
      </c>
      <c r="U95" s="111" t="s">
        <v>14</v>
      </c>
      <c r="V95" s="696">
        <f t="shared" ref="V95" si="118">IF(AND(T95="",U95="",U96="",U97="",U98="",U99=""),"",IF(AND(T95="CUMPLE",U95="",U96="",U97="",U98="",U99=""),"",IF(AND(T95="CUMPLE",OR(U95="CUMPLE",U95=""),OR(U96="CUMPLE",U96=""),OR(U97="CUMPLE",U97=""),OR(U98="CUMPLE",U98=""),OR(U99="CUMPLE",U99="")),20,0)))</f>
        <v>20</v>
      </c>
      <c r="W95" s="111" t="s">
        <v>13</v>
      </c>
      <c r="X95" s="111" t="s">
        <v>13</v>
      </c>
      <c r="Y95" s="111" t="s">
        <v>13</v>
      </c>
      <c r="Z95" s="111" t="s">
        <v>13</v>
      </c>
      <c r="AA95" s="168">
        <f t="shared" si="97"/>
        <v>0</v>
      </c>
      <c r="AB95" s="696">
        <f t="shared" ref="AB95" si="119">IF((AA95+AA96+AA97+AA98+AA99)&gt;=0.25,0.25,0)</f>
        <v>0.25</v>
      </c>
      <c r="AC95" s="111" t="s">
        <v>14</v>
      </c>
      <c r="AD95" s="111" t="s">
        <v>14</v>
      </c>
      <c r="AE95" s="159">
        <f t="shared" si="99"/>
        <v>0.25</v>
      </c>
      <c r="AF95" s="697">
        <f t="shared" ref="AF95" si="120">IF((AE95+AE96+AE97+AE98+AE99)&gt;=0.25,0.25,0)</f>
        <v>0.25</v>
      </c>
      <c r="AG95" s="700"/>
    </row>
    <row r="96" spans="1:33" ht="30" x14ac:dyDescent="0.25">
      <c r="A96" s="647"/>
      <c r="B96" s="650"/>
      <c r="C96" s="24" t="str">
        <f>IF(VLOOKUP(B95,PROPONENTES!$B$10:$N$111,4,FALSE)="","",VLOOKUP(B95,PROPONENTES!$B$10:$N$111,4,FALSE))</f>
        <v>M&amp;M INGENIEROS ASOCIADOS SAS</v>
      </c>
      <c r="D96" s="37">
        <f>VLOOKUP(B95,PROPONENTES!$B$10:$N$111,5,FALSE)</f>
        <v>0.9</v>
      </c>
      <c r="E96" s="114" t="s">
        <v>79</v>
      </c>
      <c r="F96" s="114" t="s">
        <v>79</v>
      </c>
      <c r="G96" s="125">
        <f>+'17'!E16</f>
        <v>3447.4537999999998</v>
      </c>
      <c r="H96" s="126" t="str">
        <f>IF(C96="","",IF(G96&gt;'17'!$J$15*0.4,"SI","NO"))</f>
        <v>SI</v>
      </c>
      <c r="I96" s="24">
        <f t="shared" ref="I96:I99" si="121">IF(C96="",0,IF(AND(E96="SI",H96="SI",F96="SI"),1,0))</f>
        <v>1</v>
      </c>
      <c r="J96" s="650"/>
      <c r="K96" s="706"/>
      <c r="L96" s="698"/>
      <c r="M96" s="706"/>
      <c r="N96" s="691"/>
      <c r="O96" s="115" t="s">
        <v>118</v>
      </c>
      <c r="P96" s="24">
        <f t="shared" si="92"/>
        <v>0</v>
      </c>
      <c r="Q96" s="691"/>
      <c r="R96" s="706"/>
      <c r="S96" s="691"/>
      <c r="T96" s="694"/>
      <c r="U96" s="116" t="s">
        <v>14</v>
      </c>
      <c r="V96" s="673"/>
      <c r="W96" s="116" t="s">
        <v>14</v>
      </c>
      <c r="X96" s="116" t="s">
        <v>13</v>
      </c>
      <c r="Y96" s="116" t="s">
        <v>13</v>
      </c>
      <c r="Z96" s="116" t="s">
        <v>13</v>
      </c>
      <c r="AA96" s="24">
        <f t="shared" si="97"/>
        <v>0.25</v>
      </c>
      <c r="AB96" s="673"/>
      <c r="AC96" s="116" t="s">
        <v>14</v>
      </c>
      <c r="AD96" s="116" t="s">
        <v>14</v>
      </c>
      <c r="AE96" s="160">
        <f t="shared" si="99"/>
        <v>0.25</v>
      </c>
      <c r="AF96" s="698"/>
      <c r="AG96" s="701"/>
    </row>
    <row r="97" spans="1:33" x14ac:dyDescent="0.25">
      <c r="A97" s="647"/>
      <c r="B97" s="650"/>
      <c r="C97" s="24" t="str">
        <f>IF(VLOOKUP(B95,PROPONENTES!$B$10:$N$111,6,FALSE)="","",VLOOKUP(B95,PROPONENTES!$B$10:$N$111,6,FALSE))</f>
        <v/>
      </c>
      <c r="D97" s="37">
        <f>VLOOKUP(B95,PROPONENTES!$B$10:$N$111,7,FALSE)</f>
        <v>0</v>
      </c>
      <c r="E97" s="114"/>
      <c r="F97" s="114"/>
      <c r="G97" s="125" t="str">
        <f>+'17'!E17</f>
        <v/>
      </c>
      <c r="H97" s="126" t="str">
        <f>IF(C97="","",IF(G97&gt;='17'!$J$15*0.4,"SI","NO"))</f>
        <v/>
      </c>
      <c r="I97" s="24">
        <f t="shared" si="121"/>
        <v>0</v>
      </c>
      <c r="J97" s="650"/>
      <c r="K97" s="706"/>
      <c r="L97" s="698"/>
      <c r="M97" s="706"/>
      <c r="N97" s="691"/>
      <c r="O97" s="115"/>
      <c r="P97" s="24" t="str">
        <f t="shared" si="92"/>
        <v>0</v>
      </c>
      <c r="Q97" s="691"/>
      <c r="R97" s="706"/>
      <c r="S97" s="691"/>
      <c r="T97" s="694"/>
      <c r="U97" s="116"/>
      <c r="V97" s="673"/>
      <c r="W97" s="116"/>
      <c r="X97" s="116"/>
      <c r="Y97" s="116"/>
      <c r="Z97" s="116"/>
      <c r="AA97" s="24">
        <f t="shared" si="97"/>
        <v>0</v>
      </c>
      <c r="AB97" s="673"/>
      <c r="AC97" s="116"/>
      <c r="AD97" s="116"/>
      <c r="AE97" s="160">
        <f t="shared" si="99"/>
        <v>0</v>
      </c>
      <c r="AF97" s="698"/>
      <c r="AG97" s="701"/>
    </row>
    <row r="98" spans="1:33" x14ac:dyDescent="0.25">
      <c r="A98" s="647"/>
      <c r="B98" s="650"/>
      <c r="C98" s="24" t="str">
        <f>IF(VLOOKUP(B95,PROPONENTES!$B$10:$N$111,8,FALSE)="","",VLOOKUP(B95,PROPONENTES!$B$10:$N$111,8,FALSE))</f>
        <v/>
      </c>
      <c r="D98" s="37">
        <f>VLOOKUP(B95,PROPONENTES!$B$10:$N$111,9,FALSE)</f>
        <v>0</v>
      </c>
      <c r="E98" s="114"/>
      <c r="F98" s="114"/>
      <c r="G98" s="125" t="str">
        <f>+'17'!E18</f>
        <v/>
      </c>
      <c r="H98" s="126" t="str">
        <f>IF(C98="","",IF(G98&gt;='17'!$J$15*0.4,"SI","NO"))</f>
        <v/>
      </c>
      <c r="I98" s="126">
        <f t="shared" si="121"/>
        <v>0</v>
      </c>
      <c r="J98" s="650"/>
      <c r="K98" s="706"/>
      <c r="L98" s="698"/>
      <c r="M98" s="706"/>
      <c r="N98" s="691"/>
      <c r="O98" s="114"/>
      <c r="P98" s="24" t="str">
        <f t="shared" si="92"/>
        <v>0</v>
      </c>
      <c r="Q98" s="691"/>
      <c r="R98" s="706"/>
      <c r="S98" s="691"/>
      <c r="T98" s="694"/>
      <c r="U98" s="116"/>
      <c r="V98" s="673"/>
      <c r="W98" s="116"/>
      <c r="X98" s="116"/>
      <c r="Y98" s="116"/>
      <c r="Z98" s="116"/>
      <c r="AA98" s="24">
        <f t="shared" si="97"/>
        <v>0</v>
      </c>
      <c r="AB98" s="673"/>
      <c r="AC98" s="116"/>
      <c r="AD98" s="116"/>
      <c r="AE98" s="160">
        <f t="shared" si="99"/>
        <v>0</v>
      </c>
      <c r="AF98" s="698"/>
      <c r="AG98" s="701"/>
    </row>
    <row r="99" spans="1:33" ht="15.75" thickBot="1" x14ac:dyDescent="0.3">
      <c r="A99" s="648"/>
      <c r="B99" s="651"/>
      <c r="C99" s="49" t="str">
        <f>IF(VLOOKUP(B95,PROPONENTES!$B$10:$N$111,10,FALSE)="","",VLOOKUP(B95,PROPONENTES!$B$10:$N$111,10,FALSE))</f>
        <v/>
      </c>
      <c r="D99" s="50">
        <f>VLOOKUP(B95,PROPONENTES!$B$10:$N$111,11,FALSE)</f>
        <v>0</v>
      </c>
      <c r="E99" s="118"/>
      <c r="F99" s="118"/>
      <c r="G99" s="127" t="str">
        <f>+'17'!E19</f>
        <v/>
      </c>
      <c r="H99" s="128" t="str">
        <f>IF(C99="","",IF(G99&gt;='17'!$J$15*0.4,"SI","NO"))</f>
        <v/>
      </c>
      <c r="I99" s="128">
        <f t="shared" si="121"/>
        <v>0</v>
      </c>
      <c r="J99" s="651"/>
      <c r="K99" s="707"/>
      <c r="L99" s="699"/>
      <c r="M99" s="707"/>
      <c r="N99" s="692"/>
      <c r="O99" s="118"/>
      <c r="P99" s="49" t="str">
        <f t="shared" si="92"/>
        <v>0</v>
      </c>
      <c r="Q99" s="692"/>
      <c r="R99" s="707"/>
      <c r="S99" s="692"/>
      <c r="T99" s="695"/>
      <c r="U99" s="148"/>
      <c r="V99" s="674"/>
      <c r="W99" s="148"/>
      <c r="X99" s="148"/>
      <c r="Y99" s="148"/>
      <c r="Z99" s="148"/>
      <c r="AA99" s="169">
        <f t="shared" si="97"/>
        <v>0</v>
      </c>
      <c r="AB99" s="674"/>
      <c r="AC99" s="148"/>
      <c r="AD99" s="148"/>
      <c r="AE99" s="161">
        <f t="shared" si="99"/>
        <v>0</v>
      </c>
      <c r="AF99" s="699"/>
      <c r="AG99" s="702"/>
    </row>
    <row r="100" spans="1:33" x14ac:dyDescent="0.25">
      <c r="A100" s="646">
        <v>18</v>
      </c>
      <c r="B100" s="649" t="str">
        <f>+PROPONENTES!B27</f>
        <v>CONSORCIO MAB KENN PARQUES</v>
      </c>
      <c r="C100" s="44" t="str">
        <f>IF(VLOOKUP(B100,PROPONENTES!$B$10:$N$111,2,FALSE)="","",VLOOKUP(B100,PROPONENTES!$B$10:$N$111,2,FALSE))</f>
        <v xml:space="preserve">EDILBERTO MATEUS ALVAREZ </v>
      </c>
      <c r="D100" s="45">
        <f>VLOOKUP(B100,PROPONENTES!$B$10:$N$111,3,FALSE)</f>
        <v>0.1</v>
      </c>
      <c r="E100" s="109" t="s">
        <v>79</v>
      </c>
      <c r="F100" s="109" t="s">
        <v>79</v>
      </c>
      <c r="G100" s="123">
        <f>+'18'!E15</f>
        <v>775.19320000000005</v>
      </c>
      <c r="H100" s="124" t="str">
        <f>IF(C100="","",IF(G100&gt;'18'!$J$15*0.4,"SI","NO"))</f>
        <v>SI</v>
      </c>
      <c r="I100" s="44">
        <f>IF(C100="",0,IF(AND(E100="SI",H100="SI",F100="SI"),1,0))</f>
        <v>1</v>
      </c>
      <c r="J100" s="649">
        <f>IF((I100+I101+I102+I103+I104)&gt;=1,1,0)</f>
        <v>1</v>
      </c>
      <c r="K100" s="705" t="s">
        <v>14</v>
      </c>
      <c r="L100" s="697">
        <f t="shared" si="71"/>
        <v>10</v>
      </c>
      <c r="M100" s="705"/>
      <c r="N100" s="690">
        <f t="shared" si="115"/>
        <v>0</v>
      </c>
      <c r="O100" s="113" t="s">
        <v>118</v>
      </c>
      <c r="P100" s="44">
        <f t="shared" si="92"/>
        <v>0</v>
      </c>
      <c r="Q100" s="690">
        <f t="shared" ref="Q100" si="122">+L100+N100+IF(SUM(P100:P104)&gt;=1,-1,0)</f>
        <v>10</v>
      </c>
      <c r="R100" s="705" t="s">
        <v>14</v>
      </c>
      <c r="S100" s="690">
        <f t="shared" ref="S100" si="123">IF(R100="CUMPLE",9,0)</f>
        <v>9</v>
      </c>
      <c r="T100" s="693" t="s">
        <v>14</v>
      </c>
      <c r="U100" s="111" t="s">
        <v>14</v>
      </c>
      <c r="V100" s="696">
        <f t="shared" ref="V100" si="124">IF(AND(T100="",U100="",U101="",U102="",U103="",U104=""),"",IF(AND(T100="CUMPLE",U100="",U101="",U102="",U103="",U104=""),"",IF(AND(T100="CUMPLE",OR(U100="CUMPLE",U100=""),OR(U101="CUMPLE",U101=""),OR(U102="CUMPLE",U102=""),OR(U103="CUMPLE",U103=""),OR(U104="CUMPLE",U104="")),20,0)))</f>
        <v>20</v>
      </c>
      <c r="W100" s="111" t="s">
        <v>13</v>
      </c>
      <c r="X100" s="111" t="s">
        <v>13</v>
      </c>
      <c r="Y100" s="111" t="s">
        <v>13</v>
      </c>
      <c r="Z100" s="111" t="s">
        <v>13</v>
      </c>
      <c r="AA100" s="168">
        <f t="shared" si="97"/>
        <v>0</v>
      </c>
      <c r="AB100" s="696">
        <f t="shared" ref="AB100" si="125">IF((AA100+AA101+AA102+AA103+AA104)&gt;=0.25,0.25,0)</f>
        <v>0.25</v>
      </c>
      <c r="AC100" s="111" t="s">
        <v>14</v>
      </c>
      <c r="AD100" s="111" t="s">
        <v>14</v>
      </c>
      <c r="AE100" s="159">
        <f t="shared" si="99"/>
        <v>0.25</v>
      </c>
      <c r="AF100" s="697">
        <f t="shared" ref="AF100" si="126">IF((AE100+AE101+AE102+AE103+AE104)&gt;=0.25,0.25,0)</f>
        <v>0.25</v>
      </c>
      <c r="AG100" s="700"/>
    </row>
    <row r="101" spans="1:33" x14ac:dyDescent="0.25">
      <c r="A101" s="647"/>
      <c r="B101" s="650"/>
      <c r="C101" s="24" t="str">
        <f>IF(VLOOKUP(B100,PROPONENTES!$B$10:$N$111,4,FALSE)="","",VLOOKUP(B100,PROPONENTES!$B$10:$N$111,4,FALSE))</f>
        <v>GRUPO MABRIL SAS</v>
      </c>
      <c r="D101" s="37">
        <f>VLOOKUP(B100,PROPONENTES!$B$10:$N$111,5,FALSE)</f>
        <v>0.9</v>
      </c>
      <c r="E101" s="114" t="s">
        <v>77</v>
      </c>
      <c r="F101" s="114" t="s">
        <v>77</v>
      </c>
      <c r="G101" s="125">
        <f>+'18'!E16</f>
        <v>0</v>
      </c>
      <c r="H101" s="126" t="str">
        <f>IF(C101="","",IF(G101&gt;'18'!$J$15*0.4,"SI","NO"))</f>
        <v>NO</v>
      </c>
      <c r="I101" s="24">
        <f t="shared" ref="I101:I104" si="127">IF(C101="",0,IF(AND(E101="SI",H101="SI",F101="SI"),1,0))</f>
        <v>0</v>
      </c>
      <c r="J101" s="650"/>
      <c r="K101" s="706"/>
      <c r="L101" s="698"/>
      <c r="M101" s="706"/>
      <c r="N101" s="691"/>
      <c r="O101" s="115" t="s">
        <v>118</v>
      </c>
      <c r="P101" s="24">
        <f t="shared" si="92"/>
        <v>0</v>
      </c>
      <c r="Q101" s="691"/>
      <c r="R101" s="706"/>
      <c r="S101" s="691"/>
      <c r="T101" s="694"/>
      <c r="U101" s="116" t="s">
        <v>14</v>
      </c>
      <c r="V101" s="673"/>
      <c r="W101" s="116" t="s">
        <v>14</v>
      </c>
      <c r="X101" s="116" t="s">
        <v>14</v>
      </c>
      <c r="Y101" s="116" t="s">
        <v>14</v>
      </c>
      <c r="Z101" s="116" t="s">
        <v>14</v>
      </c>
      <c r="AA101" s="24">
        <f t="shared" si="97"/>
        <v>0.25</v>
      </c>
      <c r="AB101" s="673"/>
      <c r="AC101" s="116" t="s">
        <v>14</v>
      </c>
      <c r="AD101" s="116" t="s">
        <v>14</v>
      </c>
      <c r="AE101" s="160">
        <f t="shared" si="99"/>
        <v>0.25</v>
      </c>
      <c r="AF101" s="698"/>
      <c r="AG101" s="701"/>
    </row>
    <row r="102" spans="1:33" x14ac:dyDescent="0.25">
      <c r="A102" s="647"/>
      <c r="B102" s="650"/>
      <c r="C102" s="24" t="str">
        <f>IF(VLOOKUP(B100,PROPONENTES!$B$10:$N$111,6,FALSE)="","",VLOOKUP(B100,PROPONENTES!$B$10:$N$111,6,FALSE))</f>
        <v/>
      </c>
      <c r="D102" s="37">
        <f>VLOOKUP(B100,PROPONENTES!$B$10:$N$111,7,FALSE)</f>
        <v>0</v>
      </c>
      <c r="E102" s="114"/>
      <c r="F102" s="114"/>
      <c r="G102" s="125" t="str">
        <f>+'18'!E17</f>
        <v/>
      </c>
      <c r="H102" s="126" t="str">
        <f>IF(C102="","",IF(G102&gt;='18'!$J$15*0.4,"SI","NO"))</f>
        <v/>
      </c>
      <c r="I102" s="24">
        <f t="shared" si="127"/>
        <v>0</v>
      </c>
      <c r="J102" s="650"/>
      <c r="K102" s="706"/>
      <c r="L102" s="698"/>
      <c r="M102" s="706"/>
      <c r="N102" s="691"/>
      <c r="O102" s="115"/>
      <c r="P102" s="24" t="str">
        <f t="shared" si="92"/>
        <v>0</v>
      </c>
      <c r="Q102" s="691"/>
      <c r="R102" s="706"/>
      <c r="S102" s="691"/>
      <c r="T102" s="694"/>
      <c r="U102" s="116"/>
      <c r="V102" s="673"/>
      <c r="W102" s="116"/>
      <c r="X102" s="116"/>
      <c r="Y102" s="116"/>
      <c r="Z102" s="116"/>
      <c r="AA102" s="24">
        <f t="shared" si="97"/>
        <v>0</v>
      </c>
      <c r="AB102" s="673"/>
      <c r="AC102" s="116"/>
      <c r="AD102" s="116"/>
      <c r="AE102" s="160">
        <f t="shared" si="99"/>
        <v>0</v>
      </c>
      <c r="AF102" s="698"/>
      <c r="AG102" s="701"/>
    </row>
    <row r="103" spans="1:33" x14ac:dyDescent="0.25">
      <c r="A103" s="647"/>
      <c r="B103" s="650"/>
      <c r="C103" s="24" t="str">
        <f>IF(VLOOKUP(B100,PROPONENTES!$B$10:$N$111,8,FALSE)="","",VLOOKUP(B100,PROPONENTES!$B$10:$N$111,8,FALSE))</f>
        <v/>
      </c>
      <c r="D103" s="37">
        <f>VLOOKUP(B100,PROPONENTES!$B$10:$N$111,9,FALSE)</f>
        <v>0</v>
      </c>
      <c r="E103" s="114"/>
      <c r="F103" s="114"/>
      <c r="G103" s="125" t="str">
        <f>+'18'!E18</f>
        <v/>
      </c>
      <c r="H103" s="126" t="str">
        <f>IF(C103="","",IF(G103&gt;='18'!$J$15*0.4,"SI","NO"))</f>
        <v/>
      </c>
      <c r="I103" s="126">
        <f t="shared" si="127"/>
        <v>0</v>
      </c>
      <c r="J103" s="650"/>
      <c r="K103" s="706"/>
      <c r="L103" s="698"/>
      <c r="M103" s="706"/>
      <c r="N103" s="691"/>
      <c r="O103" s="114"/>
      <c r="P103" s="24" t="str">
        <f t="shared" si="92"/>
        <v>0</v>
      </c>
      <c r="Q103" s="691"/>
      <c r="R103" s="706"/>
      <c r="S103" s="691"/>
      <c r="T103" s="694"/>
      <c r="U103" s="116"/>
      <c r="V103" s="673"/>
      <c r="W103" s="116"/>
      <c r="X103" s="116"/>
      <c r="Y103" s="116"/>
      <c r="Z103" s="116"/>
      <c r="AA103" s="24">
        <f t="shared" si="97"/>
        <v>0</v>
      </c>
      <c r="AB103" s="673"/>
      <c r="AC103" s="116"/>
      <c r="AD103" s="116"/>
      <c r="AE103" s="160">
        <f t="shared" si="99"/>
        <v>0</v>
      </c>
      <c r="AF103" s="698"/>
      <c r="AG103" s="701"/>
    </row>
    <row r="104" spans="1:33" ht="15.75" thickBot="1" x14ac:dyDescent="0.3">
      <c r="A104" s="648"/>
      <c r="B104" s="651"/>
      <c r="C104" s="49" t="str">
        <f>IF(VLOOKUP(B100,PROPONENTES!$B$10:$N$111,10,FALSE)="","",VLOOKUP(B100,PROPONENTES!$B$10:$N$111,10,FALSE))</f>
        <v/>
      </c>
      <c r="D104" s="50">
        <f>VLOOKUP(B100,PROPONENTES!$B$10:$N$111,11,FALSE)</f>
        <v>0</v>
      </c>
      <c r="E104" s="118"/>
      <c r="F104" s="118"/>
      <c r="G104" s="127" t="str">
        <f>+'18'!E19</f>
        <v/>
      </c>
      <c r="H104" s="128" t="str">
        <f>IF(C104="","",IF(G104&gt;='18'!$J$15*0.4,"SI","NO"))</f>
        <v/>
      </c>
      <c r="I104" s="128">
        <f t="shared" si="127"/>
        <v>0</v>
      </c>
      <c r="J104" s="651"/>
      <c r="K104" s="707"/>
      <c r="L104" s="699"/>
      <c r="M104" s="707"/>
      <c r="N104" s="692"/>
      <c r="O104" s="118"/>
      <c r="P104" s="49" t="str">
        <f t="shared" si="92"/>
        <v>0</v>
      </c>
      <c r="Q104" s="692"/>
      <c r="R104" s="707"/>
      <c r="S104" s="692"/>
      <c r="T104" s="695"/>
      <c r="U104" s="148"/>
      <c r="V104" s="674"/>
      <c r="W104" s="148"/>
      <c r="X104" s="148"/>
      <c r="Y104" s="148"/>
      <c r="Z104" s="148"/>
      <c r="AA104" s="169">
        <f t="shared" si="97"/>
        <v>0</v>
      </c>
      <c r="AB104" s="674"/>
      <c r="AC104" s="148"/>
      <c r="AD104" s="148"/>
      <c r="AE104" s="161">
        <f t="shared" si="99"/>
        <v>0</v>
      </c>
      <c r="AF104" s="699"/>
      <c r="AG104" s="702"/>
    </row>
    <row r="105" spans="1:33" x14ac:dyDescent="0.25">
      <c r="A105" s="646">
        <v>19</v>
      </c>
      <c r="B105" s="649" t="str">
        <f>+PROPONENTES!B28</f>
        <v>PROMCIVILES S.A.S.</v>
      </c>
      <c r="C105" s="44" t="str">
        <f>IF(VLOOKUP(B105,PROPONENTES!$B$10:$N$111,2,FALSE)="","",VLOOKUP(B105,PROPONENTES!$B$10:$N$111,2,FALSE))</f>
        <v>PROMCIVILES S.A.S.</v>
      </c>
      <c r="D105" s="45">
        <f>VLOOKUP(B105,PROPONENTES!$B$10:$N$111,3,FALSE)</f>
        <v>1</v>
      </c>
      <c r="E105" s="109" t="s">
        <v>79</v>
      </c>
      <c r="F105" s="109" t="s">
        <v>79</v>
      </c>
      <c r="G105" s="123">
        <f>+'19'!E15</f>
        <v>40019.574999999997</v>
      </c>
      <c r="H105" s="124" t="str">
        <f>IF(C105="","",IF(G105&gt;'19'!$J$15*0.4,"SI","NO"))</f>
        <v>SI</v>
      </c>
      <c r="I105" s="44">
        <f>IF(C105="",0,IF(AND(E105="SI",H105="SI",F105="SI"),1,0))</f>
        <v>1</v>
      </c>
      <c r="J105" s="649">
        <f>IF((I105+I106+I107+I108+I109)&gt;=1,1,0)</f>
        <v>1</v>
      </c>
      <c r="K105" s="705" t="s">
        <v>14</v>
      </c>
      <c r="L105" s="697">
        <f t="shared" si="78"/>
        <v>10</v>
      </c>
      <c r="M105" s="705"/>
      <c r="N105" s="690">
        <f t="shared" si="115"/>
        <v>0</v>
      </c>
      <c r="O105" s="113" t="s">
        <v>118</v>
      </c>
      <c r="P105" s="44">
        <f t="shared" si="92"/>
        <v>0</v>
      </c>
      <c r="Q105" s="690">
        <f t="shared" ref="Q105" si="128">+L105+N105+IF(SUM(P105:P109)&gt;=1,-1,0)</f>
        <v>10</v>
      </c>
      <c r="R105" s="705" t="s">
        <v>14</v>
      </c>
      <c r="S105" s="690">
        <f t="shared" ref="S105" si="129">IF(R105="CUMPLE",9,0)</f>
        <v>9</v>
      </c>
      <c r="T105" s="693" t="s">
        <v>14</v>
      </c>
      <c r="U105" s="111" t="s">
        <v>14</v>
      </c>
      <c r="V105" s="696">
        <f t="shared" ref="V105" si="130">IF(AND(T105="",U105="",U106="",U107="",U108="",U109=""),"",IF(AND(T105="CUMPLE",U105="",U106="",U107="",U108="",U109=""),"",IF(AND(T105="CUMPLE",OR(U105="CUMPLE",U105=""),OR(U106="CUMPLE",U106=""),OR(U107="CUMPLE",U107=""),OR(U108="CUMPLE",U108=""),OR(U109="CUMPLE",U109="")),20,0)))</f>
        <v>20</v>
      </c>
      <c r="W105" s="111" t="s">
        <v>14</v>
      </c>
      <c r="X105" s="111" t="s">
        <v>14</v>
      </c>
      <c r="Y105" s="111" t="s">
        <v>14</v>
      </c>
      <c r="Z105" s="111" t="s">
        <v>14</v>
      </c>
      <c r="AA105" s="168">
        <f t="shared" si="97"/>
        <v>0.25</v>
      </c>
      <c r="AB105" s="696">
        <f t="shared" ref="AB105" si="131">IF((AA105+AA106+AA107+AA108+AA109)&gt;=0.25,0.25,0)</f>
        <v>0.25</v>
      </c>
      <c r="AC105" s="111" t="s">
        <v>14</v>
      </c>
      <c r="AD105" s="111" t="s">
        <v>14</v>
      </c>
      <c r="AE105" s="159">
        <f t="shared" si="99"/>
        <v>0.25</v>
      </c>
      <c r="AF105" s="697">
        <f t="shared" ref="AF105" si="132">IF((AE105+AE106+AE107+AE108+AE109)&gt;=0.25,0.25,0)</f>
        <v>0.25</v>
      </c>
      <c r="AG105" s="700"/>
    </row>
    <row r="106" spans="1:33" x14ac:dyDescent="0.25">
      <c r="A106" s="647"/>
      <c r="B106" s="650"/>
      <c r="C106" s="24" t="str">
        <f>IF(VLOOKUP(B105,PROPONENTES!$B$10:$N$111,4,FALSE)="","",VLOOKUP(B105,PROPONENTES!$B$10:$N$111,4,FALSE))</f>
        <v/>
      </c>
      <c r="D106" s="37">
        <f>VLOOKUP(B105,PROPONENTES!$B$10:$N$111,5,FALSE)</f>
        <v>0</v>
      </c>
      <c r="E106" s="114"/>
      <c r="F106" s="114"/>
      <c r="G106" s="125" t="str">
        <f>+'19'!E16</f>
        <v/>
      </c>
      <c r="H106" s="126" t="str">
        <f>IF(C106="","",IF(G106&gt;='19'!$J$15*0.4,"SI","NO"))</f>
        <v/>
      </c>
      <c r="I106" s="24">
        <f t="shared" ref="I106:I109" si="133">IF(C106="",0,IF(AND(E106="SI",H106="SI",F106="SI"),1,0))</f>
        <v>0</v>
      </c>
      <c r="J106" s="650"/>
      <c r="K106" s="706"/>
      <c r="L106" s="698"/>
      <c r="M106" s="706"/>
      <c r="N106" s="691"/>
      <c r="O106" s="115"/>
      <c r="P106" s="24" t="str">
        <f t="shared" si="92"/>
        <v>0</v>
      </c>
      <c r="Q106" s="691"/>
      <c r="R106" s="706"/>
      <c r="S106" s="691"/>
      <c r="T106" s="694"/>
      <c r="U106" s="116"/>
      <c r="V106" s="673"/>
      <c r="W106" s="116"/>
      <c r="X106" s="116"/>
      <c r="Y106" s="116"/>
      <c r="Z106" s="116"/>
      <c r="AA106" s="24">
        <f t="shared" si="97"/>
        <v>0</v>
      </c>
      <c r="AB106" s="673"/>
      <c r="AC106" s="116"/>
      <c r="AD106" s="116"/>
      <c r="AE106" s="160">
        <f t="shared" si="99"/>
        <v>0</v>
      </c>
      <c r="AF106" s="698"/>
      <c r="AG106" s="701"/>
    </row>
    <row r="107" spans="1:33" x14ac:dyDescent="0.25">
      <c r="A107" s="647"/>
      <c r="B107" s="650"/>
      <c r="C107" s="24" t="str">
        <f>IF(VLOOKUP(B105,PROPONENTES!$B$10:$N$111,6,FALSE)="","",VLOOKUP(B105,PROPONENTES!$B$10:$N$111,6,FALSE))</f>
        <v/>
      </c>
      <c r="D107" s="37">
        <f>VLOOKUP(B105,PROPONENTES!$B$10:$N$111,7,FALSE)</f>
        <v>0</v>
      </c>
      <c r="E107" s="114"/>
      <c r="F107" s="114"/>
      <c r="G107" s="125" t="str">
        <f>+'19'!E17</f>
        <v/>
      </c>
      <c r="H107" s="126" t="str">
        <f>IF(C107="","",IF(G107&gt;='19'!$J$15*0.4,"SI","NO"))</f>
        <v/>
      </c>
      <c r="I107" s="24">
        <f t="shared" si="133"/>
        <v>0</v>
      </c>
      <c r="J107" s="650"/>
      <c r="K107" s="706"/>
      <c r="L107" s="698"/>
      <c r="M107" s="706"/>
      <c r="N107" s="691"/>
      <c r="O107" s="115"/>
      <c r="P107" s="24" t="str">
        <f t="shared" si="92"/>
        <v>0</v>
      </c>
      <c r="Q107" s="691"/>
      <c r="R107" s="706"/>
      <c r="S107" s="691"/>
      <c r="T107" s="694"/>
      <c r="U107" s="116"/>
      <c r="V107" s="673"/>
      <c r="W107" s="116"/>
      <c r="X107" s="116"/>
      <c r="Y107" s="116"/>
      <c r="Z107" s="116"/>
      <c r="AA107" s="24">
        <f t="shared" si="97"/>
        <v>0</v>
      </c>
      <c r="AB107" s="673"/>
      <c r="AC107" s="116"/>
      <c r="AD107" s="116"/>
      <c r="AE107" s="160">
        <f t="shared" si="99"/>
        <v>0</v>
      </c>
      <c r="AF107" s="698"/>
      <c r="AG107" s="701"/>
    </row>
    <row r="108" spans="1:33" x14ac:dyDescent="0.25">
      <c r="A108" s="647"/>
      <c r="B108" s="650"/>
      <c r="C108" s="24" t="str">
        <f>IF(VLOOKUP(B105,PROPONENTES!$B$10:$N$111,8,FALSE)="","",VLOOKUP(B105,PROPONENTES!$B$10:$N$111,8,FALSE))</f>
        <v/>
      </c>
      <c r="D108" s="37">
        <f>VLOOKUP(B105,PROPONENTES!$B$10:$N$111,9,FALSE)</f>
        <v>0</v>
      </c>
      <c r="E108" s="114"/>
      <c r="F108" s="114"/>
      <c r="G108" s="125" t="str">
        <f>+'19'!E18</f>
        <v/>
      </c>
      <c r="H108" s="126" t="str">
        <f>IF(C108="","",IF(G108&gt;='19'!$J$15*0.4,"SI","NO"))</f>
        <v/>
      </c>
      <c r="I108" s="126">
        <f t="shared" si="133"/>
        <v>0</v>
      </c>
      <c r="J108" s="650"/>
      <c r="K108" s="706"/>
      <c r="L108" s="698"/>
      <c r="M108" s="706"/>
      <c r="N108" s="691"/>
      <c r="O108" s="114"/>
      <c r="P108" s="24" t="str">
        <f t="shared" si="92"/>
        <v>0</v>
      </c>
      <c r="Q108" s="691"/>
      <c r="R108" s="706"/>
      <c r="S108" s="691"/>
      <c r="T108" s="694"/>
      <c r="U108" s="116"/>
      <c r="V108" s="673"/>
      <c r="W108" s="116"/>
      <c r="X108" s="116"/>
      <c r="Y108" s="116"/>
      <c r="Z108" s="116"/>
      <c r="AA108" s="24">
        <f t="shared" si="97"/>
        <v>0</v>
      </c>
      <c r="AB108" s="673"/>
      <c r="AC108" s="116"/>
      <c r="AD108" s="116"/>
      <c r="AE108" s="160">
        <f t="shared" si="99"/>
        <v>0</v>
      </c>
      <c r="AF108" s="698"/>
      <c r="AG108" s="701"/>
    </row>
    <row r="109" spans="1:33" ht="15.75" thickBot="1" x14ac:dyDescent="0.3">
      <c r="A109" s="648"/>
      <c r="B109" s="651"/>
      <c r="C109" s="49" t="str">
        <f>IF(VLOOKUP(B105,PROPONENTES!$B$10:$N$111,10,FALSE)="","",VLOOKUP(B105,PROPONENTES!$B$10:$N$111,10,FALSE))</f>
        <v/>
      </c>
      <c r="D109" s="50">
        <f>VLOOKUP(B105,PROPONENTES!$B$10:$N$111,11,FALSE)</f>
        <v>0</v>
      </c>
      <c r="E109" s="118"/>
      <c r="F109" s="118"/>
      <c r="G109" s="127" t="str">
        <f>+'19'!E19</f>
        <v/>
      </c>
      <c r="H109" s="128" t="str">
        <f>IF(C109="","",IF(G109&gt;='19'!$J$15*0.4,"SI","NO"))</f>
        <v/>
      </c>
      <c r="I109" s="128">
        <f t="shared" si="133"/>
        <v>0</v>
      </c>
      <c r="J109" s="651"/>
      <c r="K109" s="707"/>
      <c r="L109" s="699"/>
      <c r="M109" s="707"/>
      <c r="N109" s="692"/>
      <c r="O109" s="118"/>
      <c r="P109" s="49" t="str">
        <f t="shared" si="92"/>
        <v>0</v>
      </c>
      <c r="Q109" s="692"/>
      <c r="R109" s="707"/>
      <c r="S109" s="692"/>
      <c r="T109" s="695"/>
      <c r="U109" s="148"/>
      <c r="V109" s="674"/>
      <c r="W109" s="148"/>
      <c r="X109" s="148"/>
      <c r="Y109" s="148"/>
      <c r="Z109" s="148"/>
      <c r="AA109" s="169">
        <f t="shared" si="97"/>
        <v>0</v>
      </c>
      <c r="AB109" s="674"/>
      <c r="AC109" s="148"/>
      <c r="AD109" s="148"/>
      <c r="AE109" s="161">
        <f t="shared" si="99"/>
        <v>0</v>
      </c>
      <c r="AF109" s="699"/>
      <c r="AG109" s="702"/>
    </row>
    <row r="110" spans="1:33" x14ac:dyDescent="0.25">
      <c r="A110" s="646">
        <v>20</v>
      </c>
      <c r="B110" s="649" t="str">
        <f>+PROPONENTES!B29</f>
        <v>UNION TEMPORAL PARQUES KENNEDY VE</v>
      </c>
      <c r="C110" s="44" t="str">
        <f>IF(VLOOKUP(B110,PROPONENTES!$B$10:$N$111,2,FALSE)="","",VLOOKUP(B110,PROPONENTES!$B$10:$N$111,2,FALSE))</f>
        <v xml:space="preserve">VIAL SOLUTIONS S.A.S. </v>
      </c>
      <c r="D110" s="45">
        <f>VLOOKUP(B110,PROPONENTES!$B$10:$N$111,3,FALSE)</f>
        <v>0.1</v>
      </c>
      <c r="E110" s="109" t="s">
        <v>77</v>
      </c>
      <c r="F110" s="109" t="s">
        <v>77</v>
      </c>
      <c r="G110" s="123">
        <f>+'20'!E15</f>
        <v>0</v>
      </c>
      <c r="H110" s="124" t="str">
        <f>IF(C110="","",IF(G110&gt;'20'!$J$15*0.4,"SI","NO"))</f>
        <v>NO</v>
      </c>
      <c r="I110" s="44">
        <f>IF(C110="",0,IF(AND(E110="SI",H110="SI",F110="SI"),1,0))</f>
        <v>0</v>
      </c>
      <c r="J110" s="649">
        <f>IF((I110+I111+I112+I113+I114)&gt;=1,1,0)</f>
        <v>1</v>
      </c>
      <c r="K110" s="705" t="s">
        <v>14</v>
      </c>
      <c r="L110" s="697">
        <f t="shared" si="85"/>
        <v>10</v>
      </c>
      <c r="M110" s="705"/>
      <c r="N110" s="690">
        <f t="shared" si="115"/>
        <v>0</v>
      </c>
      <c r="O110" s="113" t="s">
        <v>118</v>
      </c>
      <c r="P110" s="44">
        <f t="shared" si="92"/>
        <v>0</v>
      </c>
      <c r="Q110" s="690">
        <f t="shared" ref="Q110" si="134">+L110+N110+IF(SUM(P110:P114)&gt;=1,-1,0)</f>
        <v>10</v>
      </c>
      <c r="R110" s="705" t="s">
        <v>14</v>
      </c>
      <c r="S110" s="690">
        <f t="shared" ref="S110" si="135">IF(R110="CUMPLE",9,0)</f>
        <v>9</v>
      </c>
      <c r="T110" s="693" t="s">
        <v>14</v>
      </c>
      <c r="U110" s="111" t="s">
        <v>14</v>
      </c>
      <c r="V110" s="696">
        <f t="shared" ref="V110" si="136">IF(AND(T110="",U110="",U111="",U112="",U113="",U114=""),"",IF(AND(T110="CUMPLE",U110="",U111="",U112="",U113="",U114=""),"",IF(AND(T110="CUMPLE",OR(U110="CUMPLE",U110=""),OR(U111="CUMPLE",U111=""),OR(U112="CUMPLE",U112=""),OR(U113="CUMPLE",U113=""),OR(U114="CUMPLE",U114="")),20,0)))</f>
        <v>20</v>
      </c>
      <c r="W110" s="111"/>
      <c r="X110" s="111"/>
      <c r="Y110" s="111"/>
      <c r="Z110" s="111"/>
      <c r="AA110" s="168">
        <f t="shared" si="97"/>
        <v>0</v>
      </c>
      <c r="AB110" s="696">
        <f t="shared" ref="AB110" si="137">IF((AA110+AA111+AA112+AA113+AA114)&gt;=0.25,0.25,0)</f>
        <v>0.25</v>
      </c>
      <c r="AC110" s="111" t="s">
        <v>14</v>
      </c>
      <c r="AD110" s="111" t="s">
        <v>14</v>
      </c>
      <c r="AE110" s="159">
        <f t="shared" si="99"/>
        <v>0.25</v>
      </c>
      <c r="AF110" s="697">
        <f t="shared" ref="AF110" si="138">IF((AE110+AE111+AE112+AE113+AE114)&gt;=0.25,0.25,0)</f>
        <v>0.25</v>
      </c>
      <c r="AG110" s="700"/>
    </row>
    <row r="111" spans="1:33" x14ac:dyDescent="0.25">
      <c r="A111" s="647"/>
      <c r="B111" s="650"/>
      <c r="C111" s="24" t="str">
        <f>IF(VLOOKUP(B110,PROPONENTES!$B$10:$N$111,4,FALSE)="","",VLOOKUP(B110,PROPONENTES!$B$10:$N$111,4,FALSE))</f>
        <v>EICON SAS</v>
      </c>
      <c r="D111" s="37">
        <f>VLOOKUP(B110,PROPONENTES!$B$10:$N$111,5,FALSE)</f>
        <v>0.9</v>
      </c>
      <c r="E111" s="114" t="s">
        <v>79</v>
      </c>
      <c r="F111" s="114" t="s">
        <v>79</v>
      </c>
      <c r="G111" s="125">
        <f>+'20'!E16</f>
        <v>2226.5594999999998</v>
      </c>
      <c r="H111" s="126" t="str">
        <f>IF(C111="","",IF(G111&gt;'20'!$J$15*0.4,"SI","NO"))</f>
        <v>SI</v>
      </c>
      <c r="I111" s="24">
        <f t="shared" ref="I111:I114" si="139">IF(C111="",0,IF(AND(E111="SI",H111="SI",F111="SI"),1,0))</f>
        <v>1</v>
      </c>
      <c r="J111" s="650"/>
      <c r="K111" s="706"/>
      <c r="L111" s="698"/>
      <c r="M111" s="706"/>
      <c r="N111" s="691"/>
      <c r="O111" s="115" t="s">
        <v>118</v>
      </c>
      <c r="P111" s="24">
        <f t="shared" si="92"/>
        <v>0</v>
      </c>
      <c r="Q111" s="691"/>
      <c r="R111" s="706"/>
      <c r="S111" s="691"/>
      <c r="T111" s="694"/>
      <c r="U111" s="116" t="s">
        <v>14</v>
      </c>
      <c r="V111" s="673"/>
      <c r="W111" s="116" t="s">
        <v>14</v>
      </c>
      <c r="X111" s="116" t="s">
        <v>14</v>
      </c>
      <c r="Y111" s="116" t="s">
        <v>14</v>
      </c>
      <c r="Z111" s="116" t="s">
        <v>14</v>
      </c>
      <c r="AA111" s="24">
        <f t="shared" si="97"/>
        <v>0.25</v>
      </c>
      <c r="AB111" s="673"/>
      <c r="AC111" s="116" t="s">
        <v>14</v>
      </c>
      <c r="AD111" s="116" t="s">
        <v>14</v>
      </c>
      <c r="AE111" s="160">
        <f t="shared" si="99"/>
        <v>0.25</v>
      </c>
      <c r="AF111" s="698"/>
      <c r="AG111" s="701"/>
    </row>
    <row r="112" spans="1:33" x14ac:dyDescent="0.25">
      <c r="A112" s="647"/>
      <c r="B112" s="650"/>
      <c r="C112" s="24" t="str">
        <f>IF(VLOOKUP(B110,PROPONENTES!$B$10:$N$111,6,FALSE)="","",VLOOKUP(B110,PROPONENTES!$B$10:$N$111,6,FALSE))</f>
        <v/>
      </c>
      <c r="D112" s="37">
        <f>VLOOKUP(B110,PROPONENTES!$B$10:$N$111,7,FALSE)</f>
        <v>0</v>
      </c>
      <c r="E112" s="114"/>
      <c r="F112" s="114"/>
      <c r="G112" s="125" t="str">
        <f>+'20'!E17</f>
        <v/>
      </c>
      <c r="H112" s="126" t="str">
        <f>IF(C112="","",IF(G112&gt;='20'!$J$15*0.4,"SI","NO"))</f>
        <v/>
      </c>
      <c r="I112" s="24">
        <f t="shared" si="139"/>
        <v>0</v>
      </c>
      <c r="J112" s="650"/>
      <c r="K112" s="706"/>
      <c r="L112" s="698"/>
      <c r="M112" s="706"/>
      <c r="N112" s="691"/>
      <c r="O112" s="115"/>
      <c r="P112" s="24" t="str">
        <f t="shared" si="92"/>
        <v>0</v>
      </c>
      <c r="Q112" s="691"/>
      <c r="R112" s="706"/>
      <c r="S112" s="691"/>
      <c r="T112" s="694"/>
      <c r="U112" s="116"/>
      <c r="V112" s="673"/>
      <c r="W112" s="116"/>
      <c r="X112" s="116"/>
      <c r="Y112" s="116"/>
      <c r="Z112" s="116"/>
      <c r="AA112" s="24">
        <f t="shared" si="97"/>
        <v>0</v>
      </c>
      <c r="AB112" s="673"/>
      <c r="AC112" s="116"/>
      <c r="AD112" s="116"/>
      <c r="AE112" s="160">
        <f t="shared" si="99"/>
        <v>0</v>
      </c>
      <c r="AF112" s="698"/>
      <c r="AG112" s="701"/>
    </row>
    <row r="113" spans="1:33" x14ac:dyDescent="0.25">
      <c r="A113" s="647"/>
      <c r="B113" s="650"/>
      <c r="C113" s="24" t="str">
        <f>IF(VLOOKUP(B110,PROPONENTES!$B$10:$N$111,8,FALSE)="","",VLOOKUP(B110,PROPONENTES!$B$10:$N$111,8,FALSE))</f>
        <v/>
      </c>
      <c r="D113" s="37">
        <f>VLOOKUP(B110,PROPONENTES!$B$10:$N$111,9,FALSE)</f>
        <v>0</v>
      </c>
      <c r="E113" s="114"/>
      <c r="F113" s="114"/>
      <c r="G113" s="125" t="str">
        <f>+'20'!E18</f>
        <v/>
      </c>
      <c r="H113" s="126" t="str">
        <f>IF(C113="","",IF(G113&gt;='20'!$J$15*0.4,"SI","NO"))</f>
        <v/>
      </c>
      <c r="I113" s="126">
        <f t="shared" si="139"/>
        <v>0</v>
      </c>
      <c r="J113" s="650"/>
      <c r="K113" s="706"/>
      <c r="L113" s="698"/>
      <c r="M113" s="706"/>
      <c r="N113" s="691"/>
      <c r="O113" s="114"/>
      <c r="P113" s="24" t="str">
        <f t="shared" si="92"/>
        <v>0</v>
      </c>
      <c r="Q113" s="691"/>
      <c r="R113" s="706"/>
      <c r="S113" s="691"/>
      <c r="T113" s="694"/>
      <c r="U113" s="116"/>
      <c r="V113" s="673"/>
      <c r="W113" s="116"/>
      <c r="X113" s="116"/>
      <c r="Y113" s="116"/>
      <c r="Z113" s="116"/>
      <c r="AA113" s="24">
        <f t="shared" si="97"/>
        <v>0</v>
      </c>
      <c r="AB113" s="673"/>
      <c r="AC113" s="116"/>
      <c r="AD113" s="116"/>
      <c r="AE113" s="160">
        <f t="shared" si="99"/>
        <v>0</v>
      </c>
      <c r="AF113" s="698"/>
      <c r="AG113" s="701"/>
    </row>
    <row r="114" spans="1:33" ht="15.75" thickBot="1" x14ac:dyDescent="0.3">
      <c r="A114" s="648"/>
      <c r="B114" s="651"/>
      <c r="C114" s="49" t="str">
        <f>IF(VLOOKUP(B110,PROPONENTES!$B$10:$N$111,10,FALSE)="","",VLOOKUP(B110,PROPONENTES!$B$10:$N$111,10,FALSE))</f>
        <v/>
      </c>
      <c r="D114" s="50">
        <f>VLOOKUP(B110,PROPONENTES!$B$10:$N$111,11,FALSE)</f>
        <v>0</v>
      </c>
      <c r="E114" s="118"/>
      <c r="F114" s="118"/>
      <c r="G114" s="127" t="str">
        <f>+'20'!E19</f>
        <v/>
      </c>
      <c r="H114" s="128" t="str">
        <f>IF(C114="","",IF(G114&gt;='20'!$J$15*0.4,"SI","NO"))</f>
        <v/>
      </c>
      <c r="I114" s="128">
        <f t="shared" si="139"/>
        <v>0</v>
      </c>
      <c r="J114" s="651"/>
      <c r="K114" s="707"/>
      <c r="L114" s="699"/>
      <c r="M114" s="707"/>
      <c r="N114" s="692"/>
      <c r="O114" s="118"/>
      <c r="P114" s="49" t="str">
        <f t="shared" si="92"/>
        <v>0</v>
      </c>
      <c r="Q114" s="692"/>
      <c r="R114" s="707"/>
      <c r="S114" s="692"/>
      <c r="T114" s="695"/>
      <c r="U114" s="148"/>
      <c r="V114" s="674"/>
      <c r="W114" s="148"/>
      <c r="X114" s="148"/>
      <c r="Y114" s="148"/>
      <c r="Z114" s="148"/>
      <c r="AA114" s="169">
        <f t="shared" si="97"/>
        <v>0</v>
      </c>
      <c r="AB114" s="674"/>
      <c r="AC114" s="148"/>
      <c r="AD114" s="148"/>
      <c r="AE114" s="161">
        <f t="shared" si="99"/>
        <v>0</v>
      </c>
      <c r="AF114" s="699"/>
      <c r="AG114" s="702"/>
    </row>
    <row r="115" spans="1:33" x14ac:dyDescent="0.25">
      <c r="A115" s="646">
        <v>21</v>
      </c>
      <c r="B115" s="649" t="str">
        <f>+PROPONENTES!B30</f>
        <v>CONSORCIO INCITECO IP XXI</v>
      </c>
      <c r="C115" s="44" t="str">
        <f>IF(VLOOKUP(B115,PROPONENTES!$B$10:$N$117,2,FALSE)="","",VLOOKUP(B115,PROPONENTES!$B$10:$N$117,2,FALSE))</f>
        <v>INCITECO S.A.S.</v>
      </c>
      <c r="D115" s="45">
        <f>VLOOKUP(B115,PROPONENTES!$B$10:$N$117,3,FALSE)</f>
        <v>0.9</v>
      </c>
      <c r="E115" s="109" t="s">
        <v>79</v>
      </c>
      <c r="F115" s="109" t="s">
        <v>79</v>
      </c>
      <c r="G115" s="123">
        <f>+'21'!E15</f>
        <v>68746.395999999993</v>
      </c>
      <c r="H115" s="124" t="str">
        <f>IF(C115="","",IF(G115&gt;'21'!$J$15*0.4,"SI","NO"))</f>
        <v>SI</v>
      </c>
      <c r="I115" s="44">
        <f>IF(C115="",0,IF(AND(E115="SI",H115="SI",F115="SI"),1,0))</f>
        <v>1</v>
      </c>
      <c r="J115" s="649">
        <f>IF((I115+I116+I117+I118+I119)&gt;=1,1,0)</f>
        <v>1</v>
      </c>
      <c r="K115" s="705" t="s">
        <v>14</v>
      </c>
      <c r="L115" s="697">
        <f t="shared" si="93"/>
        <v>10</v>
      </c>
      <c r="M115" s="705"/>
      <c r="N115" s="690">
        <f t="shared" si="115"/>
        <v>0</v>
      </c>
      <c r="O115" s="113" t="s">
        <v>118</v>
      </c>
      <c r="P115" s="44">
        <f t="shared" si="92"/>
        <v>0</v>
      </c>
      <c r="Q115" s="690">
        <f t="shared" ref="Q115" si="140">+L115+N115+IF(SUM(P115:P119)&gt;=1,-1,0)</f>
        <v>10</v>
      </c>
      <c r="R115" s="705" t="s">
        <v>14</v>
      </c>
      <c r="S115" s="690">
        <f t="shared" ref="S115" si="141">IF(R115="CUMPLE",9,0)</f>
        <v>9</v>
      </c>
      <c r="T115" s="693" t="s">
        <v>14</v>
      </c>
      <c r="U115" s="111" t="s">
        <v>14</v>
      </c>
      <c r="V115" s="696">
        <f t="shared" ref="V115" si="142">IF(AND(T115="",U115="",U116="",U117="",U118="",U119=""),"",IF(AND(T115="CUMPLE",U115="",U116="",U117="",U118="",U119=""),"",IF(AND(T115="CUMPLE",OR(U115="CUMPLE",U115=""),OR(U116="CUMPLE",U116=""),OR(U117="CUMPLE",U117=""),OR(U118="CUMPLE",U118=""),OR(U119="CUMPLE",U119="")),20,0)))</f>
        <v>20</v>
      </c>
      <c r="W115" s="111" t="s">
        <v>14</v>
      </c>
      <c r="X115" s="111" t="s">
        <v>14</v>
      </c>
      <c r="Y115" s="111" t="s">
        <v>14</v>
      </c>
      <c r="Z115" s="111" t="s">
        <v>14</v>
      </c>
      <c r="AA115" s="168">
        <f t="shared" si="97"/>
        <v>0.25</v>
      </c>
      <c r="AB115" s="696">
        <f t="shared" ref="AB115" si="143">IF((AA115+AA116+AA117+AA118+AA119)&gt;=0.25,0.25,0)</f>
        <v>0.25</v>
      </c>
      <c r="AC115" s="111" t="s">
        <v>13</v>
      </c>
      <c r="AD115" s="111" t="s">
        <v>13</v>
      </c>
      <c r="AE115" s="159">
        <f t="shared" si="99"/>
        <v>0</v>
      </c>
      <c r="AF115" s="697">
        <f t="shared" ref="AF115" si="144">IF((AE115+AE116+AE117+AE118+AE119)&gt;=0.25,0.25,0)</f>
        <v>0.25</v>
      </c>
      <c r="AG115" s="700"/>
    </row>
    <row r="116" spans="1:33" x14ac:dyDescent="0.25">
      <c r="A116" s="647"/>
      <c r="B116" s="650"/>
      <c r="C116" s="24" t="str">
        <f>IF(VLOOKUP(B115,PROPONENTES!$B$10:$N$117,4,FALSE)="","",VLOOKUP(B115,PROPONENTES!$B$10:$N$117,4,FALSE))</f>
        <v>INGENIEROS PROYECTAR SAS</v>
      </c>
      <c r="D116" s="37">
        <f>VLOOKUP(B115,PROPONENTES!$B$10:$N$117,5,FALSE)</f>
        <v>0.1</v>
      </c>
      <c r="E116" s="114" t="s">
        <v>77</v>
      </c>
      <c r="F116" s="114" t="s">
        <v>77</v>
      </c>
      <c r="G116" s="125">
        <f>+'21'!E16</f>
        <v>0</v>
      </c>
      <c r="H116" s="126" t="str">
        <f>IF(C116="","",IF(G116&gt;'21'!$J$15*0.4,"SI","NO"))</f>
        <v>NO</v>
      </c>
      <c r="I116" s="24">
        <f t="shared" ref="I116:I120" si="145">IF(C116="",0,IF(AND(E116="SI",H116="SI",F116="SI"),1,0))</f>
        <v>0</v>
      </c>
      <c r="J116" s="650"/>
      <c r="K116" s="706"/>
      <c r="L116" s="698"/>
      <c r="M116" s="706"/>
      <c r="N116" s="691"/>
      <c r="O116" s="115" t="s">
        <v>118</v>
      </c>
      <c r="P116" s="24">
        <f t="shared" si="92"/>
        <v>0</v>
      </c>
      <c r="Q116" s="691"/>
      <c r="R116" s="706"/>
      <c r="S116" s="691"/>
      <c r="T116" s="694"/>
      <c r="U116" s="116" t="s">
        <v>14</v>
      </c>
      <c r="V116" s="673"/>
      <c r="W116" s="116" t="s">
        <v>13</v>
      </c>
      <c r="X116" s="116" t="s">
        <v>13</v>
      </c>
      <c r="Y116" s="116" t="s">
        <v>13</v>
      </c>
      <c r="Z116" s="116" t="s">
        <v>13</v>
      </c>
      <c r="AA116" s="24">
        <f t="shared" si="97"/>
        <v>0</v>
      </c>
      <c r="AB116" s="673"/>
      <c r="AC116" s="116" t="s">
        <v>14</v>
      </c>
      <c r="AD116" s="116" t="s">
        <v>14</v>
      </c>
      <c r="AE116" s="160">
        <f t="shared" si="99"/>
        <v>0.25</v>
      </c>
      <c r="AF116" s="698"/>
      <c r="AG116" s="701"/>
    </row>
    <row r="117" spans="1:33" x14ac:dyDescent="0.25">
      <c r="A117" s="647"/>
      <c r="B117" s="650"/>
      <c r="C117" s="24" t="str">
        <f>IF(VLOOKUP(B115,PROPONENTES!$B$10:$N$117,6,FALSE)="","",VLOOKUP(B115,PROPONENTES!$B$10:$N$117,6,FALSE))</f>
        <v/>
      </c>
      <c r="D117" s="37">
        <f>VLOOKUP(B115,PROPONENTES!$B$10:$N$117,7,FALSE)</f>
        <v>0</v>
      </c>
      <c r="E117" s="114"/>
      <c r="F117" s="114"/>
      <c r="G117" s="125" t="str">
        <f>+'21'!E17</f>
        <v/>
      </c>
      <c r="H117" s="126" t="str">
        <f>IF(C117="","",IF(G117&gt;='21'!$J$15*0.4,"SI","NO"))</f>
        <v/>
      </c>
      <c r="I117" s="24">
        <f t="shared" si="145"/>
        <v>0</v>
      </c>
      <c r="J117" s="650"/>
      <c r="K117" s="706"/>
      <c r="L117" s="698"/>
      <c r="M117" s="706"/>
      <c r="N117" s="691"/>
      <c r="O117" s="115"/>
      <c r="P117" s="24" t="str">
        <f t="shared" si="92"/>
        <v>0</v>
      </c>
      <c r="Q117" s="691"/>
      <c r="R117" s="706"/>
      <c r="S117" s="691"/>
      <c r="T117" s="694"/>
      <c r="U117" s="116"/>
      <c r="V117" s="673"/>
      <c r="W117" s="116"/>
      <c r="X117" s="116"/>
      <c r="Y117" s="116"/>
      <c r="Z117" s="116"/>
      <c r="AA117" s="24">
        <f t="shared" si="97"/>
        <v>0</v>
      </c>
      <c r="AB117" s="673"/>
      <c r="AC117" s="116"/>
      <c r="AD117" s="116"/>
      <c r="AE117" s="160">
        <f t="shared" si="99"/>
        <v>0</v>
      </c>
      <c r="AF117" s="698"/>
      <c r="AG117" s="701"/>
    </row>
    <row r="118" spans="1:33" x14ac:dyDescent="0.25">
      <c r="A118" s="647"/>
      <c r="B118" s="650"/>
      <c r="C118" s="24" t="str">
        <f>IF(VLOOKUP(B115,PROPONENTES!$B$10:$N$117,8,FALSE)="","",VLOOKUP(B115,PROPONENTES!$B$10:$N$117,8,FALSE))</f>
        <v/>
      </c>
      <c r="D118" s="37">
        <f>VLOOKUP(B115,PROPONENTES!$B$10:$N$117,9,FALSE)</f>
        <v>0</v>
      </c>
      <c r="E118" s="114"/>
      <c r="F118" s="114"/>
      <c r="G118" s="125" t="str">
        <f>+'21'!E18</f>
        <v/>
      </c>
      <c r="H118" s="126" t="str">
        <f>IF(C118="","",IF(G118&gt;='21'!$J$15*0.4,"SI","NO"))</f>
        <v/>
      </c>
      <c r="I118" s="126">
        <f t="shared" si="145"/>
        <v>0</v>
      </c>
      <c r="J118" s="650"/>
      <c r="K118" s="706"/>
      <c r="L118" s="698"/>
      <c r="M118" s="706"/>
      <c r="N118" s="691"/>
      <c r="O118" s="114"/>
      <c r="P118" s="24" t="str">
        <f t="shared" si="92"/>
        <v>0</v>
      </c>
      <c r="Q118" s="691"/>
      <c r="R118" s="706"/>
      <c r="S118" s="691"/>
      <c r="T118" s="694"/>
      <c r="U118" s="116"/>
      <c r="V118" s="673"/>
      <c r="W118" s="116"/>
      <c r="X118" s="116"/>
      <c r="Y118" s="116"/>
      <c r="Z118" s="116"/>
      <c r="AA118" s="24">
        <f t="shared" si="97"/>
        <v>0</v>
      </c>
      <c r="AB118" s="673"/>
      <c r="AC118" s="116"/>
      <c r="AD118" s="116"/>
      <c r="AE118" s="160">
        <f t="shared" si="99"/>
        <v>0</v>
      </c>
      <c r="AF118" s="698"/>
      <c r="AG118" s="701"/>
    </row>
    <row r="119" spans="1:33" ht="15.75" thickBot="1" x14ac:dyDescent="0.3">
      <c r="A119" s="648"/>
      <c r="B119" s="651"/>
      <c r="C119" s="49" t="str">
        <f>IF(VLOOKUP(B115,PROPONENTES!$B$10:$N$117,10,FALSE)="","",VLOOKUP(B115,PROPONENTES!$B$10:$N$117,10,FALSE))</f>
        <v/>
      </c>
      <c r="D119" s="50">
        <f>VLOOKUP(B115,PROPONENTES!$B$10:$N$117,11,FALSE)</f>
        <v>0</v>
      </c>
      <c r="E119" s="118"/>
      <c r="F119" s="118"/>
      <c r="G119" s="127" t="str">
        <f>+'21'!E19</f>
        <v/>
      </c>
      <c r="H119" s="128" t="str">
        <f>IF(C119="","",IF(G119&gt;='21'!$J$15*0.4,"SI","NO"))</f>
        <v/>
      </c>
      <c r="I119" s="128">
        <f t="shared" si="145"/>
        <v>0</v>
      </c>
      <c r="J119" s="651"/>
      <c r="K119" s="707"/>
      <c r="L119" s="699"/>
      <c r="M119" s="707"/>
      <c r="N119" s="692"/>
      <c r="O119" s="118"/>
      <c r="P119" s="49" t="str">
        <f t="shared" si="92"/>
        <v>0</v>
      </c>
      <c r="Q119" s="692"/>
      <c r="R119" s="707"/>
      <c r="S119" s="692"/>
      <c r="T119" s="695"/>
      <c r="U119" s="148"/>
      <c r="V119" s="674"/>
      <c r="W119" s="148"/>
      <c r="X119" s="148"/>
      <c r="Y119" s="148"/>
      <c r="Z119" s="148"/>
      <c r="AA119" s="169">
        <f t="shared" si="97"/>
        <v>0</v>
      </c>
      <c r="AB119" s="674"/>
      <c r="AC119" s="148"/>
      <c r="AD119" s="148"/>
      <c r="AE119" s="161">
        <f t="shared" si="99"/>
        <v>0</v>
      </c>
      <c r="AF119" s="699"/>
      <c r="AG119" s="702"/>
    </row>
    <row r="120" spans="1:33" ht="30" x14ac:dyDescent="0.25">
      <c r="A120" s="646">
        <v>22</v>
      </c>
      <c r="B120" s="649" t="str">
        <f>+PROPONENTES!B31</f>
        <v>PROJECTING DESIGNING AND BUILDING LTDA</v>
      </c>
      <c r="C120" s="44" t="str">
        <f>IF(VLOOKUP(B120,PROPONENTES!$B$10:$N$117,2,FALSE)="","",VLOOKUP(B120,PROPONENTES!$B$10:$N$117,2,FALSE))</f>
        <v>PROJECTING DESIGNING AND BUILDING LTDA</v>
      </c>
      <c r="D120" s="45">
        <f>VLOOKUP(B120,PROPONENTES!$B$10:$N$117,3,FALSE)</f>
        <v>1</v>
      </c>
      <c r="E120" s="109" t="s">
        <v>79</v>
      </c>
      <c r="F120" s="109" t="s">
        <v>79</v>
      </c>
      <c r="G120" s="123">
        <f>+'22'!E15</f>
        <v>3879.9700000000003</v>
      </c>
      <c r="H120" s="124" t="str">
        <f>IF(C120="","",IF(G120&gt;'22'!$J$15*0.4,"SI","NO"))</f>
        <v>SI</v>
      </c>
      <c r="I120" s="44">
        <f t="shared" si="145"/>
        <v>1</v>
      </c>
      <c r="J120" s="649">
        <f t="shared" ref="J120" si="146">IF((I120+I121+I122+I123+I124)&gt;=1,1,0)</f>
        <v>1</v>
      </c>
      <c r="K120" s="705" t="s">
        <v>14</v>
      </c>
      <c r="L120" s="697">
        <f t="shared" ref="L120" si="147">IF(K120="CUMPLE",10,0)</f>
        <v>10</v>
      </c>
      <c r="M120" s="705"/>
      <c r="N120" s="690">
        <f t="shared" si="115"/>
        <v>0</v>
      </c>
      <c r="O120" s="113" t="s">
        <v>118</v>
      </c>
      <c r="P120" s="44">
        <f t="shared" si="92"/>
        <v>0</v>
      </c>
      <c r="Q120" s="690">
        <f t="shared" ref="Q120" si="148">+L120+N120+IF(SUM(P120:P124)&gt;=1,-1,0)</f>
        <v>10</v>
      </c>
      <c r="R120" s="705" t="s">
        <v>14</v>
      </c>
      <c r="S120" s="690">
        <f t="shared" ref="S120" si="149">IF(R120="CUMPLE",9,0)</f>
        <v>9</v>
      </c>
      <c r="T120" s="693" t="s">
        <v>14</v>
      </c>
      <c r="U120" s="111" t="s">
        <v>14</v>
      </c>
      <c r="V120" s="696">
        <f t="shared" ref="V120" si="150">IF(AND(T120="",U120="",U121="",U122="",U123="",U124=""),"",IF(AND(T120="CUMPLE",U120="",U121="",U122="",U123="",U124=""),"",IF(AND(T120="CUMPLE",OR(U120="CUMPLE",U120=""),OR(U121="CUMPLE",U121=""),OR(U122="CUMPLE",U122=""),OR(U123="CUMPLE",U123=""),OR(U124="CUMPLE",U124="")),20,0)))</f>
        <v>20</v>
      </c>
      <c r="W120" s="111" t="s">
        <v>14</v>
      </c>
      <c r="X120" s="111" t="s">
        <v>14</v>
      </c>
      <c r="Y120" s="111" t="s">
        <v>14</v>
      </c>
      <c r="Z120" s="111" t="s">
        <v>14</v>
      </c>
      <c r="AA120" s="168">
        <f t="shared" si="97"/>
        <v>0.25</v>
      </c>
      <c r="AB120" s="696">
        <f t="shared" ref="AB120" si="151">IF((AA120+AA121+AA122+AA123+AA124)&gt;=0.25,0.25,0)</f>
        <v>0.25</v>
      </c>
      <c r="AC120" s="111" t="s">
        <v>14</v>
      </c>
      <c r="AD120" s="111" t="s">
        <v>14</v>
      </c>
      <c r="AE120" s="159">
        <f t="shared" si="99"/>
        <v>0.25</v>
      </c>
      <c r="AF120" s="697">
        <f t="shared" ref="AF120" si="152">IF((AE120+AE121+AE122+AE123+AE124)&gt;=0.25,0.25,0)</f>
        <v>0.25</v>
      </c>
      <c r="AG120" s="700"/>
    </row>
    <row r="121" spans="1:33" x14ac:dyDescent="0.25">
      <c r="A121" s="647"/>
      <c r="B121" s="650"/>
      <c r="C121" s="24" t="str">
        <f>IF(VLOOKUP(B120,PROPONENTES!$B$10:$N$117,4,FALSE)="","",VLOOKUP(B120,PROPONENTES!$B$10:$N$117,4,FALSE))</f>
        <v/>
      </c>
      <c r="D121" s="37">
        <f>VLOOKUP(B120,PROPONENTES!$B$10:$N$117,5,FALSE)</f>
        <v>0</v>
      </c>
      <c r="E121" s="114"/>
      <c r="F121" s="114"/>
      <c r="G121" s="125" t="str">
        <f>+'22'!E16</f>
        <v/>
      </c>
      <c r="H121" s="126" t="str">
        <f>IF(C121="","",IF(G121&gt;='22'!$J$15*0.4,"SI","NO"))</f>
        <v/>
      </c>
      <c r="I121" s="24">
        <f t="shared" ref="I121:I129" si="153">IF(C121="",0,IF(AND(E121="SI",H121="SI",F121="SI"),1,0))</f>
        <v>0</v>
      </c>
      <c r="J121" s="650"/>
      <c r="K121" s="706"/>
      <c r="L121" s="698"/>
      <c r="M121" s="706"/>
      <c r="N121" s="691"/>
      <c r="O121" s="115"/>
      <c r="P121" s="24" t="str">
        <f t="shared" si="92"/>
        <v>0</v>
      </c>
      <c r="Q121" s="691"/>
      <c r="R121" s="706"/>
      <c r="S121" s="691"/>
      <c r="T121" s="694"/>
      <c r="U121" s="116"/>
      <c r="V121" s="673"/>
      <c r="W121" s="116"/>
      <c r="X121" s="116"/>
      <c r="Y121" s="116"/>
      <c r="Z121" s="116"/>
      <c r="AA121" s="24">
        <f t="shared" si="97"/>
        <v>0</v>
      </c>
      <c r="AB121" s="673"/>
      <c r="AC121" s="116"/>
      <c r="AD121" s="116"/>
      <c r="AE121" s="160">
        <f t="shared" si="99"/>
        <v>0</v>
      </c>
      <c r="AF121" s="698"/>
      <c r="AG121" s="701"/>
    </row>
    <row r="122" spans="1:33" x14ac:dyDescent="0.25">
      <c r="A122" s="647"/>
      <c r="B122" s="650"/>
      <c r="C122" s="24" t="str">
        <f>IF(VLOOKUP(B120,PROPONENTES!$B$10:$N$117,6,FALSE)="","",VLOOKUP(B120,PROPONENTES!$B$10:$N$117,6,FALSE))</f>
        <v/>
      </c>
      <c r="D122" s="37">
        <f>VLOOKUP(B120,PROPONENTES!$B$10:$N$117,7,FALSE)</f>
        <v>0</v>
      </c>
      <c r="E122" s="114"/>
      <c r="F122" s="114"/>
      <c r="G122" s="125" t="str">
        <f>+'22'!E17</f>
        <v/>
      </c>
      <c r="H122" s="126" t="str">
        <f>IF(C122="","",IF(G122&gt;='22'!$J$15*0.4,"SI","NO"))</f>
        <v/>
      </c>
      <c r="I122" s="24">
        <f t="shared" si="153"/>
        <v>0</v>
      </c>
      <c r="J122" s="650"/>
      <c r="K122" s="706"/>
      <c r="L122" s="698"/>
      <c r="M122" s="706"/>
      <c r="N122" s="691"/>
      <c r="O122" s="115"/>
      <c r="P122" s="24" t="str">
        <f t="shared" si="92"/>
        <v>0</v>
      </c>
      <c r="Q122" s="691"/>
      <c r="R122" s="706"/>
      <c r="S122" s="691"/>
      <c r="T122" s="694"/>
      <c r="U122" s="116"/>
      <c r="V122" s="673"/>
      <c r="W122" s="116"/>
      <c r="X122" s="116"/>
      <c r="Y122" s="116"/>
      <c r="Z122" s="116"/>
      <c r="AA122" s="24">
        <f t="shared" si="97"/>
        <v>0</v>
      </c>
      <c r="AB122" s="673"/>
      <c r="AC122" s="116"/>
      <c r="AD122" s="116"/>
      <c r="AE122" s="160">
        <f t="shared" si="99"/>
        <v>0</v>
      </c>
      <c r="AF122" s="698"/>
      <c r="AG122" s="701"/>
    </row>
    <row r="123" spans="1:33" x14ac:dyDescent="0.25">
      <c r="A123" s="647"/>
      <c r="B123" s="650"/>
      <c r="C123" s="24" t="str">
        <f>IF(VLOOKUP(B120,PROPONENTES!$B$10:$N$117,8,FALSE)="","",VLOOKUP(B120,PROPONENTES!$B$10:$N$117,8,FALSE))</f>
        <v/>
      </c>
      <c r="D123" s="37">
        <f>VLOOKUP(B120,PROPONENTES!$B$10:$N$117,9,FALSE)</f>
        <v>0</v>
      </c>
      <c r="E123" s="114"/>
      <c r="F123" s="114"/>
      <c r="G123" s="125" t="str">
        <f>+'22'!E18</f>
        <v/>
      </c>
      <c r="H123" s="126" t="str">
        <f>IF(C123="","",IF(G123&gt;='22'!$J$15*0.4,"SI","NO"))</f>
        <v/>
      </c>
      <c r="I123" s="126">
        <f t="shared" si="153"/>
        <v>0</v>
      </c>
      <c r="J123" s="650"/>
      <c r="K123" s="706"/>
      <c r="L123" s="698"/>
      <c r="M123" s="706"/>
      <c r="N123" s="691"/>
      <c r="O123" s="114"/>
      <c r="P123" s="24" t="str">
        <f t="shared" si="92"/>
        <v>0</v>
      </c>
      <c r="Q123" s="691"/>
      <c r="R123" s="706"/>
      <c r="S123" s="691"/>
      <c r="T123" s="694"/>
      <c r="U123" s="116"/>
      <c r="V123" s="673"/>
      <c r="W123" s="116"/>
      <c r="X123" s="116"/>
      <c r="Y123" s="116"/>
      <c r="Z123" s="116"/>
      <c r="AA123" s="24">
        <f t="shared" si="97"/>
        <v>0</v>
      </c>
      <c r="AB123" s="673"/>
      <c r="AC123" s="116"/>
      <c r="AD123" s="116"/>
      <c r="AE123" s="160">
        <f t="shared" si="99"/>
        <v>0</v>
      </c>
      <c r="AF123" s="698"/>
      <c r="AG123" s="701"/>
    </row>
    <row r="124" spans="1:33" ht="15.75" thickBot="1" x14ac:dyDescent="0.3">
      <c r="A124" s="648"/>
      <c r="B124" s="651"/>
      <c r="C124" s="49" t="str">
        <f>IF(VLOOKUP(B120,PROPONENTES!$B$10:$N$117,10,FALSE)="","",VLOOKUP(B120,PROPONENTES!$B$10:$N$117,10,FALSE))</f>
        <v/>
      </c>
      <c r="D124" s="50">
        <f>VLOOKUP(B120,PROPONENTES!$B$10:$N$117,11,FALSE)</f>
        <v>0</v>
      </c>
      <c r="E124" s="118"/>
      <c r="F124" s="118"/>
      <c r="G124" s="127" t="str">
        <f>+'22'!E19</f>
        <v/>
      </c>
      <c r="H124" s="128" t="str">
        <f>IF(C124="","",IF(G124&gt;='22'!$J$15*0.4,"SI","NO"))</f>
        <v/>
      </c>
      <c r="I124" s="128">
        <f t="shared" si="153"/>
        <v>0</v>
      </c>
      <c r="J124" s="651"/>
      <c r="K124" s="707"/>
      <c r="L124" s="699"/>
      <c r="M124" s="707"/>
      <c r="N124" s="692"/>
      <c r="O124" s="118"/>
      <c r="P124" s="49" t="str">
        <f t="shared" si="92"/>
        <v>0</v>
      </c>
      <c r="Q124" s="692"/>
      <c r="R124" s="707"/>
      <c r="S124" s="692"/>
      <c r="T124" s="695"/>
      <c r="U124" s="148"/>
      <c r="V124" s="674"/>
      <c r="W124" s="148"/>
      <c r="X124" s="148"/>
      <c r="Y124" s="148"/>
      <c r="Z124" s="148"/>
      <c r="AA124" s="169">
        <f t="shared" si="97"/>
        <v>0</v>
      </c>
      <c r="AB124" s="674"/>
      <c r="AC124" s="148"/>
      <c r="AD124" s="148"/>
      <c r="AE124" s="161">
        <f t="shared" si="99"/>
        <v>0</v>
      </c>
      <c r="AF124" s="699"/>
      <c r="AG124" s="702"/>
    </row>
    <row r="125" spans="1:33" x14ac:dyDescent="0.25">
      <c r="A125" s="646">
        <v>23</v>
      </c>
      <c r="B125" s="649" t="str">
        <f>+PROPONENTES!B32</f>
        <v>UNIOBRAS SAS</v>
      </c>
      <c r="C125" s="44" t="str">
        <f>IF(VLOOKUP(B125,PROPONENTES!$B$10:$N$117,2,FALSE)="","",VLOOKUP(B125,PROPONENTES!$B$10:$N$117,2,FALSE))</f>
        <v>UNIOBRAS SAS</v>
      </c>
      <c r="D125" s="45">
        <f>VLOOKUP(B125,PROPONENTES!$B$10:$N$117,3,FALSE)</f>
        <v>1</v>
      </c>
      <c r="E125" s="109" t="s">
        <v>79</v>
      </c>
      <c r="F125" s="109" t="s">
        <v>79</v>
      </c>
      <c r="G125" s="123">
        <f>+'23'!E15</f>
        <v>10608.758399999999</v>
      </c>
      <c r="H125" s="124" t="str">
        <f>IF(C125="","",IF(G125&gt;'23'!$J$15*0.4,"SI","NO"))</f>
        <v>SI</v>
      </c>
      <c r="I125" s="44">
        <f t="shared" si="153"/>
        <v>1</v>
      </c>
      <c r="J125" s="649">
        <f t="shared" ref="J125" si="154">IF((I125+I126+I127+I128+I129)&gt;=1,1,0)</f>
        <v>1</v>
      </c>
      <c r="K125" s="705" t="s">
        <v>14</v>
      </c>
      <c r="L125" s="697">
        <f t="shared" ref="L125" si="155">IF(K125="CUMPLE",10,0)</f>
        <v>10</v>
      </c>
      <c r="M125" s="705"/>
      <c r="N125" s="690">
        <f t="shared" si="115"/>
        <v>0</v>
      </c>
      <c r="O125" s="113" t="s">
        <v>118</v>
      </c>
      <c r="P125" s="44">
        <f t="shared" si="92"/>
        <v>0</v>
      </c>
      <c r="Q125" s="690">
        <f t="shared" ref="Q125" si="156">+L125+N125+IF(SUM(P125:P129)&gt;=1,-1,0)</f>
        <v>10</v>
      </c>
      <c r="R125" s="705" t="s">
        <v>14</v>
      </c>
      <c r="S125" s="690">
        <f t="shared" ref="S125" si="157">IF(R125="CUMPLE",9,0)</f>
        <v>9</v>
      </c>
      <c r="T125" s="693" t="s">
        <v>14</v>
      </c>
      <c r="U125" s="111" t="s">
        <v>14</v>
      </c>
      <c r="V125" s="696">
        <f t="shared" ref="V125" si="158">IF(AND(T125="",U125="",U126="",U127="",U128="",U129=""),"",IF(AND(T125="CUMPLE",U125="",U126="",U127="",U128="",U129=""),"",IF(AND(T125="CUMPLE",OR(U125="CUMPLE",U125=""),OR(U126="CUMPLE",U126=""),OR(U127="CUMPLE",U127=""),OR(U128="CUMPLE",U128=""),OR(U129="CUMPLE",U129="")),20,0)))</f>
        <v>20</v>
      </c>
      <c r="W125" s="111" t="s">
        <v>14</v>
      </c>
      <c r="X125" s="111" t="s">
        <v>14</v>
      </c>
      <c r="Y125" s="111" t="s">
        <v>14</v>
      </c>
      <c r="Z125" s="111" t="s">
        <v>14</v>
      </c>
      <c r="AA125" s="168">
        <f t="shared" si="97"/>
        <v>0.25</v>
      </c>
      <c r="AB125" s="696">
        <f t="shared" ref="AB125" si="159">IF((AA125+AA126+AA127+AA128+AA129)&gt;=0.25,0.25,0)</f>
        <v>0.25</v>
      </c>
      <c r="AC125" s="111" t="s">
        <v>14</v>
      </c>
      <c r="AD125" s="111" t="s">
        <v>14</v>
      </c>
      <c r="AE125" s="159">
        <f t="shared" si="99"/>
        <v>0.25</v>
      </c>
      <c r="AF125" s="697">
        <f t="shared" ref="AF125" si="160">IF((AE125+AE126+AE127+AE128+AE129)&gt;=0.25,0.25,0)</f>
        <v>0.25</v>
      </c>
      <c r="AG125" s="700"/>
    </row>
    <row r="126" spans="1:33" x14ac:dyDescent="0.25">
      <c r="A126" s="647"/>
      <c r="B126" s="650"/>
      <c r="C126" s="24" t="str">
        <f>IF(VLOOKUP(B125,PROPONENTES!$B$10:$N$117,4,FALSE)="","",VLOOKUP(B125,PROPONENTES!$B$10:$N$117,4,FALSE))</f>
        <v/>
      </c>
      <c r="D126" s="37">
        <f>VLOOKUP(B125,PROPONENTES!$B$10:$N$117,5,FALSE)</f>
        <v>0</v>
      </c>
      <c r="E126" s="114"/>
      <c r="F126" s="114"/>
      <c r="G126" s="125" t="str">
        <f>+'23'!E16</f>
        <v/>
      </c>
      <c r="H126" s="126" t="str">
        <f>IF(C126="","",IF(G126&gt;='23'!$J$15*0.4,"SI","NO"))</f>
        <v/>
      </c>
      <c r="I126" s="24">
        <f t="shared" si="153"/>
        <v>0</v>
      </c>
      <c r="J126" s="650"/>
      <c r="K126" s="706"/>
      <c r="L126" s="698"/>
      <c r="M126" s="706"/>
      <c r="N126" s="691"/>
      <c r="O126" s="115"/>
      <c r="P126" s="24" t="str">
        <f t="shared" si="92"/>
        <v>0</v>
      </c>
      <c r="Q126" s="691"/>
      <c r="R126" s="706"/>
      <c r="S126" s="691"/>
      <c r="T126" s="694"/>
      <c r="U126" s="116"/>
      <c r="V126" s="673"/>
      <c r="W126" s="116"/>
      <c r="X126" s="116"/>
      <c r="Y126" s="116"/>
      <c r="Z126" s="116"/>
      <c r="AA126" s="24">
        <f t="shared" si="97"/>
        <v>0</v>
      </c>
      <c r="AB126" s="673"/>
      <c r="AC126" s="116"/>
      <c r="AD126" s="116"/>
      <c r="AE126" s="160">
        <f t="shared" si="99"/>
        <v>0</v>
      </c>
      <c r="AF126" s="698"/>
      <c r="AG126" s="701"/>
    </row>
    <row r="127" spans="1:33" x14ac:dyDescent="0.25">
      <c r="A127" s="647"/>
      <c r="B127" s="650"/>
      <c r="C127" s="24" t="str">
        <f>IF(VLOOKUP(B125,PROPONENTES!$B$10:$N$117,6,FALSE)="","",VLOOKUP(B125,PROPONENTES!$B$10:$N$117,6,FALSE))</f>
        <v/>
      </c>
      <c r="D127" s="37">
        <f>VLOOKUP(B125,PROPONENTES!$B$10:$N$117,7,FALSE)</f>
        <v>0</v>
      </c>
      <c r="E127" s="114"/>
      <c r="F127" s="114"/>
      <c r="G127" s="125" t="str">
        <f>+'23'!E17</f>
        <v/>
      </c>
      <c r="H127" s="126" t="str">
        <f>IF(C127="","",IF(G127&gt;='23'!$J$15*0.4,"SI","NO"))</f>
        <v/>
      </c>
      <c r="I127" s="24">
        <f t="shared" si="153"/>
        <v>0</v>
      </c>
      <c r="J127" s="650"/>
      <c r="K127" s="706"/>
      <c r="L127" s="698"/>
      <c r="M127" s="706"/>
      <c r="N127" s="691"/>
      <c r="O127" s="115"/>
      <c r="P127" s="24" t="str">
        <f t="shared" si="92"/>
        <v>0</v>
      </c>
      <c r="Q127" s="691"/>
      <c r="R127" s="706"/>
      <c r="S127" s="691"/>
      <c r="T127" s="694"/>
      <c r="U127" s="116"/>
      <c r="V127" s="673"/>
      <c r="W127" s="116"/>
      <c r="X127" s="116"/>
      <c r="Y127" s="116"/>
      <c r="Z127" s="116"/>
      <c r="AA127" s="24">
        <f t="shared" si="97"/>
        <v>0</v>
      </c>
      <c r="AB127" s="673"/>
      <c r="AC127" s="116"/>
      <c r="AD127" s="116"/>
      <c r="AE127" s="160">
        <f t="shared" si="99"/>
        <v>0</v>
      </c>
      <c r="AF127" s="698"/>
      <c r="AG127" s="701"/>
    </row>
    <row r="128" spans="1:33" x14ac:dyDescent="0.25">
      <c r="A128" s="647"/>
      <c r="B128" s="650"/>
      <c r="C128" s="24" t="str">
        <f>IF(VLOOKUP(B125,PROPONENTES!$B$10:$N$117,8,FALSE)="","",VLOOKUP(B125,PROPONENTES!$B$10:$N$117,8,FALSE))</f>
        <v/>
      </c>
      <c r="D128" s="37">
        <f>VLOOKUP(B125,PROPONENTES!$B$10:$N$117,9,FALSE)</f>
        <v>0</v>
      </c>
      <c r="E128" s="114"/>
      <c r="F128" s="114"/>
      <c r="G128" s="125" t="str">
        <f>+'23'!E18</f>
        <v/>
      </c>
      <c r="H128" s="126" t="str">
        <f>IF(C128="","",IF(G128&gt;='23'!$J$15*0.4,"SI","NO"))</f>
        <v/>
      </c>
      <c r="I128" s="126">
        <f t="shared" si="153"/>
        <v>0</v>
      </c>
      <c r="J128" s="650"/>
      <c r="K128" s="706"/>
      <c r="L128" s="698"/>
      <c r="M128" s="706"/>
      <c r="N128" s="691"/>
      <c r="O128" s="114"/>
      <c r="P128" s="24" t="str">
        <f t="shared" si="92"/>
        <v>0</v>
      </c>
      <c r="Q128" s="691"/>
      <c r="R128" s="706"/>
      <c r="S128" s="691"/>
      <c r="T128" s="694"/>
      <c r="U128" s="116"/>
      <c r="V128" s="673"/>
      <c r="W128" s="116"/>
      <c r="X128" s="116"/>
      <c r="Y128" s="116"/>
      <c r="Z128" s="116"/>
      <c r="AA128" s="24">
        <f t="shared" si="97"/>
        <v>0</v>
      </c>
      <c r="AB128" s="673"/>
      <c r="AC128" s="116"/>
      <c r="AD128" s="116"/>
      <c r="AE128" s="160">
        <f t="shared" si="99"/>
        <v>0</v>
      </c>
      <c r="AF128" s="698"/>
      <c r="AG128" s="701"/>
    </row>
    <row r="129" spans="1:33" ht="15.75" thickBot="1" x14ac:dyDescent="0.3">
      <c r="A129" s="648"/>
      <c r="B129" s="651"/>
      <c r="C129" s="49" t="str">
        <f>IF(VLOOKUP(B125,PROPONENTES!$B$10:$N$117,10,FALSE)="","",VLOOKUP(B125,PROPONENTES!$B$10:$N$117,10,FALSE))</f>
        <v/>
      </c>
      <c r="D129" s="50">
        <f>VLOOKUP(B125,PROPONENTES!$B$10:$N$117,11,FALSE)</f>
        <v>0</v>
      </c>
      <c r="E129" s="118"/>
      <c r="F129" s="118"/>
      <c r="G129" s="127" t="str">
        <f>+'23'!E19</f>
        <v/>
      </c>
      <c r="H129" s="128" t="str">
        <f>IF(C129="","",IF(G129&gt;='23'!$J$15*0.4,"SI","NO"))</f>
        <v/>
      </c>
      <c r="I129" s="128">
        <f t="shared" si="153"/>
        <v>0</v>
      </c>
      <c r="J129" s="651"/>
      <c r="K129" s="707"/>
      <c r="L129" s="699"/>
      <c r="M129" s="707"/>
      <c r="N129" s="692"/>
      <c r="O129" s="118"/>
      <c r="P129" s="49" t="str">
        <f t="shared" si="92"/>
        <v>0</v>
      </c>
      <c r="Q129" s="692"/>
      <c r="R129" s="707"/>
      <c r="S129" s="692"/>
      <c r="T129" s="695"/>
      <c r="U129" s="148"/>
      <c r="V129" s="674"/>
      <c r="W129" s="148"/>
      <c r="X129" s="148"/>
      <c r="Y129" s="148"/>
      <c r="Z129" s="148"/>
      <c r="AA129" s="169">
        <f t="shared" si="97"/>
        <v>0</v>
      </c>
      <c r="AB129" s="674"/>
      <c r="AC129" s="148"/>
      <c r="AD129" s="148"/>
      <c r="AE129" s="161">
        <f t="shared" si="99"/>
        <v>0</v>
      </c>
      <c r="AF129" s="699"/>
      <c r="AG129" s="702"/>
    </row>
    <row r="130" spans="1:33" ht="33" customHeight="1" x14ac:dyDescent="0.25">
      <c r="A130" s="646">
        <v>24</v>
      </c>
      <c r="B130" s="649" t="str">
        <f>+PROPONENTES!B33</f>
        <v>CONSORCIO T&amp;G PARQUES IV</v>
      </c>
      <c r="C130" s="44" t="str">
        <f>IF(VLOOKUP(B130,PROPONENTES!$B$10:$N$117,2,FALSE)="","",VLOOKUP(B130,PROPONENTES!$B$10:$N$117,2,FALSE))</f>
        <v xml:space="preserve">TCONSTRUYE INGENIERIA SAS </v>
      </c>
      <c r="D130" s="45">
        <f>VLOOKUP(B130,PROPONENTES!$B$10:$N$117,3,FALSE)</f>
        <v>0.9</v>
      </c>
      <c r="E130" s="109" t="s">
        <v>79</v>
      </c>
      <c r="F130" s="109" t="s">
        <v>79</v>
      </c>
      <c r="G130" s="123">
        <f>+'24'!E15</f>
        <v>2688.8450000000003</v>
      </c>
      <c r="H130" s="124" t="str">
        <f>IF(C130="","",IF(G130&gt;'24'!$J$15*0.4,"SI","NO"))</f>
        <v>SI</v>
      </c>
      <c r="I130" s="44">
        <f t="shared" ref="I130:I179" si="161">IF(C130="",0,IF(AND(E130="SI",H130="SI",F130="SI"),1,0))</f>
        <v>1</v>
      </c>
      <c r="J130" s="649">
        <f t="shared" ref="J130" si="162">IF((I130+I131+I132+I133+I134)&gt;=1,1,0)</f>
        <v>1</v>
      </c>
      <c r="K130" s="705" t="s">
        <v>14</v>
      </c>
      <c r="L130" s="697">
        <f t="shared" ref="L130" si="163">IF(K130="CUMPLE",10,0)</f>
        <v>10</v>
      </c>
      <c r="M130" s="705"/>
      <c r="N130" s="690">
        <f t="shared" ref="N130" si="164">IF(M130="CUMPLE",5,0)</f>
        <v>0</v>
      </c>
      <c r="O130" s="113" t="s">
        <v>118</v>
      </c>
      <c r="P130" s="44">
        <f>IF(C130="","0",IF(O130="REPORTADO",1,0))</f>
        <v>0</v>
      </c>
      <c r="Q130" s="690">
        <f t="shared" ref="Q130" si="165">+L130+N130+IF(SUM(P130:P134)&gt;=1,-1,0)</f>
        <v>10</v>
      </c>
      <c r="R130" s="705" t="s">
        <v>14</v>
      </c>
      <c r="S130" s="690">
        <f t="shared" ref="S130" si="166">IF(R130="CUMPLE",9,0)</f>
        <v>9</v>
      </c>
      <c r="T130" s="693" t="s">
        <v>14</v>
      </c>
      <c r="U130" s="111" t="s">
        <v>14</v>
      </c>
      <c r="V130" s="696">
        <f t="shared" ref="V130" si="167">IF(AND(T130="",U130="",U131="",U132="",U133="",U134=""),"",IF(AND(T130="CUMPLE",U130="",U131="",U132="",U133="",U134=""),"",IF(AND(T130="CUMPLE",OR(U130="CUMPLE",U130=""),OR(U131="CUMPLE",U131=""),OR(U132="CUMPLE",U132=""),OR(U133="CUMPLE",U133=""),OR(U134="CUMPLE",U134="")),20,0)))</f>
        <v>20</v>
      </c>
      <c r="W130" s="111" t="s">
        <v>14</v>
      </c>
      <c r="X130" s="111" t="s">
        <v>13</v>
      </c>
      <c r="Y130" s="111" t="s">
        <v>13</v>
      </c>
      <c r="Z130" s="111" t="s">
        <v>13</v>
      </c>
      <c r="AA130" s="168">
        <f t="shared" si="97"/>
        <v>0.25</v>
      </c>
      <c r="AB130" s="696">
        <f t="shared" ref="AB130" si="168">IF((AA130+AA131+AA132+AA133+AA134)&gt;=0.25,0.25,0)</f>
        <v>0.25</v>
      </c>
      <c r="AC130" s="111" t="s">
        <v>14</v>
      </c>
      <c r="AD130" s="111" t="s">
        <v>14</v>
      </c>
      <c r="AE130" s="159">
        <f t="shared" ref="AE130:AE179" si="169">IF(C130="",0,IF(AND(AC130="CUMPLE",AD130="CUMPLE",D130&gt;=10%),0.25,0))</f>
        <v>0.25</v>
      </c>
      <c r="AF130" s="697">
        <f t="shared" ref="AF130" si="170">IF((AE130+AE131+AE132+AE133+AE134)&gt;=0.25,0.25,0)</f>
        <v>0.25</v>
      </c>
      <c r="AG130" s="700"/>
    </row>
    <row r="131" spans="1:33" x14ac:dyDescent="0.25">
      <c r="A131" s="647"/>
      <c r="B131" s="650"/>
      <c r="C131" s="24" t="str">
        <f>IF(VLOOKUP(B130,PROPONENTES!$B$10:$N$117,4,FALSE)="","",VLOOKUP(B130,PROPONENTES!$B$10:$N$117,4,FALSE))</f>
        <v>GYMCOL SAS</v>
      </c>
      <c r="D131" s="37">
        <f>VLOOKUP(B130,PROPONENTES!$B$10:$N$117,5,FALSE)</f>
        <v>0.1</v>
      </c>
      <c r="E131" s="114"/>
      <c r="F131" s="114"/>
      <c r="G131" s="125">
        <f>+'24'!E16</f>
        <v>0</v>
      </c>
      <c r="H131" s="126" t="str">
        <f>IF(C131="","",IF(G131&gt;'24'!$J$15*0.4,"SI","NO"))</f>
        <v>NO</v>
      </c>
      <c r="I131" s="24">
        <f t="shared" si="161"/>
        <v>0</v>
      </c>
      <c r="J131" s="650"/>
      <c r="K131" s="706"/>
      <c r="L131" s="698"/>
      <c r="M131" s="706"/>
      <c r="N131" s="691"/>
      <c r="O131" s="115" t="s">
        <v>118</v>
      </c>
      <c r="P131" s="24">
        <f>IF(C131="","0",IF(O131="REPORTADO",1,0))</f>
        <v>0</v>
      </c>
      <c r="Q131" s="691"/>
      <c r="R131" s="706"/>
      <c r="S131" s="691"/>
      <c r="T131" s="694"/>
      <c r="U131" s="116"/>
      <c r="V131" s="673"/>
      <c r="W131" s="116"/>
      <c r="X131" s="116"/>
      <c r="Y131" s="116"/>
      <c r="Z131" s="116"/>
      <c r="AA131" s="24">
        <f t="shared" si="97"/>
        <v>0</v>
      </c>
      <c r="AB131" s="673"/>
      <c r="AC131" s="116" t="s">
        <v>14</v>
      </c>
      <c r="AD131" s="116" t="s">
        <v>14</v>
      </c>
      <c r="AE131" s="160">
        <f t="shared" si="169"/>
        <v>0.25</v>
      </c>
      <c r="AF131" s="698"/>
      <c r="AG131" s="701"/>
    </row>
    <row r="132" spans="1:33" x14ac:dyDescent="0.25">
      <c r="A132" s="647"/>
      <c r="B132" s="650"/>
      <c r="C132" s="24" t="str">
        <f>IF(VLOOKUP(B130,PROPONENTES!$B$10:$N$117,6,FALSE)="","",VLOOKUP(B130,PROPONENTES!$B$10:$N$117,6,FALSE))</f>
        <v/>
      </c>
      <c r="D132" s="37">
        <f>VLOOKUP(B130,PROPONENTES!$B$10:$N$117,7,FALSE)</f>
        <v>0</v>
      </c>
      <c r="E132" s="114"/>
      <c r="F132" s="114"/>
      <c r="G132" s="125" t="str">
        <f>+'24'!E17</f>
        <v/>
      </c>
      <c r="H132" s="126" t="str">
        <f>IF(C132="","",IF(G132&gt;='24'!$J$15*0.4,"SI","NO"))</f>
        <v/>
      </c>
      <c r="I132" s="24">
        <f t="shared" si="161"/>
        <v>0</v>
      </c>
      <c r="J132" s="650"/>
      <c r="K132" s="706"/>
      <c r="L132" s="698"/>
      <c r="M132" s="706"/>
      <c r="N132" s="691"/>
      <c r="O132" s="115"/>
      <c r="P132" s="24" t="str">
        <f t="shared" si="92"/>
        <v>0</v>
      </c>
      <c r="Q132" s="691"/>
      <c r="R132" s="706"/>
      <c r="S132" s="691"/>
      <c r="T132" s="694"/>
      <c r="U132" s="116"/>
      <c r="V132" s="673"/>
      <c r="W132" s="116"/>
      <c r="X132" s="116"/>
      <c r="Y132" s="116"/>
      <c r="Z132" s="116"/>
      <c r="AA132" s="24">
        <f t="shared" si="97"/>
        <v>0</v>
      </c>
      <c r="AB132" s="673"/>
      <c r="AC132" s="116"/>
      <c r="AD132" s="116"/>
      <c r="AE132" s="160">
        <f t="shared" si="169"/>
        <v>0</v>
      </c>
      <c r="AF132" s="698"/>
      <c r="AG132" s="701"/>
    </row>
    <row r="133" spans="1:33" x14ac:dyDescent="0.25">
      <c r="A133" s="647"/>
      <c r="B133" s="650"/>
      <c r="C133" s="24" t="str">
        <f>IF(VLOOKUP(B130,PROPONENTES!$B$10:$N$117,8,FALSE)="","",VLOOKUP(B130,PROPONENTES!$B$10:$N$117,8,FALSE))</f>
        <v/>
      </c>
      <c r="D133" s="37">
        <f>VLOOKUP(B130,PROPONENTES!$B$10:$N$117,9,FALSE)</f>
        <v>0</v>
      </c>
      <c r="E133" s="114"/>
      <c r="F133" s="114"/>
      <c r="G133" s="125" t="str">
        <f>+'24'!E18</f>
        <v/>
      </c>
      <c r="H133" s="126" t="str">
        <f>IF(C133="","",IF(G133&gt;='24'!$J$15*0.4,"SI","NO"))</f>
        <v/>
      </c>
      <c r="I133" s="126">
        <f t="shared" si="161"/>
        <v>0</v>
      </c>
      <c r="J133" s="650"/>
      <c r="K133" s="706"/>
      <c r="L133" s="698"/>
      <c r="M133" s="706"/>
      <c r="N133" s="691"/>
      <c r="O133" s="114"/>
      <c r="P133" s="24" t="str">
        <f t="shared" si="92"/>
        <v>0</v>
      </c>
      <c r="Q133" s="691"/>
      <c r="R133" s="706"/>
      <c r="S133" s="691"/>
      <c r="T133" s="694"/>
      <c r="U133" s="116"/>
      <c r="V133" s="673"/>
      <c r="W133" s="116"/>
      <c r="X133" s="116"/>
      <c r="Y133" s="116"/>
      <c r="Z133" s="116"/>
      <c r="AA133" s="24">
        <f t="shared" si="97"/>
        <v>0</v>
      </c>
      <c r="AB133" s="673"/>
      <c r="AC133" s="116"/>
      <c r="AD133" s="116"/>
      <c r="AE133" s="160">
        <f t="shared" si="169"/>
        <v>0</v>
      </c>
      <c r="AF133" s="698"/>
      <c r="AG133" s="701"/>
    </row>
    <row r="134" spans="1:33" ht="15.75" thickBot="1" x14ac:dyDescent="0.3">
      <c r="A134" s="648"/>
      <c r="B134" s="651"/>
      <c r="C134" s="49" t="str">
        <f>IF(VLOOKUP(B130,PROPONENTES!$B$10:$N$117,10,FALSE)="","",VLOOKUP(B130,PROPONENTES!$B$10:$N$117,10,FALSE))</f>
        <v/>
      </c>
      <c r="D134" s="50">
        <f>VLOOKUP(B130,PROPONENTES!$B$10:$N$117,11,FALSE)</f>
        <v>0</v>
      </c>
      <c r="E134" s="118"/>
      <c r="F134" s="118"/>
      <c r="G134" s="127" t="str">
        <f>+'24'!E19</f>
        <v/>
      </c>
      <c r="H134" s="128" t="str">
        <f>IF(C134="","",IF(G134&gt;='24'!$J$15*0.4,"SI","NO"))</f>
        <v/>
      </c>
      <c r="I134" s="128">
        <f t="shared" si="161"/>
        <v>0</v>
      </c>
      <c r="J134" s="651"/>
      <c r="K134" s="707"/>
      <c r="L134" s="699"/>
      <c r="M134" s="707"/>
      <c r="N134" s="692"/>
      <c r="O134" s="118"/>
      <c r="P134" s="49" t="str">
        <f t="shared" si="92"/>
        <v>0</v>
      </c>
      <c r="Q134" s="692"/>
      <c r="R134" s="707"/>
      <c r="S134" s="692"/>
      <c r="T134" s="695"/>
      <c r="U134" s="148"/>
      <c r="V134" s="674"/>
      <c r="W134" s="148"/>
      <c r="X134" s="148"/>
      <c r="Y134" s="148"/>
      <c r="Z134" s="148"/>
      <c r="AA134" s="169">
        <f t="shared" si="97"/>
        <v>0</v>
      </c>
      <c r="AB134" s="674"/>
      <c r="AC134" s="148"/>
      <c r="AD134" s="148"/>
      <c r="AE134" s="161">
        <f t="shared" si="169"/>
        <v>0</v>
      </c>
      <c r="AF134" s="699"/>
      <c r="AG134" s="702"/>
    </row>
    <row r="135" spans="1:33" x14ac:dyDescent="0.25">
      <c r="A135" s="646">
        <v>25</v>
      </c>
      <c r="B135" s="649" t="str">
        <f>+PROPONENTES!B34</f>
        <v>CONSORCIO JH KENNEDY</v>
      </c>
      <c r="C135" s="44" t="str">
        <f>IF(VLOOKUP(B135,PROPONENTES!$B$10:$N$117,2,FALSE)="","",VLOOKUP(B135,PROPONENTES!$B$10:$N$117,2,FALSE))</f>
        <v xml:space="preserve">HMR INGENIERIA S.A.S. </v>
      </c>
      <c r="D135" s="45">
        <f>VLOOKUP(B135,PROPONENTES!$B$10:$N$117,3,FALSE)</f>
        <v>0.9</v>
      </c>
      <c r="E135" s="109"/>
      <c r="F135" s="109"/>
      <c r="G135" s="123">
        <f>+'25'!E15</f>
        <v>5944.3430000000008</v>
      </c>
      <c r="H135" s="124" t="str">
        <f>IF(C135="","",IF(G135&gt;'25'!$J$15*0.4,"SI","NO"))</f>
        <v>SI</v>
      </c>
      <c r="I135" s="44">
        <f t="shared" si="161"/>
        <v>0</v>
      </c>
      <c r="J135" s="649">
        <f t="shared" ref="J135" si="171">IF((I135+I136+I137+I138+I139)&gt;=1,1,0)</f>
        <v>1</v>
      </c>
      <c r="K135" s="705" t="s">
        <v>14</v>
      </c>
      <c r="L135" s="697">
        <f t="shared" ref="L135" si="172">IF(K135="CUMPLE",10,0)</f>
        <v>10</v>
      </c>
      <c r="M135" s="705"/>
      <c r="N135" s="690">
        <f t="shared" ref="N135" si="173">IF(M135="CUMPLE",5,0)</f>
        <v>0</v>
      </c>
      <c r="O135" s="113" t="s">
        <v>118</v>
      </c>
      <c r="P135" s="44">
        <f t="shared" si="92"/>
        <v>0</v>
      </c>
      <c r="Q135" s="690">
        <f t="shared" ref="Q135" si="174">+L135+N135+IF(SUM(P135:P139)&gt;=1,-1,0)</f>
        <v>10</v>
      </c>
      <c r="R135" s="705" t="s">
        <v>14</v>
      </c>
      <c r="S135" s="690">
        <f t="shared" ref="S135" si="175">IF(R135="CUMPLE",9,0)</f>
        <v>9</v>
      </c>
      <c r="T135" s="693" t="s">
        <v>14</v>
      </c>
      <c r="U135" s="111" t="s">
        <v>14</v>
      </c>
      <c r="V135" s="696">
        <f t="shared" ref="V135" si="176">IF(AND(T135="",U135="",U136="",U137="",U138="",U139=""),"",IF(AND(T135="CUMPLE",U135="",U136="",U137="",U138="",U139=""),"",IF(AND(T135="CUMPLE",OR(U135="CUMPLE",U135=""),OR(U136="CUMPLE",U136=""),OR(U137="CUMPLE",U137=""),OR(U138="CUMPLE",U138=""),OR(U139="CUMPLE",U139="")),20,0)))</f>
        <v>20</v>
      </c>
      <c r="W135" s="111" t="s">
        <v>14</v>
      </c>
      <c r="X135" s="111" t="s">
        <v>14</v>
      </c>
      <c r="Y135" s="111" t="s">
        <v>14</v>
      </c>
      <c r="Z135" s="111" t="s">
        <v>14</v>
      </c>
      <c r="AA135" s="168">
        <f t="shared" si="97"/>
        <v>0.25</v>
      </c>
      <c r="AB135" s="696">
        <f t="shared" ref="AB135" si="177">IF((AA135+AA136+AA137+AA138+AA139)&gt;=0.25,0.25,0)</f>
        <v>0.25</v>
      </c>
      <c r="AC135" s="111" t="s">
        <v>14</v>
      </c>
      <c r="AD135" s="111" t="s">
        <v>14</v>
      </c>
      <c r="AE135" s="159">
        <f t="shared" si="169"/>
        <v>0.25</v>
      </c>
      <c r="AF135" s="697">
        <f t="shared" ref="AF135" si="178">IF((AE135+AE136+AE137+AE138+AE139)&gt;=0.25,0.25,0)</f>
        <v>0.25</v>
      </c>
      <c r="AG135" s="700"/>
    </row>
    <row r="136" spans="1:33" ht="30" x14ac:dyDescent="0.25">
      <c r="A136" s="647"/>
      <c r="B136" s="650"/>
      <c r="C136" s="24" t="str">
        <f>IF(VLOOKUP(B135,PROPONENTES!$B$10:$N$117,4,FALSE)="","",VLOOKUP(B135,PROPONENTES!$B$10:$N$117,4,FALSE))</f>
        <v>JESUS ELQUIN HERNANDEZ ROJAS</v>
      </c>
      <c r="D136" s="37">
        <f>VLOOKUP(B135,PROPONENTES!$B$10:$N$117,5,FALSE)</f>
        <v>0.1</v>
      </c>
      <c r="E136" s="114" t="s">
        <v>79</v>
      </c>
      <c r="F136" s="114" t="s">
        <v>79</v>
      </c>
      <c r="G136" s="125">
        <f>+'25'!E16</f>
        <v>10016.486000000001</v>
      </c>
      <c r="H136" s="126" t="str">
        <f>IF(C136="","",IF(G136&gt;'25'!$J$15*0.4,"SI","NO"))</f>
        <v>SI</v>
      </c>
      <c r="I136" s="24">
        <f t="shared" si="161"/>
        <v>1</v>
      </c>
      <c r="J136" s="650"/>
      <c r="K136" s="706"/>
      <c r="L136" s="698"/>
      <c r="M136" s="706"/>
      <c r="N136" s="691"/>
      <c r="O136" s="115" t="s">
        <v>118</v>
      </c>
      <c r="P136" s="24">
        <f t="shared" si="92"/>
        <v>0</v>
      </c>
      <c r="Q136" s="691"/>
      <c r="R136" s="706"/>
      <c r="S136" s="691"/>
      <c r="T136" s="694"/>
      <c r="U136" s="116"/>
      <c r="V136" s="673"/>
      <c r="W136" s="116"/>
      <c r="X136" s="116"/>
      <c r="Y136" s="116"/>
      <c r="Z136" s="116"/>
      <c r="AA136" s="24">
        <f t="shared" si="97"/>
        <v>0</v>
      </c>
      <c r="AB136" s="673"/>
      <c r="AC136" s="116" t="s">
        <v>14</v>
      </c>
      <c r="AD136" s="116" t="s">
        <v>14</v>
      </c>
      <c r="AE136" s="160">
        <f t="shared" si="169"/>
        <v>0.25</v>
      </c>
      <c r="AF136" s="698"/>
      <c r="AG136" s="701"/>
    </row>
    <row r="137" spans="1:33" x14ac:dyDescent="0.25">
      <c r="A137" s="647"/>
      <c r="B137" s="650"/>
      <c r="C137" s="24" t="str">
        <f>IF(VLOOKUP(B135,PROPONENTES!$B$10:$N$117,6,FALSE)="","",VLOOKUP(B135,PROPONENTES!$B$10:$N$117,6,FALSE))</f>
        <v/>
      </c>
      <c r="D137" s="37">
        <f>VLOOKUP(B135,PROPONENTES!$B$10:$N$117,7,FALSE)</f>
        <v>0</v>
      </c>
      <c r="E137" s="114"/>
      <c r="F137" s="114"/>
      <c r="G137" s="125" t="str">
        <f>+'25'!E17</f>
        <v/>
      </c>
      <c r="H137" s="126" t="str">
        <f>IF(C137="","",IF(G137&gt;='25'!$J$15*0.4,"SI","NO"))</f>
        <v/>
      </c>
      <c r="I137" s="24">
        <f t="shared" si="161"/>
        <v>0</v>
      </c>
      <c r="J137" s="650"/>
      <c r="K137" s="706"/>
      <c r="L137" s="698"/>
      <c r="M137" s="706"/>
      <c r="N137" s="691"/>
      <c r="O137" s="115"/>
      <c r="P137" s="24" t="str">
        <f t="shared" si="92"/>
        <v>0</v>
      </c>
      <c r="Q137" s="691"/>
      <c r="R137" s="706"/>
      <c r="S137" s="691"/>
      <c r="T137" s="694"/>
      <c r="U137" s="116"/>
      <c r="V137" s="673"/>
      <c r="W137" s="116"/>
      <c r="X137" s="116"/>
      <c r="Y137" s="116"/>
      <c r="Z137" s="116"/>
      <c r="AA137" s="24">
        <f t="shared" si="97"/>
        <v>0</v>
      </c>
      <c r="AB137" s="673"/>
      <c r="AC137" s="116"/>
      <c r="AD137" s="116"/>
      <c r="AE137" s="160">
        <f t="shared" si="169"/>
        <v>0</v>
      </c>
      <c r="AF137" s="698"/>
      <c r="AG137" s="701"/>
    </row>
    <row r="138" spans="1:33" x14ac:dyDescent="0.25">
      <c r="A138" s="647"/>
      <c r="B138" s="650"/>
      <c r="C138" s="24" t="str">
        <f>IF(VLOOKUP(B135,PROPONENTES!$B$10:$N$117,8,FALSE)="","",VLOOKUP(B135,PROPONENTES!$B$10:$N$117,8,FALSE))</f>
        <v/>
      </c>
      <c r="D138" s="37">
        <f>VLOOKUP(B135,PROPONENTES!$B$10:$N$117,9,FALSE)</f>
        <v>0</v>
      </c>
      <c r="E138" s="114"/>
      <c r="F138" s="114"/>
      <c r="G138" s="125" t="str">
        <f>+'25'!E18</f>
        <v/>
      </c>
      <c r="H138" s="126" t="str">
        <f>IF(C138="","",IF(G138&gt;='25'!$J$15*0.4,"SI","NO"))</f>
        <v/>
      </c>
      <c r="I138" s="126">
        <f t="shared" si="161"/>
        <v>0</v>
      </c>
      <c r="J138" s="650"/>
      <c r="K138" s="706"/>
      <c r="L138" s="698"/>
      <c r="M138" s="706"/>
      <c r="N138" s="691"/>
      <c r="O138" s="114"/>
      <c r="P138" s="24" t="str">
        <f t="shared" si="92"/>
        <v>0</v>
      </c>
      <c r="Q138" s="691"/>
      <c r="R138" s="706"/>
      <c r="S138" s="691"/>
      <c r="T138" s="694"/>
      <c r="U138" s="116"/>
      <c r="V138" s="673"/>
      <c r="W138" s="116"/>
      <c r="X138" s="116"/>
      <c r="Y138" s="116"/>
      <c r="Z138" s="116"/>
      <c r="AA138" s="24">
        <f t="shared" si="97"/>
        <v>0</v>
      </c>
      <c r="AB138" s="673"/>
      <c r="AC138" s="116"/>
      <c r="AD138" s="116"/>
      <c r="AE138" s="160">
        <f t="shared" si="169"/>
        <v>0</v>
      </c>
      <c r="AF138" s="698"/>
      <c r="AG138" s="701"/>
    </row>
    <row r="139" spans="1:33" ht="15.75" thickBot="1" x14ac:dyDescent="0.3">
      <c r="A139" s="648"/>
      <c r="B139" s="651"/>
      <c r="C139" s="49" t="str">
        <f>IF(VLOOKUP(B135,PROPONENTES!$B$10:$N$117,10,FALSE)="","",VLOOKUP(B135,PROPONENTES!$B$10:$N$117,10,FALSE))</f>
        <v/>
      </c>
      <c r="D139" s="50">
        <f>VLOOKUP(B135,PROPONENTES!$B$10:$N$117,11,FALSE)</f>
        <v>0</v>
      </c>
      <c r="E139" s="118"/>
      <c r="F139" s="118"/>
      <c r="G139" s="127" t="str">
        <f>+'25'!E19</f>
        <v/>
      </c>
      <c r="H139" s="128" t="str">
        <f>IF(C139="","",IF(G139&gt;='25'!$J$15*0.4,"SI","NO"))</f>
        <v/>
      </c>
      <c r="I139" s="128">
        <f t="shared" si="161"/>
        <v>0</v>
      </c>
      <c r="J139" s="651"/>
      <c r="K139" s="707"/>
      <c r="L139" s="699"/>
      <c r="M139" s="707"/>
      <c r="N139" s="692"/>
      <c r="O139" s="118"/>
      <c r="P139" s="49" t="str">
        <f t="shared" si="92"/>
        <v>0</v>
      </c>
      <c r="Q139" s="692"/>
      <c r="R139" s="707"/>
      <c r="S139" s="692"/>
      <c r="T139" s="695"/>
      <c r="U139" s="148"/>
      <c r="V139" s="674"/>
      <c r="W139" s="148"/>
      <c r="X139" s="148"/>
      <c r="Y139" s="148"/>
      <c r="Z139" s="148"/>
      <c r="AA139" s="169">
        <f t="shared" si="97"/>
        <v>0</v>
      </c>
      <c r="AB139" s="674"/>
      <c r="AC139" s="148"/>
      <c r="AD139" s="148"/>
      <c r="AE139" s="161">
        <f t="shared" si="169"/>
        <v>0</v>
      </c>
      <c r="AF139" s="699"/>
      <c r="AG139" s="702"/>
    </row>
    <row r="140" spans="1:33" ht="30" x14ac:dyDescent="0.25">
      <c r="A140" s="646">
        <v>26</v>
      </c>
      <c r="B140" s="649" t="str">
        <f>+PROPONENTES!B35</f>
        <v>CONSORCIO PARQUES KENNEDY</v>
      </c>
      <c r="C140" s="44" t="str">
        <f>IF(VLOOKUP(B140,PROPONENTES!$B$10:$N$117,2,FALSE)="","",VLOOKUP(B140,PROPONENTES!$B$10:$N$117,2,FALSE))</f>
        <v>GRUPO IPROGEX ZOMAC S.A.S.</v>
      </c>
      <c r="D140" s="45">
        <f>VLOOKUP(B140,PROPONENTES!$B$10:$N$117,3,FALSE)</f>
        <v>0.1</v>
      </c>
      <c r="E140" s="109" t="s">
        <v>79</v>
      </c>
      <c r="F140" s="109" t="s">
        <v>79</v>
      </c>
      <c r="G140" s="123">
        <f>+'26'!E15</f>
        <v>0</v>
      </c>
      <c r="H140" s="124" t="str">
        <f>IF(C140="","",IF(G140&gt;'26'!$J$15*0.4,"SI","NO"))</f>
        <v>NO</v>
      </c>
      <c r="I140" s="44">
        <f t="shared" si="161"/>
        <v>0</v>
      </c>
      <c r="J140" s="649">
        <f t="shared" ref="J140" si="179">IF((I140+I141+I142+I143+I144)&gt;=1,1,0)</f>
        <v>0</v>
      </c>
      <c r="K140" s="705" t="s">
        <v>14</v>
      </c>
      <c r="L140" s="697">
        <f t="shared" ref="L140" si="180">IF(K140="CUMPLE",10,0)</f>
        <v>10</v>
      </c>
      <c r="M140" s="705"/>
      <c r="N140" s="690">
        <f t="shared" ref="N140" si="181">IF(M140="CUMPLE",5,0)</f>
        <v>0</v>
      </c>
      <c r="O140" s="113" t="s">
        <v>118</v>
      </c>
      <c r="P140" s="44">
        <f t="shared" si="92"/>
        <v>0</v>
      </c>
      <c r="Q140" s="690">
        <f t="shared" ref="Q140" si="182">+L140+N140+IF(SUM(P140:P144)&gt;=1,-1,0)</f>
        <v>10</v>
      </c>
      <c r="R140" s="705" t="s">
        <v>14</v>
      </c>
      <c r="S140" s="690">
        <f t="shared" ref="S140" si="183">IF(R140="CUMPLE",9,0)</f>
        <v>9</v>
      </c>
      <c r="T140" s="693" t="s">
        <v>14</v>
      </c>
      <c r="U140" s="111" t="s">
        <v>14</v>
      </c>
      <c r="V140" s="696">
        <f t="shared" ref="V140" si="184">IF(AND(T140="",U140="",U141="",U142="",U143="",U144=""),"",IF(AND(T140="CUMPLE",U140="",U141="",U142="",U143="",U144=""),"",IF(AND(T140="CUMPLE",OR(U140="CUMPLE",U140=""),OR(U141="CUMPLE",U141=""),OR(U142="CUMPLE",U142=""),OR(U143="CUMPLE",U143=""),OR(U144="CUMPLE",U144="")),20,0)))</f>
        <v>20</v>
      </c>
      <c r="W140" s="111" t="s">
        <v>15</v>
      </c>
      <c r="X140" s="111" t="s">
        <v>13</v>
      </c>
      <c r="Y140" s="111" t="s">
        <v>13</v>
      </c>
      <c r="Z140" s="111" t="s">
        <v>13</v>
      </c>
      <c r="AA140" s="168">
        <f t="shared" si="97"/>
        <v>0</v>
      </c>
      <c r="AB140" s="696">
        <f t="shared" ref="AB140" si="185">IF((AA140+AA141+AA142+AA143+AA144)&gt;=0.25,0.25,0)</f>
        <v>0.25</v>
      </c>
      <c r="AC140" s="111" t="s">
        <v>14</v>
      </c>
      <c r="AD140" s="111" t="s">
        <v>14</v>
      </c>
      <c r="AE140" s="159">
        <f t="shared" si="169"/>
        <v>0.25</v>
      </c>
      <c r="AF140" s="697">
        <f t="shared" ref="AF140" si="186">IF((AE140+AE141+AE142+AE143+AE144)&gt;=0.25,0.25,0)</f>
        <v>0.25</v>
      </c>
      <c r="AG140" s="700" t="s">
        <v>580</v>
      </c>
    </row>
    <row r="141" spans="1:33" x14ac:dyDescent="0.25">
      <c r="A141" s="647"/>
      <c r="B141" s="650"/>
      <c r="C141" s="24" t="str">
        <f>IF(VLOOKUP(B140,PROPONENTES!$B$10:$N$117,4,FALSE)="","",VLOOKUP(B140,PROPONENTES!$B$10:$N$117,4,FALSE))</f>
        <v>INGECOL HS Y CIA S EN C</v>
      </c>
      <c r="D141" s="37">
        <f>VLOOKUP(B140,PROPONENTES!$B$10:$N$117,5,FALSE)</f>
        <v>0.9</v>
      </c>
      <c r="E141" s="114" t="s">
        <v>77</v>
      </c>
      <c r="F141" s="114" t="s">
        <v>77</v>
      </c>
      <c r="G141" s="125">
        <f>+'26'!E16</f>
        <v>3113.77</v>
      </c>
      <c r="H141" s="126" t="str">
        <f>IF(C141="","",IF(G141&gt;'26'!$J$15*0.4,"SI","NO"))</f>
        <v>SI</v>
      </c>
      <c r="I141" s="24">
        <f t="shared" si="161"/>
        <v>0</v>
      </c>
      <c r="J141" s="650"/>
      <c r="K141" s="706"/>
      <c r="L141" s="698"/>
      <c r="M141" s="706"/>
      <c r="N141" s="691"/>
      <c r="O141" s="115" t="s">
        <v>118</v>
      </c>
      <c r="P141" s="24">
        <f t="shared" si="92"/>
        <v>0</v>
      </c>
      <c r="Q141" s="691"/>
      <c r="R141" s="706"/>
      <c r="S141" s="691"/>
      <c r="T141" s="694"/>
      <c r="U141" s="116" t="s">
        <v>14</v>
      </c>
      <c r="V141" s="673"/>
      <c r="W141" s="116" t="s">
        <v>14</v>
      </c>
      <c r="X141" s="116" t="s">
        <v>13</v>
      </c>
      <c r="Y141" s="116" t="s">
        <v>13</v>
      </c>
      <c r="Z141" s="116" t="s">
        <v>13</v>
      </c>
      <c r="AA141" s="24">
        <f t="shared" si="97"/>
        <v>0.25</v>
      </c>
      <c r="AB141" s="673"/>
      <c r="AC141" s="116" t="s">
        <v>14</v>
      </c>
      <c r="AD141" s="116" t="s">
        <v>14</v>
      </c>
      <c r="AE141" s="160">
        <f t="shared" si="169"/>
        <v>0.25</v>
      </c>
      <c r="AF141" s="698"/>
      <c r="AG141" s="701"/>
    </row>
    <row r="142" spans="1:33" x14ac:dyDescent="0.25">
      <c r="A142" s="647"/>
      <c r="B142" s="650"/>
      <c r="C142" s="24" t="str">
        <f>IF(VLOOKUP(B140,PROPONENTES!$B$10:$N$117,6,FALSE)="","",VLOOKUP(B140,PROPONENTES!$B$10:$N$117,6,FALSE))</f>
        <v/>
      </c>
      <c r="D142" s="37">
        <f>VLOOKUP(B140,PROPONENTES!$B$10:$N$117,7,FALSE)</f>
        <v>0</v>
      </c>
      <c r="E142" s="114"/>
      <c r="F142" s="114"/>
      <c r="G142" s="125" t="str">
        <f>+'26'!E17</f>
        <v/>
      </c>
      <c r="H142" s="126" t="str">
        <f>IF(C142="","",IF(G142&gt;='26'!$J$15*0.4,"SI","NO"))</f>
        <v/>
      </c>
      <c r="I142" s="24">
        <f t="shared" si="161"/>
        <v>0</v>
      </c>
      <c r="J142" s="650"/>
      <c r="K142" s="706"/>
      <c r="L142" s="698"/>
      <c r="M142" s="706"/>
      <c r="N142" s="691"/>
      <c r="O142" s="115"/>
      <c r="P142" s="24" t="str">
        <f t="shared" si="92"/>
        <v>0</v>
      </c>
      <c r="Q142" s="691"/>
      <c r="R142" s="706"/>
      <c r="S142" s="691"/>
      <c r="T142" s="694"/>
      <c r="U142" s="116"/>
      <c r="V142" s="673"/>
      <c r="W142" s="116"/>
      <c r="X142" s="116"/>
      <c r="Y142" s="116"/>
      <c r="Z142" s="116"/>
      <c r="AA142" s="24">
        <f t="shared" si="97"/>
        <v>0</v>
      </c>
      <c r="AB142" s="673"/>
      <c r="AC142" s="116"/>
      <c r="AD142" s="116"/>
      <c r="AE142" s="160">
        <f t="shared" si="169"/>
        <v>0</v>
      </c>
      <c r="AF142" s="698"/>
      <c r="AG142" s="701"/>
    </row>
    <row r="143" spans="1:33" x14ac:dyDescent="0.25">
      <c r="A143" s="647"/>
      <c r="B143" s="650"/>
      <c r="C143" s="24" t="str">
        <f>IF(VLOOKUP(B140,PROPONENTES!$B$10:$N$117,8,FALSE)="","",VLOOKUP(B140,PROPONENTES!$B$10:$N$117,8,FALSE))</f>
        <v/>
      </c>
      <c r="D143" s="37">
        <f>VLOOKUP(B140,PROPONENTES!$B$10:$N$117,9,FALSE)</f>
        <v>0</v>
      </c>
      <c r="E143" s="114"/>
      <c r="F143" s="114"/>
      <c r="G143" s="125" t="str">
        <f>+'26'!E18</f>
        <v/>
      </c>
      <c r="H143" s="126" t="str">
        <f>IF(C143="","",IF(G143&gt;='26'!$J$15*0.4,"SI","NO"))</f>
        <v/>
      </c>
      <c r="I143" s="126">
        <f t="shared" si="161"/>
        <v>0</v>
      </c>
      <c r="J143" s="650"/>
      <c r="K143" s="706"/>
      <c r="L143" s="698"/>
      <c r="M143" s="706"/>
      <c r="N143" s="691"/>
      <c r="O143" s="114"/>
      <c r="P143" s="24" t="str">
        <f t="shared" ref="P143:P179" si="187">IF(C143="","0",IF(O143="REPORTADO",1,0))</f>
        <v>0</v>
      </c>
      <c r="Q143" s="691"/>
      <c r="R143" s="706"/>
      <c r="S143" s="691"/>
      <c r="T143" s="694"/>
      <c r="U143" s="116"/>
      <c r="V143" s="673"/>
      <c r="W143" s="116"/>
      <c r="X143" s="116"/>
      <c r="Y143" s="116"/>
      <c r="Z143" s="116"/>
      <c r="AA143" s="24">
        <f t="shared" si="97"/>
        <v>0</v>
      </c>
      <c r="AB143" s="673"/>
      <c r="AC143" s="116"/>
      <c r="AD143" s="116"/>
      <c r="AE143" s="160">
        <f t="shared" si="169"/>
        <v>0</v>
      </c>
      <c r="AF143" s="698"/>
      <c r="AG143" s="701"/>
    </row>
    <row r="144" spans="1:33" ht="15.75" thickBot="1" x14ac:dyDescent="0.3">
      <c r="A144" s="648"/>
      <c r="B144" s="651"/>
      <c r="C144" s="49" t="str">
        <f>IF(VLOOKUP(B140,PROPONENTES!$B$10:$N$117,10,FALSE)="","",VLOOKUP(B140,PROPONENTES!$B$10:$N$117,10,FALSE))</f>
        <v/>
      </c>
      <c r="D144" s="50">
        <f>VLOOKUP(B140,PROPONENTES!$B$10:$N$117,11,FALSE)</f>
        <v>0</v>
      </c>
      <c r="E144" s="118"/>
      <c r="F144" s="118"/>
      <c r="G144" s="127" t="str">
        <f>+'26'!E19</f>
        <v/>
      </c>
      <c r="H144" s="128" t="str">
        <f>IF(C144="","",IF(G144&gt;='26'!$J$15*0.4,"SI","NO"))</f>
        <v/>
      </c>
      <c r="I144" s="128">
        <f t="shared" si="161"/>
        <v>0</v>
      </c>
      <c r="J144" s="651"/>
      <c r="K144" s="707"/>
      <c r="L144" s="699"/>
      <c r="M144" s="707"/>
      <c r="N144" s="692"/>
      <c r="O144" s="118"/>
      <c r="P144" s="49" t="str">
        <f t="shared" si="187"/>
        <v>0</v>
      </c>
      <c r="Q144" s="692"/>
      <c r="R144" s="707"/>
      <c r="S144" s="692"/>
      <c r="T144" s="695"/>
      <c r="U144" s="148"/>
      <c r="V144" s="674"/>
      <c r="W144" s="148"/>
      <c r="X144" s="148"/>
      <c r="Y144" s="148"/>
      <c r="Z144" s="148"/>
      <c r="AA144" s="169">
        <f t="shared" ref="AA144:AA179" si="188">IF(C144="",0,IF(AND(OR(X144="CUMPLE",X144="N/A"),OR(Y144="CUMPLE",Y144="N/A"),OR(Z144="CUMPLE",Z144="N/A"),AND(W144="CUMPLE",D144&gt;=10%)),0.25,))</f>
        <v>0</v>
      </c>
      <c r="AB144" s="674"/>
      <c r="AC144" s="148"/>
      <c r="AD144" s="148"/>
      <c r="AE144" s="161">
        <f t="shared" si="169"/>
        <v>0</v>
      </c>
      <c r="AF144" s="699"/>
      <c r="AG144" s="702"/>
    </row>
    <row r="145" spans="1:33" x14ac:dyDescent="0.25">
      <c r="A145" s="646">
        <v>27</v>
      </c>
      <c r="B145" s="649" t="str">
        <f>+PROPONENTES!B36</f>
        <v>CONSORCIO CGC 2024</v>
      </c>
      <c r="C145" s="44" t="str">
        <f>IF(VLOOKUP(B145,PROPONENTES!$B$10:$N$117,2,FALSE)="","",VLOOKUP(B145,PROPONENTES!$B$10:$N$117,2,FALSE))</f>
        <v xml:space="preserve">JAIME CEPEDA FONSECA </v>
      </c>
      <c r="D145" s="45">
        <f>VLOOKUP(B145,PROPONENTES!$B$10:$N$117,3,FALSE)</f>
        <v>0.45</v>
      </c>
      <c r="E145" s="109" t="s">
        <v>79</v>
      </c>
      <c r="F145" s="109" t="s">
        <v>79</v>
      </c>
      <c r="G145" s="123">
        <f>+'27'!E15</f>
        <v>4563.1899999999996</v>
      </c>
      <c r="H145" s="124" t="str">
        <f>IF(C145="","",IF(G145&gt;'27'!$J$15*0.4,"SI","NO"))</f>
        <v>SI</v>
      </c>
      <c r="I145" s="44">
        <f t="shared" si="161"/>
        <v>1</v>
      </c>
      <c r="J145" s="649">
        <f t="shared" ref="J145" si="189">IF((I145+I146+I147+I148+I149)&gt;=1,1,0)</f>
        <v>1</v>
      </c>
      <c r="K145" s="705" t="s">
        <v>14</v>
      </c>
      <c r="L145" s="697">
        <f>IF(K145="CUMPLE",10,0)</f>
        <v>10</v>
      </c>
      <c r="M145" s="705"/>
      <c r="N145" s="690">
        <f t="shared" ref="N145" si="190">IF(M145="CUMPLE",5,0)</f>
        <v>0</v>
      </c>
      <c r="O145" s="113" t="s">
        <v>118</v>
      </c>
      <c r="P145" s="44">
        <f t="shared" si="187"/>
        <v>0</v>
      </c>
      <c r="Q145" s="690">
        <f t="shared" ref="Q145" si="191">+L145+N145+IF(SUM(P145:P149)&gt;=1,-1,0)</f>
        <v>10</v>
      </c>
      <c r="R145" s="705" t="s">
        <v>14</v>
      </c>
      <c r="S145" s="690">
        <f t="shared" ref="S145" si="192">IF(R145="CUMPLE",9,0)</f>
        <v>9</v>
      </c>
      <c r="T145" s="693" t="s">
        <v>14</v>
      </c>
      <c r="U145" s="111" t="s">
        <v>14</v>
      </c>
      <c r="V145" s="696">
        <f t="shared" ref="V145" si="193">IF(AND(T145="",U145="",U146="",U147="",U148="",U149=""),"",IF(AND(T145="CUMPLE",U145="",U146="",U147="",U148="",U149=""),"",IF(AND(T145="CUMPLE",OR(U145="CUMPLE",U145=""),OR(U146="CUMPLE",U146=""),OR(U147="CUMPLE",U147=""),OR(U148="CUMPLE",U148=""),OR(U149="CUMPLE",U149="")),20,0)))</f>
        <v>20</v>
      </c>
      <c r="W145" s="111" t="s">
        <v>15</v>
      </c>
      <c r="X145" s="111" t="s">
        <v>13</v>
      </c>
      <c r="Y145" s="111" t="s">
        <v>13</v>
      </c>
      <c r="Z145" s="111" t="s">
        <v>13</v>
      </c>
      <c r="AA145" s="168">
        <f t="shared" si="188"/>
        <v>0</v>
      </c>
      <c r="AB145" s="696">
        <f t="shared" ref="AB145" si="194">IF((AA145+AA146+AA147+AA148+AA149)&gt;=0.25,0.25,0)</f>
        <v>0.25</v>
      </c>
      <c r="AC145" s="111" t="s">
        <v>14</v>
      </c>
      <c r="AD145" s="111" t="s">
        <v>14</v>
      </c>
      <c r="AE145" s="159">
        <f t="shared" si="169"/>
        <v>0.25</v>
      </c>
      <c r="AF145" s="697">
        <f t="shared" ref="AF145" si="195">IF((AE145+AE146+AE147+AE148+AE149)&gt;=0.25,0.25,0)</f>
        <v>0.25</v>
      </c>
      <c r="AG145" s="700"/>
    </row>
    <row r="146" spans="1:33" x14ac:dyDescent="0.25">
      <c r="A146" s="647"/>
      <c r="B146" s="650"/>
      <c r="C146" s="24" t="str">
        <f>IF(VLOOKUP(B145,PROPONENTES!$B$10:$N$117,4,FALSE)="","",VLOOKUP(B145,PROPONENTES!$B$10:$N$117,4,FALSE))</f>
        <v>JONATHAN GOMEZ</v>
      </c>
      <c r="D146" s="37">
        <f>VLOOKUP(B145,PROPONENTES!$B$10:$N$117,5,FALSE)</f>
        <v>0.45</v>
      </c>
      <c r="E146" s="114" t="s">
        <v>77</v>
      </c>
      <c r="F146" s="114" t="s">
        <v>77</v>
      </c>
      <c r="G146" s="125">
        <f>+'27'!E16</f>
        <v>291.95</v>
      </c>
      <c r="H146" s="126" t="str">
        <f>IF(C146="","",IF(G146&gt;'27'!$J$15*0.4,"SI","NO"))</f>
        <v>NO</v>
      </c>
      <c r="I146" s="24">
        <f t="shared" si="161"/>
        <v>0</v>
      </c>
      <c r="J146" s="650"/>
      <c r="K146" s="706"/>
      <c r="L146" s="698"/>
      <c r="M146" s="706"/>
      <c r="N146" s="691"/>
      <c r="O146" s="115" t="s">
        <v>118</v>
      </c>
      <c r="P146" s="24">
        <f t="shared" si="187"/>
        <v>0</v>
      </c>
      <c r="Q146" s="691"/>
      <c r="R146" s="706"/>
      <c r="S146" s="691"/>
      <c r="T146" s="694"/>
      <c r="U146" s="116" t="s">
        <v>14</v>
      </c>
      <c r="V146" s="673"/>
      <c r="W146" s="116" t="s">
        <v>15</v>
      </c>
      <c r="X146" s="116" t="s">
        <v>13</v>
      </c>
      <c r="Y146" s="116" t="s">
        <v>13</v>
      </c>
      <c r="Z146" s="116" t="s">
        <v>13</v>
      </c>
      <c r="AA146" s="24">
        <f t="shared" si="188"/>
        <v>0</v>
      </c>
      <c r="AB146" s="673"/>
      <c r="AC146" s="116" t="s">
        <v>14</v>
      </c>
      <c r="AD146" s="116" t="s">
        <v>14</v>
      </c>
      <c r="AE146" s="160">
        <f t="shared" si="169"/>
        <v>0.25</v>
      </c>
      <c r="AF146" s="698"/>
      <c r="AG146" s="701"/>
    </row>
    <row r="147" spans="1:33" x14ac:dyDescent="0.25">
      <c r="A147" s="647"/>
      <c r="B147" s="650"/>
      <c r="C147" s="24" t="str">
        <f>IF(VLOOKUP(B145,PROPONENTES!$B$10:$N$117,6,FALSE)="","",VLOOKUP(B145,PROPONENTES!$B$10:$N$117,6,FALSE))</f>
        <v>CONSTRUCTORA COINAR SAS</v>
      </c>
      <c r="D147" s="37">
        <f>VLOOKUP(B145,PROPONENTES!$B$10:$N$117,7,FALSE)</f>
        <v>0.1</v>
      </c>
      <c r="E147" s="114" t="s">
        <v>77</v>
      </c>
      <c r="F147" s="114" t="s">
        <v>77</v>
      </c>
      <c r="G147" s="125">
        <f>+'27'!E17</f>
        <v>0</v>
      </c>
      <c r="H147" s="126" t="str">
        <f>IF(C147="","",IF(G147&gt;'27'!$J$15*0.4,"SI","NO"))</f>
        <v>NO</v>
      </c>
      <c r="I147" s="24">
        <f t="shared" si="161"/>
        <v>0</v>
      </c>
      <c r="J147" s="650"/>
      <c r="K147" s="706"/>
      <c r="L147" s="698"/>
      <c r="M147" s="706"/>
      <c r="N147" s="691"/>
      <c r="O147" s="115" t="s">
        <v>118</v>
      </c>
      <c r="P147" s="24">
        <f t="shared" si="187"/>
        <v>0</v>
      </c>
      <c r="Q147" s="691"/>
      <c r="R147" s="706"/>
      <c r="S147" s="691"/>
      <c r="T147" s="694"/>
      <c r="U147" s="116" t="s">
        <v>14</v>
      </c>
      <c r="V147" s="673"/>
      <c r="W147" s="116" t="s">
        <v>14</v>
      </c>
      <c r="X147" s="116" t="s">
        <v>13</v>
      </c>
      <c r="Y147" s="116" t="s">
        <v>13</v>
      </c>
      <c r="Z147" s="116" t="s">
        <v>13</v>
      </c>
      <c r="AA147" s="24">
        <f t="shared" si="188"/>
        <v>0.25</v>
      </c>
      <c r="AB147" s="673"/>
      <c r="AC147" s="116" t="s">
        <v>14</v>
      </c>
      <c r="AD147" s="116" t="s">
        <v>14</v>
      </c>
      <c r="AE147" s="160">
        <f t="shared" si="169"/>
        <v>0.25</v>
      </c>
      <c r="AF147" s="698"/>
      <c r="AG147" s="701"/>
    </row>
    <row r="148" spans="1:33" x14ac:dyDescent="0.25">
      <c r="A148" s="647"/>
      <c r="B148" s="650"/>
      <c r="C148" s="24" t="str">
        <f>IF(VLOOKUP(B145,PROPONENTES!$B$10:$N$117,8,FALSE)="","",VLOOKUP(B145,PROPONENTES!$B$10:$N$117,8,FALSE))</f>
        <v/>
      </c>
      <c r="D148" s="37">
        <f>VLOOKUP(B145,PROPONENTES!$B$10:$N$117,9,FALSE)</f>
        <v>0</v>
      </c>
      <c r="E148" s="114"/>
      <c r="F148" s="114"/>
      <c r="G148" s="125" t="str">
        <f>+'27'!E18</f>
        <v/>
      </c>
      <c r="H148" s="126" t="str">
        <f>IF(C148="","",IF(G148&gt;='27'!$J$15*0.4,"SI","NO"))</f>
        <v/>
      </c>
      <c r="I148" s="126">
        <f t="shared" si="161"/>
        <v>0</v>
      </c>
      <c r="J148" s="650"/>
      <c r="K148" s="706"/>
      <c r="L148" s="698"/>
      <c r="M148" s="706"/>
      <c r="N148" s="691"/>
      <c r="O148" s="114"/>
      <c r="P148" s="24" t="str">
        <f t="shared" si="187"/>
        <v>0</v>
      </c>
      <c r="Q148" s="691"/>
      <c r="R148" s="706"/>
      <c r="S148" s="691"/>
      <c r="T148" s="694"/>
      <c r="U148" s="116"/>
      <c r="V148" s="673"/>
      <c r="W148" s="116"/>
      <c r="X148" s="116"/>
      <c r="Y148" s="116"/>
      <c r="Z148" s="116"/>
      <c r="AA148" s="24">
        <f t="shared" si="188"/>
        <v>0</v>
      </c>
      <c r="AB148" s="673"/>
      <c r="AC148" s="116"/>
      <c r="AD148" s="116"/>
      <c r="AE148" s="160">
        <f t="shared" si="169"/>
        <v>0</v>
      </c>
      <c r="AF148" s="698"/>
      <c r="AG148" s="701"/>
    </row>
    <row r="149" spans="1:33" ht="15.75" thickBot="1" x14ac:dyDescent="0.3">
      <c r="A149" s="648"/>
      <c r="B149" s="651"/>
      <c r="C149" s="49" t="str">
        <f>IF(VLOOKUP(B145,PROPONENTES!$B$10:$N$117,10,FALSE)="","",VLOOKUP(B145,PROPONENTES!$B$10:$N$117,10,FALSE))</f>
        <v/>
      </c>
      <c r="D149" s="50">
        <f>VLOOKUP(B145,PROPONENTES!$B$10:$N$117,11,FALSE)</f>
        <v>0</v>
      </c>
      <c r="E149" s="118"/>
      <c r="F149" s="118"/>
      <c r="G149" s="127" t="str">
        <f>+'27'!E19</f>
        <v/>
      </c>
      <c r="H149" s="128" t="str">
        <f>IF(C149="","",IF(G149&gt;='27'!$J$15*0.4,"SI","NO"))</f>
        <v/>
      </c>
      <c r="I149" s="128">
        <f t="shared" si="161"/>
        <v>0</v>
      </c>
      <c r="J149" s="651"/>
      <c r="K149" s="707"/>
      <c r="L149" s="699"/>
      <c r="M149" s="707"/>
      <c r="N149" s="692"/>
      <c r="O149" s="118"/>
      <c r="P149" s="49" t="str">
        <f t="shared" si="187"/>
        <v>0</v>
      </c>
      <c r="Q149" s="692"/>
      <c r="R149" s="707"/>
      <c r="S149" s="692"/>
      <c r="T149" s="695"/>
      <c r="U149" s="148"/>
      <c r="V149" s="674"/>
      <c r="W149" s="148"/>
      <c r="X149" s="148"/>
      <c r="Y149" s="148"/>
      <c r="Z149" s="148"/>
      <c r="AA149" s="169">
        <f t="shared" si="188"/>
        <v>0</v>
      </c>
      <c r="AB149" s="674"/>
      <c r="AC149" s="148"/>
      <c r="AD149" s="148"/>
      <c r="AE149" s="161">
        <f t="shared" si="169"/>
        <v>0</v>
      </c>
      <c r="AF149" s="699"/>
      <c r="AG149" s="702"/>
    </row>
    <row r="150" spans="1:33" x14ac:dyDescent="0.25">
      <c r="A150" s="646">
        <v>28</v>
      </c>
      <c r="B150" s="649" t="str">
        <f>+PROPONENTES!B37</f>
        <v>CONSORCIO PARQUES KASAF 2025</v>
      </c>
      <c r="C150" s="44" t="str">
        <f>IF(VLOOKUP(B150,PROPONENTES!$B$10:$N$117,2,FALSE)="","",VLOOKUP(B150,PROPONENTES!$B$10:$N$117,2,FALSE))</f>
        <v>SAFRID INGENIERIA SAS</v>
      </c>
      <c r="D150" s="45">
        <f>VLOOKUP(B150,PROPONENTES!$B$10:$N$117,3,FALSE)</f>
        <v>0.9</v>
      </c>
      <c r="E150" s="109" t="s">
        <v>79</v>
      </c>
      <c r="F150" s="109" t="s">
        <v>79</v>
      </c>
      <c r="G150" s="123">
        <f>+'28'!E15</f>
        <v>18281.59</v>
      </c>
      <c r="H150" s="124" t="str">
        <f>IF(C150="","",IF(G150&gt;'28'!$J$15*0.4,"SI","NO"))</f>
        <v>SI</v>
      </c>
      <c r="I150" s="44">
        <f t="shared" ref="I150:I154" si="196">IF(C150="",0,IF(AND(E150="SI",H150="SI",F150="SI"),1,0))</f>
        <v>1</v>
      </c>
      <c r="J150" s="649">
        <f t="shared" ref="J150:J175" si="197">IF((I150+I151+I152+I153+I154)&gt;=1,1,0)</f>
        <v>1</v>
      </c>
      <c r="K150" s="705" t="s">
        <v>14</v>
      </c>
      <c r="L150" s="697">
        <f t="shared" ref="L150" si="198">IF(K150="CUMPLE",10,0)</f>
        <v>10</v>
      </c>
      <c r="M150" s="705"/>
      <c r="N150" s="690">
        <f t="shared" ref="N150" si="199">IF(M150="CUMPLE",5,0)</f>
        <v>0</v>
      </c>
      <c r="O150" s="113" t="s">
        <v>118</v>
      </c>
      <c r="P150" s="44">
        <f t="shared" si="187"/>
        <v>0</v>
      </c>
      <c r="Q150" s="690">
        <f t="shared" ref="Q150" si="200">+L150+N150+IF(SUM(P150:P154)&gt;=1,-1,0)</f>
        <v>10</v>
      </c>
      <c r="R150" s="705" t="s">
        <v>14</v>
      </c>
      <c r="S150" s="690">
        <f t="shared" ref="S150" si="201">IF(R150="CUMPLE",9,0)</f>
        <v>9</v>
      </c>
      <c r="T150" s="693" t="s">
        <v>14</v>
      </c>
      <c r="U150" s="111" t="s">
        <v>14</v>
      </c>
      <c r="V150" s="696">
        <f t="shared" ref="V150" si="202">IF(AND(T150="",U150="",U151="",U152="",U153="",U154=""),"",IF(AND(T150="CUMPLE",U150="",U151="",U152="",U153="",U154=""),"",IF(AND(T150="CUMPLE",OR(U150="CUMPLE",U150=""),OR(U151="CUMPLE",U151=""),OR(U152="CUMPLE",U152=""),OR(U153="CUMPLE",U153=""),OR(U154="CUMPLE",U154="")),20,0)))</f>
        <v>20</v>
      </c>
      <c r="W150" s="111" t="s">
        <v>14</v>
      </c>
      <c r="X150" s="111" t="s">
        <v>14</v>
      </c>
      <c r="Y150" s="111" t="s">
        <v>14</v>
      </c>
      <c r="Z150" s="111" t="s">
        <v>14</v>
      </c>
      <c r="AA150" s="168">
        <f t="shared" ref="AA150:AA154" si="203">IF(C150="",0,IF(AND(OR(X150="CUMPLE",X150="N/A"),OR(Y150="CUMPLE",Y150="N/A"),OR(Z150="CUMPLE",Z150="N/A"),AND(W150="CUMPLE",D150&gt;=10%)),0.25,))</f>
        <v>0.25</v>
      </c>
      <c r="AB150" s="696">
        <f t="shared" ref="AB150" si="204">IF((AA150+AA151+AA152+AA153+AA154)&gt;=0.25,0.25,0)</f>
        <v>0.25</v>
      </c>
      <c r="AC150" s="111" t="s">
        <v>15</v>
      </c>
      <c r="AD150" s="111" t="s">
        <v>14</v>
      </c>
      <c r="AE150" s="159">
        <f t="shared" ref="AE150:AE154" si="205">IF(C150="",0,IF(AND(AC150="CUMPLE",AD150="CUMPLE",D150&gt;=10%),0.25,0))</f>
        <v>0</v>
      </c>
      <c r="AF150" s="697">
        <f t="shared" ref="AF150" si="206">IF((AE150+AE151+AE152+AE153+AE154)&gt;=0.25,0.25,0)</f>
        <v>0.25</v>
      </c>
      <c r="AG150" s="700"/>
    </row>
    <row r="151" spans="1:33" x14ac:dyDescent="0.25">
      <c r="A151" s="647"/>
      <c r="B151" s="650"/>
      <c r="C151" s="24" t="str">
        <f>IF(VLOOKUP(B150,PROPONENTES!$B$10:$N$117,4,FALSE)="","",VLOOKUP(B150,PROPONENTES!$B$10:$N$117,4,FALSE))</f>
        <v xml:space="preserve">CONSTRUCTORA KASAF SAS </v>
      </c>
      <c r="D151" s="37">
        <f>VLOOKUP(B150,PROPONENTES!$B$10:$N$117,5,FALSE)</f>
        <v>0.1</v>
      </c>
      <c r="E151" s="114" t="s">
        <v>77</v>
      </c>
      <c r="F151" s="114" t="s">
        <v>77</v>
      </c>
      <c r="G151" s="125">
        <f>+'28'!E16</f>
        <v>0</v>
      </c>
      <c r="H151" s="126" t="str">
        <f>IF(C151="","",IF(G151&gt;'28'!$J$15*0.4,"SI","NO"))</f>
        <v>NO</v>
      </c>
      <c r="I151" s="24">
        <f t="shared" si="196"/>
        <v>0</v>
      </c>
      <c r="J151" s="650"/>
      <c r="K151" s="706"/>
      <c r="L151" s="698"/>
      <c r="M151" s="706"/>
      <c r="N151" s="691"/>
      <c r="O151" s="115" t="s">
        <v>118</v>
      </c>
      <c r="P151" s="24">
        <f t="shared" si="187"/>
        <v>0</v>
      </c>
      <c r="Q151" s="691"/>
      <c r="R151" s="706"/>
      <c r="S151" s="691"/>
      <c r="T151" s="694"/>
      <c r="U151" s="116" t="s">
        <v>14</v>
      </c>
      <c r="V151" s="673"/>
      <c r="W151" s="116" t="s">
        <v>15</v>
      </c>
      <c r="X151" s="116" t="s">
        <v>13</v>
      </c>
      <c r="Y151" s="116" t="s">
        <v>13</v>
      </c>
      <c r="Z151" s="116" t="s">
        <v>13</v>
      </c>
      <c r="AA151" s="24">
        <f t="shared" si="203"/>
        <v>0</v>
      </c>
      <c r="AB151" s="673"/>
      <c r="AC151" s="116" t="s">
        <v>14</v>
      </c>
      <c r="AD151" s="116" t="s">
        <v>14</v>
      </c>
      <c r="AE151" s="160">
        <f t="shared" si="205"/>
        <v>0.25</v>
      </c>
      <c r="AF151" s="698"/>
      <c r="AG151" s="701"/>
    </row>
    <row r="152" spans="1:33" x14ac:dyDescent="0.25">
      <c r="A152" s="647"/>
      <c r="B152" s="650"/>
      <c r="C152" s="24" t="str">
        <f>IF(VLOOKUP(B150,PROPONENTES!$B$10:$N$117,6,FALSE)="","",VLOOKUP(B150,PROPONENTES!$B$10:$N$117,6,FALSE))</f>
        <v/>
      </c>
      <c r="D152" s="37">
        <f>VLOOKUP(B150,PROPONENTES!$B$10:$N$117,7,FALSE)</f>
        <v>0</v>
      </c>
      <c r="E152" s="114"/>
      <c r="F152" s="114"/>
      <c r="G152" s="125" t="str">
        <f>+'28'!E17</f>
        <v/>
      </c>
      <c r="H152" s="126" t="str">
        <f>IF(C152="","",IF(G152&gt;='28'!$J$15*0.4,"SI","NO"))</f>
        <v/>
      </c>
      <c r="I152" s="24">
        <f t="shared" si="196"/>
        <v>0</v>
      </c>
      <c r="J152" s="650"/>
      <c r="K152" s="706"/>
      <c r="L152" s="698"/>
      <c r="M152" s="706"/>
      <c r="N152" s="691"/>
      <c r="O152" s="115"/>
      <c r="P152" s="24" t="str">
        <f t="shared" si="187"/>
        <v>0</v>
      </c>
      <c r="Q152" s="691"/>
      <c r="R152" s="706"/>
      <c r="S152" s="691"/>
      <c r="T152" s="694"/>
      <c r="U152" s="116"/>
      <c r="V152" s="673"/>
      <c r="W152" s="116"/>
      <c r="X152" s="116"/>
      <c r="Y152" s="116"/>
      <c r="Z152" s="116"/>
      <c r="AA152" s="24">
        <f t="shared" si="203"/>
        <v>0</v>
      </c>
      <c r="AB152" s="673"/>
      <c r="AC152" s="116"/>
      <c r="AD152" s="116"/>
      <c r="AE152" s="160">
        <f t="shared" si="205"/>
        <v>0</v>
      </c>
      <c r="AF152" s="698"/>
      <c r="AG152" s="701"/>
    </row>
    <row r="153" spans="1:33" x14ac:dyDescent="0.25">
      <c r="A153" s="647"/>
      <c r="B153" s="650"/>
      <c r="C153" s="24" t="str">
        <f>IF(VLOOKUP(B150,PROPONENTES!$B$10:$N$117,8,FALSE)="","",VLOOKUP(B150,PROPONENTES!$B$10:$N$117,8,FALSE))</f>
        <v/>
      </c>
      <c r="D153" s="37">
        <f>VLOOKUP(B150,PROPONENTES!$B$10:$N$117,9,FALSE)</f>
        <v>0</v>
      </c>
      <c r="E153" s="114"/>
      <c r="F153" s="114"/>
      <c r="G153" s="125" t="str">
        <f>+'28'!E18</f>
        <v/>
      </c>
      <c r="H153" s="126" t="str">
        <f>IF(C153="","",IF(G153&gt;='28'!$J$15*0.4,"SI","NO"))</f>
        <v/>
      </c>
      <c r="I153" s="126">
        <f t="shared" si="196"/>
        <v>0</v>
      </c>
      <c r="J153" s="650"/>
      <c r="K153" s="706"/>
      <c r="L153" s="698"/>
      <c r="M153" s="706"/>
      <c r="N153" s="691"/>
      <c r="O153" s="114"/>
      <c r="P153" s="24" t="str">
        <f t="shared" si="187"/>
        <v>0</v>
      </c>
      <c r="Q153" s="691"/>
      <c r="R153" s="706"/>
      <c r="S153" s="691"/>
      <c r="T153" s="694"/>
      <c r="U153" s="116"/>
      <c r="V153" s="673"/>
      <c r="W153" s="116"/>
      <c r="X153" s="116"/>
      <c r="Y153" s="116"/>
      <c r="Z153" s="116"/>
      <c r="AA153" s="24">
        <f t="shared" si="203"/>
        <v>0</v>
      </c>
      <c r="AB153" s="673"/>
      <c r="AC153" s="116"/>
      <c r="AD153" s="116"/>
      <c r="AE153" s="160">
        <f t="shared" si="205"/>
        <v>0</v>
      </c>
      <c r="AF153" s="698"/>
      <c r="AG153" s="701"/>
    </row>
    <row r="154" spans="1:33" ht="15.75" thickBot="1" x14ac:dyDescent="0.3">
      <c r="A154" s="648"/>
      <c r="B154" s="651"/>
      <c r="C154" s="49" t="str">
        <f>IF(VLOOKUP(B150,PROPONENTES!$B$10:$N$117,10,FALSE)="","",VLOOKUP(B150,PROPONENTES!$B$10:$N$117,10,FALSE))</f>
        <v/>
      </c>
      <c r="D154" s="50">
        <f>VLOOKUP(B150,PROPONENTES!$B$10:$N$117,11,FALSE)</f>
        <v>0</v>
      </c>
      <c r="E154" s="118"/>
      <c r="F154" s="118"/>
      <c r="G154" s="127" t="str">
        <f>+'28'!E19</f>
        <v/>
      </c>
      <c r="H154" s="128" t="str">
        <f>IF(C154="","",IF(G154&gt;='28'!$J$15*0.4,"SI","NO"))</f>
        <v/>
      </c>
      <c r="I154" s="128">
        <f t="shared" si="196"/>
        <v>0</v>
      </c>
      <c r="J154" s="651"/>
      <c r="K154" s="707"/>
      <c r="L154" s="699"/>
      <c r="M154" s="707"/>
      <c r="N154" s="692"/>
      <c r="O154" s="118"/>
      <c r="P154" s="49" t="str">
        <f t="shared" si="187"/>
        <v>0</v>
      </c>
      <c r="Q154" s="692"/>
      <c r="R154" s="707"/>
      <c r="S154" s="692"/>
      <c r="T154" s="695"/>
      <c r="U154" s="148"/>
      <c r="V154" s="674"/>
      <c r="W154" s="148"/>
      <c r="X154" s="148"/>
      <c r="Y154" s="148"/>
      <c r="Z154" s="148"/>
      <c r="AA154" s="169">
        <f t="shared" si="203"/>
        <v>0</v>
      </c>
      <c r="AB154" s="674"/>
      <c r="AC154" s="148"/>
      <c r="AD154" s="148"/>
      <c r="AE154" s="161">
        <f t="shared" si="205"/>
        <v>0</v>
      </c>
      <c r="AF154" s="699"/>
      <c r="AG154" s="702"/>
    </row>
    <row r="155" spans="1:33" ht="30" x14ac:dyDescent="0.25">
      <c r="A155" s="646">
        <v>29</v>
      </c>
      <c r="B155" s="649" t="str">
        <f>+PROPONENTES!B38</f>
        <v xml:space="preserve">CONSORCIO PARQUES K. 24	</v>
      </c>
      <c r="C155" s="44" t="str">
        <f>IF(VLOOKUP(B155,PROPONENTES!$B$10:$N$117,2,FALSE)="","",VLOOKUP(B155,PROPONENTES!$B$10:$N$117,2,FALSE))</f>
        <v xml:space="preserve">LUGARQ DISEÑO Y CONSTRUCCION SAS </v>
      </c>
      <c r="D155" s="45">
        <f>VLOOKUP(B155,PROPONENTES!$B$10:$N$117,3,FALSE)</f>
        <v>0.9</v>
      </c>
      <c r="E155" s="109" t="s">
        <v>77</v>
      </c>
      <c r="F155" s="109" t="s">
        <v>77</v>
      </c>
      <c r="G155" s="123">
        <f>+'29'!E15</f>
        <v>274.31700000000001</v>
      </c>
      <c r="H155" s="124" t="str">
        <f>IF(C155="","",IF(G155&gt;'29'!$J$15*0.4,"SI","NO"))</f>
        <v>NO</v>
      </c>
      <c r="I155" s="44">
        <f t="shared" ref="I155:I159" si="207">IF(C155="",0,IF(AND(E155="SI",H155="SI",F155="SI"),1,0))</f>
        <v>0</v>
      </c>
      <c r="J155" s="649">
        <f t="shared" si="197"/>
        <v>1</v>
      </c>
      <c r="K155" s="705" t="s">
        <v>14</v>
      </c>
      <c r="L155" s="697">
        <f t="shared" ref="L155" si="208">IF(K155="CUMPLE",10,0)</f>
        <v>10</v>
      </c>
      <c r="M155" s="705"/>
      <c r="N155" s="690">
        <f t="shared" ref="N155" si="209">IF(M155="CUMPLE",5,0)</f>
        <v>0</v>
      </c>
      <c r="O155" s="113" t="s">
        <v>118</v>
      </c>
      <c r="P155" s="44">
        <f t="shared" si="187"/>
        <v>0</v>
      </c>
      <c r="Q155" s="690">
        <f t="shared" ref="Q155" si="210">+L155+N155+IF(SUM(P155:P159)&gt;=1,-1,0)</f>
        <v>10</v>
      </c>
      <c r="R155" s="705" t="s">
        <v>14</v>
      </c>
      <c r="S155" s="690">
        <f t="shared" ref="S155" si="211">IF(R155="CUMPLE",9,0)</f>
        <v>9</v>
      </c>
      <c r="T155" s="693" t="s">
        <v>14</v>
      </c>
      <c r="U155" s="111" t="s">
        <v>14</v>
      </c>
      <c r="V155" s="696">
        <f t="shared" ref="V155" si="212">IF(AND(T155="",U155="",U156="",U157="",U158="",U159=""),"",IF(AND(T155="CUMPLE",U155="",U156="",U157="",U158="",U159=""),"",IF(AND(T155="CUMPLE",OR(U155="CUMPLE",U155=""),OR(U156="CUMPLE",U156=""),OR(U157="CUMPLE",U157=""),OR(U158="CUMPLE",U158=""),OR(U159="CUMPLE",U159="")),20,0)))</f>
        <v>20</v>
      </c>
      <c r="W155" s="111" t="s">
        <v>15</v>
      </c>
      <c r="X155" s="111" t="s">
        <v>13</v>
      </c>
      <c r="Y155" s="111" t="s">
        <v>13</v>
      </c>
      <c r="Z155" s="111" t="s">
        <v>13</v>
      </c>
      <c r="AA155" s="168">
        <f t="shared" ref="AA155:AA159" si="213">IF(C155="",0,IF(AND(OR(X155="CUMPLE",X155="N/A"),OR(Y155="CUMPLE",Y155="N/A"),OR(Z155="CUMPLE",Z155="N/A"),AND(W155="CUMPLE",D155&gt;=10%)),0.25,))</f>
        <v>0</v>
      </c>
      <c r="AB155" s="696">
        <f t="shared" ref="AB155" si="214">IF((AA155+AA156+AA157+AA158+AA159)&gt;=0.25,0.25,0)</f>
        <v>0.25</v>
      </c>
      <c r="AC155" s="111" t="s">
        <v>14</v>
      </c>
      <c r="AD155" s="111" t="s">
        <v>14</v>
      </c>
      <c r="AE155" s="159">
        <f t="shared" ref="AE155:AE159" si="215">IF(C155="",0,IF(AND(AC155="CUMPLE",AD155="CUMPLE",D155&gt;=10%),0.25,0))</f>
        <v>0.25</v>
      </c>
      <c r="AF155" s="697">
        <f t="shared" ref="AF155" si="216">IF((AE155+AE156+AE157+AE158+AE159)&gt;=0.25,0.25,0)</f>
        <v>0.25</v>
      </c>
      <c r="AG155" s="700"/>
    </row>
    <row r="156" spans="1:33" x14ac:dyDescent="0.25">
      <c r="A156" s="647"/>
      <c r="B156" s="650"/>
      <c r="C156" s="24" t="str">
        <f>IF(VLOOKUP(B155,PROPONENTES!$B$10:$N$117,4,FALSE)="","",VLOOKUP(B155,PROPONENTES!$B$10:$N$117,4,FALSE))</f>
        <v xml:space="preserve">BYGGER SAS </v>
      </c>
      <c r="D156" s="37">
        <f>VLOOKUP(B155,PROPONENTES!$B$10:$N$117,5,FALSE)</f>
        <v>0.1</v>
      </c>
      <c r="E156" s="114" t="s">
        <v>79</v>
      </c>
      <c r="F156" s="114" t="s">
        <v>79</v>
      </c>
      <c r="G156" s="125">
        <f>+'29'!E16</f>
        <v>4861.6819999999998</v>
      </c>
      <c r="H156" s="126" t="str">
        <f>IF(C156="","",IF(G156&gt;'29'!$J$15*0.4,"SI","NO"))</f>
        <v>SI</v>
      </c>
      <c r="I156" s="24">
        <f t="shared" si="207"/>
        <v>1</v>
      </c>
      <c r="J156" s="650"/>
      <c r="K156" s="706"/>
      <c r="L156" s="698"/>
      <c r="M156" s="706"/>
      <c r="N156" s="691"/>
      <c r="O156" s="115" t="s">
        <v>118</v>
      </c>
      <c r="P156" s="24">
        <f t="shared" si="187"/>
        <v>0</v>
      </c>
      <c r="Q156" s="691"/>
      <c r="R156" s="706"/>
      <c r="S156" s="691"/>
      <c r="T156" s="694"/>
      <c r="U156" s="116" t="s">
        <v>14</v>
      </c>
      <c r="V156" s="673"/>
      <c r="W156" s="116" t="s">
        <v>14</v>
      </c>
      <c r="X156" s="116" t="s">
        <v>14</v>
      </c>
      <c r="Y156" s="116" t="s">
        <v>14</v>
      </c>
      <c r="Z156" s="116" t="s">
        <v>14</v>
      </c>
      <c r="AA156" s="24">
        <f t="shared" si="213"/>
        <v>0.25</v>
      </c>
      <c r="AB156" s="673"/>
      <c r="AC156" s="116" t="s">
        <v>14</v>
      </c>
      <c r="AD156" s="116" t="s">
        <v>14</v>
      </c>
      <c r="AE156" s="160">
        <f t="shared" si="215"/>
        <v>0.25</v>
      </c>
      <c r="AF156" s="698"/>
      <c r="AG156" s="701"/>
    </row>
    <row r="157" spans="1:33" x14ac:dyDescent="0.25">
      <c r="A157" s="647"/>
      <c r="B157" s="650"/>
      <c r="C157" s="24" t="str">
        <f>IF(VLOOKUP(B155,PROPONENTES!$B$10:$N$117,6,FALSE)="","",VLOOKUP(B155,PROPONENTES!$B$10:$N$117,6,FALSE))</f>
        <v/>
      </c>
      <c r="D157" s="37">
        <f>VLOOKUP(B155,PROPONENTES!$B$10:$N$117,7,FALSE)</f>
        <v>0</v>
      </c>
      <c r="E157" s="114"/>
      <c r="F157" s="114"/>
      <c r="G157" s="125" t="str">
        <f>+'29'!E17</f>
        <v/>
      </c>
      <c r="H157" s="126" t="str">
        <f>IF(C157="","",IF(G157&gt;='29'!$J$15*0.4,"SI","NO"))</f>
        <v/>
      </c>
      <c r="I157" s="24">
        <f t="shared" si="207"/>
        <v>0</v>
      </c>
      <c r="J157" s="650"/>
      <c r="K157" s="706"/>
      <c r="L157" s="698"/>
      <c r="M157" s="706"/>
      <c r="N157" s="691"/>
      <c r="O157" s="115"/>
      <c r="P157" s="24" t="str">
        <f t="shared" si="187"/>
        <v>0</v>
      </c>
      <c r="Q157" s="691"/>
      <c r="R157" s="706"/>
      <c r="S157" s="691"/>
      <c r="T157" s="694"/>
      <c r="U157" s="116"/>
      <c r="V157" s="673"/>
      <c r="W157" s="116"/>
      <c r="X157" s="116"/>
      <c r="Y157" s="116"/>
      <c r="Z157" s="116"/>
      <c r="AA157" s="24">
        <f t="shared" si="213"/>
        <v>0</v>
      </c>
      <c r="AB157" s="673"/>
      <c r="AC157" s="116"/>
      <c r="AD157" s="116"/>
      <c r="AE157" s="160">
        <f t="shared" si="215"/>
        <v>0</v>
      </c>
      <c r="AF157" s="698"/>
      <c r="AG157" s="701"/>
    </row>
    <row r="158" spans="1:33" x14ac:dyDescent="0.25">
      <c r="A158" s="647"/>
      <c r="B158" s="650"/>
      <c r="C158" s="24" t="str">
        <f>IF(VLOOKUP(B155,PROPONENTES!$B$10:$N$117,8,FALSE)="","",VLOOKUP(B155,PROPONENTES!$B$10:$N$117,8,FALSE))</f>
        <v/>
      </c>
      <c r="D158" s="37">
        <f>VLOOKUP(B155,PROPONENTES!$B$10:$N$117,9,FALSE)</f>
        <v>0</v>
      </c>
      <c r="E158" s="114"/>
      <c r="F158" s="114"/>
      <c r="G158" s="125" t="str">
        <f>+'29'!E18</f>
        <v/>
      </c>
      <c r="H158" s="126" t="str">
        <f>IF(C158="","",IF(G158&gt;='29'!$J$15*0.4,"SI","NO"))</f>
        <v/>
      </c>
      <c r="I158" s="126">
        <f t="shared" si="207"/>
        <v>0</v>
      </c>
      <c r="J158" s="650"/>
      <c r="K158" s="706"/>
      <c r="L158" s="698"/>
      <c r="M158" s="706"/>
      <c r="N158" s="691"/>
      <c r="O158" s="114"/>
      <c r="P158" s="24" t="str">
        <f t="shared" si="187"/>
        <v>0</v>
      </c>
      <c r="Q158" s="691"/>
      <c r="R158" s="706"/>
      <c r="S158" s="691"/>
      <c r="T158" s="694"/>
      <c r="U158" s="116"/>
      <c r="V158" s="673"/>
      <c r="W158" s="116"/>
      <c r="X158" s="116"/>
      <c r="Y158" s="116"/>
      <c r="Z158" s="116"/>
      <c r="AA158" s="24">
        <f t="shared" si="213"/>
        <v>0</v>
      </c>
      <c r="AB158" s="673"/>
      <c r="AC158" s="116"/>
      <c r="AD158" s="116"/>
      <c r="AE158" s="160">
        <f t="shared" si="215"/>
        <v>0</v>
      </c>
      <c r="AF158" s="698"/>
      <c r="AG158" s="701"/>
    </row>
    <row r="159" spans="1:33" ht="15.75" thickBot="1" x14ac:dyDescent="0.3">
      <c r="A159" s="648"/>
      <c r="B159" s="651"/>
      <c r="C159" s="49" t="str">
        <f>IF(VLOOKUP(B155,PROPONENTES!$B$10:$N$117,10,FALSE)="","",VLOOKUP(B155,PROPONENTES!$B$10:$N$117,10,FALSE))</f>
        <v/>
      </c>
      <c r="D159" s="50">
        <f>VLOOKUP(B155,PROPONENTES!$B$10:$N$117,11,FALSE)</f>
        <v>0</v>
      </c>
      <c r="E159" s="118"/>
      <c r="F159" s="118"/>
      <c r="G159" s="127" t="str">
        <f>+'29'!E19</f>
        <v/>
      </c>
      <c r="H159" s="128" t="str">
        <f>IF(C159="","",IF(G159&gt;='29'!$J$15*0.4,"SI","NO"))</f>
        <v/>
      </c>
      <c r="I159" s="128">
        <f t="shared" si="207"/>
        <v>0</v>
      </c>
      <c r="J159" s="651"/>
      <c r="K159" s="707"/>
      <c r="L159" s="699"/>
      <c r="M159" s="707"/>
      <c r="N159" s="692"/>
      <c r="O159" s="118"/>
      <c r="P159" s="49" t="str">
        <f t="shared" si="187"/>
        <v>0</v>
      </c>
      <c r="Q159" s="692"/>
      <c r="R159" s="707"/>
      <c r="S159" s="692"/>
      <c r="T159" s="695"/>
      <c r="U159" s="148"/>
      <c r="V159" s="674"/>
      <c r="W159" s="148"/>
      <c r="X159" s="148"/>
      <c r="Y159" s="148"/>
      <c r="Z159" s="148"/>
      <c r="AA159" s="169">
        <f t="shared" si="213"/>
        <v>0</v>
      </c>
      <c r="AB159" s="674"/>
      <c r="AC159" s="148"/>
      <c r="AD159" s="148"/>
      <c r="AE159" s="161">
        <f t="shared" si="215"/>
        <v>0</v>
      </c>
      <c r="AF159" s="699"/>
      <c r="AG159" s="702"/>
    </row>
    <row r="160" spans="1:33" x14ac:dyDescent="0.25">
      <c r="A160" s="646">
        <v>30</v>
      </c>
      <c r="B160" s="649" t="str">
        <f>+PROPONENTES!B39</f>
        <v>GERMAN RAMIREZ BARBOSA</v>
      </c>
      <c r="C160" s="44" t="str">
        <f>IF(VLOOKUP(B160,PROPONENTES!$B$10:$N$117,2,FALSE)="","",VLOOKUP(B160,PROPONENTES!$B$10:$N$117,2,FALSE))</f>
        <v>GERMAN RAMIREZ BARBOSA</v>
      </c>
      <c r="D160" s="45">
        <f>VLOOKUP(B160,PROPONENTES!$B$10:$N$117,3,FALSE)</f>
        <v>1</v>
      </c>
      <c r="E160" s="109" t="s">
        <v>79</v>
      </c>
      <c r="F160" s="109" t="s">
        <v>79</v>
      </c>
      <c r="G160" s="123">
        <f>+'30'!E15</f>
        <v>8100.9040000000005</v>
      </c>
      <c r="H160" s="124" t="str">
        <f>IF(C160="","",IF(G160&gt;'30'!$J$15*0.4,"SI","NO"))</f>
        <v>SI</v>
      </c>
      <c r="I160" s="44">
        <f t="shared" ref="I160:I164" si="217">IF(C160="",0,IF(AND(E160="SI",H160="SI",F160="SI"),1,0))</f>
        <v>1</v>
      </c>
      <c r="J160" s="649">
        <f t="shared" si="197"/>
        <v>1</v>
      </c>
      <c r="K160" s="705" t="s">
        <v>14</v>
      </c>
      <c r="L160" s="697">
        <f t="shared" ref="L160" si="218">IF(K160="CUMPLE",10,0)</f>
        <v>10</v>
      </c>
      <c r="M160" s="705"/>
      <c r="N160" s="690">
        <f t="shared" ref="N160" si="219">IF(M160="CUMPLE",5,0)</f>
        <v>0</v>
      </c>
      <c r="O160" s="113" t="s">
        <v>118</v>
      </c>
      <c r="P160" s="44">
        <f t="shared" si="187"/>
        <v>0</v>
      </c>
      <c r="Q160" s="690">
        <f t="shared" ref="Q160" si="220">+L160+N160+IF(SUM(P160:P164)&gt;=1,-1,0)</f>
        <v>10</v>
      </c>
      <c r="R160" s="705" t="s">
        <v>14</v>
      </c>
      <c r="S160" s="690">
        <f t="shared" ref="S160" si="221">IF(R160="CUMPLE",9,0)</f>
        <v>9</v>
      </c>
      <c r="T160" s="693" t="s">
        <v>14</v>
      </c>
      <c r="U160" s="111" t="s">
        <v>14</v>
      </c>
      <c r="V160" s="696">
        <f t="shared" ref="V160" si="222">IF(AND(T160="",U160="",U161="",U162="",U163="",U164=""),"",IF(AND(T160="CUMPLE",U160="",U161="",U162="",U163="",U164=""),"",IF(AND(T160="CUMPLE",OR(U160="CUMPLE",U160=""),OR(U161="CUMPLE",U161=""),OR(U162="CUMPLE",U162=""),OR(U163="CUMPLE",U163=""),OR(U164="CUMPLE",U164="")),20,0)))</f>
        <v>20</v>
      </c>
      <c r="W160" s="111" t="s">
        <v>14</v>
      </c>
      <c r="X160" s="111" t="s">
        <v>14</v>
      </c>
      <c r="Y160" s="111" t="s">
        <v>14</v>
      </c>
      <c r="Z160" s="111" t="s">
        <v>14</v>
      </c>
      <c r="AA160" s="168">
        <f t="shared" ref="AA160:AA164" si="223">IF(C160="",0,IF(AND(OR(X160="CUMPLE",X160="N/A"),OR(Y160="CUMPLE",Y160="N/A"),OR(Z160="CUMPLE",Z160="N/A"),AND(W160="CUMPLE",D160&gt;=10%)),0.25,))</f>
        <v>0.25</v>
      </c>
      <c r="AB160" s="696">
        <f t="shared" ref="AB160" si="224">IF((AA160+AA161+AA162+AA163+AA164)&gt;=0.25,0.25,0)</f>
        <v>0.25</v>
      </c>
      <c r="AC160" s="111" t="s">
        <v>14</v>
      </c>
      <c r="AD160" s="111" t="s">
        <v>14</v>
      </c>
      <c r="AE160" s="159">
        <f t="shared" ref="AE160:AE164" si="225">IF(C160="",0,IF(AND(AC160="CUMPLE",AD160="CUMPLE",D160&gt;=10%),0.25,0))</f>
        <v>0.25</v>
      </c>
      <c r="AF160" s="697">
        <f t="shared" ref="AF160" si="226">IF((AE160+AE161+AE162+AE163+AE164)&gt;=0.25,0.25,0)</f>
        <v>0.25</v>
      </c>
      <c r="AG160" s="700"/>
    </row>
    <row r="161" spans="1:33" x14ac:dyDescent="0.25">
      <c r="A161" s="647"/>
      <c r="B161" s="650"/>
      <c r="C161" s="24" t="str">
        <f>IF(VLOOKUP(B160,PROPONENTES!$B$10:$N$117,4,FALSE)="","",VLOOKUP(B160,PROPONENTES!$B$10:$N$117,4,FALSE))</f>
        <v/>
      </c>
      <c r="D161" s="37">
        <f>VLOOKUP(B160,PROPONENTES!$B$10:$N$117,5,FALSE)</f>
        <v>0</v>
      </c>
      <c r="E161" s="114"/>
      <c r="F161" s="114"/>
      <c r="G161" s="125" t="str">
        <f>+'30'!E16</f>
        <v/>
      </c>
      <c r="H161" s="126" t="str">
        <f>IF(C161="","",IF(G161&gt;='30'!$J$15*0.4,"SI","NO"))</f>
        <v/>
      </c>
      <c r="I161" s="24">
        <f t="shared" si="217"/>
        <v>0</v>
      </c>
      <c r="J161" s="650"/>
      <c r="K161" s="706"/>
      <c r="L161" s="698"/>
      <c r="M161" s="706"/>
      <c r="N161" s="691"/>
      <c r="O161" s="115"/>
      <c r="P161" s="24" t="str">
        <f t="shared" si="187"/>
        <v>0</v>
      </c>
      <c r="Q161" s="691"/>
      <c r="R161" s="706"/>
      <c r="S161" s="691"/>
      <c r="T161" s="694"/>
      <c r="U161" s="116"/>
      <c r="V161" s="673"/>
      <c r="W161" s="116"/>
      <c r="X161" s="116"/>
      <c r="Y161" s="116"/>
      <c r="Z161" s="116"/>
      <c r="AA161" s="24">
        <f t="shared" si="223"/>
        <v>0</v>
      </c>
      <c r="AB161" s="673"/>
      <c r="AC161" s="116"/>
      <c r="AD161" s="116"/>
      <c r="AE161" s="160">
        <f t="shared" si="225"/>
        <v>0</v>
      </c>
      <c r="AF161" s="698"/>
      <c r="AG161" s="701"/>
    </row>
    <row r="162" spans="1:33" x14ac:dyDescent="0.25">
      <c r="A162" s="647"/>
      <c r="B162" s="650"/>
      <c r="C162" s="24" t="str">
        <f>IF(VLOOKUP(B160,PROPONENTES!$B$10:$N$117,6,FALSE)="","",VLOOKUP(B160,PROPONENTES!$B$10:$N$117,6,FALSE))</f>
        <v/>
      </c>
      <c r="D162" s="37">
        <f>VLOOKUP(B160,PROPONENTES!$B$10:$N$117,7,FALSE)</f>
        <v>0</v>
      </c>
      <c r="E162" s="114"/>
      <c r="F162" s="114"/>
      <c r="G162" s="125" t="str">
        <f>+'30'!E17</f>
        <v/>
      </c>
      <c r="H162" s="126" t="str">
        <f>IF(C162="","",IF(G162&gt;='30'!$J$15*0.4,"SI","NO"))</f>
        <v/>
      </c>
      <c r="I162" s="24">
        <f t="shared" si="217"/>
        <v>0</v>
      </c>
      <c r="J162" s="650"/>
      <c r="K162" s="706"/>
      <c r="L162" s="698"/>
      <c r="M162" s="706"/>
      <c r="N162" s="691"/>
      <c r="O162" s="115"/>
      <c r="P162" s="24" t="str">
        <f t="shared" si="187"/>
        <v>0</v>
      </c>
      <c r="Q162" s="691"/>
      <c r="R162" s="706"/>
      <c r="S162" s="691"/>
      <c r="T162" s="694"/>
      <c r="U162" s="116"/>
      <c r="V162" s="673"/>
      <c r="W162" s="116"/>
      <c r="X162" s="116"/>
      <c r="Y162" s="116"/>
      <c r="Z162" s="116"/>
      <c r="AA162" s="24">
        <f t="shared" si="223"/>
        <v>0</v>
      </c>
      <c r="AB162" s="673"/>
      <c r="AC162" s="116"/>
      <c r="AD162" s="116"/>
      <c r="AE162" s="160">
        <f t="shared" si="225"/>
        <v>0</v>
      </c>
      <c r="AF162" s="698"/>
      <c r="AG162" s="701"/>
    </row>
    <row r="163" spans="1:33" x14ac:dyDescent="0.25">
      <c r="A163" s="647"/>
      <c r="B163" s="650"/>
      <c r="C163" s="24" t="str">
        <f>IF(VLOOKUP(B160,PROPONENTES!$B$10:$N$117,8,FALSE)="","",VLOOKUP(B160,PROPONENTES!$B$10:$N$117,8,FALSE))</f>
        <v/>
      </c>
      <c r="D163" s="37">
        <f>VLOOKUP(B160,PROPONENTES!$B$10:$N$117,9,FALSE)</f>
        <v>0</v>
      </c>
      <c r="E163" s="114"/>
      <c r="F163" s="114"/>
      <c r="G163" s="125" t="str">
        <f>+'30'!E18</f>
        <v/>
      </c>
      <c r="H163" s="126" t="str">
        <f>IF(C163="","",IF(G163&gt;='30'!$J$15*0.4,"SI","NO"))</f>
        <v/>
      </c>
      <c r="I163" s="126">
        <f t="shared" si="217"/>
        <v>0</v>
      </c>
      <c r="J163" s="650"/>
      <c r="K163" s="706"/>
      <c r="L163" s="698"/>
      <c r="M163" s="706"/>
      <c r="N163" s="691"/>
      <c r="O163" s="114"/>
      <c r="P163" s="24" t="str">
        <f t="shared" si="187"/>
        <v>0</v>
      </c>
      <c r="Q163" s="691"/>
      <c r="R163" s="706"/>
      <c r="S163" s="691"/>
      <c r="T163" s="694"/>
      <c r="U163" s="116"/>
      <c r="V163" s="673"/>
      <c r="W163" s="116"/>
      <c r="X163" s="116"/>
      <c r="Y163" s="116"/>
      <c r="Z163" s="116"/>
      <c r="AA163" s="24">
        <f t="shared" si="223"/>
        <v>0</v>
      </c>
      <c r="AB163" s="673"/>
      <c r="AC163" s="116"/>
      <c r="AD163" s="116"/>
      <c r="AE163" s="160">
        <f t="shared" si="225"/>
        <v>0</v>
      </c>
      <c r="AF163" s="698"/>
      <c r="AG163" s="701"/>
    </row>
    <row r="164" spans="1:33" ht="15.75" thickBot="1" x14ac:dyDescent="0.3">
      <c r="A164" s="648"/>
      <c r="B164" s="651"/>
      <c r="C164" s="49" t="str">
        <f>IF(VLOOKUP(B160,PROPONENTES!$B$10:$N$117,10,FALSE)="","",VLOOKUP(B160,PROPONENTES!$B$10:$N$117,10,FALSE))</f>
        <v/>
      </c>
      <c r="D164" s="50">
        <f>VLOOKUP(B160,PROPONENTES!$B$10:$N$117,11,FALSE)</f>
        <v>0</v>
      </c>
      <c r="E164" s="118"/>
      <c r="F164" s="118"/>
      <c r="G164" s="127" t="str">
        <f>+'30'!E19</f>
        <v/>
      </c>
      <c r="H164" s="128" t="str">
        <f>IF(C164="","",IF(G164&gt;='30'!$J$15*0.4,"SI","NO"))</f>
        <v/>
      </c>
      <c r="I164" s="128">
        <f t="shared" si="217"/>
        <v>0</v>
      </c>
      <c r="J164" s="651"/>
      <c r="K164" s="707"/>
      <c r="L164" s="699"/>
      <c r="M164" s="707"/>
      <c r="N164" s="692"/>
      <c r="O164" s="118"/>
      <c r="P164" s="49" t="str">
        <f t="shared" si="187"/>
        <v>0</v>
      </c>
      <c r="Q164" s="692"/>
      <c r="R164" s="707"/>
      <c r="S164" s="692"/>
      <c r="T164" s="695"/>
      <c r="U164" s="148"/>
      <c r="V164" s="674"/>
      <c r="W164" s="148"/>
      <c r="X164" s="148"/>
      <c r="Y164" s="148"/>
      <c r="Z164" s="148"/>
      <c r="AA164" s="169">
        <f t="shared" si="223"/>
        <v>0</v>
      </c>
      <c r="AB164" s="674"/>
      <c r="AC164" s="148"/>
      <c r="AD164" s="148"/>
      <c r="AE164" s="161">
        <f t="shared" si="225"/>
        <v>0</v>
      </c>
      <c r="AF164" s="699"/>
      <c r="AG164" s="702"/>
    </row>
    <row r="165" spans="1:33" x14ac:dyDescent="0.25">
      <c r="A165" s="646">
        <v>31</v>
      </c>
      <c r="B165" s="649" t="str">
        <f>+PROPONENTES!B40</f>
        <v>CONSTRUCOL SAS</v>
      </c>
      <c r="C165" s="44" t="str">
        <f>IF(VLOOKUP(B165,PROPONENTES!$B$10:$N$117,2,FALSE)="","",VLOOKUP(B165,PROPONENTES!$B$10:$N$117,2,FALSE))</f>
        <v>CONSTRUCOL SAS</v>
      </c>
      <c r="D165" s="45">
        <f>VLOOKUP(B165,PROPONENTES!$B$10:$N$117,3,FALSE)</f>
        <v>1</v>
      </c>
      <c r="E165" s="109" t="s">
        <v>79</v>
      </c>
      <c r="F165" s="109" t="s">
        <v>79</v>
      </c>
      <c r="G165" s="123">
        <f>+'31'!E15</f>
        <v>6735.4132</v>
      </c>
      <c r="H165" s="124" t="str">
        <f>IF(C165="","",IF(G165&gt;'31'!$J$15*0.4,"SI","NO"))</f>
        <v>SI</v>
      </c>
      <c r="I165" s="44">
        <f t="shared" ref="I165:I169" si="227">IF(C165="",0,IF(AND(E165="SI",H165="SI",F165="SI"),1,0))</f>
        <v>1</v>
      </c>
      <c r="J165" s="649">
        <f t="shared" si="197"/>
        <v>1</v>
      </c>
      <c r="K165" s="705" t="s">
        <v>14</v>
      </c>
      <c r="L165" s="697">
        <f t="shared" ref="L165" si="228">IF(K165="CUMPLE",10,0)</f>
        <v>10</v>
      </c>
      <c r="M165" s="705"/>
      <c r="N165" s="690">
        <f t="shared" ref="N165" si="229">IF(M165="CUMPLE",5,0)</f>
        <v>0</v>
      </c>
      <c r="O165" s="113" t="s">
        <v>118</v>
      </c>
      <c r="P165" s="44">
        <f t="shared" si="187"/>
        <v>0</v>
      </c>
      <c r="Q165" s="690">
        <f t="shared" ref="Q165" si="230">+L165+N165+IF(SUM(P165:P169)&gt;=1,-1,0)</f>
        <v>10</v>
      </c>
      <c r="R165" s="705" t="s">
        <v>14</v>
      </c>
      <c r="S165" s="690">
        <f t="shared" ref="S165" si="231">IF(R165="CUMPLE",9,0)</f>
        <v>9</v>
      </c>
      <c r="T165" s="693" t="s">
        <v>14</v>
      </c>
      <c r="U165" s="111" t="s">
        <v>14</v>
      </c>
      <c r="V165" s="696">
        <f t="shared" ref="V165" si="232">IF(AND(T165="",U165="",U166="",U167="",U168="",U169=""),"",IF(AND(T165="CUMPLE",U165="",U166="",U167="",U168="",U169=""),"",IF(AND(T165="CUMPLE",OR(U165="CUMPLE",U165=""),OR(U166="CUMPLE",U166=""),OR(U167="CUMPLE",U167=""),OR(U168="CUMPLE",U168=""),OR(U169="CUMPLE",U169="")),20,0)))</f>
        <v>20</v>
      </c>
      <c r="W165" s="111" t="s">
        <v>14</v>
      </c>
      <c r="X165" s="111" t="s">
        <v>13</v>
      </c>
      <c r="Y165" s="111" t="s">
        <v>13</v>
      </c>
      <c r="Z165" s="111" t="s">
        <v>14</v>
      </c>
      <c r="AA165" s="168">
        <f t="shared" ref="AA165:AA169" si="233">IF(C165="",0,IF(AND(OR(X165="CUMPLE",X165="N/A"),OR(Y165="CUMPLE",Y165="N/A"),OR(Z165="CUMPLE",Z165="N/A"),AND(W165="CUMPLE",D165&gt;=10%)),0.25,))</f>
        <v>0.25</v>
      </c>
      <c r="AB165" s="696">
        <f t="shared" ref="AB165" si="234">IF((AA165+AA166+AA167+AA168+AA169)&gt;=0.25,0.25,0)</f>
        <v>0.25</v>
      </c>
      <c r="AC165" s="111" t="s">
        <v>14</v>
      </c>
      <c r="AD165" s="111" t="s">
        <v>14</v>
      </c>
      <c r="AE165" s="159">
        <f t="shared" ref="AE165:AE169" si="235">IF(C165="",0,IF(AND(AC165="CUMPLE",AD165="CUMPLE",D165&gt;=10%),0.25,0))</f>
        <v>0.25</v>
      </c>
      <c r="AF165" s="697">
        <f t="shared" ref="AF165" si="236">IF((AE165+AE166+AE167+AE168+AE169)&gt;=0.25,0.25,0)</f>
        <v>0.25</v>
      </c>
      <c r="AG165" s="700"/>
    </row>
    <row r="166" spans="1:33" x14ac:dyDescent="0.25">
      <c r="A166" s="647"/>
      <c r="B166" s="650"/>
      <c r="C166" s="24" t="str">
        <f>IF(VLOOKUP(B165,PROPONENTES!$B$10:$N$117,4,FALSE)="","",VLOOKUP(B165,PROPONENTES!$B$10:$N$117,4,FALSE))</f>
        <v/>
      </c>
      <c r="D166" s="37">
        <f>VLOOKUP(B165,PROPONENTES!$B$10:$N$117,5,FALSE)</f>
        <v>0</v>
      </c>
      <c r="E166" s="114"/>
      <c r="F166" s="114"/>
      <c r="G166" s="125" t="str">
        <f>+'31'!E16</f>
        <v/>
      </c>
      <c r="H166" s="126" t="str">
        <f>IF(C166="","",IF(G166&gt;='31'!$J$15*0.4,"SI","NO"))</f>
        <v/>
      </c>
      <c r="I166" s="24">
        <f t="shared" si="227"/>
        <v>0</v>
      </c>
      <c r="J166" s="650"/>
      <c r="K166" s="706"/>
      <c r="L166" s="698"/>
      <c r="M166" s="706"/>
      <c r="N166" s="691"/>
      <c r="O166" s="115"/>
      <c r="P166" s="24" t="str">
        <f t="shared" si="187"/>
        <v>0</v>
      </c>
      <c r="Q166" s="691"/>
      <c r="R166" s="706"/>
      <c r="S166" s="691"/>
      <c r="T166" s="694"/>
      <c r="U166" s="116"/>
      <c r="V166" s="673"/>
      <c r="W166" s="116"/>
      <c r="X166" s="116"/>
      <c r="Y166" s="116"/>
      <c r="Z166" s="116"/>
      <c r="AA166" s="24">
        <f t="shared" si="233"/>
        <v>0</v>
      </c>
      <c r="AB166" s="673"/>
      <c r="AC166" s="116"/>
      <c r="AD166" s="116"/>
      <c r="AE166" s="160">
        <f t="shared" si="235"/>
        <v>0</v>
      </c>
      <c r="AF166" s="698"/>
      <c r="AG166" s="701"/>
    </row>
    <row r="167" spans="1:33" x14ac:dyDescent="0.25">
      <c r="A167" s="647"/>
      <c r="B167" s="650"/>
      <c r="C167" s="24" t="str">
        <f>IF(VLOOKUP(B165,PROPONENTES!$B$10:$N$117,6,FALSE)="","",VLOOKUP(B165,PROPONENTES!$B$10:$N$117,6,FALSE))</f>
        <v/>
      </c>
      <c r="D167" s="37">
        <f>VLOOKUP(B165,PROPONENTES!$B$10:$N$117,7,FALSE)</f>
        <v>0</v>
      </c>
      <c r="E167" s="114"/>
      <c r="F167" s="114"/>
      <c r="G167" s="125" t="str">
        <f>+'31'!E17</f>
        <v/>
      </c>
      <c r="H167" s="126" t="str">
        <f>IF(C167="","",IF(G167&gt;='31'!$J$15*0.4,"SI","NO"))</f>
        <v/>
      </c>
      <c r="I167" s="24">
        <f t="shared" si="227"/>
        <v>0</v>
      </c>
      <c r="J167" s="650"/>
      <c r="K167" s="706"/>
      <c r="L167" s="698"/>
      <c r="M167" s="706"/>
      <c r="N167" s="691"/>
      <c r="O167" s="115"/>
      <c r="P167" s="24" t="str">
        <f t="shared" si="187"/>
        <v>0</v>
      </c>
      <c r="Q167" s="691"/>
      <c r="R167" s="706"/>
      <c r="S167" s="691"/>
      <c r="T167" s="694"/>
      <c r="U167" s="116"/>
      <c r="V167" s="673"/>
      <c r="W167" s="116"/>
      <c r="X167" s="116"/>
      <c r="Y167" s="116"/>
      <c r="Z167" s="116"/>
      <c r="AA167" s="24">
        <f t="shared" si="233"/>
        <v>0</v>
      </c>
      <c r="AB167" s="673"/>
      <c r="AC167" s="116"/>
      <c r="AD167" s="116"/>
      <c r="AE167" s="160">
        <f t="shared" si="235"/>
        <v>0</v>
      </c>
      <c r="AF167" s="698"/>
      <c r="AG167" s="701"/>
    </row>
    <row r="168" spans="1:33" x14ac:dyDescent="0.25">
      <c r="A168" s="647"/>
      <c r="B168" s="650"/>
      <c r="C168" s="24" t="str">
        <f>IF(VLOOKUP(B165,PROPONENTES!$B$10:$N$117,8,FALSE)="","",VLOOKUP(B165,PROPONENTES!$B$10:$N$117,8,FALSE))</f>
        <v/>
      </c>
      <c r="D168" s="37">
        <f>VLOOKUP(B165,PROPONENTES!$B$10:$N$117,9,FALSE)</f>
        <v>0</v>
      </c>
      <c r="E168" s="114"/>
      <c r="F168" s="114"/>
      <c r="G168" s="125" t="str">
        <f>+'31'!E18</f>
        <v/>
      </c>
      <c r="H168" s="126" t="str">
        <f>IF(C168="","",IF(G168&gt;='31'!$J$15*0.4,"SI","NO"))</f>
        <v/>
      </c>
      <c r="I168" s="126">
        <f t="shared" si="227"/>
        <v>0</v>
      </c>
      <c r="J168" s="650"/>
      <c r="K168" s="706"/>
      <c r="L168" s="698"/>
      <c r="M168" s="706"/>
      <c r="N168" s="691"/>
      <c r="O168" s="114"/>
      <c r="P168" s="24" t="str">
        <f t="shared" si="187"/>
        <v>0</v>
      </c>
      <c r="Q168" s="691"/>
      <c r="R168" s="706"/>
      <c r="S168" s="691"/>
      <c r="T168" s="694"/>
      <c r="U168" s="116"/>
      <c r="V168" s="673"/>
      <c r="W168" s="116"/>
      <c r="X168" s="116"/>
      <c r="Y168" s="116"/>
      <c r="Z168" s="116"/>
      <c r="AA168" s="24">
        <f t="shared" si="233"/>
        <v>0</v>
      </c>
      <c r="AB168" s="673"/>
      <c r="AC168" s="116"/>
      <c r="AD168" s="116"/>
      <c r="AE168" s="160">
        <f t="shared" si="235"/>
        <v>0</v>
      </c>
      <c r="AF168" s="698"/>
      <c r="AG168" s="701"/>
    </row>
    <row r="169" spans="1:33" ht="15.75" thickBot="1" x14ac:dyDescent="0.3">
      <c r="A169" s="648"/>
      <c r="B169" s="651"/>
      <c r="C169" s="49" t="str">
        <f>IF(VLOOKUP(B165,PROPONENTES!$B$10:$N$117,10,FALSE)="","",VLOOKUP(B165,PROPONENTES!$B$10:$N$117,10,FALSE))</f>
        <v/>
      </c>
      <c r="D169" s="50">
        <f>VLOOKUP(B165,PROPONENTES!$B$10:$N$117,11,FALSE)</f>
        <v>0</v>
      </c>
      <c r="E169" s="118"/>
      <c r="F169" s="118"/>
      <c r="G169" s="127" t="str">
        <f>+'31'!E19</f>
        <v/>
      </c>
      <c r="H169" s="128" t="str">
        <f>IF(C169="","",IF(G169&gt;='31'!$J$15*0.4,"SI","NO"))</f>
        <v/>
      </c>
      <c r="I169" s="128">
        <f t="shared" si="227"/>
        <v>0</v>
      </c>
      <c r="J169" s="651"/>
      <c r="K169" s="707"/>
      <c r="L169" s="699"/>
      <c r="M169" s="707"/>
      <c r="N169" s="692"/>
      <c r="O169" s="118"/>
      <c r="P169" s="49" t="str">
        <f t="shared" si="187"/>
        <v>0</v>
      </c>
      <c r="Q169" s="692"/>
      <c r="R169" s="707"/>
      <c r="S169" s="692"/>
      <c r="T169" s="695"/>
      <c r="U169" s="148"/>
      <c r="V169" s="674"/>
      <c r="W169" s="148"/>
      <c r="X169" s="148"/>
      <c r="Y169" s="148"/>
      <c r="Z169" s="148"/>
      <c r="AA169" s="169">
        <f t="shared" si="233"/>
        <v>0</v>
      </c>
      <c r="AB169" s="674"/>
      <c r="AC169" s="148"/>
      <c r="AD169" s="148"/>
      <c r="AE169" s="161">
        <f t="shared" si="235"/>
        <v>0</v>
      </c>
      <c r="AF169" s="699"/>
      <c r="AG169" s="702"/>
    </row>
    <row r="170" spans="1:33" x14ac:dyDescent="0.25">
      <c r="A170" s="646">
        <v>32</v>
      </c>
      <c r="B170" s="649" t="str">
        <f>+PROPONENTES!B41</f>
        <v>CONSORCIO DISTRITAL-5G</v>
      </c>
      <c r="C170" s="44" t="str">
        <f>IF(VLOOKUP(B170,PROPONENTES!$B$10:$N$117,2,FALSE)="","",VLOOKUP(B170,PROPONENTES!$B$10:$N$117,2,FALSE))</f>
        <v>GLORIA E. CEDIEL E.</v>
      </c>
      <c r="D170" s="45">
        <f>VLOOKUP(B170,PROPONENTES!$B$10:$N$117,3,FALSE)</f>
        <v>0.5</v>
      </c>
      <c r="E170" s="109" t="s">
        <v>79</v>
      </c>
      <c r="F170" s="109" t="s">
        <v>79</v>
      </c>
      <c r="G170" s="123">
        <f>+'32'!E15</f>
        <v>5226.8404999999993</v>
      </c>
      <c r="H170" s="124" t="str">
        <f>IF(C170="","",IF(G170&gt;'32'!$J$15*0.4,"SI","NO"))</f>
        <v>SI</v>
      </c>
      <c r="I170" s="44">
        <f t="shared" ref="I170:I174" si="237">IF(C170="",0,IF(AND(E170="SI",H170="SI",F170="SI"),1,0))</f>
        <v>1</v>
      </c>
      <c r="J170" s="649">
        <f t="shared" si="197"/>
        <v>1</v>
      </c>
      <c r="K170" s="705" t="s">
        <v>14</v>
      </c>
      <c r="L170" s="697">
        <f t="shared" ref="L170" si="238">IF(K170="CUMPLE",10,0)</f>
        <v>10</v>
      </c>
      <c r="M170" s="705"/>
      <c r="N170" s="690">
        <f t="shared" ref="N170" si="239">IF(M170="CUMPLE",5,0)</f>
        <v>0</v>
      </c>
      <c r="O170" s="113" t="s">
        <v>118</v>
      </c>
      <c r="P170" s="44">
        <f t="shared" si="187"/>
        <v>0</v>
      </c>
      <c r="Q170" s="690">
        <f t="shared" ref="Q170" si="240">+L170+N170+IF(SUM(P170:P174)&gt;=1,-1,0)</f>
        <v>10</v>
      </c>
      <c r="R170" s="705" t="s">
        <v>14</v>
      </c>
      <c r="S170" s="690">
        <f t="shared" ref="S170" si="241">IF(R170="CUMPLE",9,0)</f>
        <v>9</v>
      </c>
      <c r="T170" s="693" t="s">
        <v>14</v>
      </c>
      <c r="U170" s="111" t="s">
        <v>14</v>
      </c>
      <c r="V170" s="696">
        <f t="shared" ref="V170" si="242">IF(AND(T170="",U170="",U171="",U172="",U173="",U174=""),"",IF(AND(T170="CUMPLE",U170="",U171="",U172="",U173="",U174=""),"",IF(AND(T170="CUMPLE",OR(U170="CUMPLE",U170=""),OR(U171="CUMPLE",U171=""),OR(U172="CUMPLE",U172=""),OR(U173="CUMPLE",U173=""),OR(U174="CUMPLE",U174="")),20,0)))</f>
        <v>20</v>
      </c>
      <c r="W170" s="111" t="s">
        <v>14</v>
      </c>
      <c r="X170" s="111" t="s">
        <v>14</v>
      </c>
      <c r="Y170" s="111" t="s">
        <v>13</v>
      </c>
      <c r="Z170" s="111" t="s">
        <v>14</v>
      </c>
      <c r="AA170" s="168">
        <f t="shared" ref="AA170:AA174" si="243">IF(C170="",0,IF(AND(OR(X170="CUMPLE",X170="N/A"),OR(Y170="CUMPLE",Y170="N/A"),OR(Z170="CUMPLE",Z170="N/A"),AND(W170="CUMPLE",D170&gt;=10%)),0.25,))</f>
        <v>0.25</v>
      </c>
      <c r="AB170" s="696">
        <f t="shared" ref="AB170" si="244">IF((AA170+AA171+AA172+AA173+AA174)&gt;=0.25,0.25,0)</f>
        <v>0.25</v>
      </c>
      <c r="AC170" s="111" t="s">
        <v>14</v>
      </c>
      <c r="AD170" s="111" t="s">
        <v>14</v>
      </c>
      <c r="AE170" s="159">
        <f t="shared" ref="AE170:AE174" si="245">IF(C170="",0,IF(AND(AC170="CUMPLE",AD170="CUMPLE",D170&gt;=10%),0.25,0))</f>
        <v>0.25</v>
      </c>
      <c r="AF170" s="697">
        <f t="shared" ref="AF170" si="246">IF((AE170+AE171+AE172+AE173+AE174)&gt;=0.25,0.25,0)</f>
        <v>0.25</v>
      </c>
      <c r="AG170" s="700"/>
    </row>
    <row r="171" spans="1:33" x14ac:dyDescent="0.25">
      <c r="A171" s="647"/>
      <c r="B171" s="650"/>
      <c r="C171" s="24" t="str">
        <f>IF(VLOOKUP(B170,PROPONENTES!$B$10:$N$117,4,FALSE)="","",VLOOKUP(B170,PROPONENTES!$B$10:$N$117,4,FALSE))</f>
        <v>SINCOMAQ S.A.S</v>
      </c>
      <c r="D171" s="37">
        <f>VLOOKUP(B170,PROPONENTES!$B$10:$N$117,5,FALSE)</f>
        <v>0.5</v>
      </c>
      <c r="E171" s="114"/>
      <c r="F171" s="114"/>
      <c r="G171" s="125">
        <f>+'32'!E16</f>
        <v>2823.9804999999997</v>
      </c>
      <c r="H171" s="126" t="str">
        <f>IF(C171="","",IF(G171&gt;'32'!$J$15*0.4,"SI","NO"))</f>
        <v>SI</v>
      </c>
      <c r="I171" s="24">
        <f t="shared" si="237"/>
        <v>0</v>
      </c>
      <c r="J171" s="650"/>
      <c r="K171" s="706"/>
      <c r="L171" s="698"/>
      <c r="M171" s="706"/>
      <c r="N171" s="691"/>
      <c r="O171" s="115" t="s">
        <v>118</v>
      </c>
      <c r="P171" s="24">
        <f t="shared" si="187"/>
        <v>0</v>
      </c>
      <c r="Q171" s="691"/>
      <c r="R171" s="706"/>
      <c r="S171" s="691"/>
      <c r="T171" s="694"/>
      <c r="U171" s="116"/>
      <c r="V171" s="673"/>
      <c r="W171" s="116"/>
      <c r="X171" s="116"/>
      <c r="Y171" s="116"/>
      <c r="Z171" s="116"/>
      <c r="AA171" s="24">
        <f t="shared" si="243"/>
        <v>0</v>
      </c>
      <c r="AB171" s="673"/>
      <c r="AC171" s="116" t="s">
        <v>14</v>
      </c>
      <c r="AD171" s="116" t="s">
        <v>14</v>
      </c>
      <c r="AE171" s="160">
        <f t="shared" si="245"/>
        <v>0.25</v>
      </c>
      <c r="AF171" s="698"/>
      <c r="AG171" s="701"/>
    </row>
    <row r="172" spans="1:33" x14ac:dyDescent="0.25">
      <c r="A172" s="647"/>
      <c r="B172" s="650"/>
      <c r="C172" s="24" t="str">
        <f>IF(VLOOKUP(B170,PROPONENTES!$B$10:$N$117,6,FALSE)="","",VLOOKUP(B170,PROPONENTES!$B$10:$N$117,6,FALSE))</f>
        <v/>
      </c>
      <c r="D172" s="37">
        <f>VLOOKUP(B170,PROPONENTES!$B$10:$N$117,7,FALSE)</f>
        <v>0</v>
      </c>
      <c r="E172" s="114"/>
      <c r="F172" s="114"/>
      <c r="G172" s="125" t="str">
        <f>+'32'!E17</f>
        <v/>
      </c>
      <c r="H172" s="126" t="str">
        <f>IF(C172="","",IF(G172&gt;='32'!$J$15*0.4,"SI","NO"))</f>
        <v/>
      </c>
      <c r="I172" s="24">
        <f t="shared" si="237"/>
        <v>0</v>
      </c>
      <c r="J172" s="650"/>
      <c r="K172" s="706"/>
      <c r="L172" s="698"/>
      <c r="M172" s="706"/>
      <c r="N172" s="691"/>
      <c r="O172" s="115"/>
      <c r="P172" s="24" t="str">
        <f t="shared" si="187"/>
        <v>0</v>
      </c>
      <c r="Q172" s="691"/>
      <c r="R172" s="706"/>
      <c r="S172" s="691"/>
      <c r="T172" s="694"/>
      <c r="U172" s="116"/>
      <c r="V172" s="673"/>
      <c r="W172" s="116"/>
      <c r="X172" s="116"/>
      <c r="Y172" s="116"/>
      <c r="Z172" s="116"/>
      <c r="AA172" s="24">
        <f t="shared" si="243"/>
        <v>0</v>
      </c>
      <c r="AB172" s="673"/>
      <c r="AC172" s="116"/>
      <c r="AD172" s="116"/>
      <c r="AE172" s="160">
        <f t="shared" si="245"/>
        <v>0</v>
      </c>
      <c r="AF172" s="698"/>
      <c r="AG172" s="701"/>
    </row>
    <row r="173" spans="1:33" x14ac:dyDescent="0.25">
      <c r="A173" s="647"/>
      <c r="B173" s="650"/>
      <c r="C173" s="24" t="str">
        <f>IF(VLOOKUP(B170,PROPONENTES!$B$10:$N$117,8,FALSE)="","",VLOOKUP(B170,PROPONENTES!$B$10:$N$117,8,FALSE))</f>
        <v/>
      </c>
      <c r="D173" s="37">
        <f>VLOOKUP(B170,PROPONENTES!$B$10:$N$117,9,FALSE)</f>
        <v>0</v>
      </c>
      <c r="E173" s="114"/>
      <c r="F173" s="114"/>
      <c r="G173" s="125" t="str">
        <f>+'32'!E18</f>
        <v/>
      </c>
      <c r="H173" s="126" t="str">
        <f>IF(C173="","",IF(G173&gt;='32'!$J$15*0.4,"SI","NO"))</f>
        <v/>
      </c>
      <c r="I173" s="126">
        <f t="shared" si="237"/>
        <v>0</v>
      </c>
      <c r="J173" s="650"/>
      <c r="K173" s="706"/>
      <c r="L173" s="698"/>
      <c r="M173" s="706"/>
      <c r="N173" s="691"/>
      <c r="O173" s="114"/>
      <c r="P173" s="24" t="str">
        <f t="shared" si="187"/>
        <v>0</v>
      </c>
      <c r="Q173" s="691"/>
      <c r="R173" s="706"/>
      <c r="S173" s="691"/>
      <c r="T173" s="694"/>
      <c r="U173" s="116"/>
      <c r="V173" s="673"/>
      <c r="W173" s="116"/>
      <c r="X173" s="116"/>
      <c r="Y173" s="116"/>
      <c r="Z173" s="116"/>
      <c r="AA173" s="24">
        <f t="shared" si="243"/>
        <v>0</v>
      </c>
      <c r="AB173" s="673"/>
      <c r="AC173" s="116"/>
      <c r="AD173" s="116"/>
      <c r="AE173" s="160">
        <f t="shared" si="245"/>
        <v>0</v>
      </c>
      <c r="AF173" s="698"/>
      <c r="AG173" s="701"/>
    </row>
    <row r="174" spans="1:33" ht="15.75" thickBot="1" x14ac:dyDescent="0.3">
      <c r="A174" s="648"/>
      <c r="B174" s="651"/>
      <c r="C174" s="49" t="str">
        <f>IF(VLOOKUP(B170,PROPONENTES!$B$10:$N$117,10,FALSE)="","",VLOOKUP(B170,PROPONENTES!$B$10:$N$117,10,FALSE))</f>
        <v/>
      </c>
      <c r="D174" s="50">
        <f>VLOOKUP(B170,PROPONENTES!$B$10:$N$117,11,FALSE)</f>
        <v>0</v>
      </c>
      <c r="E174" s="118"/>
      <c r="F174" s="118"/>
      <c r="G174" s="127" t="str">
        <f>+'32'!E19</f>
        <v/>
      </c>
      <c r="H174" s="128" t="str">
        <f>IF(C174="","",IF(G174&gt;='32'!$J$15*0.4,"SI","NO"))</f>
        <v/>
      </c>
      <c r="I174" s="128">
        <f t="shared" si="237"/>
        <v>0</v>
      </c>
      <c r="J174" s="651"/>
      <c r="K174" s="707"/>
      <c r="L174" s="699"/>
      <c r="M174" s="707"/>
      <c r="N174" s="692"/>
      <c r="O174" s="118"/>
      <c r="P174" s="49" t="str">
        <f t="shared" si="187"/>
        <v>0</v>
      </c>
      <c r="Q174" s="692"/>
      <c r="R174" s="707"/>
      <c r="S174" s="692"/>
      <c r="T174" s="695"/>
      <c r="U174" s="148"/>
      <c r="V174" s="674"/>
      <c r="W174" s="148"/>
      <c r="X174" s="148"/>
      <c r="Y174" s="148"/>
      <c r="Z174" s="148"/>
      <c r="AA174" s="169">
        <f t="shared" si="243"/>
        <v>0</v>
      </c>
      <c r="AB174" s="674"/>
      <c r="AC174" s="148"/>
      <c r="AD174" s="148"/>
      <c r="AE174" s="161">
        <f t="shared" si="245"/>
        <v>0</v>
      </c>
      <c r="AF174" s="699"/>
      <c r="AG174" s="702"/>
    </row>
    <row r="175" spans="1:33" ht="30" x14ac:dyDescent="0.25">
      <c r="A175" s="646">
        <v>33</v>
      </c>
      <c r="B175" s="649" t="str">
        <f>+PROPONENTES!B42</f>
        <v>CONSORCIO PARQUES VECINALES 24</v>
      </c>
      <c r="C175" s="44" t="str">
        <f>IF(VLOOKUP(B175,PROPONENTES!$B$10:$N$117,2,FALSE)="","",VLOOKUP(B175,PROPONENTES!$B$10:$N$117,2,FALSE))</f>
        <v>OSCAR ANDRÉS CUERVO ACOSTA</v>
      </c>
      <c r="D175" s="45">
        <f>VLOOKUP(B175,PROPONENTES!$B$10:$N$117,3,FALSE)</f>
        <v>0.55000000000000004</v>
      </c>
      <c r="E175" s="109"/>
      <c r="F175" s="109"/>
      <c r="G175" s="123">
        <f>+'33'!E15</f>
        <v>9190.764000000001</v>
      </c>
      <c r="H175" s="124" t="str">
        <f>IF(C175="","",IF(G175&gt;'33'!$J$15*0.4,"SI","NO"))</f>
        <v>SI</v>
      </c>
      <c r="I175" s="44">
        <f t="shared" si="161"/>
        <v>0</v>
      </c>
      <c r="J175" s="649">
        <f t="shared" si="197"/>
        <v>1</v>
      </c>
      <c r="K175" s="705" t="s">
        <v>14</v>
      </c>
      <c r="L175" s="697">
        <f t="shared" ref="L175" si="247">IF(K175="CUMPLE",10,0)</f>
        <v>10</v>
      </c>
      <c r="M175" s="705"/>
      <c r="N175" s="690">
        <f t="shared" ref="N175" si="248">IF(M175="CUMPLE",5,0)</f>
        <v>0</v>
      </c>
      <c r="O175" s="113" t="s">
        <v>118</v>
      </c>
      <c r="P175" s="44">
        <f t="shared" si="187"/>
        <v>0</v>
      </c>
      <c r="Q175" s="690">
        <f t="shared" ref="Q175" si="249">+L175+N175+IF(SUM(P175:P179)&gt;=1,-1,0)</f>
        <v>10</v>
      </c>
      <c r="R175" s="705" t="s">
        <v>14</v>
      </c>
      <c r="S175" s="690">
        <f t="shared" ref="S175" si="250">IF(R175="CUMPLE",9,0)</f>
        <v>9</v>
      </c>
      <c r="T175" s="693" t="s">
        <v>14</v>
      </c>
      <c r="U175" s="111" t="s">
        <v>14</v>
      </c>
      <c r="V175" s="696">
        <f t="shared" ref="V175" si="251">IF(AND(T175="",U175="",U176="",U177="",U178="",U179=""),"",IF(AND(T175="CUMPLE",U175="",U176="",U177="",U178="",U179=""),"",IF(AND(T175="CUMPLE",OR(U175="CUMPLE",U175=""),OR(U176="CUMPLE",U176=""),OR(U177="CUMPLE",U177=""),OR(U178="CUMPLE",U178=""),OR(U179="CUMPLE",U179="")),20,0)))</f>
        <v>20</v>
      </c>
      <c r="W175" s="111"/>
      <c r="X175" s="111"/>
      <c r="Y175" s="111"/>
      <c r="Z175" s="111"/>
      <c r="AA175" s="168">
        <f t="shared" si="188"/>
        <v>0</v>
      </c>
      <c r="AB175" s="696">
        <f t="shared" ref="AB175" si="252">IF((AA175+AA176+AA177+AA178+AA179)&gt;=0.25,0.25,0)</f>
        <v>0.25</v>
      </c>
      <c r="AC175" s="111" t="s">
        <v>14</v>
      </c>
      <c r="AD175" s="111" t="s">
        <v>14</v>
      </c>
      <c r="AE175" s="159">
        <f t="shared" si="169"/>
        <v>0.25</v>
      </c>
      <c r="AF175" s="697">
        <f t="shared" ref="AF175" si="253">IF((AE175+AE176+AE177+AE178+AE179)&gt;=0.25,0.25,0)</f>
        <v>0.25</v>
      </c>
      <c r="AG175" s="700"/>
    </row>
    <row r="176" spans="1:33" x14ac:dyDescent="0.25">
      <c r="A176" s="647"/>
      <c r="B176" s="650"/>
      <c r="C176" s="24" t="str">
        <f>IF(VLOOKUP(B175,PROPONENTES!$B$10:$N$117,4,FALSE)="","",VLOOKUP(B175,PROPONENTES!$B$10:$N$117,4,FALSE))</f>
        <v xml:space="preserve">ICSSA SAS </v>
      </c>
      <c r="D176" s="37">
        <f>VLOOKUP(B175,PROPONENTES!$B$10:$N$117,5,FALSE)</f>
        <v>0.35</v>
      </c>
      <c r="E176" s="114" t="s">
        <v>79</v>
      </c>
      <c r="F176" s="114" t="s">
        <v>79</v>
      </c>
      <c r="G176" s="125">
        <f>+'33'!E16</f>
        <v>5166.5950000000003</v>
      </c>
      <c r="H176" s="126" t="str">
        <f>IF(C176="","",IF(G176&gt;'33'!$J$15*0.4,"SI","NO"))</f>
        <v>SI</v>
      </c>
      <c r="I176" s="24">
        <f t="shared" si="161"/>
        <v>1</v>
      </c>
      <c r="J176" s="650"/>
      <c r="K176" s="706"/>
      <c r="L176" s="698"/>
      <c r="M176" s="706"/>
      <c r="N176" s="691"/>
      <c r="O176" s="115" t="s">
        <v>118</v>
      </c>
      <c r="P176" s="24">
        <f t="shared" si="187"/>
        <v>0</v>
      </c>
      <c r="Q176" s="691"/>
      <c r="R176" s="706"/>
      <c r="S176" s="691"/>
      <c r="T176" s="694"/>
      <c r="U176" s="116" t="s">
        <v>14</v>
      </c>
      <c r="V176" s="673"/>
      <c r="W176" s="116"/>
      <c r="X176" s="116"/>
      <c r="Y176" s="116"/>
      <c r="Z176" s="116"/>
      <c r="AA176" s="24">
        <f t="shared" si="188"/>
        <v>0</v>
      </c>
      <c r="AB176" s="673"/>
      <c r="AC176" s="116" t="s">
        <v>14</v>
      </c>
      <c r="AD176" s="116" t="s">
        <v>14</v>
      </c>
      <c r="AE176" s="160">
        <f t="shared" si="169"/>
        <v>0.25</v>
      </c>
      <c r="AF176" s="698"/>
      <c r="AG176" s="701"/>
    </row>
    <row r="177" spans="1:33" x14ac:dyDescent="0.25">
      <c r="A177" s="647"/>
      <c r="B177" s="650"/>
      <c r="C177" s="24" t="str">
        <f>IF(VLOOKUP(B175,PROPONENTES!$B$10:$N$117,6,FALSE)="","",VLOOKUP(B175,PROPONENTES!$B$10:$N$117,6,FALSE))</f>
        <v xml:space="preserve">ALFÉREZ INGENIERÍA SAS </v>
      </c>
      <c r="D177" s="37">
        <f>VLOOKUP(B175,PROPONENTES!$B$10:$N$117,7,FALSE)</f>
        <v>0.1</v>
      </c>
      <c r="E177" s="114"/>
      <c r="F177" s="114"/>
      <c r="G177" s="125">
        <f>+'33'!E17</f>
        <v>0</v>
      </c>
      <c r="H177" s="126" t="str">
        <f>IF(C177="","",IF(G177&gt;'33'!$J$15*0.4,"SI","NO"))</f>
        <v>NO</v>
      </c>
      <c r="I177" s="24">
        <f t="shared" si="161"/>
        <v>0</v>
      </c>
      <c r="J177" s="650"/>
      <c r="K177" s="706"/>
      <c r="L177" s="698"/>
      <c r="M177" s="706"/>
      <c r="N177" s="691"/>
      <c r="O177" s="115" t="s">
        <v>118</v>
      </c>
      <c r="P177" s="24">
        <f t="shared" si="187"/>
        <v>0</v>
      </c>
      <c r="Q177" s="691"/>
      <c r="R177" s="706"/>
      <c r="S177" s="691"/>
      <c r="T177" s="694"/>
      <c r="U177" s="116" t="s">
        <v>14</v>
      </c>
      <c r="V177" s="673"/>
      <c r="W177" s="116" t="s">
        <v>14</v>
      </c>
      <c r="X177" s="116" t="s">
        <v>14</v>
      </c>
      <c r="Y177" s="116" t="s">
        <v>14</v>
      </c>
      <c r="Z177" s="116" t="s">
        <v>14</v>
      </c>
      <c r="AA177" s="24">
        <f t="shared" si="188"/>
        <v>0.25</v>
      </c>
      <c r="AB177" s="673"/>
      <c r="AC177" s="116" t="s">
        <v>14</v>
      </c>
      <c r="AD177" s="116" t="s">
        <v>14</v>
      </c>
      <c r="AE177" s="160">
        <f t="shared" si="169"/>
        <v>0.25</v>
      </c>
      <c r="AF177" s="698"/>
      <c r="AG177" s="701"/>
    </row>
    <row r="178" spans="1:33" x14ac:dyDescent="0.25">
      <c r="A178" s="647"/>
      <c r="B178" s="650"/>
      <c r="C178" s="24" t="str">
        <f>IF(VLOOKUP(B175,PROPONENTES!$B$10:$N$117,8,FALSE)="","",VLOOKUP(B175,PROPONENTES!$B$10:$N$117,8,FALSE))</f>
        <v/>
      </c>
      <c r="D178" s="37">
        <f>VLOOKUP(B175,PROPONENTES!$B$10:$N$117,9,FALSE)</f>
        <v>0</v>
      </c>
      <c r="E178" s="114"/>
      <c r="F178" s="114"/>
      <c r="G178" s="125" t="str">
        <f>+'33'!E18</f>
        <v/>
      </c>
      <c r="H178" s="126" t="str">
        <f>IF(C178="","",IF(G178&gt;='33'!$J$15*0.4,"SI","NO"))</f>
        <v/>
      </c>
      <c r="I178" s="126">
        <f t="shared" si="161"/>
        <v>0</v>
      </c>
      <c r="J178" s="650"/>
      <c r="K178" s="706"/>
      <c r="L178" s="698"/>
      <c r="M178" s="706"/>
      <c r="N178" s="691"/>
      <c r="O178" s="114"/>
      <c r="P178" s="24" t="str">
        <f t="shared" si="187"/>
        <v>0</v>
      </c>
      <c r="Q178" s="691"/>
      <c r="R178" s="706"/>
      <c r="S178" s="691"/>
      <c r="T178" s="694"/>
      <c r="U178" s="116"/>
      <c r="V178" s="673"/>
      <c r="W178" s="116"/>
      <c r="X178" s="116"/>
      <c r="Y178" s="116"/>
      <c r="Z178" s="116"/>
      <c r="AA178" s="24">
        <f t="shared" si="188"/>
        <v>0</v>
      </c>
      <c r="AB178" s="673"/>
      <c r="AC178" s="116"/>
      <c r="AD178" s="116"/>
      <c r="AE178" s="160">
        <f t="shared" si="169"/>
        <v>0</v>
      </c>
      <c r="AF178" s="698"/>
      <c r="AG178" s="701"/>
    </row>
    <row r="179" spans="1:33" ht="15.75" thickBot="1" x14ac:dyDescent="0.3">
      <c r="A179" s="648"/>
      <c r="B179" s="651"/>
      <c r="C179" s="49" t="str">
        <f>IF(VLOOKUP(B175,PROPONENTES!$B$10:$N$117,10,FALSE)="","",VLOOKUP(B175,PROPONENTES!$B$10:$N$117,10,FALSE))</f>
        <v/>
      </c>
      <c r="D179" s="50">
        <f>VLOOKUP(B175,PROPONENTES!$B$10:$N$117,11,FALSE)</f>
        <v>0</v>
      </c>
      <c r="E179" s="118"/>
      <c r="F179" s="118"/>
      <c r="G179" s="127" t="str">
        <f>+'33'!E19</f>
        <v/>
      </c>
      <c r="H179" s="128" t="str">
        <f>IF(C179="","",IF(G179&gt;='33'!$J$15*0.4,"SI","NO"))</f>
        <v/>
      </c>
      <c r="I179" s="128">
        <f t="shared" si="161"/>
        <v>0</v>
      </c>
      <c r="J179" s="651"/>
      <c r="K179" s="707"/>
      <c r="L179" s="699"/>
      <c r="M179" s="707"/>
      <c r="N179" s="692"/>
      <c r="O179" s="118"/>
      <c r="P179" s="49" t="str">
        <f t="shared" si="187"/>
        <v>0</v>
      </c>
      <c r="Q179" s="692"/>
      <c r="R179" s="707"/>
      <c r="S179" s="692"/>
      <c r="T179" s="695"/>
      <c r="U179" s="148"/>
      <c r="V179" s="674"/>
      <c r="W179" s="148"/>
      <c r="X179" s="148"/>
      <c r="Y179" s="148"/>
      <c r="Z179" s="148"/>
      <c r="AA179" s="169">
        <f t="shared" si="188"/>
        <v>0</v>
      </c>
      <c r="AB179" s="674"/>
      <c r="AC179" s="148"/>
      <c r="AD179" s="148"/>
      <c r="AE179" s="161">
        <f t="shared" si="169"/>
        <v>0</v>
      </c>
      <c r="AF179" s="699"/>
      <c r="AG179" s="702"/>
    </row>
  </sheetData>
  <mergeCells count="525">
    <mergeCell ref="S175:S179"/>
    <mergeCell ref="T175:T179"/>
    <mergeCell ref="V175:V179"/>
    <mergeCell ref="AB175:AB179"/>
    <mergeCell ref="AF175:AF179"/>
    <mergeCell ref="AG175:AG179"/>
    <mergeCell ref="A175:A179"/>
    <mergeCell ref="B175:B179"/>
    <mergeCell ref="J175:J179"/>
    <mergeCell ref="K175:K179"/>
    <mergeCell ref="L175:L179"/>
    <mergeCell ref="M175:M179"/>
    <mergeCell ref="N175:N179"/>
    <mergeCell ref="Q175:Q179"/>
    <mergeCell ref="R175:R179"/>
    <mergeCell ref="AB140:AB144"/>
    <mergeCell ref="AF140:AF144"/>
    <mergeCell ref="AG140:AG144"/>
    <mergeCell ref="A145:A149"/>
    <mergeCell ref="B145:B149"/>
    <mergeCell ref="J145:J149"/>
    <mergeCell ref="K145:K149"/>
    <mergeCell ref="L145:L149"/>
    <mergeCell ref="M145:M149"/>
    <mergeCell ref="N145:N149"/>
    <mergeCell ref="Q145:Q149"/>
    <mergeCell ref="R145:R149"/>
    <mergeCell ref="S145:S149"/>
    <mergeCell ref="T145:T149"/>
    <mergeCell ref="V145:V149"/>
    <mergeCell ref="AB145:AB149"/>
    <mergeCell ref="AF145:AF149"/>
    <mergeCell ref="AG145:AG149"/>
    <mergeCell ref="A140:A144"/>
    <mergeCell ref="B140:B144"/>
    <mergeCell ref="J140:J144"/>
    <mergeCell ref="K140:K144"/>
    <mergeCell ref="L140:L144"/>
    <mergeCell ref="M140:M144"/>
    <mergeCell ref="N140:N144"/>
    <mergeCell ref="Q140:Q144"/>
    <mergeCell ref="R140:R144"/>
    <mergeCell ref="S130:S134"/>
    <mergeCell ref="T130:T134"/>
    <mergeCell ref="V130:V134"/>
    <mergeCell ref="N130:N134"/>
    <mergeCell ref="Q130:Q134"/>
    <mergeCell ref="R130:R134"/>
    <mergeCell ref="S140:S144"/>
    <mergeCell ref="T140:T144"/>
    <mergeCell ref="V140:V144"/>
    <mergeCell ref="AB130:AB134"/>
    <mergeCell ref="AF130:AF134"/>
    <mergeCell ref="AG130:AG134"/>
    <mergeCell ref="A135:A139"/>
    <mergeCell ref="B135:B139"/>
    <mergeCell ref="J135:J139"/>
    <mergeCell ref="K135:K139"/>
    <mergeCell ref="L135:L139"/>
    <mergeCell ref="M135:M139"/>
    <mergeCell ref="N135:N139"/>
    <mergeCell ref="Q135:Q139"/>
    <mergeCell ref="R135:R139"/>
    <mergeCell ref="S135:S139"/>
    <mergeCell ref="T135:T139"/>
    <mergeCell ref="V135:V139"/>
    <mergeCell ref="AB135:AB139"/>
    <mergeCell ref="AF135:AF139"/>
    <mergeCell ref="AG135:AG139"/>
    <mergeCell ref="A130:A134"/>
    <mergeCell ref="B130:B134"/>
    <mergeCell ref="J130:J134"/>
    <mergeCell ref="K130:K134"/>
    <mergeCell ref="L130:L134"/>
    <mergeCell ref="M130:M134"/>
    <mergeCell ref="V55:V59"/>
    <mergeCell ref="V50:V54"/>
    <mergeCell ref="AF90:AF94"/>
    <mergeCell ref="AF95:AF99"/>
    <mergeCell ref="AF100:AF104"/>
    <mergeCell ref="AF105:AF109"/>
    <mergeCell ref="AF110:AF114"/>
    <mergeCell ref="AF115:AF119"/>
    <mergeCell ref="AB95:AB99"/>
    <mergeCell ref="AB100:AB104"/>
    <mergeCell ref="AB105:AB109"/>
    <mergeCell ref="AB110:AB114"/>
    <mergeCell ref="AB115:AB119"/>
    <mergeCell ref="AF125:AF129"/>
    <mergeCell ref="AB125:AB129"/>
    <mergeCell ref="AC13:AF13"/>
    <mergeCell ref="AF15:AF19"/>
    <mergeCell ref="AF20:AF24"/>
    <mergeCell ref="AF25:AF29"/>
    <mergeCell ref="AF30:AF34"/>
    <mergeCell ref="AF35:AF39"/>
    <mergeCell ref="AF40:AF44"/>
    <mergeCell ref="AF45:AF49"/>
    <mergeCell ref="AF50:AF54"/>
    <mergeCell ref="AF55:AF59"/>
    <mergeCell ref="AF60:AF64"/>
    <mergeCell ref="AF65:AF69"/>
    <mergeCell ref="AF70:AF74"/>
    <mergeCell ref="AF75:AF79"/>
    <mergeCell ref="AF80:AF84"/>
    <mergeCell ref="AF85:AF89"/>
    <mergeCell ref="T100:T104"/>
    <mergeCell ref="T105:T109"/>
    <mergeCell ref="T110:T114"/>
    <mergeCell ref="T115:T119"/>
    <mergeCell ref="T120:T124"/>
    <mergeCell ref="T125:T129"/>
    <mergeCell ref="W13:AB13"/>
    <mergeCell ref="AB15:AB19"/>
    <mergeCell ref="AB20:AB24"/>
    <mergeCell ref="AB25:AB29"/>
    <mergeCell ref="AB30:AB34"/>
    <mergeCell ref="AB35:AB39"/>
    <mergeCell ref="AB40:AB44"/>
    <mergeCell ref="AB45:AB49"/>
    <mergeCell ref="AB50:AB54"/>
    <mergeCell ref="AB55:AB59"/>
    <mergeCell ref="AB60:AB64"/>
    <mergeCell ref="AB65:AB69"/>
    <mergeCell ref="AB70:AB74"/>
    <mergeCell ref="AB75:AB79"/>
    <mergeCell ref="AB80:AB84"/>
    <mergeCell ref="AB85:AB89"/>
    <mergeCell ref="AB90:AB94"/>
    <mergeCell ref="V125:V129"/>
    <mergeCell ref="T55:T59"/>
    <mergeCell ref="T60:T64"/>
    <mergeCell ref="T65:T69"/>
    <mergeCell ref="T70:T74"/>
    <mergeCell ref="T75:T79"/>
    <mergeCell ref="T80:T84"/>
    <mergeCell ref="T85:T89"/>
    <mergeCell ref="T90:T94"/>
    <mergeCell ref="T95:T99"/>
    <mergeCell ref="R95:R99"/>
    <mergeCell ref="S95:S99"/>
    <mergeCell ref="R100:R104"/>
    <mergeCell ref="S100:S104"/>
    <mergeCell ref="R105:R109"/>
    <mergeCell ref="S105:S109"/>
    <mergeCell ref="R110:R114"/>
    <mergeCell ref="S110:S114"/>
    <mergeCell ref="R115:R119"/>
    <mergeCell ref="S115:S119"/>
    <mergeCell ref="S65:S69"/>
    <mergeCell ref="R70:R74"/>
    <mergeCell ref="S70:S74"/>
    <mergeCell ref="R75:R79"/>
    <mergeCell ref="S75:S79"/>
    <mergeCell ref="R80:R84"/>
    <mergeCell ref="S80:S84"/>
    <mergeCell ref="R85:R89"/>
    <mergeCell ref="S85:S89"/>
    <mergeCell ref="AG125:AG129"/>
    <mergeCell ref="R13:S13"/>
    <mergeCell ref="R15:R19"/>
    <mergeCell ref="S15:S19"/>
    <mergeCell ref="R20:R24"/>
    <mergeCell ref="S20:S24"/>
    <mergeCell ref="R25:R29"/>
    <mergeCell ref="S25:S29"/>
    <mergeCell ref="R30:R34"/>
    <mergeCell ref="S30:S34"/>
    <mergeCell ref="R35:R39"/>
    <mergeCell ref="S35:S39"/>
    <mergeCell ref="R40:R44"/>
    <mergeCell ref="S40:S44"/>
    <mergeCell ref="R45:R49"/>
    <mergeCell ref="S45:S49"/>
    <mergeCell ref="R50:R54"/>
    <mergeCell ref="S50:S54"/>
    <mergeCell ref="R55:R59"/>
    <mergeCell ref="S55:S59"/>
    <mergeCell ref="R60:R64"/>
    <mergeCell ref="S60:S64"/>
    <mergeCell ref="R65:R69"/>
    <mergeCell ref="AG115:AG119"/>
    <mergeCell ref="A125:A129"/>
    <mergeCell ref="B125:B129"/>
    <mergeCell ref="J125:J129"/>
    <mergeCell ref="K125:K129"/>
    <mergeCell ref="L125:L129"/>
    <mergeCell ref="M125:M129"/>
    <mergeCell ref="N125:N129"/>
    <mergeCell ref="Q125:Q129"/>
    <mergeCell ref="V115:V119"/>
    <mergeCell ref="A120:A124"/>
    <mergeCell ref="B120:B124"/>
    <mergeCell ref="J120:J124"/>
    <mergeCell ref="K120:K124"/>
    <mergeCell ref="L120:L124"/>
    <mergeCell ref="M120:M124"/>
    <mergeCell ref="N120:N124"/>
    <mergeCell ref="Q120:Q124"/>
    <mergeCell ref="V120:V124"/>
    <mergeCell ref="R125:R129"/>
    <mergeCell ref="S125:S129"/>
    <mergeCell ref="AG120:AG124"/>
    <mergeCell ref="R120:R124"/>
    <mergeCell ref="S120:S124"/>
    <mergeCell ref="AB120:AB124"/>
    <mergeCell ref="AF120:AF124"/>
    <mergeCell ref="A115:A119"/>
    <mergeCell ref="B115:B119"/>
    <mergeCell ref="J115:J119"/>
    <mergeCell ref="K115:K119"/>
    <mergeCell ref="L115:L119"/>
    <mergeCell ref="M115:M119"/>
    <mergeCell ref="N115:N119"/>
    <mergeCell ref="Q115:Q119"/>
    <mergeCell ref="AG110:AG114"/>
    <mergeCell ref="F9:G9"/>
    <mergeCell ref="F10:G10"/>
    <mergeCell ref="M110:M114"/>
    <mergeCell ref="N110:N114"/>
    <mergeCell ref="Q110:Q114"/>
    <mergeCell ref="V110:V114"/>
    <mergeCell ref="A110:A114"/>
    <mergeCell ref="B110:B114"/>
    <mergeCell ref="J110:J114"/>
    <mergeCell ref="K110:K114"/>
    <mergeCell ref="L110:L114"/>
    <mergeCell ref="AG100:AG104"/>
    <mergeCell ref="A105:A109"/>
    <mergeCell ref="B105:B109"/>
    <mergeCell ref="J105:J109"/>
    <mergeCell ref="K105:K109"/>
    <mergeCell ref="L105:L109"/>
    <mergeCell ref="M105:M109"/>
    <mergeCell ref="N105:N109"/>
    <mergeCell ref="Q105:Q109"/>
    <mergeCell ref="V105:V109"/>
    <mergeCell ref="AG105:AG109"/>
    <mergeCell ref="M100:M104"/>
    <mergeCell ref="N100:N104"/>
    <mergeCell ref="Q100:Q104"/>
    <mergeCell ref="V100:V104"/>
    <mergeCell ref="A100:A104"/>
    <mergeCell ref="B100:B104"/>
    <mergeCell ref="J100:J104"/>
    <mergeCell ref="K100:K104"/>
    <mergeCell ref="L100:L104"/>
    <mergeCell ref="AG90:AG94"/>
    <mergeCell ref="A95:A99"/>
    <mergeCell ref="B95:B99"/>
    <mergeCell ref="J95:J99"/>
    <mergeCell ref="K95:K99"/>
    <mergeCell ref="L95:L99"/>
    <mergeCell ref="M95:M99"/>
    <mergeCell ref="N95:N99"/>
    <mergeCell ref="Q95:Q99"/>
    <mergeCell ref="V95:V99"/>
    <mergeCell ref="AG95:AG99"/>
    <mergeCell ref="M90:M94"/>
    <mergeCell ref="N90:N94"/>
    <mergeCell ref="Q90:Q94"/>
    <mergeCell ref="V90:V94"/>
    <mergeCell ref="A90:A94"/>
    <mergeCell ref="B90:B94"/>
    <mergeCell ref="J90:J94"/>
    <mergeCell ref="K90:K94"/>
    <mergeCell ref="L90:L94"/>
    <mergeCell ref="R90:R94"/>
    <mergeCell ref="S90:S94"/>
    <mergeCell ref="AG80:AG84"/>
    <mergeCell ref="A85:A89"/>
    <mergeCell ref="B85:B89"/>
    <mergeCell ref="J85:J89"/>
    <mergeCell ref="K85:K89"/>
    <mergeCell ref="L85:L89"/>
    <mergeCell ref="M85:M89"/>
    <mergeCell ref="N85:N89"/>
    <mergeCell ref="Q85:Q89"/>
    <mergeCell ref="V85:V89"/>
    <mergeCell ref="AG85:AG89"/>
    <mergeCell ref="M80:M84"/>
    <mergeCell ref="N80:N84"/>
    <mergeCell ref="Q80:Q84"/>
    <mergeCell ref="V80:V84"/>
    <mergeCell ref="A80:A84"/>
    <mergeCell ref="B80:B84"/>
    <mergeCell ref="J80:J84"/>
    <mergeCell ref="K80:K84"/>
    <mergeCell ref="L80:L84"/>
    <mergeCell ref="AG70:AG74"/>
    <mergeCell ref="A75:A79"/>
    <mergeCell ref="B75:B79"/>
    <mergeCell ref="J75:J79"/>
    <mergeCell ref="K75:K79"/>
    <mergeCell ref="L75:L79"/>
    <mergeCell ref="M75:M79"/>
    <mergeCell ref="N75:N79"/>
    <mergeCell ref="Q75:Q79"/>
    <mergeCell ref="V75:V79"/>
    <mergeCell ref="AG75:AG79"/>
    <mergeCell ref="M70:M74"/>
    <mergeCell ref="N70:N74"/>
    <mergeCell ref="Q70:Q74"/>
    <mergeCell ref="V70:V74"/>
    <mergeCell ref="A70:A74"/>
    <mergeCell ref="B70:B74"/>
    <mergeCell ref="J70:J74"/>
    <mergeCell ref="K70:K74"/>
    <mergeCell ref="L70:L74"/>
    <mergeCell ref="AG55:AG59"/>
    <mergeCell ref="AG60:AG64"/>
    <mergeCell ref="A65:A69"/>
    <mergeCell ref="B65:B69"/>
    <mergeCell ref="J65:J69"/>
    <mergeCell ref="K65:K69"/>
    <mergeCell ref="L65:L69"/>
    <mergeCell ref="M65:M69"/>
    <mergeCell ref="N65:N69"/>
    <mergeCell ref="Q65:Q69"/>
    <mergeCell ref="V65:V69"/>
    <mergeCell ref="AG65:AG69"/>
    <mergeCell ref="M60:M64"/>
    <mergeCell ref="N60:N64"/>
    <mergeCell ref="Q60:Q64"/>
    <mergeCell ref="V60:V64"/>
    <mergeCell ref="A60:A64"/>
    <mergeCell ref="B60:B64"/>
    <mergeCell ref="J60:J64"/>
    <mergeCell ref="K60:K64"/>
    <mergeCell ref="L60:L64"/>
    <mergeCell ref="A55:A59"/>
    <mergeCell ref="B55:B59"/>
    <mergeCell ref="J55:J59"/>
    <mergeCell ref="K55:K59"/>
    <mergeCell ref="L55:L59"/>
    <mergeCell ref="M55:M59"/>
    <mergeCell ref="N55:N59"/>
    <mergeCell ref="Q55:Q59"/>
    <mergeCell ref="A40:A44"/>
    <mergeCell ref="B40:B44"/>
    <mergeCell ref="J40:J44"/>
    <mergeCell ref="A35:A39"/>
    <mergeCell ref="B35:B39"/>
    <mergeCell ref="N50:N54"/>
    <mergeCell ref="Q50:Q54"/>
    <mergeCell ref="K35:K39"/>
    <mergeCell ref="K40:K44"/>
    <mergeCell ref="L40:L44"/>
    <mergeCell ref="Q35:Q39"/>
    <mergeCell ref="J35:J39"/>
    <mergeCell ref="M35:M39"/>
    <mergeCell ref="L35:L39"/>
    <mergeCell ref="M40:M44"/>
    <mergeCell ref="N35:N39"/>
    <mergeCell ref="N40:N44"/>
    <mergeCell ref="AG50:AG54"/>
    <mergeCell ref="A50:A54"/>
    <mergeCell ref="B50:B54"/>
    <mergeCell ref="J50:J54"/>
    <mergeCell ref="K50:K54"/>
    <mergeCell ref="L50:L54"/>
    <mergeCell ref="M50:M54"/>
    <mergeCell ref="A45:A49"/>
    <mergeCell ref="B45:B49"/>
    <mergeCell ref="J45:J49"/>
    <mergeCell ref="K45:K49"/>
    <mergeCell ref="L45:L49"/>
    <mergeCell ref="T50:T54"/>
    <mergeCell ref="M45:M49"/>
    <mergeCell ref="N45:N49"/>
    <mergeCell ref="T45:T49"/>
    <mergeCell ref="AG13:AG14"/>
    <mergeCell ref="A2:AG2"/>
    <mergeCell ref="A4:AG4"/>
    <mergeCell ref="A5:AG5"/>
    <mergeCell ref="I6:AG6"/>
    <mergeCell ref="A7:AG7"/>
    <mergeCell ref="C8:AG8"/>
    <mergeCell ref="I9:AG9"/>
    <mergeCell ref="I10:AG10"/>
    <mergeCell ref="A3:AG3"/>
    <mergeCell ref="A12:AG12"/>
    <mergeCell ref="A9:B9"/>
    <mergeCell ref="C9:E9"/>
    <mergeCell ref="A8:B8"/>
    <mergeCell ref="A6:B6"/>
    <mergeCell ref="D6:G6"/>
    <mergeCell ref="A10:B10"/>
    <mergeCell ref="C10:E10"/>
    <mergeCell ref="T13:V13"/>
    <mergeCell ref="A13:A14"/>
    <mergeCell ref="E13:J13"/>
    <mergeCell ref="D13:D14"/>
    <mergeCell ref="C13:C14"/>
    <mergeCell ref="A30:A34"/>
    <mergeCell ref="B30:B34"/>
    <mergeCell ref="J25:J29"/>
    <mergeCell ref="J30:J34"/>
    <mergeCell ref="A15:A19"/>
    <mergeCell ref="B15:B19"/>
    <mergeCell ref="N20:N24"/>
    <mergeCell ref="N25:N29"/>
    <mergeCell ref="N30:N34"/>
    <mergeCell ref="A20:A24"/>
    <mergeCell ref="B20:B24"/>
    <mergeCell ref="A25:A29"/>
    <mergeCell ref="B25:B29"/>
    <mergeCell ref="M30:M34"/>
    <mergeCell ref="L25:L29"/>
    <mergeCell ref="L30:L34"/>
    <mergeCell ref="K15:K19"/>
    <mergeCell ref="M15:M19"/>
    <mergeCell ref="N15:N19"/>
    <mergeCell ref="J15:J19"/>
    <mergeCell ref="L15:L19"/>
    <mergeCell ref="V25:V29"/>
    <mergeCell ref="V30:V34"/>
    <mergeCell ref="T15:T19"/>
    <mergeCell ref="T20:T24"/>
    <mergeCell ref="T25:T29"/>
    <mergeCell ref="T30:T34"/>
    <mergeCell ref="T35:T39"/>
    <mergeCell ref="T40:T44"/>
    <mergeCell ref="B13:B14"/>
    <mergeCell ref="K20:K24"/>
    <mergeCell ref="K25:K29"/>
    <mergeCell ref="K30:K34"/>
    <mergeCell ref="M20:M24"/>
    <mergeCell ref="M25:M29"/>
    <mergeCell ref="J20:J24"/>
    <mergeCell ref="L20:L24"/>
    <mergeCell ref="K150:K154"/>
    <mergeCell ref="L150:L154"/>
    <mergeCell ref="M150:M154"/>
    <mergeCell ref="N150:N154"/>
    <mergeCell ref="Q150:Q154"/>
    <mergeCell ref="R150:R154"/>
    <mergeCell ref="AG15:AG19"/>
    <mergeCell ref="AG30:AG34"/>
    <mergeCell ref="AG35:AG39"/>
    <mergeCell ref="AG45:AG49"/>
    <mergeCell ref="AG20:AG24"/>
    <mergeCell ref="AG40:AG44"/>
    <mergeCell ref="AG25:AG29"/>
    <mergeCell ref="V15:V19"/>
    <mergeCell ref="Q30:Q34"/>
    <mergeCell ref="V35:V39"/>
    <mergeCell ref="V40:V44"/>
    <mergeCell ref="V45:V49"/>
    <mergeCell ref="V20:V24"/>
    <mergeCell ref="Q15:Q19"/>
    <mergeCell ref="Q45:Q49"/>
    <mergeCell ref="Q40:Q44"/>
    <mergeCell ref="Q20:Q24"/>
    <mergeCell ref="Q25:Q29"/>
    <mergeCell ref="S150:S154"/>
    <mergeCell ref="T150:T154"/>
    <mergeCell ref="V150:V154"/>
    <mergeCell ref="AB150:AB154"/>
    <mergeCell ref="AF150:AF154"/>
    <mergeCell ref="AG150:AG154"/>
    <mergeCell ref="A155:A159"/>
    <mergeCell ref="B155:B159"/>
    <mergeCell ref="J155:J159"/>
    <mergeCell ref="K155:K159"/>
    <mergeCell ref="L155:L159"/>
    <mergeCell ref="M155:M159"/>
    <mergeCell ref="N155:N159"/>
    <mergeCell ref="Q155:Q159"/>
    <mergeCell ref="R155:R159"/>
    <mergeCell ref="S155:S159"/>
    <mergeCell ref="T155:T159"/>
    <mergeCell ref="V155:V159"/>
    <mergeCell ref="AB155:AB159"/>
    <mergeCell ref="AF155:AF159"/>
    <mergeCell ref="AG155:AG159"/>
    <mergeCell ref="A150:A154"/>
    <mergeCell ref="B150:B154"/>
    <mergeCell ref="J150:J154"/>
    <mergeCell ref="V165:V169"/>
    <mergeCell ref="AB165:AB169"/>
    <mergeCell ref="AF165:AF169"/>
    <mergeCell ref="AG165:AG169"/>
    <mergeCell ref="A160:A164"/>
    <mergeCell ref="B160:B164"/>
    <mergeCell ref="J160:J164"/>
    <mergeCell ref="K160:K164"/>
    <mergeCell ref="L160:L164"/>
    <mergeCell ref="M160:M164"/>
    <mergeCell ref="N160:N164"/>
    <mergeCell ref="Q160:Q164"/>
    <mergeCell ref="R160:R164"/>
    <mergeCell ref="J165:J169"/>
    <mergeCell ref="K165:K169"/>
    <mergeCell ref="L165:L169"/>
    <mergeCell ref="M165:M169"/>
    <mergeCell ref="N165:N169"/>
    <mergeCell ref="Q165:Q169"/>
    <mergeCell ref="R165:R169"/>
    <mergeCell ref="S165:S169"/>
    <mergeCell ref="T165:T169"/>
    <mergeCell ref="S170:S174"/>
    <mergeCell ref="T170:T174"/>
    <mergeCell ref="V170:V174"/>
    <mergeCell ref="AB170:AB174"/>
    <mergeCell ref="AF170:AF174"/>
    <mergeCell ref="AG170:AG174"/>
    <mergeCell ref="K13:L13"/>
    <mergeCell ref="A170:A174"/>
    <mergeCell ref="B170:B174"/>
    <mergeCell ref="J170:J174"/>
    <mergeCell ref="K170:K174"/>
    <mergeCell ref="L170:L174"/>
    <mergeCell ref="M170:M174"/>
    <mergeCell ref="N170:N174"/>
    <mergeCell ref="Q170:Q174"/>
    <mergeCell ref="R170:R174"/>
    <mergeCell ref="S160:S164"/>
    <mergeCell ref="T160:T164"/>
    <mergeCell ref="V160:V164"/>
    <mergeCell ref="AB160:AB164"/>
    <mergeCell ref="AF160:AF164"/>
    <mergeCell ref="AG160:AG164"/>
    <mergeCell ref="A165:A169"/>
    <mergeCell ref="B165:B169"/>
  </mergeCells>
  <pageMargins left="0.70866141732283472" right="0.70866141732283472" top="0.74803149606299213" bottom="0.74803149606299213" header="0.31496062992125984" footer="0.31496062992125984"/>
  <pageSetup paperSize="5" scale="18" orientation="landscape" r:id="rId1"/>
  <rowBreaks count="2" manualBreakCount="2">
    <brk id="34" max="16383" man="1"/>
    <brk id="119" max="16383" man="1"/>
  </rowBreaks>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2600-000000000000}">
          <x14:formula1>
            <xm:f>'DATOS INICIALES'!$C$45:$C$46</xm:f>
          </x14:formula1>
          <xm:sqref>E15:F179</xm:sqref>
        </x14:dataValidation>
        <x14:dataValidation type="list" allowBlank="1" showInputMessage="1" showErrorMessage="1" xr:uid="{00000000-0002-0000-2600-000001000000}">
          <x14:formula1>
            <xm:f>'DATOS INICIALES'!$A$50:$A$51</xm:f>
          </x14:formula1>
          <xm:sqref>K15 T125 K125 K20 K25 K30 K35 K40 K45 K50 K55 K60 K65 K70 K75 U15:U179 M170 T170 K170 K100 K105 K110 K115 K120 M15 M20 M25 M30 M35 M40 M45 M50 M55 M60 M65 M70 M75 M80 M85 M90 M95 M100 M105 M110 M115 M120 M125 T15 T20 T25 T30 T35 T40 T45 T50 T55 T60 T65 T70 T75 T80 T85 T90 T95 T100 T105 T110 T115 T120 M175 T130 K130 M130 M165 K135 M135 T165 K140 M140 K165 K145 M145 T175 K175 M150 R15:R179 K150 K155 M155 T155 T160 K160 M160</xm:sqref>
        </x14:dataValidation>
        <x14:dataValidation type="list" allowBlank="1" showInputMessage="1" showErrorMessage="1" xr:uid="{00000000-0002-0000-2600-000002000000}">
          <x14:formula1>
            <xm:f>'DATOS INICIALES'!$C$50:$C$51</xm:f>
          </x14:formula1>
          <xm:sqref>O15:O179</xm:sqref>
        </x14:dataValidation>
        <x14:dataValidation type="list" allowBlank="1" showInputMessage="1" showErrorMessage="1" xr:uid="{00000000-0002-0000-2600-000003000000}">
          <x14:formula1>
            <xm:f>'DATOS INICIALES'!$A$50:$A$52</xm:f>
          </x14:formula1>
          <xm:sqref>U15:U179 AC15:AD179 W15:Z179</xm:sqref>
        </x14:dataValidation>
      </x14:dataValidations>
    </ext>
  </extLst>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dimension ref="A1:N763"/>
  <sheetViews>
    <sheetView zoomScale="70" zoomScaleNormal="70" workbookViewId="0">
      <selection activeCell="C97" sqref="C97:N119"/>
    </sheetView>
  </sheetViews>
  <sheetFormatPr baseColWidth="10" defaultRowHeight="15" x14ac:dyDescent="0.25"/>
  <cols>
    <col min="1" max="1" width="33.42578125" style="166" customWidth="1"/>
    <col min="2" max="2" width="61.140625" style="167" customWidth="1"/>
    <col min="3" max="13" width="11.42578125" style="166"/>
    <col min="14" max="14" width="11.140625" style="166" customWidth="1"/>
  </cols>
  <sheetData>
    <row r="1" spans="1:14" ht="34.5" customHeight="1" thickBot="1" x14ac:dyDescent="0.3">
      <c r="A1" s="792" t="s">
        <v>22</v>
      </c>
      <c r="B1" s="793"/>
      <c r="C1" s="793"/>
      <c r="D1" s="793"/>
      <c r="E1" s="793"/>
      <c r="F1" s="793"/>
      <c r="G1" s="793"/>
      <c r="H1" s="793"/>
      <c r="I1" s="793"/>
      <c r="J1" s="793"/>
      <c r="K1" s="793"/>
      <c r="L1" s="793"/>
      <c r="M1" s="793"/>
      <c r="N1" s="794"/>
    </row>
    <row r="2" spans="1:14" ht="34.5" customHeight="1" thickBot="1" x14ac:dyDescent="0.3">
      <c r="A2" s="792" t="s">
        <v>295</v>
      </c>
      <c r="B2" s="793"/>
      <c r="C2" s="793"/>
      <c r="D2" s="793"/>
      <c r="E2" s="793"/>
      <c r="F2" s="793"/>
      <c r="G2" s="793"/>
      <c r="H2" s="793"/>
      <c r="I2" s="793"/>
      <c r="J2" s="793"/>
      <c r="K2" s="793"/>
      <c r="L2" s="793"/>
      <c r="M2" s="793"/>
      <c r="N2" s="794"/>
    </row>
    <row r="3" spans="1:14" ht="34.5" customHeight="1" thickBot="1" x14ac:dyDescent="0.3">
      <c r="A3" s="792" t="s">
        <v>294</v>
      </c>
      <c r="B3" s="793"/>
      <c r="C3" s="793"/>
      <c r="D3" s="793"/>
      <c r="E3" s="793"/>
      <c r="F3" s="793"/>
      <c r="G3" s="793"/>
      <c r="H3" s="793"/>
      <c r="I3" s="793"/>
      <c r="J3" s="793"/>
      <c r="K3" s="793"/>
      <c r="L3" s="793"/>
      <c r="M3" s="793"/>
      <c r="N3" s="794"/>
    </row>
    <row r="4" spans="1:14" ht="15.75" thickBot="1" x14ac:dyDescent="0.3"/>
    <row r="5" spans="1:14" x14ac:dyDescent="0.25">
      <c r="A5" s="754">
        <v>1</v>
      </c>
      <c r="B5" s="737" t="str">
        <f>VLOOKUP(A5,PROPONENTES!$A$10:$B$42,2)</f>
        <v>CONSORCIO ARQING</v>
      </c>
      <c r="C5" s="786" t="s">
        <v>588</v>
      </c>
      <c r="D5" s="787"/>
      <c r="E5" s="787"/>
      <c r="F5" s="787"/>
      <c r="G5" s="787"/>
      <c r="H5" s="787"/>
      <c r="I5" s="787"/>
      <c r="J5" s="787"/>
      <c r="K5" s="787"/>
      <c r="L5" s="787"/>
      <c r="M5" s="787"/>
      <c r="N5" s="788"/>
    </row>
    <row r="6" spans="1:14" x14ac:dyDescent="0.25">
      <c r="A6" s="755"/>
      <c r="B6" s="738"/>
      <c r="C6" s="789"/>
      <c r="D6" s="790"/>
      <c r="E6" s="790"/>
      <c r="F6" s="790"/>
      <c r="G6" s="790"/>
      <c r="H6" s="790"/>
      <c r="I6" s="790"/>
      <c r="J6" s="790"/>
      <c r="K6" s="790"/>
      <c r="L6" s="790"/>
      <c r="M6" s="790"/>
      <c r="N6" s="791"/>
    </row>
    <row r="7" spans="1:14" x14ac:dyDescent="0.25">
      <c r="A7" s="755"/>
      <c r="B7" s="738"/>
      <c r="C7" s="789"/>
      <c r="D7" s="790"/>
      <c r="E7" s="790"/>
      <c r="F7" s="790"/>
      <c r="G7" s="790"/>
      <c r="H7" s="790"/>
      <c r="I7" s="790"/>
      <c r="J7" s="790"/>
      <c r="K7" s="790"/>
      <c r="L7" s="790"/>
      <c r="M7" s="790"/>
      <c r="N7" s="791"/>
    </row>
    <row r="8" spans="1:14" x14ac:dyDescent="0.25">
      <c r="A8" s="755"/>
      <c r="B8" s="738"/>
      <c r="C8" s="789"/>
      <c r="D8" s="790"/>
      <c r="E8" s="790"/>
      <c r="F8" s="790"/>
      <c r="G8" s="790"/>
      <c r="H8" s="790"/>
      <c r="I8" s="790"/>
      <c r="J8" s="790"/>
      <c r="K8" s="790"/>
      <c r="L8" s="790"/>
      <c r="M8" s="790"/>
      <c r="N8" s="791"/>
    </row>
    <row r="9" spans="1:14" x14ac:dyDescent="0.25">
      <c r="A9" s="755"/>
      <c r="B9" s="738"/>
      <c r="C9" s="789"/>
      <c r="D9" s="790"/>
      <c r="E9" s="790"/>
      <c r="F9" s="790"/>
      <c r="G9" s="790"/>
      <c r="H9" s="790"/>
      <c r="I9" s="790"/>
      <c r="J9" s="790"/>
      <c r="K9" s="790"/>
      <c r="L9" s="790"/>
      <c r="M9" s="790"/>
      <c r="N9" s="791"/>
    </row>
    <row r="10" spans="1:14" x14ac:dyDescent="0.25">
      <c r="A10" s="755"/>
      <c r="B10" s="738"/>
      <c r="C10" s="789"/>
      <c r="D10" s="790"/>
      <c r="E10" s="790"/>
      <c r="F10" s="790"/>
      <c r="G10" s="790"/>
      <c r="H10" s="790"/>
      <c r="I10" s="790"/>
      <c r="J10" s="790"/>
      <c r="K10" s="790"/>
      <c r="L10" s="790"/>
      <c r="M10" s="790"/>
      <c r="N10" s="791"/>
    </row>
    <row r="11" spans="1:14" x14ac:dyDescent="0.25">
      <c r="A11" s="755"/>
      <c r="B11" s="738"/>
      <c r="C11" s="789"/>
      <c r="D11" s="790"/>
      <c r="E11" s="790"/>
      <c r="F11" s="790"/>
      <c r="G11" s="790"/>
      <c r="H11" s="790"/>
      <c r="I11" s="790"/>
      <c r="J11" s="790"/>
      <c r="K11" s="790"/>
      <c r="L11" s="790"/>
      <c r="M11" s="790"/>
      <c r="N11" s="791"/>
    </row>
    <row r="12" spans="1:14" x14ac:dyDescent="0.25">
      <c r="A12" s="755"/>
      <c r="B12" s="738"/>
      <c r="C12" s="789"/>
      <c r="D12" s="790"/>
      <c r="E12" s="790"/>
      <c r="F12" s="790"/>
      <c r="G12" s="790"/>
      <c r="H12" s="790"/>
      <c r="I12" s="790"/>
      <c r="J12" s="790"/>
      <c r="K12" s="790"/>
      <c r="L12" s="790"/>
      <c r="M12" s="790"/>
      <c r="N12" s="791"/>
    </row>
    <row r="13" spans="1:14" x14ac:dyDescent="0.25">
      <c r="A13" s="755"/>
      <c r="B13" s="738"/>
      <c r="C13" s="789"/>
      <c r="D13" s="790"/>
      <c r="E13" s="790"/>
      <c r="F13" s="790"/>
      <c r="G13" s="790"/>
      <c r="H13" s="790"/>
      <c r="I13" s="790"/>
      <c r="J13" s="790"/>
      <c r="K13" s="790"/>
      <c r="L13" s="790"/>
      <c r="M13" s="790"/>
      <c r="N13" s="791"/>
    </row>
    <row r="14" spans="1:14" x14ac:dyDescent="0.25">
      <c r="A14" s="755"/>
      <c r="B14" s="738"/>
      <c r="C14" s="789"/>
      <c r="D14" s="790"/>
      <c r="E14" s="790"/>
      <c r="F14" s="790"/>
      <c r="G14" s="790"/>
      <c r="H14" s="790"/>
      <c r="I14" s="790"/>
      <c r="J14" s="790"/>
      <c r="K14" s="790"/>
      <c r="L14" s="790"/>
      <c r="M14" s="790"/>
      <c r="N14" s="791"/>
    </row>
    <row r="15" spans="1:14" x14ac:dyDescent="0.25">
      <c r="A15" s="755"/>
      <c r="B15" s="738"/>
      <c r="C15" s="789"/>
      <c r="D15" s="790"/>
      <c r="E15" s="790"/>
      <c r="F15" s="790"/>
      <c r="G15" s="790"/>
      <c r="H15" s="790"/>
      <c r="I15" s="790"/>
      <c r="J15" s="790"/>
      <c r="K15" s="790"/>
      <c r="L15" s="790"/>
      <c r="M15" s="790"/>
      <c r="N15" s="791"/>
    </row>
    <row r="16" spans="1:14" x14ac:dyDescent="0.25">
      <c r="A16" s="755"/>
      <c r="B16" s="738"/>
      <c r="C16" s="789"/>
      <c r="D16" s="790"/>
      <c r="E16" s="790"/>
      <c r="F16" s="790"/>
      <c r="G16" s="790"/>
      <c r="H16" s="790"/>
      <c r="I16" s="790"/>
      <c r="J16" s="790"/>
      <c r="K16" s="790"/>
      <c r="L16" s="790"/>
      <c r="M16" s="790"/>
      <c r="N16" s="791"/>
    </row>
    <row r="17" spans="1:14" x14ac:dyDescent="0.25">
      <c r="A17" s="755"/>
      <c r="B17" s="738"/>
      <c r="C17" s="789"/>
      <c r="D17" s="790"/>
      <c r="E17" s="790"/>
      <c r="F17" s="790"/>
      <c r="G17" s="790"/>
      <c r="H17" s="790"/>
      <c r="I17" s="790"/>
      <c r="J17" s="790"/>
      <c r="K17" s="790"/>
      <c r="L17" s="790"/>
      <c r="M17" s="790"/>
      <c r="N17" s="791"/>
    </row>
    <row r="18" spans="1:14" x14ac:dyDescent="0.25">
      <c r="A18" s="755"/>
      <c r="B18" s="738"/>
      <c r="C18" s="789"/>
      <c r="D18" s="790"/>
      <c r="E18" s="790"/>
      <c r="F18" s="790"/>
      <c r="G18" s="790"/>
      <c r="H18" s="790"/>
      <c r="I18" s="790"/>
      <c r="J18" s="790"/>
      <c r="K18" s="790"/>
      <c r="L18" s="790"/>
      <c r="M18" s="790"/>
      <c r="N18" s="791"/>
    </row>
    <row r="19" spans="1:14" x14ac:dyDescent="0.25">
      <c r="A19" s="755"/>
      <c r="B19" s="738"/>
      <c r="C19" s="789"/>
      <c r="D19" s="790"/>
      <c r="E19" s="790"/>
      <c r="F19" s="790"/>
      <c r="G19" s="790"/>
      <c r="H19" s="790"/>
      <c r="I19" s="790"/>
      <c r="J19" s="790"/>
      <c r="K19" s="790"/>
      <c r="L19" s="790"/>
      <c r="M19" s="790"/>
      <c r="N19" s="791"/>
    </row>
    <row r="20" spans="1:14" x14ac:dyDescent="0.25">
      <c r="A20" s="755"/>
      <c r="B20" s="738"/>
      <c r="C20" s="789"/>
      <c r="D20" s="790"/>
      <c r="E20" s="790"/>
      <c r="F20" s="790"/>
      <c r="G20" s="790"/>
      <c r="H20" s="790"/>
      <c r="I20" s="790"/>
      <c r="J20" s="790"/>
      <c r="K20" s="790"/>
      <c r="L20" s="790"/>
      <c r="M20" s="790"/>
      <c r="N20" s="791"/>
    </row>
    <row r="21" spans="1:14" x14ac:dyDescent="0.25">
      <c r="A21" s="755"/>
      <c r="B21" s="738"/>
      <c r="C21" s="789"/>
      <c r="D21" s="790"/>
      <c r="E21" s="790"/>
      <c r="F21" s="790"/>
      <c r="G21" s="790"/>
      <c r="H21" s="790"/>
      <c r="I21" s="790"/>
      <c r="J21" s="790"/>
      <c r="K21" s="790"/>
      <c r="L21" s="790"/>
      <c r="M21" s="790"/>
      <c r="N21" s="791"/>
    </row>
    <row r="22" spans="1:14" x14ac:dyDescent="0.25">
      <c r="A22" s="755"/>
      <c r="B22" s="738"/>
      <c r="C22" s="789"/>
      <c r="D22" s="790"/>
      <c r="E22" s="790"/>
      <c r="F22" s="790"/>
      <c r="G22" s="790"/>
      <c r="H22" s="790"/>
      <c r="I22" s="790"/>
      <c r="J22" s="790"/>
      <c r="K22" s="790"/>
      <c r="L22" s="790"/>
      <c r="M22" s="790"/>
      <c r="N22" s="791"/>
    </row>
    <row r="23" spans="1:14" x14ac:dyDescent="0.25">
      <c r="A23" s="755"/>
      <c r="B23" s="738"/>
      <c r="C23" s="789"/>
      <c r="D23" s="790"/>
      <c r="E23" s="790"/>
      <c r="F23" s="790"/>
      <c r="G23" s="790"/>
      <c r="H23" s="790"/>
      <c r="I23" s="790"/>
      <c r="J23" s="790"/>
      <c r="K23" s="790"/>
      <c r="L23" s="790"/>
      <c r="M23" s="790"/>
      <c r="N23" s="791"/>
    </row>
    <row r="24" spans="1:14" x14ac:dyDescent="0.25">
      <c r="A24" s="755"/>
      <c r="B24" s="738"/>
      <c r="C24" s="789"/>
      <c r="D24" s="790"/>
      <c r="E24" s="790"/>
      <c r="F24" s="790"/>
      <c r="G24" s="790"/>
      <c r="H24" s="790"/>
      <c r="I24" s="790"/>
      <c r="J24" s="790"/>
      <c r="K24" s="790"/>
      <c r="L24" s="790"/>
      <c r="M24" s="790"/>
      <c r="N24" s="791"/>
    </row>
    <row r="25" spans="1:14" x14ac:dyDescent="0.25">
      <c r="A25" s="755"/>
      <c r="B25" s="738"/>
      <c r="C25" s="789"/>
      <c r="D25" s="790"/>
      <c r="E25" s="790"/>
      <c r="F25" s="790"/>
      <c r="G25" s="790"/>
      <c r="H25" s="790"/>
      <c r="I25" s="790"/>
      <c r="J25" s="790"/>
      <c r="K25" s="790"/>
      <c r="L25" s="790"/>
      <c r="M25" s="790"/>
      <c r="N25" s="791"/>
    </row>
    <row r="26" spans="1:14" x14ac:dyDescent="0.25">
      <c r="A26" s="755"/>
      <c r="B26" s="738"/>
      <c r="C26" s="789"/>
      <c r="D26" s="790"/>
      <c r="E26" s="790"/>
      <c r="F26" s="790"/>
      <c r="G26" s="790"/>
      <c r="H26" s="790"/>
      <c r="I26" s="790"/>
      <c r="J26" s="790"/>
      <c r="K26" s="790"/>
      <c r="L26" s="790"/>
      <c r="M26" s="790"/>
      <c r="N26" s="791"/>
    </row>
    <row r="27" spans="1:14" ht="15.75" thickBot="1" x14ac:dyDescent="0.3">
      <c r="A27" s="756"/>
      <c r="B27" s="739"/>
      <c r="C27" s="789"/>
      <c r="D27" s="790"/>
      <c r="E27" s="790"/>
      <c r="F27" s="790"/>
      <c r="G27" s="790"/>
      <c r="H27" s="790"/>
      <c r="I27" s="790"/>
      <c r="J27" s="790"/>
      <c r="K27" s="790"/>
      <c r="L27" s="790"/>
      <c r="M27" s="790"/>
      <c r="N27" s="791"/>
    </row>
    <row r="28" spans="1:14" ht="15" customHeight="1" x14ac:dyDescent="0.25">
      <c r="A28" s="754">
        <v>2</v>
      </c>
      <c r="B28" s="737" t="str">
        <f>VLOOKUP(A28,PROPONENTES!$A$10:$B$42,2)</f>
        <v xml:space="preserve">CONSORCIO COMPLEJO DEPORTIVO CUBAGO	</v>
      </c>
      <c r="C28" s="786"/>
      <c r="D28" s="787"/>
      <c r="E28" s="787"/>
      <c r="F28" s="787"/>
      <c r="G28" s="787"/>
      <c r="H28" s="787"/>
      <c r="I28" s="787"/>
      <c r="J28" s="787"/>
      <c r="K28" s="787"/>
      <c r="L28" s="787"/>
      <c r="M28" s="787"/>
      <c r="N28" s="788"/>
    </row>
    <row r="29" spans="1:14" ht="15" customHeight="1" x14ac:dyDescent="0.25">
      <c r="A29" s="755"/>
      <c r="B29" s="738"/>
      <c r="C29" s="789"/>
      <c r="D29" s="790"/>
      <c r="E29" s="790"/>
      <c r="F29" s="790"/>
      <c r="G29" s="790"/>
      <c r="H29" s="790"/>
      <c r="I29" s="790"/>
      <c r="J29" s="790"/>
      <c r="K29" s="790"/>
      <c r="L29" s="790"/>
      <c r="M29" s="790"/>
      <c r="N29" s="791"/>
    </row>
    <row r="30" spans="1:14" ht="15" customHeight="1" x14ac:dyDescent="0.25">
      <c r="A30" s="755"/>
      <c r="B30" s="738"/>
      <c r="C30" s="789"/>
      <c r="D30" s="790"/>
      <c r="E30" s="790"/>
      <c r="F30" s="790"/>
      <c r="G30" s="790"/>
      <c r="H30" s="790"/>
      <c r="I30" s="790"/>
      <c r="J30" s="790"/>
      <c r="K30" s="790"/>
      <c r="L30" s="790"/>
      <c r="M30" s="790"/>
      <c r="N30" s="791"/>
    </row>
    <row r="31" spans="1:14" ht="15" customHeight="1" x14ac:dyDescent="0.25">
      <c r="A31" s="755"/>
      <c r="B31" s="738"/>
      <c r="C31" s="789"/>
      <c r="D31" s="790"/>
      <c r="E31" s="790"/>
      <c r="F31" s="790"/>
      <c r="G31" s="790"/>
      <c r="H31" s="790"/>
      <c r="I31" s="790"/>
      <c r="J31" s="790"/>
      <c r="K31" s="790"/>
      <c r="L31" s="790"/>
      <c r="M31" s="790"/>
      <c r="N31" s="791"/>
    </row>
    <row r="32" spans="1:14" ht="15" customHeight="1" x14ac:dyDescent="0.25">
      <c r="A32" s="755"/>
      <c r="B32" s="738"/>
      <c r="C32" s="789"/>
      <c r="D32" s="790"/>
      <c r="E32" s="790"/>
      <c r="F32" s="790"/>
      <c r="G32" s="790"/>
      <c r="H32" s="790"/>
      <c r="I32" s="790"/>
      <c r="J32" s="790"/>
      <c r="K32" s="790"/>
      <c r="L32" s="790"/>
      <c r="M32" s="790"/>
      <c r="N32" s="791"/>
    </row>
    <row r="33" spans="1:14" ht="15" customHeight="1" x14ac:dyDescent="0.25">
      <c r="A33" s="755"/>
      <c r="B33" s="738"/>
      <c r="C33" s="789"/>
      <c r="D33" s="790"/>
      <c r="E33" s="790"/>
      <c r="F33" s="790"/>
      <c r="G33" s="790"/>
      <c r="H33" s="790"/>
      <c r="I33" s="790"/>
      <c r="J33" s="790"/>
      <c r="K33" s="790"/>
      <c r="L33" s="790"/>
      <c r="M33" s="790"/>
      <c r="N33" s="791"/>
    </row>
    <row r="34" spans="1:14" ht="15" customHeight="1" x14ac:dyDescent="0.25">
      <c r="A34" s="755"/>
      <c r="B34" s="738"/>
      <c r="C34" s="789"/>
      <c r="D34" s="790"/>
      <c r="E34" s="790"/>
      <c r="F34" s="790"/>
      <c r="G34" s="790"/>
      <c r="H34" s="790"/>
      <c r="I34" s="790"/>
      <c r="J34" s="790"/>
      <c r="K34" s="790"/>
      <c r="L34" s="790"/>
      <c r="M34" s="790"/>
      <c r="N34" s="791"/>
    </row>
    <row r="35" spans="1:14" ht="15" customHeight="1" x14ac:dyDescent="0.25">
      <c r="A35" s="755"/>
      <c r="B35" s="738"/>
      <c r="C35" s="789"/>
      <c r="D35" s="790"/>
      <c r="E35" s="790"/>
      <c r="F35" s="790"/>
      <c r="G35" s="790"/>
      <c r="H35" s="790"/>
      <c r="I35" s="790"/>
      <c r="J35" s="790"/>
      <c r="K35" s="790"/>
      <c r="L35" s="790"/>
      <c r="M35" s="790"/>
      <c r="N35" s="791"/>
    </row>
    <row r="36" spans="1:14" ht="15" customHeight="1" x14ac:dyDescent="0.25">
      <c r="A36" s="755"/>
      <c r="B36" s="738"/>
      <c r="C36" s="789"/>
      <c r="D36" s="790"/>
      <c r="E36" s="790"/>
      <c r="F36" s="790"/>
      <c r="G36" s="790"/>
      <c r="H36" s="790"/>
      <c r="I36" s="790"/>
      <c r="J36" s="790"/>
      <c r="K36" s="790"/>
      <c r="L36" s="790"/>
      <c r="M36" s="790"/>
      <c r="N36" s="791"/>
    </row>
    <row r="37" spans="1:14" ht="15" customHeight="1" x14ac:dyDescent="0.25">
      <c r="A37" s="755"/>
      <c r="B37" s="738"/>
      <c r="C37" s="789"/>
      <c r="D37" s="790"/>
      <c r="E37" s="790"/>
      <c r="F37" s="790"/>
      <c r="G37" s="790"/>
      <c r="H37" s="790"/>
      <c r="I37" s="790"/>
      <c r="J37" s="790"/>
      <c r="K37" s="790"/>
      <c r="L37" s="790"/>
      <c r="M37" s="790"/>
      <c r="N37" s="791"/>
    </row>
    <row r="38" spans="1:14" ht="15" customHeight="1" x14ac:dyDescent="0.25">
      <c r="A38" s="755"/>
      <c r="B38" s="738"/>
      <c r="C38" s="789"/>
      <c r="D38" s="790"/>
      <c r="E38" s="790"/>
      <c r="F38" s="790"/>
      <c r="G38" s="790"/>
      <c r="H38" s="790"/>
      <c r="I38" s="790"/>
      <c r="J38" s="790"/>
      <c r="K38" s="790"/>
      <c r="L38" s="790"/>
      <c r="M38" s="790"/>
      <c r="N38" s="791"/>
    </row>
    <row r="39" spans="1:14" ht="15" customHeight="1" x14ac:dyDescent="0.25">
      <c r="A39" s="755"/>
      <c r="B39" s="738"/>
      <c r="C39" s="789"/>
      <c r="D39" s="790"/>
      <c r="E39" s="790"/>
      <c r="F39" s="790"/>
      <c r="G39" s="790"/>
      <c r="H39" s="790"/>
      <c r="I39" s="790"/>
      <c r="J39" s="790"/>
      <c r="K39" s="790"/>
      <c r="L39" s="790"/>
      <c r="M39" s="790"/>
      <c r="N39" s="791"/>
    </row>
    <row r="40" spans="1:14" ht="15" customHeight="1" x14ac:dyDescent="0.25">
      <c r="A40" s="755"/>
      <c r="B40" s="738"/>
      <c r="C40" s="789"/>
      <c r="D40" s="790"/>
      <c r="E40" s="790"/>
      <c r="F40" s="790"/>
      <c r="G40" s="790"/>
      <c r="H40" s="790"/>
      <c r="I40" s="790"/>
      <c r="J40" s="790"/>
      <c r="K40" s="790"/>
      <c r="L40" s="790"/>
      <c r="M40" s="790"/>
      <c r="N40" s="791"/>
    </row>
    <row r="41" spans="1:14" ht="15" customHeight="1" x14ac:dyDescent="0.25">
      <c r="A41" s="755"/>
      <c r="B41" s="738"/>
      <c r="C41" s="789"/>
      <c r="D41" s="790"/>
      <c r="E41" s="790"/>
      <c r="F41" s="790"/>
      <c r="G41" s="790"/>
      <c r="H41" s="790"/>
      <c r="I41" s="790"/>
      <c r="J41" s="790"/>
      <c r="K41" s="790"/>
      <c r="L41" s="790"/>
      <c r="M41" s="790"/>
      <c r="N41" s="791"/>
    </row>
    <row r="42" spans="1:14" ht="15" customHeight="1" x14ac:dyDescent="0.25">
      <c r="A42" s="755"/>
      <c r="B42" s="738"/>
      <c r="C42" s="789"/>
      <c r="D42" s="790"/>
      <c r="E42" s="790"/>
      <c r="F42" s="790"/>
      <c r="G42" s="790"/>
      <c r="H42" s="790"/>
      <c r="I42" s="790"/>
      <c r="J42" s="790"/>
      <c r="K42" s="790"/>
      <c r="L42" s="790"/>
      <c r="M42" s="790"/>
      <c r="N42" s="791"/>
    </row>
    <row r="43" spans="1:14" ht="15" customHeight="1" x14ac:dyDescent="0.25">
      <c r="A43" s="755"/>
      <c r="B43" s="738"/>
      <c r="C43" s="789"/>
      <c r="D43" s="790"/>
      <c r="E43" s="790"/>
      <c r="F43" s="790"/>
      <c r="G43" s="790"/>
      <c r="H43" s="790"/>
      <c r="I43" s="790"/>
      <c r="J43" s="790"/>
      <c r="K43" s="790"/>
      <c r="L43" s="790"/>
      <c r="M43" s="790"/>
      <c r="N43" s="791"/>
    </row>
    <row r="44" spans="1:14" ht="15" customHeight="1" x14ac:dyDescent="0.25">
      <c r="A44" s="755"/>
      <c r="B44" s="738"/>
      <c r="C44" s="789"/>
      <c r="D44" s="790"/>
      <c r="E44" s="790"/>
      <c r="F44" s="790"/>
      <c r="G44" s="790"/>
      <c r="H44" s="790"/>
      <c r="I44" s="790"/>
      <c r="J44" s="790"/>
      <c r="K44" s="790"/>
      <c r="L44" s="790"/>
      <c r="M44" s="790"/>
      <c r="N44" s="791"/>
    </row>
    <row r="45" spans="1:14" ht="15" customHeight="1" x14ac:dyDescent="0.25">
      <c r="A45" s="755"/>
      <c r="B45" s="738"/>
      <c r="C45" s="789"/>
      <c r="D45" s="790"/>
      <c r="E45" s="790"/>
      <c r="F45" s="790"/>
      <c r="G45" s="790"/>
      <c r="H45" s="790"/>
      <c r="I45" s="790"/>
      <c r="J45" s="790"/>
      <c r="K45" s="790"/>
      <c r="L45" s="790"/>
      <c r="M45" s="790"/>
      <c r="N45" s="791"/>
    </row>
    <row r="46" spans="1:14" ht="15" customHeight="1" x14ac:dyDescent="0.25">
      <c r="A46" s="755"/>
      <c r="B46" s="738"/>
      <c r="C46" s="789"/>
      <c r="D46" s="790"/>
      <c r="E46" s="790"/>
      <c r="F46" s="790"/>
      <c r="G46" s="790"/>
      <c r="H46" s="790"/>
      <c r="I46" s="790"/>
      <c r="J46" s="790"/>
      <c r="K46" s="790"/>
      <c r="L46" s="790"/>
      <c r="M46" s="790"/>
      <c r="N46" s="791"/>
    </row>
    <row r="47" spans="1:14" ht="15" customHeight="1" x14ac:dyDescent="0.25">
      <c r="A47" s="755"/>
      <c r="B47" s="738"/>
      <c r="C47" s="789"/>
      <c r="D47" s="790"/>
      <c r="E47" s="790"/>
      <c r="F47" s="790"/>
      <c r="G47" s="790"/>
      <c r="H47" s="790"/>
      <c r="I47" s="790"/>
      <c r="J47" s="790"/>
      <c r="K47" s="790"/>
      <c r="L47" s="790"/>
      <c r="M47" s="790"/>
      <c r="N47" s="791"/>
    </row>
    <row r="48" spans="1:14" ht="15" customHeight="1" x14ac:dyDescent="0.25">
      <c r="A48" s="755"/>
      <c r="B48" s="738"/>
      <c r="C48" s="789"/>
      <c r="D48" s="790"/>
      <c r="E48" s="790"/>
      <c r="F48" s="790"/>
      <c r="G48" s="790"/>
      <c r="H48" s="790"/>
      <c r="I48" s="790"/>
      <c r="J48" s="790"/>
      <c r="K48" s="790"/>
      <c r="L48" s="790"/>
      <c r="M48" s="790"/>
      <c r="N48" s="791"/>
    </row>
    <row r="49" spans="1:14" ht="15" customHeight="1" x14ac:dyDescent="0.25">
      <c r="A49" s="755"/>
      <c r="B49" s="738"/>
      <c r="C49" s="789"/>
      <c r="D49" s="790"/>
      <c r="E49" s="790"/>
      <c r="F49" s="790"/>
      <c r="G49" s="790"/>
      <c r="H49" s="790"/>
      <c r="I49" s="790"/>
      <c r="J49" s="790"/>
      <c r="K49" s="790"/>
      <c r="L49" s="790"/>
      <c r="M49" s="790"/>
      <c r="N49" s="791"/>
    </row>
    <row r="50" spans="1:14" ht="15.75" customHeight="1" thickBot="1" x14ac:dyDescent="0.3">
      <c r="A50" s="756"/>
      <c r="B50" s="739"/>
      <c r="C50" s="789"/>
      <c r="D50" s="790"/>
      <c r="E50" s="790"/>
      <c r="F50" s="790"/>
      <c r="G50" s="790"/>
      <c r="H50" s="790"/>
      <c r="I50" s="790"/>
      <c r="J50" s="790"/>
      <c r="K50" s="790"/>
      <c r="L50" s="790"/>
      <c r="M50" s="790"/>
      <c r="N50" s="791"/>
    </row>
    <row r="51" spans="1:14" ht="15" customHeight="1" x14ac:dyDescent="0.25">
      <c r="A51" s="754">
        <v>3</v>
      </c>
      <c r="B51" s="737" t="str">
        <f>VLOOKUP(A51,PROPONENTES!$A$10:$B$42,2)</f>
        <v>CONSORCIO PARQUES KENNEDY 2024</v>
      </c>
      <c r="C51" s="786"/>
      <c r="D51" s="787"/>
      <c r="E51" s="787"/>
      <c r="F51" s="787"/>
      <c r="G51" s="787"/>
      <c r="H51" s="787"/>
      <c r="I51" s="787"/>
      <c r="J51" s="787"/>
      <c r="K51" s="787"/>
      <c r="L51" s="787"/>
      <c r="M51" s="787"/>
      <c r="N51" s="788"/>
    </row>
    <row r="52" spans="1:14" ht="15" customHeight="1" x14ac:dyDescent="0.25">
      <c r="A52" s="755"/>
      <c r="B52" s="738"/>
      <c r="C52" s="789"/>
      <c r="D52" s="790"/>
      <c r="E52" s="790"/>
      <c r="F52" s="790"/>
      <c r="G52" s="790"/>
      <c r="H52" s="790"/>
      <c r="I52" s="790"/>
      <c r="J52" s="790"/>
      <c r="K52" s="790"/>
      <c r="L52" s="790"/>
      <c r="M52" s="790"/>
      <c r="N52" s="791"/>
    </row>
    <row r="53" spans="1:14" ht="15" customHeight="1" x14ac:dyDescent="0.25">
      <c r="A53" s="755"/>
      <c r="B53" s="738"/>
      <c r="C53" s="789"/>
      <c r="D53" s="790"/>
      <c r="E53" s="790"/>
      <c r="F53" s="790"/>
      <c r="G53" s="790"/>
      <c r="H53" s="790"/>
      <c r="I53" s="790"/>
      <c r="J53" s="790"/>
      <c r="K53" s="790"/>
      <c r="L53" s="790"/>
      <c r="M53" s="790"/>
      <c r="N53" s="791"/>
    </row>
    <row r="54" spans="1:14" ht="15" customHeight="1" x14ac:dyDescent="0.25">
      <c r="A54" s="755"/>
      <c r="B54" s="738"/>
      <c r="C54" s="789"/>
      <c r="D54" s="790"/>
      <c r="E54" s="790"/>
      <c r="F54" s="790"/>
      <c r="G54" s="790"/>
      <c r="H54" s="790"/>
      <c r="I54" s="790"/>
      <c r="J54" s="790"/>
      <c r="K54" s="790"/>
      <c r="L54" s="790"/>
      <c r="M54" s="790"/>
      <c r="N54" s="791"/>
    </row>
    <row r="55" spans="1:14" ht="15" customHeight="1" x14ac:dyDescent="0.25">
      <c r="A55" s="755"/>
      <c r="B55" s="738"/>
      <c r="C55" s="789"/>
      <c r="D55" s="790"/>
      <c r="E55" s="790"/>
      <c r="F55" s="790"/>
      <c r="G55" s="790"/>
      <c r="H55" s="790"/>
      <c r="I55" s="790"/>
      <c r="J55" s="790"/>
      <c r="K55" s="790"/>
      <c r="L55" s="790"/>
      <c r="M55" s="790"/>
      <c r="N55" s="791"/>
    </row>
    <row r="56" spans="1:14" ht="15" customHeight="1" x14ac:dyDescent="0.25">
      <c r="A56" s="755"/>
      <c r="B56" s="738"/>
      <c r="C56" s="789"/>
      <c r="D56" s="790"/>
      <c r="E56" s="790"/>
      <c r="F56" s="790"/>
      <c r="G56" s="790"/>
      <c r="H56" s="790"/>
      <c r="I56" s="790"/>
      <c r="J56" s="790"/>
      <c r="K56" s="790"/>
      <c r="L56" s="790"/>
      <c r="M56" s="790"/>
      <c r="N56" s="791"/>
    </row>
    <row r="57" spans="1:14" ht="15" customHeight="1" x14ac:dyDescent="0.25">
      <c r="A57" s="755"/>
      <c r="B57" s="738"/>
      <c r="C57" s="789"/>
      <c r="D57" s="790"/>
      <c r="E57" s="790"/>
      <c r="F57" s="790"/>
      <c r="G57" s="790"/>
      <c r="H57" s="790"/>
      <c r="I57" s="790"/>
      <c r="J57" s="790"/>
      <c r="K57" s="790"/>
      <c r="L57" s="790"/>
      <c r="M57" s="790"/>
      <c r="N57" s="791"/>
    </row>
    <row r="58" spans="1:14" ht="15" customHeight="1" x14ac:dyDescent="0.25">
      <c r="A58" s="755"/>
      <c r="B58" s="738"/>
      <c r="C58" s="789"/>
      <c r="D58" s="790"/>
      <c r="E58" s="790"/>
      <c r="F58" s="790"/>
      <c r="G58" s="790"/>
      <c r="H58" s="790"/>
      <c r="I58" s="790"/>
      <c r="J58" s="790"/>
      <c r="K58" s="790"/>
      <c r="L58" s="790"/>
      <c r="M58" s="790"/>
      <c r="N58" s="791"/>
    </row>
    <row r="59" spans="1:14" ht="15" customHeight="1" x14ac:dyDescent="0.25">
      <c r="A59" s="755"/>
      <c r="B59" s="738"/>
      <c r="C59" s="789"/>
      <c r="D59" s="790"/>
      <c r="E59" s="790"/>
      <c r="F59" s="790"/>
      <c r="G59" s="790"/>
      <c r="H59" s="790"/>
      <c r="I59" s="790"/>
      <c r="J59" s="790"/>
      <c r="K59" s="790"/>
      <c r="L59" s="790"/>
      <c r="M59" s="790"/>
      <c r="N59" s="791"/>
    </row>
    <row r="60" spans="1:14" ht="15" customHeight="1" x14ac:dyDescent="0.25">
      <c r="A60" s="755"/>
      <c r="B60" s="738"/>
      <c r="C60" s="789"/>
      <c r="D60" s="790"/>
      <c r="E60" s="790"/>
      <c r="F60" s="790"/>
      <c r="G60" s="790"/>
      <c r="H60" s="790"/>
      <c r="I60" s="790"/>
      <c r="J60" s="790"/>
      <c r="K60" s="790"/>
      <c r="L60" s="790"/>
      <c r="M60" s="790"/>
      <c r="N60" s="791"/>
    </row>
    <row r="61" spans="1:14" ht="15" customHeight="1" x14ac:dyDescent="0.25">
      <c r="A61" s="755"/>
      <c r="B61" s="738"/>
      <c r="C61" s="789"/>
      <c r="D61" s="790"/>
      <c r="E61" s="790"/>
      <c r="F61" s="790"/>
      <c r="G61" s="790"/>
      <c r="H61" s="790"/>
      <c r="I61" s="790"/>
      <c r="J61" s="790"/>
      <c r="K61" s="790"/>
      <c r="L61" s="790"/>
      <c r="M61" s="790"/>
      <c r="N61" s="791"/>
    </row>
    <row r="62" spans="1:14" ht="15" customHeight="1" x14ac:dyDescent="0.25">
      <c r="A62" s="755"/>
      <c r="B62" s="738"/>
      <c r="C62" s="789"/>
      <c r="D62" s="790"/>
      <c r="E62" s="790"/>
      <c r="F62" s="790"/>
      <c r="G62" s="790"/>
      <c r="H62" s="790"/>
      <c r="I62" s="790"/>
      <c r="J62" s="790"/>
      <c r="K62" s="790"/>
      <c r="L62" s="790"/>
      <c r="M62" s="790"/>
      <c r="N62" s="791"/>
    </row>
    <row r="63" spans="1:14" ht="15" customHeight="1" x14ac:dyDescent="0.25">
      <c r="A63" s="755"/>
      <c r="B63" s="738"/>
      <c r="C63" s="789"/>
      <c r="D63" s="790"/>
      <c r="E63" s="790"/>
      <c r="F63" s="790"/>
      <c r="G63" s="790"/>
      <c r="H63" s="790"/>
      <c r="I63" s="790"/>
      <c r="J63" s="790"/>
      <c r="K63" s="790"/>
      <c r="L63" s="790"/>
      <c r="M63" s="790"/>
      <c r="N63" s="791"/>
    </row>
    <row r="64" spans="1:14" ht="15" customHeight="1" x14ac:dyDescent="0.25">
      <c r="A64" s="755"/>
      <c r="B64" s="738"/>
      <c r="C64" s="789"/>
      <c r="D64" s="790"/>
      <c r="E64" s="790"/>
      <c r="F64" s="790"/>
      <c r="G64" s="790"/>
      <c r="H64" s="790"/>
      <c r="I64" s="790"/>
      <c r="J64" s="790"/>
      <c r="K64" s="790"/>
      <c r="L64" s="790"/>
      <c r="M64" s="790"/>
      <c r="N64" s="791"/>
    </row>
    <row r="65" spans="1:14" ht="15" customHeight="1" x14ac:dyDescent="0.25">
      <c r="A65" s="755"/>
      <c r="B65" s="738"/>
      <c r="C65" s="789"/>
      <c r="D65" s="790"/>
      <c r="E65" s="790"/>
      <c r="F65" s="790"/>
      <c r="G65" s="790"/>
      <c r="H65" s="790"/>
      <c r="I65" s="790"/>
      <c r="J65" s="790"/>
      <c r="K65" s="790"/>
      <c r="L65" s="790"/>
      <c r="M65" s="790"/>
      <c r="N65" s="791"/>
    </row>
    <row r="66" spans="1:14" ht="15" customHeight="1" x14ac:dyDescent="0.25">
      <c r="A66" s="755"/>
      <c r="B66" s="738"/>
      <c r="C66" s="789"/>
      <c r="D66" s="790"/>
      <c r="E66" s="790"/>
      <c r="F66" s="790"/>
      <c r="G66" s="790"/>
      <c r="H66" s="790"/>
      <c r="I66" s="790"/>
      <c r="J66" s="790"/>
      <c r="K66" s="790"/>
      <c r="L66" s="790"/>
      <c r="M66" s="790"/>
      <c r="N66" s="791"/>
    </row>
    <row r="67" spans="1:14" ht="15" customHeight="1" x14ac:dyDescent="0.25">
      <c r="A67" s="755"/>
      <c r="B67" s="738"/>
      <c r="C67" s="789"/>
      <c r="D67" s="790"/>
      <c r="E67" s="790"/>
      <c r="F67" s="790"/>
      <c r="G67" s="790"/>
      <c r="H67" s="790"/>
      <c r="I67" s="790"/>
      <c r="J67" s="790"/>
      <c r="K67" s="790"/>
      <c r="L67" s="790"/>
      <c r="M67" s="790"/>
      <c r="N67" s="791"/>
    </row>
    <row r="68" spans="1:14" ht="15" customHeight="1" x14ac:dyDescent="0.25">
      <c r="A68" s="755"/>
      <c r="B68" s="738"/>
      <c r="C68" s="789"/>
      <c r="D68" s="790"/>
      <c r="E68" s="790"/>
      <c r="F68" s="790"/>
      <c r="G68" s="790"/>
      <c r="H68" s="790"/>
      <c r="I68" s="790"/>
      <c r="J68" s="790"/>
      <c r="K68" s="790"/>
      <c r="L68" s="790"/>
      <c r="M68" s="790"/>
      <c r="N68" s="791"/>
    </row>
    <row r="69" spans="1:14" ht="15" customHeight="1" x14ac:dyDescent="0.25">
      <c r="A69" s="755"/>
      <c r="B69" s="738"/>
      <c r="C69" s="789"/>
      <c r="D69" s="790"/>
      <c r="E69" s="790"/>
      <c r="F69" s="790"/>
      <c r="G69" s="790"/>
      <c r="H69" s="790"/>
      <c r="I69" s="790"/>
      <c r="J69" s="790"/>
      <c r="K69" s="790"/>
      <c r="L69" s="790"/>
      <c r="M69" s="790"/>
      <c r="N69" s="791"/>
    </row>
    <row r="70" spans="1:14" ht="15" customHeight="1" x14ac:dyDescent="0.25">
      <c r="A70" s="755"/>
      <c r="B70" s="738"/>
      <c r="C70" s="789"/>
      <c r="D70" s="790"/>
      <c r="E70" s="790"/>
      <c r="F70" s="790"/>
      <c r="G70" s="790"/>
      <c r="H70" s="790"/>
      <c r="I70" s="790"/>
      <c r="J70" s="790"/>
      <c r="K70" s="790"/>
      <c r="L70" s="790"/>
      <c r="M70" s="790"/>
      <c r="N70" s="791"/>
    </row>
    <row r="71" spans="1:14" ht="15" customHeight="1" x14ac:dyDescent="0.25">
      <c r="A71" s="755"/>
      <c r="B71" s="738"/>
      <c r="C71" s="789"/>
      <c r="D71" s="790"/>
      <c r="E71" s="790"/>
      <c r="F71" s="790"/>
      <c r="G71" s="790"/>
      <c r="H71" s="790"/>
      <c r="I71" s="790"/>
      <c r="J71" s="790"/>
      <c r="K71" s="790"/>
      <c r="L71" s="790"/>
      <c r="M71" s="790"/>
      <c r="N71" s="791"/>
    </row>
    <row r="72" spans="1:14" ht="15" customHeight="1" x14ac:dyDescent="0.25">
      <c r="A72" s="755"/>
      <c r="B72" s="738"/>
      <c r="C72" s="789"/>
      <c r="D72" s="790"/>
      <c r="E72" s="790"/>
      <c r="F72" s="790"/>
      <c r="G72" s="790"/>
      <c r="H72" s="790"/>
      <c r="I72" s="790"/>
      <c r="J72" s="790"/>
      <c r="K72" s="790"/>
      <c r="L72" s="790"/>
      <c r="M72" s="790"/>
      <c r="N72" s="791"/>
    </row>
    <row r="73" spans="1:14" ht="15.75" customHeight="1" thickBot="1" x14ac:dyDescent="0.3">
      <c r="A73" s="756"/>
      <c r="B73" s="739"/>
      <c r="C73" s="789"/>
      <c r="D73" s="790"/>
      <c r="E73" s="790"/>
      <c r="F73" s="790"/>
      <c r="G73" s="790"/>
      <c r="H73" s="790"/>
      <c r="I73" s="790"/>
      <c r="J73" s="790"/>
      <c r="K73" s="790"/>
      <c r="L73" s="790"/>
      <c r="M73" s="790"/>
      <c r="N73" s="791"/>
    </row>
    <row r="74" spans="1:14" ht="15" customHeight="1" x14ac:dyDescent="0.25">
      <c r="A74" s="728">
        <v>4</v>
      </c>
      <c r="B74" s="737" t="str">
        <f>VLOOKUP(A74,PROPONENTES!$A$10:$B$42,2)</f>
        <v>MLG INGENIERIA SAS</v>
      </c>
      <c r="C74" s="786"/>
      <c r="D74" s="787"/>
      <c r="E74" s="787"/>
      <c r="F74" s="787"/>
      <c r="G74" s="787"/>
      <c r="H74" s="787"/>
      <c r="I74" s="787"/>
      <c r="J74" s="787"/>
      <c r="K74" s="787"/>
      <c r="L74" s="787"/>
      <c r="M74" s="787"/>
      <c r="N74" s="788"/>
    </row>
    <row r="75" spans="1:14" ht="15" customHeight="1" x14ac:dyDescent="0.25">
      <c r="A75" s="729"/>
      <c r="B75" s="738"/>
      <c r="C75" s="789"/>
      <c r="D75" s="790"/>
      <c r="E75" s="790"/>
      <c r="F75" s="790"/>
      <c r="G75" s="790"/>
      <c r="H75" s="790"/>
      <c r="I75" s="790"/>
      <c r="J75" s="790"/>
      <c r="K75" s="790"/>
      <c r="L75" s="790"/>
      <c r="M75" s="790"/>
      <c r="N75" s="791"/>
    </row>
    <row r="76" spans="1:14" ht="15" customHeight="1" x14ac:dyDescent="0.25">
      <c r="A76" s="729"/>
      <c r="B76" s="738"/>
      <c r="C76" s="789"/>
      <c r="D76" s="790"/>
      <c r="E76" s="790"/>
      <c r="F76" s="790"/>
      <c r="G76" s="790"/>
      <c r="H76" s="790"/>
      <c r="I76" s="790"/>
      <c r="J76" s="790"/>
      <c r="K76" s="790"/>
      <c r="L76" s="790"/>
      <c r="M76" s="790"/>
      <c r="N76" s="791"/>
    </row>
    <row r="77" spans="1:14" ht="15" customHeight="1" x14ac:dyDescent="0.25">
      <c r="A77" s="729"/>
      <c r="B77" s="738"/>
      <c r="C77" s="789"/>
      <c r="D77" s="790"/>
      <c r="E77" s="790"/>
      <c r="F77" s="790"/>
      <c r="G77" s="790"/>
      <c r="H77" s="790"/>
      <c r="I77" s="790"/>
      <c r="J77" s="790"/>
      <c r="K77" s="790"/>
      <c r="L77" s="790"/>
      <c r="M77" s="790"/>
      <c r="N77" s="791"/>
    </row>
    <row r="78" spans="1:14" ht="15" customHeight="1" x14ac:dyDescent="0.25">
      <c r="A78" s="729"/>
      <c r="B78" s="738"/>
      <c r="C78" s="789"/>
      <c r="D78" s="790"/>
      <c r="E78" s="790"/>
      <c r="F78" s="790"/>
      <c r="G78" s="790"/>
      <c r="H78" s="790"/>
      <c r="I78" s="790"/>
      <c r="J78" s="790"/>
      <c r="K78" s="790"/>
      <c r="L78" s="790"/>
      <c r="M78" s="790"/>
      <c r="N78" s="791"/>
    </row>
    <row r="79" spans="1:14" ht="15" customHeight="1" x14ac:dyDescent="0.25">
      <c r="A79" s="729"/>
      <c r="B79" s="738"/>
      <c r="C79" s="789"/>
      <c r="D79" s="790"/>
      <c r="E79" s="790"/>
      <c r="F79" s="790"/>
      <c r="G79" s="790"/>
      <c r="H79" s="790"/>
      <c r="I79" s="790"/>
      <c r="J79" s="790"/>
      <c r="K79" s="790"/>
      <c r="L79" s="790"/>
      <c r="M79" s="790"/>
      <c r="N79" s="791"/>
    </row>
    <row r="80" spans="1:14" ht="15" customHeight="1" x14ac:dyDescent="0.25">
      <c r="A80" s="729"/>
      <c r="B80" s="738"/>
      <c r="C80" s="789"/>
      <c r="D80" s="790"/>
      <c r="E80" s="790"/>
      <c r="F80" s="790"/>
      <c r="G80" s="790"/>
      <c r="H80" s="790"/>
      <c r="I80" s="790"/>
      <c r="J80" s="790"/>
      <c r="K80" s="790"/>
      <c r="L80" s="790"/>
      <c r="M80" s="790"/>
      <c r="N80" s="791"/>
    </row>
    <row r="81" spans="1:14" ht="15" customHeight="1" x14ac:dyDescent="0.25">
      <c r="A81" s="729"/>
      <c r="B81" s="738"/>
      <c r="C81" s="789"/>
      <c r="D81" s="790"/>
      <c r="E81" s="790"/>
      <c r="F81" s="790"/>
      <c r="G81" s="790"/>
      <c r="H81" s="790"/>
      <c r="I81" s="790"/>
      <c r="J81" s="790"/>
      <c r="K81" s="790"/>
      <c r="L81" s="790"/>
      <c r="M81" s="790"/>
      <c r="N81" s="791"/>
    </row>
    <row r="82" spans="1:14" ht="15" customHeight="1" x14ac:dyDescent="0.25">
      <c r="A82" s="729"/>
      <c r="B82" s="738"/>
      <c r="C82" s="789"/>
      <c r="D82" s="790"/>
      <c r="E82" s="790"/>
      <c r="F82" s="790"/>
      <c r="G82" s="790"/>
      <c r="H82" s="790"/>
      <c r="I82" s="790"/>
      <c r="J82" s="790"/>
      <c r="K82" s="790"/>
      <c r="L82" s="790"/>
      <c r="M82" s="790"/>
      <c r="N82" s="791"/>
    </row>
    <row r="83" spans="1:14" ht="15" customHeight="1" x14ac:dyDescent="0.25">
      <c r="A83" s="729"/>
      <c r="B83" s="738"/>
      <c r="C83" s="789"/>
      <c r="D83" s="790"/>
      <c r="E83" s="790"/>
      <c r="F83" s="790"/>
      <c r="G83" s="790"/>
      <c r="H83" s="790"/>
      <c r="I83" s="790"/>
      <c r="J83" s="790"/>
      <c r="K83" s="790"/>
      <c r="L83" s="790"/>
      <c r="M83" s="790"/>
      <c r="N83" s="791"/>
    </row>
    <row r="84" spans="1:14" ht="15" customHeight="1" x14ac:dyDescent="0.25">
      <c r="A84" s="729"/>
      <c r="B84" s="738"/>
      <c r="C84" s="789"/>
      <c r="D84" s="790"/>
      <c r="E84" s="790"/>
      <c r="F84" s="790"/>
      <c r="G84" s="790"/>
      <c r="H84" s="790"/>
      <c r="I84" s="790"/>
      <c r="J84" s="790"/>
      <c r="K84" s="790"/>
      <c r="L84" s="790"/>
      <c r="M84" s="790"/>
      <c r="N84" s="791"/>
    </row>
    <row r="85" spans="1:14" ht="15" customHeight="1" x14ac:dyDescent="0.25">
      <c r="A85" s="729"/>
      <c r="B85" s="738"/>
      <c r="C85" s="789"/>
      <c r="D85" s="790"/>
      <c r="E85" s="790"/>
      <c r="F85" s="790"/>
      <c r="G85" s="790"/>
      <c r="H85" s="790"/>
      <c r="I85" s="790"/>
      <c r="J85" s="790"/>
      <c r="K85" s="790"/>
      <c r="L85" s="790"/>
      <c r="M85" s="790"/>
      <c r="N85" s="791"/>
    </row>
    <row r="86" spans="1:14" ht="15" customHeight="1" x14ac:dyDescent="0.25">
      <c r="A86" s="729"/>
      <c r="B86" s="738"/>
      <c r="C86" s="789"/>
      <c r="D86" s="790"/>
      <c r="E86" s="790"/>
      <c r="F86" s="790"/>
      <c r="G86" s="790"/>
      <c r="H86" s="790"/>
      <c r="I86" s="790"/>
      <c r="J86" s="790"/>
      <c r="K86" s="790"/>
      <c r="L86" s="790"/>
      <c r="M86" s="790"/>
      <c r="N86" s="791"/>
    </row>
    <row r="87" spans="1:14" ht="15" customHeight="1" x14ac:dyDescent="0.25">
      <c r="A87" s="729"/>
      <c r="B87" s="738"/>
      <c r="C87" s="789"/>
      <c r="D87" s="790"/>
      <c r="E87" s="790"/>
      <c r="F87" s="790"/>
      <c r="G87" s="790"/>
      <c r="H87" s="790"/>
      <c r="I87" s="790"/>
      <c r="J87" s="790"/>
      <c r="K87" s="790"/>
      <c r="L87" s="790"/>
      <c r="M87" s="790"/>
      <c r="N87" s="791"/>
    </row>
    <row r="88" spans="1:14" ht="15" customHeight="1" x14ac:dyDescent="0.25">
      <c r="A88" s="729"/>
      <c r="B88" s="738"/>
      <c r="C88" s="789"/>
      <c r="D88" s="790"/>
      <c r="E88" s="790"/>
      <c r="F88" s="790"/>
      <c r="G88" s="790"/>
      <c r="H88" s="790"/>
      <c r="I88" s="790"/>
      <c r="J88" s="790"/>
      <c r="K88" s="790"/>
      <c r="L88" s="790"/>
      <c r="M88" s="790"/>
      <c r="N88" s="791"/>
    </row>
    <row r="89" spans="1:14" ht="15" customHeight="1" x14ac:dyDescent="0.25">
      <c r="A89" s="729"/>
      <c r="B89" s="738"/>
      <c r="C89" s="789"/>
      <c r="D89" s="790"/>
      <c r="E89" s="790"/>
      <c r="F89" s="790"/>
      <c r="G89" s="790"/>
      <c r="H89" s="790"/>
      <c r="I89" s="790"/>
      <c r="J89" s="790"/>
      <c r="K89" s="790"/>
      <c r="L89" s="790"/>
      <c r="M89" s="790"/>
      <c r="N89" s="791"/>
    </row>
    <row r="90" spans="1:14" ht="15" customHeight="1" x14ac:dyDescent="0.25">
      <c r="A90" s="729"/>
      <c r="B90" s="738"/>
      <c r="C90" s="789"/>
      <c r="D90" s="790"/>
      <c r="E90" s="790"/>
      <c r="F90" s="790"/>
      <c r="G90" s="790"/>
      <c r="H90" s="790"/>
      <c r="I90" s="790"/>
      <c r="J90" s="790"/>
      <c r="K90" s="790"/>
      <c r="L90" s="790"/>
      <c r="M90" s="790"/>
      <c r="N90" s="791"/>
    </row>
    <row r="91" spans="1:14" ht="15" customHeight="1" x14ac:dyDescent="0.25">
      <c r="A91" s="729"/>
      <c r="B91" s="738"/>
      <c r="C91" s="789"/>
      <c r="D91" s="790"/>
      <c r="E91" s="790"/>
      <c r="F91" s="790"/>
      <c r="G91" s="790"/>
      <c r="H91" s="790"/>
      <c r="I91" s="790"/>
      <c r="J91" s="790"/>
      <c r="K91" s="790"/>
      <c r="L91" s="790"/>
      <c r="M91" s="790"/>
      <c r="N91" s="791"/>
    </row>
    <row r="92" spans="1:14" ht="15" customHeight="1" x14ac:dyDescent="0.25">
      <c r="A92" s="729"/>
      <c r="B92" s="738"/>
      <c r="C92" s="789"/>
      <c r="D92" s="790"/>
      <c r="E92" s="790"/>
      <c r="F92" s="790"/>
      <c r="G92" s="790"/>
      <c r="H92" s="790"/>
      <c r="I92" s="790"/>
      <c r="J92" s="790"/>
      <c r="K92" s="790"/>
      <c r="L92" s="790"/>
      <c r="M92" s="790"/>
      <c r="N92" s="791"/>
    </row>
    <row r="93" spans="1:14" ht="15" customHeight="1" x14ac:dyDescent="0.25">
      <c r="A93" s="729"/>
      <c r="B93" s="738"/>
      <c r="C93" s="789"/>
      <c r="D93" s="790"/>
      <c r="E93" s="790"/>
      <c r="F93" s="790"/>
      <c r="G93" s="790"/>
      <c r="H93" s="790"/>
      <c r="I93" s="790"/>
      <c r="J93" s="790"/>
      <c r="K93" s="790"/>
      <c r="L93" s="790"/>
      <c r="M93" s="790"/>
      <c r="N93" s="791"/>
    </row>
    <row r="94" spans="1:14" ht="15" customHeight="1" x14ac:dyDescent="0.25">
      <c r="A94" s="729"/>
      <c r="B94" s="738"/>
      <c r="C94" s="789"/>
      <c r="D94" s="790"/>
      <c r="E94" s="790"/>
      <c r="F94" s="790"/>
      <c r="G94" s="790"/>
      <c r="H94" s="790"/>
      <c r="I94" s="790"/>
      <c r="J94" s="790"/>
      <c r="K94" s="790"/>
      <c r="L94" s="790"/>
      <c r="M94" s="790"/>
      <c r="N94" s="791"/>
    </row>
    <row r="95" spans="1:14" ht="15" customHeight="1" x14ac:dyDescent="0.25">
      <c r="A95" s="729"/>
      <c r="B95" s="738"/>
      <c r="C95" s="789"/>
      <c r="D95" s="790"/>
      <c r="E95" s="790"/>
      <c r="F95" s="790"/>
      <c r="G95" s="790"/>
      <c r="H95" s="790"/>
      <c r="I95" s="790"/>
      <c r="J95" s="790"/>
      <c r="K95" s="790"/>
      <c r="L95" s="790"/>
      <c r="M95" s="790"/>
      <c r="N95" s="791"/>
    </row>
    <row r="96" spans="1:14" ht="15.75" customHeight="1" thickBot="1" x14ac:dyDescent="0.3">
      <c r="A96" s="730"/>
      <c r="B96" s="739"/>
      <c r="C96" s="789"/>
      <c r="D96" s="790"/>
      <c r="E96" s="790"/>
      <c r="F96" s="790"/>
      <c r="G96" s="790"/>
      <c r="H96" s="790"/>
      <c r="I96" s="790"/>
      <c r="J96" s="790"/>
      <c r="K96" s="790"/>
      <c r="L96" s="790"/>
      <c r="M96" s="790"/>
      <c r="N96" s="791"/>
    </row>
    <row r="97" spans="1:14" ht="15" customHeight="1" x14ac:dyDescent="0.25">
      <c r="A97" s="728">
        <v>5</v>
      </c>
      <c r="B97" s="737" t="str">
        <f>VLOOKUP(A97,PROPONENTES!$A$10:$B$42,2)</f>
        <v>CONSORCIO PARQUES KENNEDY DP 2024</v>
      </c>
      <c r="C97" s="786" t="s">
        <v>584</v>
      </c>
      <c r="D97" s="787"/>
      <c r="E97" s="787"/>
      <c r="F97" s="787"/>
      <c r="G97" s="787"/>
      <c r="H97" s="787"/>
      <c r="I97" s="787"/>
      <c r="J97" s="787"/>
      <c r="K97" s="787"/>
      <c r="L97" s="787"/>
      <c r="M97" s="787"/>
      <c r="N97" s="788"/>
    </row>
    <row r="98" spans="1:14" ht="15" customHeight="1" x14ac:dyDescent="0.25">
      <c r="A98" s="729"/>
      <c r="B98" s="738"/>
      <c r="C98" s="789"/>
      <c r="D98" s="790"/>
      <c r="E98" s="790"/>
      <c r="F98" s="790"/>
      <c r="G98" s="790"/>
      <c r="H98" s="790"/>
      <c r="I98" s="790"/>
      <c r="J98" s="790"/>
      <c r="K98" s="790"/>
      <c r="L98" s="790"/>
      <c r="M98" s="790"/>
      <c r="N98" s="791"/>
    </row>
    <row r="99" spans="1:14" ht="15" customHeight="1" x14ac:dyDescent="0.25">
      <c r="A99" s="729"/>
      <c r="B99" s="738"/>
      <c r="C99" s="789"/>
      <c r="D99" s="790"/>
      <c r="E99" s="790"/>
      <c r="F99" s="790"/>
      <c r="G99" s="790"/>
      <c r="H99" s="790"/>
      <c r="I99" s="790"/>
      <c r="J99" s="790"/>
      <c r="K99" s="790"/>
      <c r="L99" s="790"/>
      <c r="M99" s="790"/>
      <c r="N99" s="791"/>
    </row>
    <row r="100" spans="1:14" ht="15" customHeight="1" x14ac:dyDescent="0.25">
      <c r="A100" s="729"/>
      <c r="B100" s="738"/>
      <c r="C100" s="789"/>
      <c r="D100" s="790"/>
      <c r="E100" s="790"/>
      <c r="F100" s="790"/>
      <c r="G100" s="790"/>
      <c r="H100" s="790"/>
      <c r="I100" s="790"/>
      <c r="J100" s="790"/>
      <c r="K100" s="790"/>
      <c r="L100" s="790"/>
      <c r="M100" s="790"/>
      <c r="N100" s="791"/>
    </row>
    <row r="101" spans="1:14" ht="15" customHeight="1" x14ac:dyDescent="0.25">
      <c r="A101" s="729"/>
      <c r="B101" s="738"/>
      <c r="C101" s="789"/>
      <c r="D101" s="790"/>
      <c r="E101" s="790"/>
      <c r="F101" s="790"/>
      <c r="G101" s="790"/>
      <c r="H101" s="790"/>
      <c r="I101" s="790"/>
      <c r="J101" s="790"/>
      <c r="K101" s="790"/>
      <c r="L101" s="790"/>
      <c r="M101" s="790"/>
      <c r="N101" s="791"/>
    </row>
    <row r="102" spans="1:14" ht="15" customHeight="1" x14ac:dyDescent="0.25">
      <c r="A102" s="729"/>
      <c r="B102" s="738"/>
      <c r="C102" s="789"/>
      <c r="D102" s="790"/>
      <c r="E102" s="790"/>
      <c r="F102" s="790"/>
      <c r="G102" s="790"/>
      <c r="H102" s="790"/>
      <c r="I102" s="790"/>
      <c r="J102" s="790"/>
      <c r="K102" s="790"/>
      <c r="L102" s="790"/>
      <c r="M102" s="790"/>
      <c r="N102" s="791"/>
    </row>
    <row r="103" spans="1:14" ht="15" customHeight="1" x14ac:dyDescent="0.25">
      <c r="A103" s="729"/>
      <c r="B103" s="738"/>
      <c r="C103" s="789"/>
      <c r="D103" s="790"/>
      <c r="E103" s="790"/>
      <c r="F103" s="790"/>
      <c r="G103" s="790"/>
      <c r="H103" s="790"/>
      <c r="I103" s="790"/>
      <c r="J103" s="790"/>
      <c r="K103" s="790"/>
      <c r="L103" s="790"/>
      <c r="M103" s="790"/>
      <c r="N103" s="791"/>
    </row>
    <row r="104" spans="1:14" ht="15" customHeight="1" x14ac:dyDescent="0.25">
      <c r="A104" s="729"/>
      <c r="B104" s="738"/>
      <c r="C104" s="789"/>
      <c r="D104" s="790"/>
      <c r="E104" s="790"/>
      <c r="F104" s="790"/>
      <c r="G104" s="790"/>
      <c r="H104" s="790"/>
      <c r="I104" s="790"/>
      <c r="J104" s="790"/>
      <c r="K104" s="790"/>
      <c r="L104" s="790"/>
      <c r="M104" s="790"/>
      <c r="N104" s="791"/>
    </row>
    <row r="105" spans="1:14" ht="15" customHeight="1" x14ac:dyDescent="0.25">
      <c r="A105" s="729"/>
      <c r="B105" s="738"/>
      <c r="C105" s="789"/>
      <c r="D105" s="790"/>
      <c r="E105" s="790"/>
      <c r="F105" s="790"/>
      <c r="G105" s="790"/>
      <c r="H105" s="790"/>
      <c r="I105" s="790"/>
      <c r="J105" s="790"/>
      <c r="K105" s="790"/>
      <c r="L105" s="790"/>
      <c r="M105" s="790"/>
      <c r="N105" s="791"/>
    </row>
    <row r="106" spans="1:14" ht="15" customHeight="1" x14ac:dyDescent="0.25">
      <c r="A106" s="729"/>
      <c r="B106" s="738"/>
      <c r="C106" s="789"/>
      <c r="D106" s="790"/>
      <c r="E106" s="790"/>
      <c r="F106" s="790"/>
      <c r="G106" s="790"/>
      <c r="H106" s="790"/>
      <c r="I106" s="790"/>
      <c r="J106" s="790"/>
      <c r="K106" s="790"/>
      <c r="L106" s="790"/>
      <c r="M106" s="790"/>
      <c r="N106" s="791"/>
    </row>
    <row r="107" spans="1:14" ht="15" customHeight="1" x14ac:dyDescent="0.25">
      <c r="A107" s="729"/>
      <c r="B107" s="738"/>
      <c r="C107" s="789"/>
      <c r="D107" s="790"/>
      <c r="E107" s="790"/>
      <c r="F107" s="790"/>
      <c r="G107" s="790"/>
      <c r="H107" s="790"/>
      <c r="I107" s="790"/>
      <c r="J107" s="790"/>
      <c r="K107" s="790"/>
      <c r="L107" s="790"/>
      <c r="M107" s="790"/>
      <c r="N107" s="791"/>
    </row>
    <row r="108" spans="1:14" ht="15" customHeight="1" x14ac:dyDescent="0.25">
      <c r="A108" s="729"/>
      <c r="B108" s="738"/>
      <c r="C108" s="789"/>
      <c r="D108" s="790"/>
      <c r="E108" s="790"/>
      <c r="F108" s="790"/>
      <c r="G108" s="790"/>
      <c r="H108" s="790"/>
      <c r="I108" s="790"/>
      <c r="J108" s="790"/>
      <c r="K108" s="790"/>
      <c r="L108" s="790"/>
      <c r="M108" s="790"/>
      <c r="N108" s="791"/>
    </row>
    <row r="109" spans="1:14" ht="15" customHeight="1" x14ac:dyDescent="0.25">
      <c r="A109" s="729"/>
      <c r="B109" s="738"/>
      <c r="C109" s="789"/>
      <c r="D109" s="790"/>
      <c r="E109" s="790"/>
      <c r="F109" s="790"/>
      <c r="G109" s="790"/>
      <c r="H109" s="790"/>
      <c r="I109" s="790"/>
      <c r="J109" s="790"/>
      <c r="K109" s="790"/>
      <c r="L109" s="790"/>
      <c r="M109" s="790"/>
      <c r="N109" s="791"/>
    </row>
    <row r="110" spans="1:14" ht="15" customHeight="1" x14ac:dyDescent="0.25">
      <c r="A110" s="729"/>
      <c r="B110" s="738"/>
      <c r="C110" s="789"/>
      <c r="D110" s="790"/>
      <c r="E110" s="790"/>
      <c r="F110" s="790"/>
      <c r="G110" s="790"/>
      <c r="H110" s="790"/>
      <c r="I110" s="790"/>
      <c r="J110" s="790"/>
      <c r="K110" s="790"/>
      <c r="L110" s="790"/>
      <c r="M110" s="790"/>
      <c r="N110" s="791"/>
    </row>
    <row r="111" spans="1:14" ht="15" customHeight="1" x14ac:dyDescent="0.25">
      <c r="A111" s="729"/>
      <c r="B111" s="738"/>
      <c r="C111" s="789"/>
      <c r="D111" s="790"/>
      <c r="E111" s="790"/>
      <c r="F111" s="790"/>
      <c r="G111" s="790"/>
      <c r="H111" s="790"/>
      <c r="I111" s="790"/>
      <c r="J111" s="790"/>
      <c r="K111" s="790"/>
      <c r="L111" s="790"/>
      <c r="M111" s="790"/>
      <c r="N111" s="791"/>
    </row>
    <row r="112" spans="1:14" ht="15" customHeight="1" x14ac:dyDescent="0.25">
      <c r="A112" s="729"/>
      <c r="B112" s="738"/>
      <c r="C112" s="789"/>
      <c r="D112" s="790"/>
      <c r="E112" s="790"/>
      <c r="F112" s="790"/>
      <c r="G112" s="790"/>
      <c r="H112" s="790"/>
      <c r="I112" s="790"/>
      <c r="J112" s="790"/>
      <c r="K112" s="790"/>
      <c r="L112" s="790"/>
      <c r="M112" s="790"/>
      <c r="N112" s="791"/>
    </row>
    <row r="113" spans="1:14" ht="15" customHeight="1" x14ac:dyDescent="0.25">
      <c r="A113" s="729"/>
      <c r="B113" s="738"/>
      <c r="C113" s="789"/>
      <c r="D113" s="790"/>
      <c r="E113" s="790"/>
      <c r="F113" s="790"/>
      <c r="G113" s="790"/>
      <c r="H113" s="790"/>
      <c r="I113" s="790"/>
      <c r="J113" s="790"/>
      <c r="K113" s="790"/>
      <c r="L113" s="790"/>
      <c r="M113" s="790"/>
      <c r="N113" s="791"/>
    </row>
    <row r="114" spans="1:14" ht="15" customHeight="1" x14ac:dyDescent="0.25">
      <c r="A114" s="729"/>
      <c r="B114" s="738"/>
      <c r="C114" s="789"/>
      <c r="D114" s="790"/>
      <c r="E114" s="790"/>
      <c r="F114" s="790"/>
      <c r="G114" s="790"/>
      <c r="H114" s="790"/>
      <c r="I114" s="790"/>
      <c r="J114" s="790"/>
      <c r="K114" s="790"/>
      <c r="L114" s="790"/>
      <c r="M114" s="790"/>
      <c r="N114" s="791"/>
    </row>
    <row r="115" spans="1:14" ht="15" customHeight="1" x14ac:dyDescent="0.25">
      <c r="A115" s="729"/>
      <c r="B115" s="738"/>
      <c r="C115" s="789"/>
      <c r="D115" s="790"/>
      <c r="E115" s="790"/>
      <c r="F115" s="790"/>
      <c r="G115" s="790"/>
      <c r="H115" s="790"/>
      <c r="I115" s="790"/>
      <c r="J115" s="790"/>
      <c r="K115" s="790"/>
      <c r="L115" s="790"/>
      <c r="M115" s="790"/>
      <c r="N115" s="791"/>
    </row>
    <row r="116" spans="1:14" ht="15" customHeight="1" x14ac:dyDescent="0.25">
      <c r="A116" s="729"/>
      <c r="B116" s="738"/>
      <c r="C116" s="789"/>
      <c r="D116" s="790"/>
      <c r="E116" s="790"/>
      <c r="F116" s="790"/>
      <c r="G116" s="790"/>
      <c r="H116" s="790"/>
      <c r="I116" s="790"/>
      <c r="J116" s="790"/>
      <c r="K116" s="790"/>
      <c r="L116" s="790"/>
      <c r="M116" s="790"/>
      <c r="N116" s="791"/>
    </row>
    <row r="117" spans="1:14" ht="15" customHeight="1" x14ac:dyDescent="0.25">
      <c r="A117" s="729"/>
      <c r="B117" s="738"/>
      <c r="C117" s="789"/>
      <c r="D117" s="790"/>
      <c r="E117" s="790"/>
      <c r="F117" s="790"/>
      <c r="G117" s="790"/>
      <c r="H117" s="790"/>
      <c r="I117" s="790"/>
      <c r="J117" s="790"/>
      <c r="K117" s="790"/>
      <c r="L117" s="790"/>
      <c r="M117" s="790"/>
      <c r="N117" s="791"/>
    </row>
    <row r="118" spans="1:14" ht="15" customHeight="1" x14ac:dyDescent="0.25">
      <c r="A118" s="729"/>
      <c r="B118" s="738"/>
      <c r="C118" s="789"/>
      <c r="D118" s="790"/>
      <c r="E118" s="790"/>
      <c r="F118" s="790"/>
      <c r="G118" s="790"/>
      <c r="H118" s="790"/>
      <c r="I118" s="790"/>
      <c r="J118" s="790"/>
      <c r="K118" s="790"/>
      <c r="L118" s="790"/>
      <c r="M118" s="790"/>
      <c r="N118" s="791"/>
    </row>
    <row r="119" spans="1:14" ht="15.75" customHeight="1" thickBot="1" x14ac:dyDescent="0.3">
      <c r="A119" s="730"/>
      <c r="B119" s="739"/>
      <c r="C119" s="789"/>
      <c r="D119" s="790"/>
      <c r="E119" s="790"/>
      <c r="F119" s="790"/>
      <c r="G119" s="790"/>
      <c r="H119" s="790"/>
      <c r="I119" s="790"/>
      <c r="J119" s="790"/>
      <c r="K119" s="790"/>
      <c r="L119" s="790"/>
      <c r="M119" s="790"/>
      <c r="N119" s="791"/>
    </row>
    <row r="120" spans="1:14" ht="15" customHeight="1" x14ac:dyDescent="0.25">
      <c r="A120" s="728">
        <v>6</v>
      </c>
      <c r="B120" s="737" t="str">
        <f>VLOOKUP(A120,PROPONENTES!$A$10:$B$42,2)</f>
        <v>CONSORCIO PARQUES KENNEDY 2024 - 1</v>
      </c>
      <c r="C120" s="786"/>
      <c r="D120" s="787"/>
      <c r="E120" s="787"/>
      <c r="F120" s="787"/>
      <c r="G120" s="787"/>
      <c r="H120" s="787"/>
      <c r="I120" s="787"/>
      <c r="J120" s="787"/>
      <c r="K120" s="787"/>
      <c r="L120" s="787"/>
      <c r="M120" s="787"/>
      <c r="N120" s="788"/>
    </row>
    <row r="121" spans="1:14" ht="15" customHeight="1" x14ac:dyDescent="0.25">
      <c r="A121" s="729"/>
      <c r="B121" s="738"/>
      <c r="C121" s="789"/>
      <c r="D121" s="790"/>
      <c r="E121" s="790"/>
      <c r="F121" s="790"/>
      <c r="G121" s="790"/>
      <c r="H121" s="790"/>
      <c r="I121" s="790"/>
      <c r="J121" s="790"/>
      <c r="K121" s="790"/>
      <c r="L121" s="790"/>
      <c r="M121" s="790"/>
      <c r="N121" s="791"/>
    </row>
    <row r="122" spans="1:14" ht="15" customHeight="1" x14ac:dyDescent="0.25">
      <c r="A122" s="729"/>
      <c r="B122" s="738"/>
      <c r="C122" s="789"/>
      <c r="D122" s="790"/>
      <c r="E122" s="790"/>
      <c r="F122" s="790"/>
      <c r="G122" s="790"/>
      <c r="H122" s="790"/>
      <c r="I122" s="790"/>
      <c r="J122" s="790"/>
      <c r="K122" s="790"/>
      <c r="L122" s="790"/>
      <c r="M122" s="790"/>
      <c r="N122" s="791"/>
    </row>
    <row r="123" spans="1:14" ht="15" customHeight="1" x14ac:dyDescent="0.25">
      <c r="A123" s="729"/>
      <c r="B123" s="738"/>
      <c r="C123" s="789"/>
      <c r="D123" s="790"/>
      <c r="E123" s="790"/>
      <c r="F123" s="790"/>
      <c r="G123" s="790"/>
      <c r="H123" s="790"/>
      <c r="I123" s="790"/>
      <c r="J123" s="790"/>
      <c r="K123" s="790"/>
      <c r="L123" s="790"/>
      <c r="M123" s="790"/>
      <c r="N123" s="791"/>
    </row>
    <row r="124" spans="1:14" ht="15" customHeight="1" x14ac:dyDescent="0.25">
      <c r="A124" s="729"/>
      <c r="B124" s="738"/>
      <c r="C124" s="789"/>
      <c r="D124" s="790"/>
      <c r="E124" s="790"/>
      <c r="F124" s="790"/>
      <c r="G124" s="790"/>
      <c r="H124" s="790"/>
      <c r="I124" s="790"/>
      <c r="J124" s="790"/>
      <c r="K124" s="790"/>
      <c r="L124" s="790"/>
      <c r="M124" s="790"/>
      <c r="N124" s="791"/>
    </row>
    <row r="125" spans="1:14" ht="15" customHeight="1" x14ac:dyDescent="0.25">
      <c r="A125" s="729"/>
      <c r="B125" s="738"/>
      <c r="C125" s="789"/>
      <c r="D125" s="790"/>
      <c r="E125" s="790"/>
      <c r="F125" s="790"/>
      <c r="G125" s="790"/>
      <c r="H125" s="790"/>
      <c r="I125" s="790"/>
      <c r="J125" s="790"/>
      <c r="K125" s="790"/>
      <c r="L125" s="790"/>
      <c r="M125" s="790"/>
      <c r="N125" s="791"/>
    </row>
    <row r="126" spans="1:14" ht="15" customHeight="1" x14ac:dyDescent="0.25">
      <c r="A126" s="729"/>
      <c r="B126" s="738"/>
      <c r="C126" s="789"/>
      <c r="D126" s="790"/>
      <c r="E126" s="790"/>
      <c r="F126" s="790"/>
      <c r="G126" s="790"/>
      <c r="H126" s="790"/>
      <c r="I126" s="790"/>
      <c r="J126" s="790"/>
      <c r="K126" s="790"/>
      <c r="L126" s="790"/>
      <c r="M126" s="790"/>
      <c r="N126" s="791"/>
    </row>
    <row r="127" spans="1:14" ht="15" customHeight="1" x14ac:dyDescent="0.25">
      <c r="A127" s="729"/>
      <c r="B127" s="738"/>
      <c r="C127" s="789"/>
      <c r="D127" s="790"/>
      <c r="E127" s="790"/>
      <c r="F127" s="790"/>
      <c r="G127" s="790"/>
      <c r="H127" s="790"/>
      <c r="I127" s="790"/>
      <c r="J127" s="790"/>
      <c r="K127" s="790"/>
      <c r="L127" s="790"/>
      <c r="M127" s="790"/>
      <c r="N127" s="791"/>
    </row>
    <row r="128" spans="1:14" ht="15" customHeight="1" x14ac:dyDescent="0.25">
      <c r="A128" s="729"/>
      <c r="B128" s="738"/>
      <c r="C128" s="789"/>
      <c r="D128" s="790"/>
      <c r="E128" s="790"/>
      <c r="F128" s="790"/>
      <c r="G128" s="790"/>
      <c r="H128" s="790"/>
      <c r="I128" s="790"/>
      <c r="J128" s="790"/>
      <c r="K128" s="790"/>
      <c r="L128" s="790"/>
      <c r="M128" s="790"/>
      <c r="N128" s="791"/>
    </row>
    <row r="129" spans="1:14" ht="15" customHeight="1" x14ac:dyDescent="0.25">
      <c r="A129" s="729"/>
      <c r="B129" s="738"/>
      <c r="C129" s="789"/>
      <c r="D129" s="790"/>
      <c r="E129" s="790"/>
      <c r="F129" s="790"/>
      <c r="G129" s="790"/>
      <c r="H129" s="790"/>
      <c r="I129" s="790"/>
      <c r="J129" s="790"/>
      <c r="K129" s="790"/>
      <c r="L129" s="790"/>
      <c r="M129" s="790"/>
      <c r="N129" s="791"/>
    </row>
    <row r="130" spans="1:14" ht="15" customHeight="1" x14ac:dyDescent="0.25">
      <c r="A130" s="729"/>
      <c r="B130" s="738"/>
      <c r="C130" s="789"/>
      <c r="D130" s="790"/>
      <c r="E130" s="790"/>
      <c r="F130" s="790"/>
      <c r="G130" s="790"/>
      <c r="H130" s="790"/>
      <c r="I130" s="790"/>
      <c r="J130" s="790"/>
      <c r="K130" s="790"/>
      <c r="L130" s="790"/>
      <c r="M130" s="790"/>
      <c r="N130" s="791"/>
    </row>
    <row r="131" spans="1:14" ht="15" customHeight="1" x14ac:dyDescent="0.25">
      <c r="A131" s="729"/>
      <c r="B131" s="738"/>
      <c r="C131" s="789"/>
      <c r="D131" s="790"/>
      <c r="E131" s="790"/>
      <c r="F131" s="790"/>
      <c r="G131" s="790"/>
      <c r="H131" s="790"/>
      <c r="I131" s="790"/>
      <c r="J131" s="790"/>
      <c r="K131" s="790"/>
      <c r="L131" s="790"/>
      <c r="M131" s="790"/>
      <c r="N131" s="791"/>
    </row>
    <row r="132" spans="1:14" ht="15" customHeight="1" x14ac:dyDescent="0.25">
      <c r="A132" s="729"/>
      <c r="B132" s="738"/>
      <c r="C132" s="789"/>
      <c r="D132" s="790"/>
      <c r="E132" s="790"/>
      <c r="F132" s="790"/>
      <c r="G132" s="790"/>
      <c r="H132" s="790"/>
      <c r="I132" s="790"/>
      <c r="J132" s="790"/>
      <c r="K132" s="790"/>
      <c r="L132" s="790"/>
      <c r="M132" s="790"/>
      <c r="N132" s="791"/>
    </row>
    <row r="133" spans="1:14" ht="15" customHeight="1" x14ac:dyDescent="0.25">
      <c r="A133" s="729"/>
      <c r="B133" s="738"/>
      <c r="C133" s="789"/>
      <c r="D133" s="790"/>
      <c r="E133" s="790"/>
      <c r="F133" s="790"/>
      <c r="G133" s="790"/>
      <c r="H133" s="790"/>
      <c r="I133" s="790"/>
      <c r="J133" s="790"/>
      <c r="K133" s="790"/>
      <c r="L133" s="790"/>
      <c r="M133" s="790"/>
      <c r="N133" s="791"/>
    </row>
    <row r="134" spans="1:14" ht="15" customHeight="1" x14ac:dyDescent="0.25">
      <c r="A134" s="729"/>
      <c r="B134" s="738"/>
      <c r="C134" s="789"/>
      <c r="D134" s="790"/>
      <c r="E134" s="790"/>
      <c r="F134" s="790"/>
      <c r="G134" s="790"/>
      <c r="H134" s="790"/>
      <c r="I134" s="790"/>
      <c r="J134" s="790"/>
      <c r="K134" s="790"/>
      <c r="L134" s="790"/>
      <c r="M134" s="790"/>
      <c r="N134" s="791"/>
    </row>
    <row r="135" spans="1:14" ht="15" customHeight="1" x14ac:dyDescent="0.25">
      <c r="A135" s="729"/>
      <c r="B135" s="738"/>
      <c r="C135" s="789"/>
      <c r="D135" s="790"/>
      <c r="E135" s="790"/>
      <c r="F135" s="790"/>
      <c r="G135" s="790"/>
      <c r="H135" s="790"/>
      <c r="I135" s="790"/>
      <c r="J135" s="790"/>
      <c r="K135" s="790"/>
      <c r="L135" s="790"/>
      <c r="M135" s="790"/>
      <c r="N135" s="791"/>
    </row>
    <row r="136" spans="1:14" ht="15" customHeight="1" x14ac:dyDescent="0.25">
      <c r="A136" s="729"/>
      <c r="B136" s="738"/>
      <c r="C136" s="789"/>
      <c r="D136" s="790"/>
      <c r="E136" s="790"/>
      <c r="F136" s="790"/>
      <c r="G136" s="790"/>
      <c r="H136" s="790"/>
      <c r="I136" s="790"/>
      <c r="J136" s="790"/>
      <c r="K136" s="790"/>
      <c r="L136" s="790"/>
      <c r="M136" s="790"/>
      <c r="N136" s="791"/>
    </row>
    <row r="137" spans="1:14" ht="15" customHeight="1" x14ac:dyDescent="0.25">
      <c r="A137" s="729"/>
      <c r="B137" s="738"/>
      <c r="C137" s="789"/>
      <c r="D137" s="790"/>
      <c r="E137" s="790"/>
      <c r="F137" s="790"/>
      <c r="G137" s="790"/>
      <c r="H137" s="790"/>
      <c r="I137" s="790"/>
      <c r="J137" s="790"/>
      <c r="K137" s="790"/>
      <c r="L137" s="790"/>
      <c r="M137" s="790"/>
      <c r="N137" s="791"/>
    </row>
    <row r="138" spans="1:14" ht="15" customHeight="1" x14ac:dyDescent="0.25">
      <c r="A138" s="729"/>
      <c r="B138" s="738"/>
      <c r="C138" s="789"/>
      <c r="D138" s="790"/>
      <c r="E138" s="790"/>
      <c r="F138" s="790"/>
      <c r="G138" s="790"/>
      <c r="H138" s="790"/>
      <c r="I138" s="790"/>
      <c r="J138" s="790"/>
      <c r="K138" s="790"/>
      <c r="L138" s="790"/>
      <c r="M138" s="790"/>
      <c r="N138" s="791"/>
    </row>
    <row r="139" spans="1:14" ht="15" customHeight="1" x14ac:dyDescent="0.25">
      <c r="A139" s="729"/>
      <c r="B139" s="738"/>
      <c r="C139" s="789"/>
      <c r="D139" s="790"/>
      <c r="E139" s="790"/>
      <c r="F139" s="790"/>
      <c r="G139" s="790"/>
      <c r="H139" s="790"/>
      <c r="I139" s="790"/>
      <c r="J139" s="790"/>
      <c r="K139" s="790"/>
      <c r="L139" s="790"/>
      <c r="M139" s="790"/>
      <c r="N139" s="791"/>
    </row>
    <row r="140" spans="1:14" ht="15" customHeight="1" x14ac:dyDescent="0.25">
      <c r="A140" s="729"/>
      <c r="B140" s="738"/>
      <c r="C140" s="789"/>
      <c r="D140" s="790"/>
      <c r="E140" s="790"/>
      <c r="F140" s="790"/>
      <c r="G140" s="790"/>
      <c r="H140" s="790"/>
      <c r="I140" s="790"/>
      <c r="J140" s="790"/>
      <c r="K140" s="790"/>
      <c r="L140" s="790"/>
      <c r="M140" s="790"/>
      <c r="N140" s="791"/>
    </row>
    <row r="141" spans="1:14" ht="15" customHeight="1" x14ac:dyDescent="0.25">
      <c r="A141" s="729"/>
      <c r="B141" s="738"/>
      <c r="C141" s="789"/>
      <c r="D141" s="790"/>
      <c r="E141" s="790"/>
      <c r="F141" s="790"/>
      <c r="G141" s="790"/>
      <c r="H141" s="790"/>
      <c r="I141" s="790"/>
      <c r="J141" s="790"/>
      <c r="K141" s="790"/>
      <c r="L141" s="790"/>
      <c r="M141" s="790"/>
      <c r="N141" s="791"/>
    </row>
    <row r="142" spans="1:14" ht="15.75" customHeight="1" thickBot="1" x14ac:dyDescent="0.3">
      <c r="A142" s="730"/>
      <c r="B142" s="739"/>
      <c r="C142" s="789"/>
      <c r="D142" s="790"/>
      <c r="E142" s="790"/>
      <c r="F142" s="790"/>
      <c r="G142" s="790"/>
      <c r="H142" s="790"/>
      <c r="I142" s="790"/>
      <c r="J142" s="790"/>
      <c r="K142" s="790"/>
      <c r="L142" s="790"/>
      <c r="M142" s="790"/>
      <c r="N142" s="791"/>
    </row>
    <row r="143" spans="1:14" ht="15" customHeight="1" x14ac:dyDescent="0.25">
      <c r="A143" s="728">
        <v>7</v>
      </c>
      <c r="B143" s="737" t="str">
        <f>VLOOKUP(A143,PROPONENTES!$A$10:$B$42,2)</f>
        <v>RETIN INGENIERIA S.A.S.</v>
      </c>
      <c r="C143" s="786"/>
      <c r="D143" s="787"/>
      <c r="E143" s="787"/>
      <c r="F143" s="787"/>
      <c r="G143" s="787"/>
      <c r="H143" s="787"/>
      <c r="I143" s="787"/>
      <c r="J143" s="787"/>
      <c r="K143" s="787"/>
      <c r="L143" s="787"/>
      <c r="M143" s="787"/>
      <c r="N143" s="788"/>
    </row>
    <row r="144" spans="1:14" ht="15" customHeight="1" x14ac:dyDescent="0.25">
      <c r="A144" s="729"/>
      <c r="B144" s="738"/>
      <c r="C144" s="789"/>
      <c r="D144" s="790"/>
      <c r="E144" s="790"/>
      <c r="F144" s="790"/>
      <c r="G144" s="790"/>
      <c r="H144" s="790"/>
      <c r="I144" s="790"/>
      <c r="J144" s="790"/>
      <c r="K144" s="790"/>
      <c r="L144" s="790"/>
      <c r="M144" s="790"/>
      <c r="N144" s="791"/>
    </row>
    <row r="145" spans="1:14" ht="15" customHeight="1" x14ac:dyDescent="0.25">
      <c r="A145" s="729"/>
      <c r="B145" s="738"/>
      <c r="C145" s="789"/>
      <c r="D145" s="790"/>
      <c r="E145" s="790"/>
      <c r="F145" s="790"/>
      <c r="G145" s="790"/>
      <c r="H145" s="790"/>
      <c r="I145" s="790"/>
      <c r="J145" s="790"/>
      <c r="K145" s="790"/>
      <c r="L145" s="790"/>
      <c r="M145" s="790"/>
      <c r="N145" s="791"/>
    </row>
    <row r="146" spans="1:14" ht="15" customHeight="1" x14ac:dyDescent="0.25">
      <c r="A146" s="729"/>
      <c r="B146" s="738"/>
      <c r="C146" s="789"/>
      <c r="D146" s="790"/>
      <c r="E146" s="790"/>
      <c r="F146" s="790"/>
      <c r="G146" s="790"/>
      <c r="H146" s="790"/>
      <c r="I146" s="790"/>
      <c r="J146" s="790"/>
      <c r="K146" s="790"/>
      <c r="L146" s="790"/>
      <c r="M146" s="790"/>
      <c r="N146" s="791"/>
    </row>
    <row r="147" spans="1:14" ht="15" customHeight="1" x14ac:dyDescent="0.25">
      <c r="A147" s="729"/>
      <c r="B147" s="738"/>
      <c r="C147" s="789"/>
      <c r="D147" s="790"/>
      <c r="E147" s="790"/>
      <c r="F147" s="790"/>
      <c r="G147" s="790"/>
      <c r="H147" s="790"/>
      <c r="I147" s="790"/>
      <c r="J147" s="790"/>
      <c r="K147" s="790"/>
      <c r="L147" s="790"/>
      <c r="M147" s="790"/>
      <c r="N147" s="791"/>
    </row>
    <row r="148" spans="1:14" ht="15" customHeight="1" x14ac:dyDescent="0.25">
      <c r="A148" s="729"/>
      <c r="B148" s="738"/>
      <c r="C148" s="789"/>
      <c r="D148" s="790"/>
      <c r="E148" s="790"/>
      <c r="F148" s="790"/>
      <c r="G148" s="790"/>
      <c r="H148" s="790"/>
      <c r="I148" s="790"/>
      <c r="J148" s="790"/>
      <c r="K148" s="790"/>
      <c r="L148" s="790"/>
      <c r="M148" s="790"/>
      <c r="N148" s="791"/>
    </row>
    <row r="149" spans="1:14" ht="15" customHeight="1" x14ac:dyDescent="0.25">
      <c r="A149" s="729"/>
      <c r="B149" s="738"/>
      <c r="C149" s="789"/>
      <c r="D149" s="790"/>
      <c r="E149" s="790"/>
      <c r="F149" s="790"/>
      <c r="G149" s="790"/>
      <c r="H149" s="790"/>
      <c r="I149" s="790"/>
      <c r="J149" s="790"/>
      <c r="K149" s="790"/>
      <c r="L149" s="790"/>
      <c r="M149" s="790"/>
      <c r="N149" s="791"/>
    </row>
    <row r="150" spans="1:14" ht="15" customHeight="1" x14ac:dyDescent="0.25">
      <c r="A150" s="729"/>
      <c r="B150" s="738"/>
      <c r="C150" s="789"/>
      <c r="D150" s="790"/>
      <c r="E150" s="790"/>
      <c r="F150" s="790"/>
      <c r="G150" s="790"/>
      <c r="H150" s="790"/>
      <c r="I150" s="790"/>
      <c r="J150" s="790"/>
      <c r="K150" s="790"/>
      <c r="L150" s="790"/>
      <c r="M150" s="790"/>
      <c r="N150" s="791"/>
    </row>
    <row r="151" spans="1:14" ht="15" customHeight="1" x14ac:dyDescent="0.25">
      <c r="A151" s="729"/>
      <c r="B151" s="738"/>
      <c r="C151" s="789"/>
      <c r="D151" s="790"/>
      <c r="E151" s="790"/>
      <c r="F151" s="790"/>
      <c r="G151" s="790"/>
      <c r="H151" s="790"/>
      <c r="I151" s="790"/>
      <c r="J151" s="790"/>
      <c r="K151" s="790"/>
      <c r="L151" s="790"/>
      <c r="M151" s="790"/>
      <c r="N151" s="791"/>
    </row>
    <row r="152" spans="1:14" ht="15" customHeight="1" x14ac:dyDescent="0.25">
      <c r="A152" s="729"/>
      <c r="B152" s="738"/>
      <c r="C152" s="789"/>
      <c r="D152" s="790"/>
      <c r="E152" s="790"/>
      <c r="F152" s="790"/>
      <c r="G152" s="790"/>
      <c r="H152" s="790"/>
      <c r="I152" s="790"/>
      <c r="J152" s="790"/>
      <c r="K152" s="790"/>
      <c r="L152" s="790"/>
      <c r="M152" s="790"/>
      <c r="N152" s="791"/>
    </row>
    <row r="153" spans="1:14" ht="15" customHeight="1" x14ac:dyDescent="0.25">
      <c r="A153" s="729"/>
      <c r="B153" s="738"/>
      <c r="C153" s="789"/>
      <c r="D153" s="790"/>
      <c r="E153" s="790"/>
      <c r="F153" s="790"/>
      <c r="G153" s="790"/>
      <c r="H153" s="790"/>
      <c r="I153" s="790"/>
      <c r="J153" s="790"/>
      <c r="K153" s="790"/>
      <c r="L153" s="790"/>
      <c r="M153" s="790"/>
      <c r="N153" s="791"/>
    </row>
    <row r="154" spans="1:14" ht="15" customHeight="1" x14ac:dyDescent="0.25">
      <c r="A154" s="729"/>
      <c r="B154" s="738"/>
      <c r="C154" s="789"/>
      <c r="D154" s="790"/>
      <c r="E154" s="790"/>
      <c r="F154" s="790"/>
      <c r="G154" s="790"/>
      <c r="H154" s="790"/>
      <c r="I154" s="790"/>
      <c r="J154" s="790"/>
      <c r="K154" s="790"/>
      <c r="L154" s="790"/>
      <c r="M154" s="790"/>
      <c r="N154" s="791"/>
    </row>
    <row r="155" spans="1:14" ht="15" customHeight="1" x14ac:dyDescent="0.25">
      <c r="A155" s="729"/>
      <c r="B155" s="738"/>
      <c r="C155" s="789"/>
      <c r="D155" s="790"/>
      <c r="E155" s="790"/>
      <c r="F155" s="790"/>
      <c r="G155" s="790"/>
      <c r="H155" s="790"/>
      <c r="I155" s="790"/>
      <c r="J155" s="790"/>
      <c r="K155" s="790"/>
      <c r="L155" s="790"/>
      <c r="M155" s="790"/>
      <c r="N155" s="791"/>
    </row>
    <row r="156" spans="1:14" ht="15" customHeight="1" x14ac:dyDescent="0.25">
      <c r="A156" s="729"/>
      <c r="B156" s="738"/>
      <c r="C156" s="789"/>
      <c r="D156" s="790"/>
      <c r="E156" s="790"/>
      <c r="F156" s="790"/>
      <c r="G156" s="790"/>
      <c r="H156" s="790"/>
      <c r="I156" s="790"/>
      <c r="J156" s="790"/>
      <c r="K156" s="790"/>
      <c r="L156" s="790"/>
      <c r="M156" s="790"/>
      <c r="N156" s="791"/>
    </row>
    <row r="157" spans="1:14" ht="15" customHeight="1" x14ac:dyDescent="0.25">
      <c r="A157" s="729"/>
      <c r="B157" s="738"/>
      <c r="C157" s="789"/>
      <c r="D157" s="790"/>
      <c r="E157" s="790"/>
      <c r="F157" s="790"/>
      <c r="G157" s="790"/>
      <c r="H157" s="790"/>
      <c r="I157" s="790"/>
      <c r="J157" s="790"/>
      <c r="K157" s="790"/>
      <c r="L157" s="790"/>
      <c r="M157" s="790"/>
      <c r="N157" s="791"/>
    </row>
    <row r="158" spans="1:14" ht="15" customHeight="1" x14ac:dyDescent="0.25">
      <c r="A158" s="729"/>
      <c r="B158" s="738"/>
      <c r="C158" s="789"/>
      <c r="D158" s="790"/>
      <c r="E158" s="790"/>
      <c r="F158" s="790"/>
      <c r="G158" s="790"/>
      <c r="H158" s="790"/>
      <c r="I158" s="790"/>
      <c r="J158" s="790"/>
      <c r="K158" s="790"/>
      <c r="L158" s="790"/>
      <c r="M158" s="790"/>
      <c r="N158" s="791"/>
    </row>
    <row r="159" spans="1:14" ht="15" customHeight="1" x14ac:dyDescent="0.25">
      <c r="A159" s="729"/>
      <c r="B159" s="738"/>
      <c r="C159" s="789"/>
      <c r="D159" s="790"/>
      <c r="E159" s="790"/>
      <c r="F159" s="790"/>
      <c r="G159" s="790"/>
      <c r="H159" s="790"/>
      <c r="I159" s="790"/>
      <c r="J159" s="790"/>
      <c r="K159" s="790"/>
      <c r="L159" s="790"/>
      <c r="M159" s="790"/>
      <c r="N159" s="791"/>
    </row>
    <row r="160" spans="1:14" ht="15" customHeight="1" x14ac:dyDescent="0.25">
      <c r="A160" s="729"/>
      <c r="B160" s="738"/>
      <c r="C160" s="789"/>
      <c r="D160" s="790"/>
      <c r="E160" s="790"/>
      <c r="F160" s="790"/>
      <c r="G160" s="790"/>
      <c r="H160" s="790"/>
      <c r="I160" s="790"/>
      <c r="J160" s="790"/>
      <c r="K160" s="790"/>
      <c r="L160" s="790"/>
      <c r="M160" s="790"/>
      <c r="N160" s="791"/>
    </row>
    <row r="161" spans="1:14" ht="15" customHeight="1" x14ac:dyDescent="0.25">
      <c r="A161" s="729"/>
      <c r="B161" s="738"/>
      <c r="C161" s="789"/>
      <c r="D161" s="790"/>
      <c r="E161" s="790"/>
      <c r="F161" s="790"/>
      <c r="G161" s="790"/>
      <c r="H161" s="790"/>
      <c r="I161" s="790"/>
      <c r="J161" s="790"/>
      <c r="K161" s="790"/>
      <c r="L161" s="790"/>
      <c r="M161" s="790"/>
      <c r="N161" s="791"/>
    </row>
    <row r="162" spans="1:14" ht="15" customHeight="1" x14ac:dyDescent="0.25">
      <c r="A162" s="729"/>
      <c r="B162" s="738"/>
      <c r="C162" s="789"/>
      <c r="D162" s="790"/>
      <c r="E162" s="790"/>
      <c r="F162" s="790"/>
      <c r="G162" s="790"/>
      <c r="H162" s="790"/>
      <c r="I162" s="790"/>
      <c r="J162" s="790"/>
      <c r="K162" s="790"/>
      <c r="L162" s="790"/>
      <c r="M162" s="790"/>
      <c r="N162" s="791"/>
    </row>
    <row r="163" spans="1:14" ht="15" customHeight="1" x14ac:dyDescent="0.25">
      <c r="A163" s="729"/>
      <c r="B163" s="738"/>
      <c r="C163" s="789"/>
      <c r="D163" s="790"/>
      <c r="E163" s="790"/>
      <c r="F163" s="790"/>
      <c r="G163" s="790"/>
      <c r="H163" s="790"/>
      <c r="I163" s="790"/>
      <c r="J163" s="790"/>
      <c r="K163" s="790"/>
      <c r="L163" s="790"/>
      <c r="M163" s="790"/>
      <c r="N163" s="791"/>
    </row>
    <row r="164" spans="1:14" ht="15" customHeight="1" x14ac:dyDescent="0.25">
      <c r="A164" s="729"/>
      <c r="B164" s="738"/>
      <c r="C164" s="789"/>
      <c r="D164" s="790"/>
      <c r="E164" s="790"/>
      <c r="F164" s="790"/>
      <c r="G164" s="790"/>
      <c r="H164" s="790"/>
      <c r="I164" s="790"/>
      <c r="J164" s="790"/>
      <c r="K164" s="790"/>
      <c r="L164" s="790"/>
      <c r="M164" s="790"/>
      <c r="N164" s="791"/>
    </row>
    <row r="165" spans="1:14" ht="15.75" customHeight="1" thickBot="1" x14ac:dyDescent="0.3">
      <c r="A165" s="730"/>
      <c r="B165" s="739"/>
      <c r="C165" s="789"/>
      <c r="D165" s="790"/>
      <c r="E165" s="790"/>
      <c r="F165" s="790"/>
      <c r="G165" s="790"/>
      <c r="H165" s="790"/>
      <c r="I165" s="790"/>
      <c r="J165" s="790"/>
      <c r="K165" s="790"/>
      <c r="L165" s="790"/>
      <c r="M165" s="790"/>
      <c r="N165" s="791"/>
    </row>
    <row r="166" spans="1:14" ht="15" customHeight="1" x14ac:dyDescent="0.25">
      <c r="A166" s="728">
        <v>8</v>
      </c>
      <c r="B166" s="737" t="str">
        <f>VLOOKUP(A166,PROPONENTES!$A$10:$B$42,2)</f>
        <v>UNION TEMPORAL PARQUES DJ13</v>
      </c>
      <c r="C166" s="786"/>
      <c r="D166" s="787"/>
      <c r="E166" s="787"/>
      <c r="F166" s="787"/>
      <c r="G166" s="787"/>
      <c r="H166" s="787"/>
      <c r="I166" s="787"/>
      <c r="J166" s="787"/>
      <c r="K166" s="787"/>
      <c r="L166" s="787"/>
      <c r="M166" s="787"/>
      <c r="N166" s="788"/>
    </row>
    <row r="167" spans="1:14" ht="15" customHeight="1" x14ac:dyDescent="0.25">
      <c r="A167" s="729"/>
      <c r="B167" s="738"/>
      <c r="C167" s="789"/>
      <c r="D167" s="790"/>
      <c r="E167" s="790"/>
      <c r="F167" s="790"/>
      <c r="G167" s="790"/>
      <c r="H167" s="790"/>
      <c r="I167" s="790"/>
      <c r="J167" s="790"/>
      <c r="K167" s="790"/>
      <c r="L167" s="790"/>
      <c r="M167" s="790"/>
      <c r="N167" s="791"/>
    </row>
    <row r="168" spans="1:14" ht="15" customHeight="1" x14ac:dyDescent="0.25">
      <c r="A168" s="729"/>
      <c r="B168" s="738"/>
      <c r="C168" s="789"/>
      <c r="D168" s="790"/>
      <c r="E168" s="790"/>
      <c r="F168" s="790"/>
      <c r="G168" s="790"/>
      <c r="H168" s="790"/>
      <c r="I168" s="790"/>
      <c r="J168" s="790"/>
      <c r="K168" s="790"/>
      <c r="L168" s="790"/>
      <c r="M168" s="790"/>
      <c r="N168" s="791"/>
    </row>
    <row r="169" spans="1:14" ht="15" customHeight="1" x14ac:dyDescent="0.25">
      <c r="A169" s="729"/>
      <c r="B169" s="738"/>
      <c r="C169" s="789"/>
      <c r="D169" s="790"/>
      <c r="E169" s="790"/>
      <c r="F169" s="790"/>
      <c r="G169" s="790"/>
      <c r="H169" s="790"/>
      <c r="I169" s="790"/>
      <c r="J169" s="790"/>
      <c r="K169" s="790"/>
      <c r="L169" s="790"/>
      <c r="M169" s="790"/>
      <c r="N169" s="791"/>
    </row>
    <row r="170" spans="1:14" ht="15" customHeight="1" x14ac:dyDescent="0.25">
      <c r="A170" s="729"/>
      <c r="B170" s="738"/>
      <c r="C170" s="789"/>
      <c r="D170" s="790"/>
      <c r="E170" s="790"/>
      <c r="F170" s="790"/>
      <c r="G170" s="790"/>
      <c r="H170" s="790"/>
      <c r="I170" s="790"/>
      <c r="J170" s="790"/>
      <c r="K170" s="790"/>
      <c r="L170" s="790"/>
      <c r="M170" s="790"/>
      <c r="N170" s="791"/>
    </row>
    <row r="171" spans="1:14" ht="15" customHeight="1" x14ac:dyDescent="0.25">
      <c r="A171" s="729"/>
      <c r="B171" s="738"/>
      <c r="C171" s="789"/>
      <c r="D171" s="790"/>
      <c r="E171" s="790"/>
      <c r="F171" s="790"/>
      <c r="G171" s="790"/>
      <c r="H171" s="790"/>
      <c r="I171" s="790"/>
      <c r="J171" s="790"/>
      <c r="K171" s="790"/>
      <c r="L171" s="790"/>
      <c r="M171" s="790"/>
      <c r="N171" s="791"/>
    </row>
    <row r="172" spans="1:14" ht="15" customHeight="1" x14ac:dyDescent="0.25">
      <c r="A172" s="729"/>
      <c r="B172" s="738"/>
      <c r="C172" s="789"/>
      <c r="D172" s="790"/>
      <c r="E172" s="790"/>
      <c r="F172" s="790"/>
      <c r="G172" s="790"/>
      <c r="H172" s="790"/>
      <c r="I172" s="790"/>
      <c r="J172" s="790"/>
      <c r="K172" s="790"/>
      <c r="L172" s="790"/>
      <c r="M172" s="790"/>
      <c r="N172" s="791"/>
    </row>
    <row r="173" spans="1:14" ht="15" customHeight="1" x14ac:dyDescent="0.25">
      <c r="A173" s="729"/>
      <c r="B173" s="738"/>
      <c r="C173" s="789"/>
      <c r="D173" s="790"/>
      <c r="E173" s="790"/>
      <c r="F173" s="790"/>
      <c r="G173" s="790"/>
      <c r="H173" s="790"/>
      <c r="I173" s="790"/>
      <c r="J173" s="790"/>
      <c r="K173" s="790"/>
      <c r="L173" s="790"/>
      <c r="M173" s="790"/>
      <c r="N173" s="791"/>
    </row>
    <row r="174" spans="1:14" ht="15" customHeight="1" x14ac:dyDescent="0.25">
      <c r="A174" s="729"/>
      <c r="B174" s="738"/>
      <c r="C174" s="789"/>
      <c r="D174" s="790"/>
      <c r="E174" s="790"/>
      <c r="F174" s="790"/>
      <c r="G174" s="790"/>
      <c r="H174" s="790"/>
      <c r="I174" s="790"/>
      <c r="J174" s="790"/>
      <c r="K174" s="790"/>
      <c r="L174" s="790"/>
      <c r="M174" s="790"/>
      <c r="N174" s="791"/>
    </row>
    <row r="175" spans="1:14" ht="15" customHeight="1" x14ac:dyDescent="0.25">
      <c r="A175" s="729"/>
      <c r="B175" s="738"/>
      <c r="C175" s="789"/>
      <c r="D175" s="790"/>
      <c r="E175" s="790"/>
      <c r="F175" s="790"/>
      <c r="G175" s="790"/>
      <c r="H175" s="790"/>
      <c r="I175" s="790"/>
      <c r="J175" s="790"/>
      <c r="K175" s="790"/>
      <c r="L175" s="790"/>
      <c r="M175" s="790"/>
      <c r="N175" s="791"/>
    </row>
    <row r="176" spans="1:14" ht="15" customHeight="1" x14ac:dyDescent="0.25">
      <c r="A176" s="729"/>
      <c r="B176" s="738"/>
      <c r="C176" s="789"/>
      <c r="D176" s="790"/>
      <c r="E176" s="790"/>
      <c r="F176" s="790"/>
      <c r="G176" s="790"/>
      <c r="H176" s="790"/>
      <c r="I176" s="790"/>
      <c r="J176" s="790"/>
      <c r="K176" s="790"/>
      <c r="L176" s="790"/>
      <c r="M176" s="790"/>
      <c r="N176" s="791"/>
    </row>
    <row r="177" spans="1:14" ht="15" customHeight="1" x14ac:dyDescent="0.25">
      <c r="A177" s="729"/>
      <c r="B177" s="738"/>
      <c r="C177" s="789"/>
      <c r="D177" s="790"/>
      <c r="E177" s="790"/>
      <c r="F177" s="790"/>
      <c r="G177" s="790"/>
      <c r="H177" s="790"/>
      <c r="I177" s="790"/>
      <c r="J177" s="790"/>
      <c r="K177" s="790"/>
      <c r="L177" s="790"/>
      <c r="M177" s="790"/>
      <c r="N177" s="791"/>
    </row>
    <row r="178" spans="1:14" ht="15" customHeight="1" x14ac:dyDescent="0.25">
      <c r="A178" s="729"/>
      <c r="B178" s="738"/>
      <c r="C178" s="789"/>
      <c r="D178" s="790"/>
      <c r="E178" s="790"/>
      <c r="F178" s="790"/>
      <c r="G178" s="790"/>
      <c r="H178" s="790"/>
      <c r="I178" s="790"/>
      <c r="J178" s="790"/>
      <c r="K178" s="790"/>
      <c r="L178" s="790"/>
      <c r="M178" s="790"/>
      <c r="N178" s="791"/>
    </row>
    <row r="179" spans="1:14" ht="15" customHeight="1" x14ac:dyDescent="0.25">
      <c r="A179" s="729"/>
      <c r="B179" s="738"/>
      <c r="C179" s="789"/>
      <c r="D179" s="790"/>
      <c r="E179" s="790"/>
      <c r="F179" s="790"/>
      <c r="G179" s="790"/>
      <c r="H179" s="790"/>
      <c r="I179" s="790"/>
      <c r="J179" s="790"/>
      <c r="K179" s="790"/>
      <c r="L179" s="790"/>
      <c r="M179" s="790"/>
      <c r="N179" s="791"/>
    </row>
    <row r="180" spans="1:14" ht="15" customHeight="1" x14ac:dyDescent="0.25">
      <c r="A180" s="729"/>
      <c r="B180" s="738"/>
      <c r="C180" s="789"/>
      <c r="D180" s="790"/>
      <c r="E180" s="790"/>
      <c r="F180" s="790"/>
      <c r="G180" s="790"/>
      <c r="H180" s="790"/>
      <c r="I180" s="790"/>
      <c r="J180" s="790"/>
      <c r="K180" s="790"/>
      <c r="L180" s="790"/>
      <c r="M180" s="790"/>
      <c r="N180" s="791"/>
    </row>
    <row r="181" spans="1:14" ht="15" customHeight="1" x14ac:dyDescent="0.25">
      <c r="A181" s="729"/>
      <c r="B181" s="738"/>
      <c r="C181" s="789"/>
      <c r="D181" s="790"/>
      <c r="E181" s="790"/>
      <c r="F181" s="790"/>
      <c r="G181" s="790"/>
      <c r="H181" s="790"/>
      <c r="I181" s="790"/>
      <c r="J181" s="790"/>
      <c r="K181" s="790"/>
      <c r="L181" s="790"/>
      <c r="M181" s="790"/>
      <c r="N181" s="791"/>
    </row>
    <row r="182" spans="1:14" ht="15" customHeight="1" x14ac:dyDescent="0.25">
      <c r="A182" s="729"/>
      <c r="B182" s="738"/>
      <c r="C182" s="789"/>
      <c r="D182" s="790"/>
      <c r="E182" s="790"/>
      <c r="F182" s="790"/>
      <c r="G182" s="790"/>
      <c r="H182" s="790"/>
      <c r="I182" s="790"/>
      <c r="J182" s="790"/>
      <c r="K182" s="790"/>
      <c r="L182" s="790"/>
      <c r="M182" s="790"/>
      <c r="N182" s="791"/>
    </row>
    <row r="183" spans="1:14" ht="15" customHeight="1" x14ac:dyDescent="0.25">
      <c r="A183" s="729"/>
      <c r="B183" s="738"/>
      <c r="C183" s="789"/>
      <c r="D183" s="790"/>
      <c r="E183" s="790"/>
      <c r="F183" s="790"/>
      <c r="G183" s="790"/>
      <c r="H183" s="790"/>
      <c r="I183" s="790"/>
      <c r="J183" s="790"/>
      <c r="K183" s="790"/>
      <c r="L183" s="790"/>
      <c r="M183" s="790"/>
      <c r="N183" s="791"/>
    </row>
    <row r="184" spans="1:14" ht="15" customHeight="1" x14ac:dyDescent="0.25">
      <c r="A184" s="729"/>
      <c r="B184" s="738"/>
      <c r="C184" s="789"/>
      <c r="D184" s="790"/>
      <c r="E184" s="790"/>
      <c r="F184" s="790"/>
      <c r="G184" s="790"/>
      <c r="H184" s="790"/>
      <c r="I184" s="790"/>
      <c r="J184" s="790"/>
      <c r="K184" s="790"/>
      <c r="L184" s="790"/>
      <c r="M184" s="790"/>
      <c r="N184" s="791"/>
    </row>
    <row r="185" spans="1:14" ht="15" customHeight="1" x14ac:dyDescent="0.25">
      <c r="A185" s="729"/>
      <c r="B185" s="738"/>
      <c r="C185" s="789"/>
      <c r="D185" s="790"/>
      <c r="E185" s="790"/>
      <c r="F185" s="790"/>
      <c r="G185" s="790"/>
      <c r="H185" s="790"/>
      <c r="I185" s="790"/>
      <c r="J185" s="790"/>
      <c r="K185" s="790"/>
      <c r="L185" s="790"/>
      <c r="M185" s="790"/>
      <c r="N185" s="791"/>
    </row>
    <row r="186" spans="1:14" ht="15" customHeight="1" x14ac:dyDescent="0.25">
      <c r="A186" s="729"/>
      <c r="B186" s="738"/>
      <c r="C186" s="789"/>
      <c r="D186" s="790"/>
      <c r="E186" s="790"/>
      <c r="F186" s="790"/>
      <c r="G186" s="790"/>
      <c r="H186" s="790"/>
      <c r="I186" s="790"/>
      <c r="J186" s="790"/>
      <c r="K186" s="790"/>
      <c r="L186" s="790"/>
      <c r="M186" s="790"/>
      <c r="N186" s="791"/>
    </row>
    <row r="187" spans="1:14" ht="15" customHeight="1" x14ac:dyDescent="0.25">
      <c r="A187" s="729"/>
      <c r="B187" s="738"/>
      <c r="C187" s="789"/>
      <c r="D187" s="790"/>
      <c r="E187" s="790"/>
      <c r="F187" s="790"/>
      <c r="G187" s="790"/>
      <c r="H187" s="790"/>
      <c r="I187" s="790"/>
      <c r="J187" s="790"/>
      <c r="K187" s="790"/>
      <c r="L187" s="790"/>
      <c r="M187" s="790"/>
      <c r="N187" s="791"/>
    </row>
    <row r="188" spans="1:14" ht="15.75" customHeight="1" thickBot="1" x14ac:dyDescent="0.3">
      <c r="A188" s="730"/>
      <c r="B188" s="739"/>
      <c r="C188" s="789"/>
      <c r="D188" s="790"/>
      <c r="E188" s="790"/>
      <c r="F188" s="790"/>
      <c r="G188" s="790"/>
      <c r="H188" s="790"/>
      <c r="I188" s="790"/>
      <c r="J188" s="790"/>
      <c r="K188" s="790"/>
      <c r="L188" s="790"/>
      <c r="M188" s="790"/>
      <c r="N188" s="791"/>
    </row>
    <row r="189" spans="1:14" ht="15" customHeight="1" x14ac:dyDescent="0.25">
      <c r="A189" s="728">
        <v>9</v>
      </c>
      <c r="B189" s="737" t="str">
        <f>VLOOKUP(A189,PROPONENTES!$A$10:$B$42,2)</f>
        <v xml:space="preserve">CONSORCIO PARQUES CHM 2024	</v>
      </c>
      <c r="C189" s="786"/>
      <c r="D189" s="787"/>
      <c r="E189" s="787"/>
      <c r="F189" s="787"/>
      <c r="G189" s="787"/>
      <c r="H189" s="787"/>
      <c r="I189" s="787"/>
      <c r="J189" s="787"/>
      <c r="K189" s="787"/>
      <c r="L189" s="787"/>
      <c r="M189" s="787"/>
      <c r="N189" s="788"/>
    </row>
    <row r="190" spans="1:14" ht="15" customHeight="1" x14ac:dyDescent="0.25">
      <c r="A190" s="729"/>
      <c r="B190" s="738"/>
      <c r="C190" s="789"/>
      <c r="D190" s="790"/>
      <c r="E190" s="790"/>
      <c r="F190" s="790"/>
      <c r="G190" s="790"/>
      <c r="H190" s="790"/>
      <c r="I190" s="790"/>
      <c r="J190" s="790"/>
      <c r="K190" s="790"/>
      <c r="L190" s="790"/>
      <c r="M190" s="790"/>
      <c r="N190" s="791"/>
    </row>
    <row r="191" spans="1:14" ht="15" customHeight="1" x14ac:dyDescent="0.25">
      <c r="A191" s="729"/>
      <c r="B191" s="738"/>
      <c r="C191" s="789"/>
      <c r="D191" s="790"/>
      <c r="E191" s="790"/>
      <c r="F191" s="790"/>
      <c r="G191" s="790"/>
      <c r="H191" s="790"/>
      <c r="I191" s="790"/>
      <c r="J191" s="790"/>
      <c r="K191" s="790"/>
      <c r="L191" s="790"/>
      <c r="M191" s="790"/>
      <c r="N191" s="791"/>
    </row>
    <row r="192" spans="1:14" ht="15" customHeight="1" x14ac:dyDescent="0.25">
      <c r="A192" s="729"/>
      <c r="B192" s="738"/>
      <c r="C192" s="789"/>
      <c r="D192" s="790"/>
      <c r="E192" s="790"/>
      <c r="F192" s="790"/>
      <c r="G192" s="790"/>
      <c r="H192" s="790"/>
      <c r="I192" s="790"/>
      <c r="J192" s="790"/>
      <c r="K192" s="790"/>
      <c r="L192" s="790"/>
      <c r="M192" s="790"/>
      <c r="N192" s="791"/>
    </row>
    <row r="193" spans="1:14" ht="15" customHeight="1" x14ac:dyDescent="0.25">
      <c r="A193" s="729"/>
      <c r="B193" s="738"/>
      <c r="C193" s="789"/>
      <c r="D193" s="790"/>
      <c r="E193" s="790"/>
      <c r="F193" s="790"/>
      <c r="G193" s="790"/>
      <c r="H193" s="790"/>
      <c r="I193" s="790"/>
      <c r="J193" s="790"/>
      <c r="K193" s="790"/>
      <c r="L193" s="790"/>
      <c r="M193" s="790"/>
      <c r="N193" s="791"/>
    </row>
    <row r="194" spans="1:14" ht="15" customHeight="1" x14ac:dyDescent="0.25">
      <c r="A194" s="729"/>
      <c r="B194" s="738"/>
      <c r="C194" s="789"/>
      <c r="D194" s="790"/>
      <c r="E194" s="790"/>
      <c r="F194" s="790"/>
      <c r="G194" s="790"/>
      <c r="H194" s="790"/>
      <c r="I194" s="790"/>
      <c r="J194" s="790"/>
      <c r="K194" s="790"/>
      <c r="L194" s="790"/>
      <c r="M194" s="790"/>
      <c r="N194" s="791"/>
    </row>
    <row r="195" spans="1:14" ht="15" customHeight="1" x14ac:dyDescent="0.25">
      <c r="A195" s="729"/>
      <c r="B195" s="738"/>
      <c r="C195" s="789"/>
      <c r="D195" s="790"/>
      <c r="E195" s="790"/>
      <c r="F195" s="790"/>
      <c r="G195" s="790"/>
      <c r="H195" s="790"/>
      <c r="I195" s="790"/>
      <c r="J195" s="790"/>
      <c r="K195" s="790"/>
      <c r="L195" s="790"/>
      <c r="M195" s="790"/>
      <c r="N195" s="791"/>
    </row>
    <row r="196" spans="1:14" ht="15" customHeight="1" x14ac:dyDescent="0.25">
      <c r="A196" s="729"/>
      <c r="B196" s="738"/>
      <c r="C196" s="789"/>
      <c r="D196" s="790"/>
      <c r="E196" s="790"/>
      <c r="F196" s="790"/>
      <c r="G196" s="790"/>
      <c r="H196" s="790"/>
      <c r="I196" s="790"/>
      <c r="J196" s="790"/>
      <c r="K196" s="790"/>
      <c r="L196" s="790"/>
      <c r="M196" s="790"/>
      <c r="N196" s="791"/>
    </row>
    <row r="197" spans="1:14" ht="15" customHeight="1" x14ac:dyDescent="0.25">
      <c r="A197" s="729"/>
      <c r="B197" s="738"/>
      <c r="C197" s="789"/>
      <c r="D197" s="790"/>
      <c r="E197" s="790"/>
      <c r="F197" s="790"/>
      <c r="G197" s="790"/>
      <c r="H197" s="790"/>
      <c r="I197" s="790"/>
      <c r="J197" s="790"/>
      <c r="K197" s="790"/>
      <c r="L197" s="790"/>
      <c r="M197" s="790"/>
      <c r="N197" s="791"/>
    </row>
    <row r="198" spans="1:14" ht="15" customHeight="1" x14ac:dyDescent="0.25">
      <c r="A198" s="729"/>
      <c r="B198" s="738"/>
      <c r="C198" s="789"/>
      <c r="D198" s="790"/>
      <c r="E198" s="790"/>
      <c r="F198" s="790"/>
      <c r="G198" s="790"/>
      <c r="H198" s="790"/>
      <c r="I198" s="790"/>
      <c r="J198" s="790"/>
      <c r="K198" s="790"/>
      <c r="L198" s="790"/>
      <c r="M198" s="790"/>
      <c r="N198" s="791"/>
    </row>
    <row r="199" spans="1:14" ht="15" customHeight="1" x14ac:dyDescent="0.25">
      <c r="A199" s="729"/>
      <c r="B199" s="738"/>
      <c r="C199" s="789"/>
      <c r="D199" s="790"/>
      <c r="E199" s="790"/>
      <c r="F199" s="790"/>
      <c r="G199" s="790"/>
      <c r="H199" s="790"/>
      <c r="I199" s="790"/>
      <c r="J199" s="790"/>
      <c r="K199" s="790"/>
      <c r="L199" s="790"/>
      <c r="M199" s="790"/>
      <c r="N199" s="791"/>
    </row>
    <row r="200" spans="1:14" ht="15" customHeight="1" x14ac:dyDescent="0.25">
      <c r="A200" s="729"/>
      <c r="B200" s="738"/>
      <c r="C200" s="789"/>
      <c r="D200" s="790"/>
      <c r="E200" s="790"/>
      <c r="F200" s="790"/>
      <c r="G200" s="790"/>
      <c r="H200" s="790"/>
      <c r="I200" s="790"/>
      <c r="J200" s="790"/>
      <c r="K200" s="790"/>
      <c r="L200" s="790"/>
      <c r="M200" s="790"/>
      <c r="N200" s="791"/>
    </row>
    <row r="201" spans="1:14" ht="15" customHeight="1" x14ac:dyDescent="0.25">
      <c r="A201" s="729"/>
      <c r="B201" s="738"/>
      <c r="C201" s="789"/>
      <c r="D201" s="790"/>
      <c r="E201" s="790"/>
      <c r="F201" s="790"/>
      <c r="G201" s="790"/>
      <c r="H201" s="790"/>
      <c r="I201" s="790"/>
      <c r="J201" s="790"/>
      <c r="K201" s="790"/>
      <c r="L201" s="790"/>
      <c r="M201" s="790"/>
      <c r="N201" s="791"/>
    </row>
    <row r="202" spans="1:14" ht="15" customHeight="1" x14ac:dyDescent="0.25">
      <c r="A202" s="729"/>
      <c r="B202" s="738"/>
      <c r="C202" s="789"/>
      <c r="D202" s="790"/>
      <c r="E202" s="790"/>
      <c r="F202" s="790"/>
      <c r="G202" s="790"/>
      <c r="H202" s="790"/>
      <c r="I202" s="790"/>
      <c r="J202" s="790"/>
      <c r="K202" s="790"/>
      <c r="L202" s="790"/>
      <c r="M202" s="790"/>
      <c r="N202" s="791"/>
    </row>
    <row r="203" spans="1:14" ht="15" customHeight="1" x14ac:dyDescent="0.25">
      <c r="A203" s="729"/>
      <c r="B203" s="738"/>
      <c r="C203" s="789"/>
      <c r="D203" s="790"/>
      <c r="E203" s="790"/>
      <c r="F203" s="790"/>
      <c r="G203" s="790"/>
      <c r="H203" s="790"/>
      <c r="I203" s="790"/>
      <c r="J203" s="790"/>
      <c r="K203" s="790"/>
      <c r="L203" s="790"/>
      <c r="M203" s="790"/>
      <c r="N203" s="791"/>
    </row>
    <row r="204" spans="1:14" ht="15" customHeight="1" x14ac:dyDescent="0.25">
      <c r="A204" s="729"/>
      <c r="B204" s="738"/>
      <c r="C204" s="789"/>
      <c r="D204" s="790"/>
      <c r="E204" s="790"/>
      <c r="F204" s="790"/>
      <c r="G204" s="790"/>
      <c r="H204" s="790"/>
      <c r="I204" s="790"/>
      <c r="J204" s="790"/>
      <c r="K204" s="790"/>
      <c r="L204" s="790"/>
      <c r="M204" s="790"/>
      <c r="N204" s="791"/>
    </row>
    <row r="205" spans="1:14" ht="15" customHeight="1" x14ac:dyDescent="0.25">
      <c r="A205" s="729"/>
      <c r="B205" s="738"/>
      <c r="C205" s="789"/>
      <c r="D205" s="790"/>
      <c r="E205" s="790"/>
      <c r="F205" s="790"/>
      <c r="G205" s="790"/>
      <c r="H205" s="790"/>
      <c r="I205" s="790"/>
      <c r="J205" s="790"/>
      <c r="K205" s="790"/>
      <c r="L205" s="790"/>
      <c r="M205" s="790"/>
      <c r="N205" s="791"/>
    </row>
    <row r="206" spans="1:14" ht="15" customHeight="1" x14ac:dyDescent="0.25">
      <c r="A206" s="729"/>
      <c r="B206" s="738"/>
      <c r="C206" s="789"/>
      <c r="D206" s="790"/>
      <c r="E206" s="790"/>
      <c r="F206" s="790"/>
      <c r="G206" s="790"/>
      <c r="H206" s="790"/>
      <c r="I206" s="790"/>
      <c r="J206" s="790"/>
      <c r="K206" s="790"/>
      <c r="L206" s="790"/>
      <c r="M206" s="790"/>
      <c r="N206" s="791"/>
    </row>
    <row r="207" spans="1:14" ht="15" customHeight="1" x14ac:dyDescent="0.25">
      <c r="A207" s="729"/>
      <c r="B207" s="738"/>
      <c r="C207" s="789"/>
      <c r="D207" s="790"/>
      <c r="E207" s="790"/>
      <c r="F207" s="790"/>
      <c r="G207" s="790"/>
      <c r="H207" s="790"/>
      <c r="I207" s="790"/>
      <c r="J207" s="790"/>
      <c r="K207" s="790"/>
      <c r="L207" s="790"/>
      <c r="M207" s="790"/>
      <c r="N207" s="791"/>
    </row>
    <row r="208" spans="1:14" ht="15" customHeight="1" x14ac:dyDescent="0.25">
      <c r="A208" s="729"/>
      <c r="B208" s="738"/>
      <c r="C208" s="789"/>
      <c r="D208" s="790"/>
      <c r="E208" s="790"/>
      <c r="F208" s="790"/>
      <c r="G208" s="790"/>
      <c r="H208" s="790"/>
      <c r="I208" s="790"/>
      <c r="J208" s="790"/>
      <c r="K208" s="790"/>
      <c r="L208" s="790"/>
      <c r="M208" s="790"/>
      <c r="N208" s="791"/>
    </row>
    <row r="209" spans="1:14" ht="15" customHeight="1" x14ac:dyDescent="0.25">
      <c r="A209" s="729"/>
      <c r="B209" s="738"/>
      <c r="C209" s="789"/>
      <c r="D209" s="790"/>
      <c r="E209" s="790"/>
      <c r="F209" s="790"/>
      <c r="G209" s="790"/>
      <c r="H209" s="790"/>
      <c r="I209" s="790"/>
      <c r="J209" s="790"/>
      <c r="K209" s="790"/>
      <c r="L209" s="790"/>
      <c r="M209" s="790"/>
      <c r="N209" s="791"/>
    </row>
    <row r="210" spans="1:14" ht="15" customHeight="1" x14ac:dyDescent="0.25">
      <c r="A210" s="729"/>
      <c r="B210" s="738"/>
      <c r="C210" s="789"/>
      <c r="D210" s="790"/>
      <c r="E210" s="790"/>
      <c r="F210" s="790"/>
      <c r="G210" s="790"/>
      <c r="H210" s="790"/>
      <c r="I210" s="790"/>
      <c r="J210" s="790"/>
      <c r="K210" s="790"/>
      <c r="L210" s="790"/>
      <c r="M210" s="790"/>
      <c r="N210" s="791"/>
    </row>
    <row r="211" spans="1:14" ht="15.75" customHeight="1" thickBot="1" x14ac:dyDescent="0.3">
      <c r="A211" s="730"/>
      <c r="B211" s="739"/>
      <c r="C211" s="789"/>
      <c r="D211" s="790"/>
      <c r="E211" s="790"/>
      <c r="F211" s="790"/>
      <c r="G211" s="790"/>
      <c r="H211" s="790"/>
      <c r="I211" s="790"/>
      <c r="J211" s="790"/>
      <c r="K211" s="790"/>
      <c r="L211" s="790"/>
      <c r="M211" s="790"/>
      <c r="N211" s="791"/>
    </row>
    <row r="212" spans="1:14" ht="15" customHeight="1" x14ac:dyDescent="0.25">
      <c r="A212" s="754">
        <v>10</v>
      </c>
      <c r="B212" s="737" t="str">
        <f>VLOOKUP(A212,PROPONENTES!$A$10:$B$42,2)</f>
        <v xml:space="preserve">CONSORCIO KENNEDY 013 2024	</v>
      </c>
      <c r="C212" s="740"/>
      <c r="D212" s="741"/>
      <c r="E212" s="741"/>
      <c r="F212" s="741"/>
      <c r="G212" s="741"/>
      <c r="H212" s="741"/>
      <c r="I212" s="741"/>
      <c r="J212" s="741"/>
      <c r="K212" s="741"/>
      <c r="L212" s="741"/>
      <c r="M212" s="741"/>
      <c r="N212" s="742"/>
    </row>
    <row r="213" spans="1:14" ht="15" customHeight="1" x14ac:dyDescent="0.25">
      <c r="A213" s="755"/>
      <c r="B213" s="738"/>
      <c r="C213" s="743"/>
      <c r="D213" s="735"/>
      <c r="E213" s="735"/>
      <c r="F213" s="735"/>
      <c r="G213" s="735"/>
      <c r="H213" s="735"/>
      <c r="I213" s="735"/>
      <c r="J213" s="735"/>
      <c r="K213" s="735"/>
      <c r="L213" s="735"/>
      <c r="M213" s="735"/>
      <c r="N213" s="744"/>
    </row>
    <row r="214" spans="1:14" ht="15" customHeight="1" x14ac:dyDescent="0.25">
      <c r="A214" s="755"/>
      <c r="B214" s="738"/>
      <c r="C214" s="743"/>
      <c r="D214" s="735"/>
      <c r="E214" s="735"/>
      <c r="F214" s="735"/>
      <c r="G214" s="735"/>
      <c r="H214" s="735"/>
      <c r="I214" s="735"/>
      <c r="J214" s="735"/>
      <c r="K214" s="735"/>
      <c r="L214" s="735"/>
      <c r="M214" s="735"/>
      <c r="N214" s="744"/>
    </row>
    <row r="215" spans="1:14" ht="15" customHeight="1" x14ac:dyDescent="0.25">
      <c r="A215" s="755"/>
      <c r="B215" s="738"/>
      <c r="C215" s="743"/>
      <c r="D215" s="735"/>
      <c r="E215" s="735"/>
      <c r="F215" s="735"/>
      <c r="G215" s="735"/>
      <c r="H215" s="735"/>
      <c r="I215" s="735"/>
      <c r="J215" s="735"/>
      <c r="K215" s="735"/>
      <c r="L215" s="735"/>
      <c r="M215" s="735"/>
      <c r="N215" s="744"/>
    </row>
    <row r="216" spans="1:14" ht="15" customHeight="1" x14ac:dyDescent="0.25">
      <c r="A216" s="755"/>
      <c r="B216" s="738"/>
      <c r="C216" s="743"/>
      <c r="D216" s="735"/>
      <c r="E216" s="735"/>
      <c r="F216" s="735"/>
      <c r="G216" s="735"/>
      <c r="H216" s="735"/>
      <c r="I216" s="735"/>
      <c r="J216" s="735"/>
      <c r="K216" s="735"/>
      <c r="L216" s="735"/>
      <c r="M216" s="735"/>
      <c r="N216" s="744"/>
    </row>
    <row r="217" spans="1:14" ht="15" customHeight="1" x14ac:dyDescent="0.25">
      <c r="A217" s="755"/>
      <c r="B217" s="738"/>
      <c r="C217" s="743"/>
      <c r="D217" s="735"/>
      <c r="E217" s="735"/>
      <c r="F217" s="735"/>
      <c r="G217" s="735"/>
      <c r="H217" s="735"/>
      <c r="I217" s="735"/>
      <c r="J217" s="735"/>
      <c r="K217" s="735"/>
      <c r="L217" s="735"/>
      <c r="M217" s="735"/>
      <c r="N217" s="744"/>
    </row>
    <row r="218" spans="1:14" ht="15" customHeight="1" x14ac:dyDescent="0.25">
      <c r="A218" s="755"/>
      <c r="B218" s="738"/>
      <c r="C218" s="743"/>
      <c r="D218" s="735"/>
      <c r="E218" s="735"/>
      <c r="F218" s="735"/>
      <c r="G218" s="735"/>
      <c r="H218" s="735"/>
      <c r="I218" s="735"/>
      <c r="J218" s="735"/>
      <c r="K218" s="735"/>
      <c r="L218" s="735"/>
      <c r="M218" s="735"/>
      <c r="N218" s="744"/>
    </row>
    <row r="219" spans="1:14" ht="15" customHeight="1" x14ac:dyDescent="0.25">
      <c r="A219" s="755"/>
      <c r="B219" s="738"/>
      <c r="C219" s="743"/>
      <c r="D219" s="735"/>
      <c r="E219" s="735"/>
      <c r="F219" s="735"/>
      <c r="G219" s="735"/>
      <c r="H219" s="735"/>
      <c r="I219" s="735"/>
      <c r="J219" s="735"/>
      <c r="K219" s="735"/>
      <c r="L219" s="735"/>
      <c r="M219" s="735"/>
      <c r="N219" s="744"/>
    </row>
    <row r="220" spans="1:14" ht="15" customHeight="1" x14ac:dyDescent="0.25">
      <c r="A220" s="755"/>
      <c r="B220" s="738"/>
      <c r="C220" s="743"/>
      <c r="D220" s="735"/>
      <c r="E220" s="735"/>
      <c r="F220" s="735"/>
      <c r="G220" s="735"/>
      <c r="H220" s="735"/>
      <c r="I220" s="735"/>
      <c r="J220" s="735"/>
      <c r="K220" s="735"/>
      <c r="L220" s="735"/>
      <c r="M220" s="735"/>
      <c r="N220" s="744"/>
    </row>
    <row r="221" spans="1:14" ht="15" customHeight="1" x14ac:dyDescent="0.25">
      <c r="A221" s="755"/>
      <c r="B221" s="738"/>
      <c r="C221" s="743"/>
      <c r="D221" s="735"/>
      <c r="E221" s="735"/>
      <c r="F221" s="735"/>
      <c r="G221" s="735"/>
      <c r="H221" s="735"/>
      <c r="I221" s="735"/>
      <c r="J221" s="735"/>
      <c r="K221" s="735"/>
      <c r="L221" s="735"/>
      <c r="M221" s="735"/>
      <c r="N221" s="744"/>
    </row>
    <row r="222" spans="1:14" ht="15" customHeight="1" x14ac:dyDescent="0.25">
      <c r="A222" s="755"/>
      <c r="B222" s="738"/>
      <c r="C222" s="743"/>
      <c r="D222" s="735"/>
      <c r="E222" s="735"/>
      <c r="F222" s="735"/>
      <c r="G222" s="735"/>
      <c r="H222" s="735"/>
      <c r="I222" s="735"/>
      <c r="J222" s="735"/>
      <c r="K222" s="735"/>
      <c r="L222" s="735"/>
      <c r="M222" s="735"/>
      <c r="N222" s="744"/>
    </row>
    <row r="223" spans="1:14" ht="15" customHeight="1" x14ac:dyDescent="0.25">
      <c r="A223" s="755"/>
      <c r="B223" s="738"/>
      <c r="C223" s="743"/>
      <c r="D223" s="735"/>
      <c r="E223" s="735"/>
      <c r="F223" s="735"/>
      <c r="G223" s="735"/>
      <c r="H223" s="735"/>
      <c r="I223" s="735"/>
      <c r="J223" s="735"/>
      <c r="K223" s="735"/>
      <c r="L223" s="735"/>
      <c r="M223" s="735"/>
      <c r="N223" s="744"/>
    </row>
    <row r="224" spans="1:14" ht="15" customHeight="1" x14ac:dyDescent="0.25">
      <c r="A224" s="755"/>
      <c r="B224" s="738"/>
      <c r="C224" s="743"/>
      <c r="D224" s="735"/>
      <c r="E224" s="735"/>
      <c r="F224" s="735"/>
      <c r="G224" s="735"/>
      <c r="H224" s="735"/>
      <c r="I224" s="735"/>
      <c r="J224" s="735"/>
      <c r="K224" s="735"/>
      <c r="L224" s="735"/>
      <c r="M224" s="735"/>
      <c r="N224" s="744"/>
    </row>
    <row r="225" spans="1:14" ht="15" customHeight="1" x14ac:dyDescent="0.25">
      <c r="A225" s="755"/>
      <c r="B225" s="738"/>
      <c r="C225" s="743"/>
      <c r="D225" s="735"/>
      <c r="E225" s="735"/>
      <c r="F225" s="735"/>
      <c r="G225" s="735"/>
      <c r="H225" s="735"/>
      <c r="I225" s="735"/>
      <c r="J225" s="735"/>
      <c r="K225" s="735"/>
      <c r="L225" s="735"/>
      <c r="M225" s="735"/>
      <c r="N225" s="744"/>
    </row>
    <row r="226" spans="1:14" ht="15" customHeight="1" x14ac:dyDescent="0.25">
      <c r="A226" s="755"/>
      <c r="B226" s="738"/>
      <c r="C226" s="743"/>
      <c r="D226" s="735"/>
      <c r="E226" s="735"/>
      <c r="F226" s="735"/>
      <c r="G226" s="735"/>
      <c r="H226" s="735"/>
      <c r="I226" s="735"/>
      <c r="J226" s="735"/>
      <c r="K226" s="735"/>
      <c r="L226" s="735"/>
      <c r="M226" s="735"/>
      <c r="N226" s="744"/>
    </row>
    <row r="227" spans="1:14" ht="15" customHeight="1" x14ac:dyDescent="0.25">
      <c r="A227" s="755"/>
      <c r="B227" s="738"/>
      <c r="C227" s="743"/>
      <c r="D227" s="735"/>
      <c r="E227" s="735"/>
      <c r="F227" s="735"/>
      <c r="G227" s="735"/>
      <c r="H227" s="735"/>
      <c r="I227" s="735"/>
      <c r="J227" s="735"/>
      <c r="K227" s="735"/>
      <c r="L227" s="735"/>
      <c r="M227" s="735"/>
      <c r="N227" s="744"/>
    </row>
    <row r="228" spans="1:14" ht="15" customHeight="1" x14ac:dyDescent="0.25">
      <c r="A228" s="755"/>
      <c r="B228" s="738"/>
      <c r="C228" s="743"/>
      <c r="D228" s="735"/>
      <c r="E228" s="735"/>
      <c r="F228" s="735"/>
      <c r="G228" s="735"/>
      <c r="H228" s="735"/>
      <c r="I228" s="735"/>
      <c r="J228" s="735"/>
      <c r="K228" s="735"/>
      <c r="L228" s="735"/>
      <c r="M228" s="735"/>
      <c r="N228" s="744"/>
    </row>
    <row r="229" spans="1:14" ht="15" customHeight="1" x14ac:dyDescent="0.25">
      <c r="A229" s="755"/>
      <c r="B229" s="738"/>
      <c r="C229" s="743"/>
      <c r="D229" s="735"/>
      <c r="E229" s="735"/>
      <c r="F229" s="735"/>
      <c r="G229" s="735"/>
      <c r="H229" s="735"/>
      <c r="I229" s="735"/>
      <c r="J229" s="735"/>
      <c r="K229" s="735"/>
      <c r="L229" s="735"/>
      <c r="M229" s="735"/>
      <c r="N229" s="744"/>
    </row>
    <row r="230" spans="1:14" ht="15" customHeight="1" x14ac:dyDescent="0.25">
      <c r="A230" s="755"/>
      <c r="B230" s="738"/>
      <c r="C230" s="743"/>
      <c r="D230" s="735"/>
      <c r="E230" s="735"/>
      <c r="F230" s="735"/>
      <c r="G230" s="735"/>
      <c r="H230" s="735"/>
      <c r="I230" s="735"/>
      <c r="J230" s="735"/>
      <c r="K230" s="735"/>
      <c r="L230" s="735"/>
      <c r="M230" s="735"/>
      <c r="N230" s="744"/>
    </row>
    <row r="231" spans="1:14" ht="15" customHeight="1" x14ac:dyDescent="0.25">
      <c r="A231" s="755"/>
      <c r="B231" s="738"/>
      <c r="C231" s="743"/>
      <c r="D231" s="735"/>
      <c r="E231" s="735"/>
      <c r="F231" s="735"/>
      <c r="G231" s="735"/>
      <c r="H231" s="735"/>
      <c r="I231" s="735"/>
      <c r="J231" s="735"/>
      <c r="K231" s="735"/>
      <c r="L231" s="735"/>
      <c r="M231" s="735"/>
      <c r="N231" s="744"/>
    </row>
    <row r="232" spans="1:14" ht="15" customHeight="1" x14ac:dyDescent="0.25">
      <c r="A232" s="755"/>
      <c r="B232" s="738"/>
      <c r="C232" s="743"/>
      <c r="D232" s="735"/>
      <c r="E232" s="735"/>
      <c r="F232" s="735"/>
      <c r="G232" s="735"/>
      <c r="H232" s="735"/>
      <c r="I232" s="735"/>
      <c r="J232" s="735"/>
      <c r="K232" s="735"/>
      <c r="L232" s="735"/>
      <c r="M232" s="735"/>
      <c r="N232" s="744"/>
    </row>
    <row r="233" spans="1:14" ht="15" customHeight="1" x14ac:dyDescent="0.25">
      <c r="A233" s="755"/>
      <c r="B233" s="738"/>
      <c r="C233" s="743"/>
      <c r="D233" s="735"/>
      <c r="E233" s="735"/>
      <c r="F233" s="735"/>
      <c r="G233" s="735"/>
      <c r="H233" s="735"/>
      <c r="I233" s="735"/>
      <c r="J233" s="735"/>
      <c r="K233" s="735"/>
      <c r="L233" s="735"/>
      <c r="M233" s="735"/>
      <c r="N233" s="744"/>
    </row>
    <row r="234" spans="1:14" ht="15.75" customHeight="1" thickBot="1" x14ac:dyDescent="0.3">
      <c r="A234" s="756"/>
      <c r="B234" s="739"/>
      <c r="C234" s="745"/>
      <c r="D234" s="746"/>
      <c r="E234" s="746"/>
      <c r="F234" s="746"/>
      <c r="G234" s="746"/>
      <c r="H234" s="746"/>
      <c r="I234" s="746"/>
      <c r="J234" s="746"/>
      <c r="K234" s="746"/>
      <c r="L234" s="746"/>
      <c r="M234" s="746"/>
      <c r="N234" s="747"/>
    </row>
    <row r="235" spans="1:14" ht="15" customHeight="1" x14ac:dyDescent="0.25">
      <c r="A235" s="728">
        <v>11</v>
      </c>
      <c r="B235" s="737" t="str">
        <f>VLOOKUP(A235,PROPONENTES!$A$10:$B$42,2)</f>
        <v>CONSORCIO PARQUES KD E&amp;E 2024</v>
      </c>
      <c r="C235" s="740"/>
      <c r="D235" s="741"/>
      <c r="E235" s="741"/>
      <c r="F235" s="741"/>
      <c r="G235" s="741"/>
      <c r="H235" s="741"/>
      <c r="I235" s="741"/>
      <c r="J235" s="741"/>
      <c r="K235" s="741"/>
      <c r="L235" s="741"/>
      <c r="M235" s="741"/>
      <c r="N235" s="742"/>
    </row>
    <row r="236" spans="1:14" ht="15" customHeight="1" x14ac:dyDescent="0.25">
      <c r="A236" s="729"/>
      <c r="B236" s="738"/>
      <c r="C236" s="743"/>
      <c r="D236" s="735"/>
      <c r="E236" s="735"/>
      <c r="F236" s="735"/>
      <c r="G236" s="735"/>
      <c r="H236" s="735"/>
      <c r="I236" s="735"/>
      <c r="J236" s="735"/>
      <c r="K236" s="735"/>
      <c r="L236" s="735"/>
      <c r="M236" s="735"/>
      <c r="N236" s="744"/>
    </row>
    <row r="237" spans="1:14" ht="15" customHeight="1" x14ac:dyDescent="0.25">
      <c r="A237" s="729"/>
      <c r="B237" s="738"/>
      <c r="C237" s="743"/>
      <c r="D237" s="735"/>
      <c r="E237" s="735"/>
      <c r="F237" s="735"/>
      <c r="G237" s="735"/>
      <c r="H237" s="735"/>
      <c r="I237" s="735"/>
      <c r="J237" s="735"/>
      <c r="K237" s="735"/>
      <c r="L237" s="735"/>
      <c r="M237" s="735"/>
      <c r="N237" s="744"/>
    </row>
    <row r="238" spans="1:14" ht="15" customHeight="1" x14ac:dyDescent="0.25">
      <c r="A238" s="729"/>
      <c r="B238" s="738"/>
      <c r="C238" s="743"/>
      <c r="D238" s="735"/>
      <c r="E238" s="735"/>
      <c r="F238" s="735"/>
      <c r="G238" s="735"/>
      <c r="H238" s="735"/>
      <c r="I238" s="735"/>
      <c r="J238" s="735"/>
      <c r="K238" s="735"/>
      <c r="L238" s="735"/>
      <c r="M238" s="735"/>
      <c r="N238" s="744"/>
    </row>
    <row r="239" spans="1:14" ht="15" customHeight="1" x14ac:dyDescent="0.25">
      <c r="A239" s="729"/>
      <c r="B239" s="738"/>
      <c r="C239" s="743"/>
      <c r="D239" s="735"/>
      <c r="E239" s="735"/>
      <c r="F239" s="735"/>
      <c r="G239" s="735"/>
      <c r="H239" s="735"/>
      <c r="I239" s="735"/>
      <c r="J239" s="735"/>
      <c r="K239" s="735"/>
      <c r="L239" s="735"/>
      <c r="M239" s="735"/>
      <c r="N239" s="744"/>
    </row>
    <row r="240" spans="1:14" ht="15" customHeight="1" x14ac:dyDescent="0.25">
      <c r="A240" s="729"/>
      <c r="B240" s="738"/>
      <c r="C240" s="743"/>
      <c r="D240" s="735"/>
      <c r="E240" s="735"/>
      <c r="F240" s="735"/>
      <c r="G240" s="735"/>
      <c r="H240" s="735"/>
      <c r="I240" s="735"/>
      <c r="J240" s="735"/>
      <c r="K240" s="735"/>
      <c r="L240" s="735"/>
      <c r="M240" s="735"/>
      <c r="N240" s="744"/>
    </row>
    <row r="241" spans="1:14" ht="15" customHeight="1" x14ac:dyDescent="0.25">
      <c r="A241" s="729"/>
      <c r="B241" s="738"/>
      <c r="C241" s="743"/>
      <c r="D241" s="735"/>
      <c r="E241" s="735"/>
      <c r="F241" s="735"/>
      <c r="G241" s="735"/>
      <c r="H241" s="735"/>
      <c r="I241" s="735"/>
      <c r="J241" s="735"/>
      <c r="K241" s="735"/>
      <c r="L241" s="735"/>
      <c r="M241" s="735"/>
      <c r="N241" s="744"/>
    </row>
    <row r="242" spans="1:14" ht="15" customHeight="1" x14ac:dyDescent="0.25">
      <c r="A242" s="729"/>
      <c r="B242" s="738"/>
      <c r="C242" s="743"/>
      <c r="D242" s="735"/>
      <c r="E242" s="735"/>
      <c r="F242" s="735"/>
      <c r="G242" s="735"/>
      <c r="H242" s="735"/>
      <c r="I242" s="735"/>
      <c r="J242" s="735"/>
      <c r="K242" s="735"/>
      <c r="L242" s="735"/>
      <c r="M242" s="735"/>
      <c r="N242" s="744"/>
    </row>
    <row r="243" spans="1:14" ht="15" customHeight="1" x14ac:dyDescent="0.25">
      <c r="A243" s="729"/>
      <c r="B243" s="738"/>
      <c r="C243" s="743"/>
      <c r="D243" s="735"/>
      <c r="E243" s="735"/>
      <c r="F243" s="735"/>
      <c r="G243" s="735"/>
      <c r="H243" s="735"/>
      <c r="I243" s="735"/>
      <c r="J243" s="735"/>
      <c r="K243" s="735"/>
      <c r="L243" s="735"/>
      <c r="M243" s="735"/>
      <c r="N243" s="744"/>
    </row>
    <row r="244" spans="1:14" ht="15" customHeight="1" x14ac:dyDescent="0.25">
      <c r="A244" s="729"/>
      <c r="B244" s="738"/>
      <c r="C244" s="743"/>
      <c r="D244" s="735"/>
      <c r="E244" s="735"/>
      <c r="F244" s="735"/>
      <c r="G244" s="735"/>
      <c r="H244" s="735"/>
      <c r="I244" s="735"/>
      <c r="J244" s="735"/>
      <c r="K244" s="735"/>
      <c r="L244" s="735"/>
      <c r="M244" s="735"/>
      <c r="N244" s="744"/>
    </row>
    <row r="245" spans="1:14" ht="15" customHeight="1" x14ac:dyDescent="0.25">
      <c r="A245" s="729"/>
      <c r="B245" s="738"/>
      <c r="C245" s="743"/>
      <c r="D245" s="735"/>
      <c r="E245" s="735"/>
      <c r="F245" s="735"/>
      <c r="G245" s="735"/>
      <c r="H245" s="735"/>
      <c r="I245" s="735"/>
      <c r="J245" s="735"/>
      <c r="K245" s="735"/>
      <c r="L245" s="735"/>
      <c r="M245" s="735"/>
      <c r="N245" s="744"/>
    </row>
    <row r="246" spans="1:14" ht="15" customHeight="1" x14ac:dyDescent="0.25">
      <c r="A246" s="729"/>
      <c r="B246" s="738"/>
      <c r="C246" s="743"/>
      <c r="D246" s="735"/>
      <c r="E246" s="735"/>
      <c r="F246" s="735"/>
      <c r="G246" s="735"/>
      <c r="H246" s="735"/>
      <c r="I246" s="735"/>
      <c r="J246" s="735"/>
      <c r="K246" s="735"/>
      <c r="L246" s="735"/>
      <c r="M246" s="735"/>
      <c r="N246" s="744"/>
    </row>
    <row r="247" spans="1:14" ht="15" customHeight="1" x14ac:dyDescent="0.25">
      <c r="A247" s="729"/>
      <c r="B247" s="738"/>
      <c r="C247" s="743"/>
      <c r="D247" s="735"/>
      <c r="E247" s="735"/>
      <c r="F247" s="735"/>
      <c r="G247" s="735"/>
      <c r="H247" s="735"/>
      <c r="I247" s="735"/>
      <c r="J247" s="735"/>
      <c r="K247" s="735"/>
      <c r="L247" s="735"/>
      <c r="M247" s="735"/>
      <c r="N247" s="744"/>
    </row>
    <row r="248" spans="1:14" ht="15" customHeight="1" x14ac:dyDescent="0.25">
      <c r="A248" s="729"/>
      <c r="B248" s="738"/>
      <c r="C248" s="743"/>
      <c r="D248" s="735"/>
      <c r="E248" s="735"/>
      <c r="F248" s="735"/>
      <c r="G248" s="735"/>
      <c r="H248" s="735"/>
      <c r="I248" s="735"/>
      <c r="J248" s="735"/>
      <c r="K248" s="735"/>
      <c r="L248" s="735"/>
      <c r="M248" s="735"/>
      <c r="N248" s="744"/>
    </row>
    <row r="249" spans="1:14" ht="15" customHeight="1" x14ac:dyDescent="0.25">
      <c r="A249" s="729"/>
      <c r="B249" s="738"/>
      <c r="C249" s="743"/>
      <c r="D249" s="735"/>
      <c r="E249" s="735"/>
      <c r="F249" s="735"/>
      <c r="G249" s="735"/>
      <c r="H249" s="735"/>
      <c r="I249" s="735"/>
      <c r="J249" s="735"/>
      <c r="K249" s="735"/>
      <c r="L249" s="735"/>
      <c r="M249" s="735"/>
      <c r="N249" s="744"/>
    </row>
    <row r="250" spans="1:14" ht="15" customHeight="1" x14ac:dyDescent="0.25">
      <c r="A250" s="729"/>
      <c r="B250" s="738"/>
      <c r="C250" s="743"/>
      <c r="D250" s="735"/>
      <c r="E250" s="735"/>
      <c r="F250" s="735"/>
      <c r="G250" s="735"/>
      <c r="H250" s="735"/>
      <c r="I250" s="735"/>
      <c r="J250" s="735"/>
      <c r="K250" s="735"/>
      <c r="L250" s="735"/>
      <c r="M250" s="735"/>
      <c r="N250" s="744"/>
    </row>
    <row r="251" spans="1:14" ht="15" customHeight="1" x14ac:dyDescent="0.25">
      <c r="A251" s="729"/>
      <c r="B251" s="738"/>
      <c r="C251" s="743"/>
      <c r="D251" s="735"/>
      <c r="E251" s="735"/>
      <c r="F251" s="735"/>
      <c r="G251" s="735"/>
      <c r="H251" s="735"/>
      <c r="I251" s="735"/>
      <c r="J251" s="735"/>
      <c r="K251" s="735"/>
      <c r="L251" s="735"/>
      <c r="M251" s="735"/>
      <c r="N251" s="744"/>
    </row>
    <row r="252" spans="1:14" ht="15" customHeight="1" x14ac:dyDescent="0.25">
      <c r="A252" s="729"/>
      <c r="B252" s="738"/>
      <c r="C252" s="743"/>
      <c r="D252" s="735"/>
      <c r="E252" s="735"/>
      <c r="F252" s="735"/>
      <c r="G252" s="735"/>
      <c r="H252" s="735"/>
      <c r="I252" s="735"/>
      <c r="J252" s="735"/>
      <c r="K252" s="735"/>
      <c r="L252" s="735"/>
      <c r="M252" s="735"/>
      <c r="N252" s="744"/>
    </row>
    <row r="253" spans="1:14" ht="15" customHeight="1" x14ac:dyDescent="0.25">
      <c r="A253" s="729"/>
      <c r="B253" s="738"/>
      <c r="C253" s="743"/>
      <c r="D253" s="735"/>
      <c r="E253" s="735"/>
      <c r="F253" s="735"/>
      <c r="G253" s="735"/>
      <c r="H253" s="735"/>
      <c r="I253" s="735"/>
      <c r="J253" s="735"/>
      <c r="K253" s="735"/>
      <c r="L253" s="735"/>
      <c r="M253" s="735"/>
      <c r="N253" s="744"/>
    </row>
    <row r="254" spans="1:14" ht="15" customHeight="1" x14ac:dyDescent="0.25">
      <c r="A254" s="729"/>
      <c r="B254" s="738"/>
      <c r="C254" s="743"/>
      <c r="D254" s="735"/>
      <c r="E254" s="735"/>
      <c r="F254" s="735"/>
      <c r="G254" s="735"/>
      <c r="H254" s="735"/>
      <c r="I254" s="735"/>
      <c r="J254" s="735"/>
      <c r="K254" s="735"/>
      <c r="L254" s="735"/>
      <c r="M254" s="735"/>
      <c r="N254" s="744"/>
    </row>
    <row r="255" spans="1:14" ht="15" customHeight="1" x14ac:dyDescent="0.25">
      <c r="A255" s="729"/>
      <c r="B255" s="738"/>
      <c r="C255" s="743"/>
      <c r="D255" s="735"/>
      <c r="E255" s="735"/>
      <c r="F255" s="735"/>
      <c r="G255" s="735"/>
      <c r="H255" s="735"/>
      <c r="I255" s="735"/>
      <c r="J255" s="735"/>
      <c r="K255" s="735"/>
      <c r="L255" s="735"/>
      <c r="M255" s="735"/>
      <c r="N255" s="744"/>
    </row>
    <row r="256" spans="1:14" ht="15" customHeight="1" x14ac:dyDescent="0.25">
      <c r="A256" s="729"/>
      <c r="B256" s="738"/>
      <c r="C256" s="743"/>
      <c r="D256" s="735"/>
      <c r="E256" s="735"/>
      <c r="F256" s="735"/>
      <c r="G256" s="735"/>
      <c r="H256" s="735"/>
      <c r="I256" s="735"/>
      <c r="J256" s="735"/>
      <c r="K256" s="735"/>
      <c r="L256" s="735"/>
      <c r="M256" s="735"/>
      <c r="N256" s="744"/>
    </row>
    <row r="257" spans="1:14" ht="15.75" customHeight="1" thickBot="1" x14ac:dyDescent="0.3">
      <c r="A257" s="730"/>
      <c r="B257" s="739"/>
      <c r="C257" s="745"/>
      <c r="D257" s="746"/>
      <c r="E257" s="746"/>
      <c r="F257" s="746"/>
      <c r="G257" s="746"/>
      <c r="H257" s="746"/>
      <c r="I257" s="746"/>
      <c r="J257" s="746"/>
      <c r="K257" s="746"/>
      <c r="L257" s="746"/>
      <c r="M257" s="746"/>
      <c r="N257" s="747"/>
    </row>
    <row r="258" spans="1:14" ht="15" customHeight="1" x14ac:dyDescent="0.25">
      <c r="A258" s="728">
        <v>12</v>
      </c>
      <c r="B258" s="737" t="str">
        <f>VLOOKUP(A258,PROPONENTES!$A$10:$B$42,2)</f>
        <v>CONSORCIO RC-B - FDLK-LP-013-2024</v>
      </c>
      <c r="C258" s="785"/>
      <c r="D258" s="741"/>
      <c r="E258" s="741"/>
      <c r="F258" s="741"/>
      <c r="G258" s="741"/>
      <c r="H258" s="741"/>
      <c r="I258" s="741"/>
      <c r="J258" s="741"/>
      <c r="K258" s="741"/>
      <c r="L258" s="741"/>
      <c r="M258" s="741"/>
      <c r="N258" s="742"/>
    </row>
    <row r="259" spans="1:14" ht="15" customHeight="1" x14ac:dyDescent="0.25">
      <c r="A259" s="729"/>
      <c r="B259" s="738"/>
      <c r="C259" s="743"/>
      <c r="D259" s="735"/>
      <c r="E259" s="735"/>
      <c r="F259" s="735"/>
      <c r="G259" s="735"/>
      <c r="H259" s="735"/>
      <c r="I259" s="735"/>
      <c r="J259" s="735"/>
      <c r="K259" s="735"/>
      <c r="L259" s="735"/>
      <c r="M259" s="735"/>
      <c r="N259" s="744"/>
    </row>
    <row r="260" spans="1:14" ht="15" customHeight="1" x14ac:dyDescent="0.25">
      <c r="A260" s="729"/>
      <c r="B260" s="738"/>
      <c r="C260" s="743"/>
      <c r="D260" s="735"/>
      <c r="E260" s="735"/>
      <c r="F260" s="735"/>
      <c r="G260" s="735"/>
      <c r="H260" s="735"/>
      <c r="I260" s="735"/>
      <c r="J260" s="735"/>
      <c r="K260" s="735"/>
      <c r="L260" s="735"/>
      <c r="M260" s="735"/>
      <c r="N260" s="744"/>
    </row>
    <row r="261" spans="1:14" ht="15" customHeight="1" x14ac:dyDescent="0.25">
      <c r="A261" s="729"/>
      <c r="B261" s="738"/>
      <c r="C261" s="743"/>
      <c r="D261" s="735"/>
      <c r="E261" s="735"/>
      <c r="F261" s="735"/>
      <c r="G261" s="735"/>
      <c r="H261" s="735"/>
      <c r="I261" s="735"/>
      <c r="J261" s="735"/>
      <c r="K261" s="735"/>
      <c r="L261" s="735"/>
      <c r="M261" s="735"/>
      <c r="N261" s="744"/>
    </row>
    <row r="262" spans="1:14" ht="15" customHeight="1" x14ac:dyDescent="0.25">
      <c r="A262" s="729"/>
      <c r="B262" s="738"/>
      <c r="C262" s="743"/>
      <c r="D262" s="735"/>
      <c r="E262" s="735"/>
      <c r="F262" s="735"/>
      <c r="G262" s="735"/>
      <c r="H262" s="735"/>
      <c r="I262" s="735"/>
      <c r="J262" s="735"/>
      <c r="K262" s="735"/>
      <c r="L262" s="735"/>
      <c r="M262" s="735"/>
      <c r="N262" s="744"/>
    </row>
    <row r="263" spans="1:14" ht="15" customHeight="1" x14ac:dyDescent="0.25">
      <c r="A263" s="729"/>
      <c r="B263" s="738"/>
      <c r="C263" s="743"/>
      <c r="D263" s="735"/>
      <c r="E263" s="735"/>
      <c r="F263" s="735"/>
      <c r="G263" s="735"/>
      <c r="H263" s="735"/>
      <c r="I263" s="735"/>
      <c r="J263" s="735"/>
      <c r="K263" s="735"/>
      <c r="L263" s="735"/>
      <c r="M263" s="735"/>
      <c r="N263" s="744"/>
    </row>
    <row r="264" spans="1:14" ht="15" customHeight="1" x14ac:dyDescent="0.25">
      <c r="A264" s="729"/>
      <c r="B264" s="738"/>
      <c r="C264" s="743"/>
      <c r="D264" s="735"/>
      <c r="E264" s="735"/>
      <c r="F264" s="735"/>
      <c r="G264" s="735"/>
      <c r="H264" s="735"/>
      <c r="I264" s="735"/>
      <c r="J264" s="735"/>
      <c r="K264" s="735"/>
      <c r="L264" s="735"/>
      <c r="M264" s="735"/>
      <c r="N264" s="744"/>
    </row>
    <row r="265" spans="1:14" ht="15" customHeight="1" x14ac:dyDescent="0.25">
      <c r="A265" s="729"/>
      <c r="B265" s="738"/>
      <c r="C265" s="743"/>
      <c r="D265" s="735"/>
      <c r="E265" s="735"/>
      <c r="F265" s="735"/>
      <c r="G265" s="735"/>
      <c r="H265" s="735"/>
      <c r="I265" s="735"/>
      <c r="J265" s="735"/>
      <c r="K265" s="735"/>
      <c r="L265" s="735"/>
      <c r="M265" s="735"/>
      <c r="N265" s="744"/>
    </row>
    <row r="266" spans="1:14" ht="15" customHeight="1" x14ac:dyDescent="0.25">
      <c r="A266" s="729"/>
      <c r="B266" s="738"/>
      <c r="C266" s="743"/>
      <c r="D266" s="735"/>
      <c r="E266" s="735"/>
      <c r="F266" s="735"/>
      <c r="G266" s="735"/>
      <c r="H266" s="735"/>
      <c r="I266" s="735"/>
      <c r="J266" s="735"/>
      <c r="K266" s="735"/>
      <c r="L266" s="735"/>
      <c r="M266" s="735"/>
      <c r="N266" s="744"/>
    </row>
    <row r="267" spans="1:14" ht="15" customHeight="1" x14ac:dyDescent="0.25">
      <c r="A267" s="729"/>
      <c r="B267" s="738"/>
      <c r="C267" s="743"/>
      <c r="D267" s="735"/>
      <c r="E267" s="735"/>
      <c r="F267" s="735"/>
      <c r="G267" s="735"/>
      <c r="H267" s="735"/>
      <c r="I267" s="735"/>
      <c r="J267" s="735"/>
      <c r="K267" s="735"/>
      <c r="L267" s="735"/>
      <c r="M267" s="735"/>
      <c r="N267" s="744"/>
    </row>
    <row r="268" spans="1:14" ht="15" customHeight="1" x14ac:dyDescent="0.25">
      <c r="A268" s="729"/>
      <c r="B268" s="738"/>
      <c r="C268" s="743"/>
      <c r="D268" s="735"/>
      <c r="E268" s="735"/>
      <c r="F268" s="735"/>
      <c r="G268" s="735"/>
      <c r="H268" s="735"/>
      <c r="I268" s="735"/>
      <c r="J268" s="735"/>
      <c r="K268" s="735"/>
      <c r="L268" s="735"/>
      <c r="M268" s="735"/>
      <c r="N268" s="744"/>
    </row>
    <row r="269" spans="1:14" ht="15" customHeight="1" x14ac:dyDescent="0.25">
      <c r="A269" s="729"/>
      <c r="B269" s="738"/>
      <c r="C269" s="743"/>
      <c r="D269" s="735"/>
      <c r="E269" s="735"/>
      <c r="F269" s="735"/>
      <c r="G269" s="735"/>
      <c r="H269" s="735"/>
      <c r="I269" s="735"/>
      <c r="J269" s="735"/>
      <c r="K269" s="735"/>
      <c r="L269" s="735"/>
      <c r="M269" s="735"/>
      <c r="N269" s="744"/>
    </row>
    <row r="270" spans="1:14" ht="15" customHeight="1" x14ac:dyDescent="0.25">
      <c r="A270" s="729"/>
      <c r="B270" s="738"/>
      <c r="C270" s="743"/>
      <c r="D270" s="735"/>
      <c r="E270" s="735"/>
      <c r="F270" s="735"/>
      <c r="G270" s="735"/>
      <c r="H270" s="735"/>
      <c r="I270" s="735"/>
      <c r="J270" s="735"/>
      <c r="K270" s="735"/>
      <c r="L270" s="735"/>
      <c r="M270" s="735"/>
      <c r="N270" s="744"/>
    </row>
    <row r="271" spans="1:14" ht="15" customHeight="1" x14ac:dyDescent="0.25">
      <c r="A271" s="729"/>
      <c r="B271" s="738"/>
      <c r="C271" s="743"/>
      <c r="D271" s="735"/>
      <c r="E271" s="735"/>
      <c r="F271" s="735"/>
      <c r="G271" s="735"/>
      <c r="H271" s="735"/>
      <c r="I271" s="735"/>
      <c r="J271" s="735"/>
      <c r="K271" s="735"/>
      <c r="L271" s="735"/>
      <c r="M271" s="735"/>
      <c r="N271" s="744"/>
    </row>
    <row r="272" spans="1:14" ht="15" customHeight="1" x14ac:dyDescent="0.25">
      <c r="A272" s="729"/>
      <c r="B272" s="738"/>
      <c r="C272" s="743"/>
      <c r="D272" s="735"/>
      <c r="E272" s="735"/>
      <c r="F272" s="735"/>
      <c r="G272" s="735"/>
      <c r="H272" s="735"/>
      <c r="I272" s="735"/>
      <c r="J272" s="735"/>
      <c r="K272" s="735"/>
      <c r="L272" s="735"/>
      <c r="M272" s="735"/>
      <c r="N272" s="744"/>
    </row>
    <row r="273" spans="1:14" ht="15" customHeight="1" x14ac:dyDescent="0.25">
      <c r="A273" s="729"/>
      <c r="B273" s="738"/>
      <c r="C273" s="743"/>
      <c r="D273" s="735"/>
      <c r="E273" s="735"/>
      <c r="F273" s="735"/>
      <c r="G273" s="735"/>
      <c r="H273" s="735"/>
      <c r="I273" s="735"/>
      <c r="J273" s="735"/>
      <c r="K273" s="735"/>
      <c r="L273" s="735"/>
      <c r="M273" s="735"/>
      <c r="N273" s="744"/>
    </row>
    <row r="274" spans="1:14" ht="15" customHeight="1" x14ac:dyDescent="0.25">
      <c r="A274" s="729"/>
      <c r="B274" s="738"/>
      <c r="C274" s="743"/>
      <c r="D274" s="735"/>
      <c r="E274" s="735"/>
      <c r="F274" s="735"/>
      <c r="G274" s="735"/>
      <c r="H274" s="735"/>
      <c r="I274" s="735"/>
      <c r="J274" s="735"/>
      <c r="K274" s="735"/>
      <c r="L274" s="735"/>
      <c r="M274" s="735"/>
      <c r="N274" s="744"/>
    </row>
    <row r="275" spans="1:14" ht="15" customHeight="1" x14ac:dyDescent="0.25">
      <c r="A275" s="729"/>
      <c r="B275" s="738"/>
      <c r="C275" s="743"/>
      <c r="D275" s="735"/>
      <c r="E275" s="735"/>
      <c r="F275" s="735"/>
      <c r="G275" s="735"/>
      <c r="H275" s="735"/>
      <c r="I275" s="735"/>
      <c r="J275" s="735"/>
      <c r="K275" s="735"/>
      <c r="L275" s="735"/>
      <c r="M275" s="735"/>
      <c r="N275" s="744"/>
    </row>
    <row r="276" spans="1:14" ht="15" customHeight="1" x14ac:dyDescent="0.25">
      <c r="A276" s="729"/>
      <c r="B276" s="738"/>
      <c r="C276" s="743"/>
      <c r="D276" s="735"/>
      <c r="E276" s="735"/>
      <c r="F276" s="735"/>
      <c r="G276" s="735"/>
      <c r="H276" s="735"/>
      <c r="I276" s="735"/>
      <c r="J276" s="735"/>
      <c r="K276" s="735"/>
      <c r="L276" s="735"/>
      <c r="M276" s="735"/>
      <c r="N276" s="744"/>
    </row>
    <row r="277" spans="1:14" ht="15" customHeight="1" x14ac:dyDescent="0.25">
      <c r="A277" s="729"/>
      <c r="B277" s="738"/>
      <c r="C277" s="743"/>
      <c r="D277" s="735"/>
      <c r="E277" s="735"/>
      <c r="F277" s="735"/>
      <c r="G277" s="735"/>
      <c r="H277" s="735"/>
      <c r="I277" s="735"/>
      <c r="J277" s="735"/>
      <c r="K277" s="735"/>
      <c r="L277" s="735"/>
      <c r="M277" s="735"/>
      <c r="N277" s="744"/>
    </row>
    <row r="278" spans="1:14" ht="15" customHeight="1" x14ac:dyDescent="0.25">
      <c r="A278" s="729"/>
      <c r="B278" s="738"/>
      <c r="C278" s="743"/>
      <c r="D278" s="735"/>
      <c r="E278" s="735"/>
      <c r="F278" s="735"/>
      <c r="G278" s="735"/>
      <c r="H278" s="735"/>
      <c r="I278" s="735"/>
      <c r="J278" s="735"/>
      <c r="K278" s="735"/>
      <c r="L278" s="735"/>
      <c r="M278" s="735"/>
      <c r="N278" s="744"/>
    </row>
    <row r="279" spans="1:14" ht="15" customHeight="1" x14ac:dyDescent="0.25">
      <c r="A279" s="729"/>
      <c r="B279" s="738"/>
      <c r="C279" s="743"/>
      <c r="D279" s="735"/>
      <c r="E279" s="735"/>
      <c r="F279" s="735"/>
      <c r="G279" s="735"/>
      <c r="H279" s="735"/>
      <c r="I279" s="735"/>
      <c r="J279" s="735"/>
      <c r="K279" s="735"/>
      <c r="L279" s="735"/>
      <c r="M279" s="735"/>
      <c r="N279" s="744"/>
    </row>
    <row r="280" spans="1:14" ht="15.75" customHeight="1" thickBot="1" x14ac:dyDescent="0.3">
      <c r="A280" s="730"/>
      <c r="B280" s="739"/>
      <c r="C280" s="745"/>
      <c r="D280" s="746"/>
      <c r="E280" s="746"/>
      <c r="F280" s="746"/>
      <c r="G280" s="746"/>
      <c r="H280" s="746"/>
      <c r="I280" s="746"/>
      <c r="J280" s="746"/>
      <c r="K280" s="746"/>
      <c r="L280" s="746"/>
      <c r="M280" s="746"/>
      <c r="N280" s="747"/>
    </row>
    <row r="281" spans="1:14" ht="15" customHeight="1" x14ac:dyDescent="0.25">
      <c r="A281" s="754">
        <v>13</v>
      </c>
      <c r="B281" s="737" t="str">
        <f>VLOOKUP(A281,PROPONENTES!$A$10:$B$42,2)</f>
        <v>CONSORCIO KENNEPARK BQ 2024</v>
      </c>
      <c r="C281" s="740"/>
      <c r="D281" s="741"/>
      <c r="E281" s="741"/>
      <c r="F281" s="741"/>
      <c r="G281" s="741"/>
      <c r="H281" s="741"/>
      <c r="I281" s="741"/>
      <c r="J281" s="741"/>
      <c r="K281" s="741"/>
      <c r="L281" s="741"/>
      <c r="M281" s="741"/>
      <c r="N281" s="742"/>
    </row>
    <row r="282" spans="1:14" ht="15" customHeight="1" x14ac:dyDescent="0.25">
      <c r="A282" s="755"/>
      <c r="B282" s="738"/>
      <c r="C282" s="743"/>
      <c r="D282" s="735"/>
      <c r="E282" s="735"/>
      <c r="F282" s="735"/>
      <c r="G282" s="735"/>
      <c r="H282" s="735"/>
      <c r="I282" s="735"/>
      <c r="J282" s="735"/>
      <c r="K282" s="735"/>
      <c r="L282" s="735"/>
      <c r="M282" s="735"/>
      <c r="N282" s="744"/>
    </row>
    <row r="283" spans="1:14" ht="15" customHeight="1" x14ac:dyDescent="0.25">
      <c r="A283" s="755"/>
      <c r="B283" s="738"/>
      <c r="C283" s="743"/>
      <c r="D283" s="735"/>
      <c r="E283" s="735"/>
      <c r="F283" s="735"/>
      <c r="G283" s="735"/>
      <c r="H283" s="735"/>
      <c r="I283" s="735"/>
      <c r="J283" s="735"/>
      <c r="K283" s="735"/>
      <c r="L283" s="735"/>
      <c r="M283" s="735"/>
      <c r="N283" s="744"/>
    </row>
    <row r="284" spans="1:14" ht="15" customHeight="1" x14ac:dyDescent="0.25">
      <c r="A284" s="755"/>
      <c r="B284" s="738"/>
      <c r="C284" s="743"/>
      <c r="D284" s="735"/>
      <c r="E284" s="735"/>
      <c r="F284" s="735"/>
      <c r="G284" s="735"/>
      <c r="H284" s="735"/>
      <c r="I284" s="735"/>
      <c r="J284" s="735"/>
      <c r="K284" s="735"/>
      <c r="L284" s="735"/>
      <c r="M284" s="735"/>
      <c r="N284" s="744"/>
    </row>
    <row r="285" spans="1:14" ht="15" customHeight="1" x14ac:dyDescent="0.25">
      <c r="A285" s="755"/>
      <c r="B285" s="738"/>
      <c r="C285" s="743"/>
      <c r="D285" s="735"/>
      <c r="E285" s="735"/>
      <c r="F285" s="735"/>
      <c r="G285" s="735"/>
      <c r="H285" s="735"/>
      <c r="I285" s="735"/>
      <c r="J285" s="735"/>
      <c r="K285" s="735"/>
      <c r="L285" s="735"/>
      <c r="M285" s="735"/>
      <c r="N285" s="744"/>
    </row>
    <row r="286" spans="1:14" ht="15" customHeight="1" x14ac:dyDescent="0.25">
      <c r="A286" s="755"/>
      <c r="B286" s="738"/>
      <c r="C286" s="743"/>
      <c r="D286" s="735"/>
      <c r="E286" s="735"/>
      <c r="F286" s="735"/>
      <c r="G286" s="735"/>
      <c r="H286" s="735"/>
      <c r="I286" s="735"/>
      <c r="J286" s="735"/>
      <c r="K286" s="735"/>
      <c r="L286" s="735"/>
      <c r="M286" s="735"/>
      <c r="N286" s="744"/>
    </row>
    <row r="287" spans="1:14" ht="15" customHeight="1" x14ac:dyDescent="0.25">
      <c r="A287" s="755"/>
      <c r="B287" s="738"/>
      <c r="C287" s="743"/>
      <c r="D287" s="735"/>
      <c r="E287" s="735"/>
      <c r="F287" s="735"/>
      <c r="G287" s="735"/>
      <c r="H287" s="735"/>
      <c r="I287" s="735"/>
      <c r="J287" s="735"/>
      <c r="K287" s="735"/>
      <c r="L287" s="735"/>
      <c r="M287" s="735"/>
      <c r="N287" s="744"/>
    </row>
    <row r="288" spans="1:14" ht="15" customHeight="1" x14ac:dyDescent="0.25">
      <c r="A288" s="755"/>
      <c r="B288" s="738"/>
      <c r="C288" s="743"/>
      <c r="D288" s="735"/>
      <c r="E288" s="735"/>
      <c r="F288" s="735"/>
      <c r="G288" s="735"/>
      <c r="H288" s="735"/>
      <c r="I288" s="735"/>
      <c r="J288" s="735"/>
      <c r="K288" s="735"/>
      <c r="L288" s="735"/>
      <c r="M288" s="735"/>
      <c r="N288" s="744"/>
    </row>
    <row r="289" spans="1:14" ht="15" customHeight="1" x14ac:dyDescent="0.25">
      <c r="A289" s="755"/>
      <c r="B289" s="738"/>
      <c r="C289" s="743"/>
      <c r="D289" s="735"/>
      <c r="E289" s="735"/>
      <c r="F289" s="735"/>
      <c r="G289" s="735"/>
      <c r="H289" s="735"/>
      <c r="I289" s="735"/>
      <c r="J289" s="735"/>
      <c r="K289" s="735"/>
      <c r="L289" s="735"/>
      <c r="M289" s="735"/>
      <c r="N289" s="744"/>
    </row>
    <row r="290" spans="1:14" ht="15" customHeight="1" x14ac:dyDescent="0.25">
      <c r="A290" s="755"/>
      <c r="B290" s="738"/>
      <c r="C290" s="743"/>
      <c r="D290" s="735"/>
      <c r="E290" s="735"/>
      <c r="F290" s="735"/>
      <c r="G290" s="735"/>
      <c r="H290" s="735"/>
      <c r="I290" s="735"/>
      <c r="J290" s="735"/>
      <c r="K290" s="735"/>
      <c r="L290" s="735"/>
      <c r="M290" s="735"/>
      <c r="N290" s="744"/>
    </row>
    <row r="291" spans="1:14" ht="15" customHeight="1" x14ac:dyDescent="0.25">
      <c r="A291" s="755"/>
      <c r="B291" s="738"/>
      <c r="C291" s="743"/>
      <c r="D291" s="735"/>
      <c r="E291" s="735"/>
      <c r="F291" s="735"/>
      <c r="G291" s="735"/>
      <c r="H291" s="735"/>
      <c r="I291" s="735"/>
      <c r="J291" s="735"/>
      <c r="K291" s="735"/>
      <c r="L291" s="735"/>
      <c r="M291" s="735"/>
      <c r="N291" s="744"/>
    </row>
    <row r="292" spans="1:14" ht="15" customHeight="1" x14ac:dyDescent="0.25">
      <c r="A292" s="755"/>
      <c r="B292" s="738"/>
      <c r="C292" s="743"/>
      <c r="D292" s="735"/>
      <c r="E292" s="735"/>
      <c r="F292" s="735"/>
      <c r="G292" s="735"/>
      <c r="H292" s="735"/>
      <c r="I292" s="735"/>
      <c r="J292" s="735"/>
      <c r="K292" s="735"/>
      <c r="L292" s="735"/>
      <c r="M292" s="735"/>
      <c r="N292" s="744"/>
    </row>
    <row r="293" spans="1:14" ht="15" customHeight="1" x14ac:dyDescent="0.25">
      <c r="A293" s="755"/>
      <c r="B293" s="738"/>
      <c r="C293" s="743"/>
      <c r="D293" s="735"/>
      <c r="E293" s="735"/>
      <c r="F293" s="735"/>
      <c r="G293" s="735"/>
      <c r="H293" s="735"/>
      <c r="I293" s="735"/>
      <c r="J293" s="735"/>
      <c r="K293" s="735"/>
      <c r="L293" s="735"/>
      <c r="M293" s="735"/>
      <c r="N293" s="744"/>
    </row>
    <row r="294" spans="1:14" ht="15" customHeight="1" x14ac:dyDescent="0.25">
      <c r="A294" s="755"/>
      <c r="B294" s="738"/>
      <c r="C294" s="743"/>
      <c r="D294" s="735"/>
      <c r="E294" s="735"/>
      <c r="F294" s="735"/>
      <c r="G294" s="735"/>
      <c r="H294" s="735"/>
      <c r="I294" s="735"/>
      <c r="J294" s="735"/>
      <c r="K294" s="735"/>
      <c r="L294" s="735"/>
      <c r="M294" s="735"/>
      <c r="N294" s="744"/>
    </row>
    <row r="295" spans="1:14" ht="15" customHeight="1" x14ac:dyDescent="0.25">
      <c r="A295" s="755"/>
      <c r="B295" s="738"/>
      <c r="C295" s="743"/>
      <c r="D295" s="735"/>
      <c r="E295" s="735"/>
      <c r="F295" s="735"/>
      <c r="G295" s="735"/>
      <c r="H295" s="735"/>
      <c r="I295" s="735"/>
      <c r="J295" s="735"/>
      <c r="K295" s="735"/>
      <c r="L295" s="735"/>
      <c r="M295" s="735"/>
      <c r="N295" s="744"/>
    </row>
    <row r="296" spans="1:14" ht="15" customHeight="1" x14ac:dyDescent="0.25">
      <c r="A296" s="755"/>
      <c r="B296" s="738"/>
      <c r="C296" s="743"/>
      <c r="D296" s="735"/>
      <c r="E296" s="735"/>
      <c r="F296" s="735"/>
      <c r="G296" s="735"/>
      <c r="H296" s="735"/>
      <c r="I296" s="735"/>
      <c r="J296" s="735"/>
      <c r="K296" s="735"/>
      <c r="L296" s="735"/>
      <c r="M296" s="735"/>
      <c r="N296" s="744"/>
    </row>
    <row r="297" spans="1:14" ht="15" customHeight="1" x14ac:dyDescent="0.25">
      <c r="A297" s="755"/>
      <c r="B297" s="738"/>
      <c r="C297" s="743"/>
      <c r="D297" s="735"/>
      <c r="E297" s="735"/>
      <c r="F297" s="735"/>
      <c r="G297" s="735"/>
      <c r="H297" s="735"/>
      <c r="I297" s="735"/>
      <c r="J297" s="735"/>
      <c r="K297" s="735"/>
      <c r="L297" s="735"/>
      <c r="M297" s="735"/>
      <c r="N297" s="744"/>
    </row>
    <row r="298" spans="1:14" ht="15" customHeight="1" x14ac:dyDescent="0.25">
      <c r="A298" s="755"/>
      <c r="B298" s="738"/>
      <c r="C298" s="743"/>
      <c r="D298" s="735"/>
      <c r="E298" s="735"/>
      <c r="F298" s="735"/>
      <c r="G298" s="735"/>
      <c r="H298" s="735"/>
      <c r="I298" s="735"/>
      <c r="J298" s="735"/>
      <c r="K298" s="735"/>
      <c r="L298" s="735"/>
      <c r="M298" s="735"/>
      <c r="N298" s="744"/>
    </row>
    <row r="299" spans="1:14" ht="15" customHeight="1" x14ac:dyDescent="0.25">
      <c r="A299" s="755"/>
      <c r="B299" s="738"/>
      <c r="C299" s="743"/>
      <c r="D299" s="735"/>
      <c r="E299" s="735"/>
      <c r="F299" s="735"/>
      <c r="G299" s="735"/>
      <c r="H299" s="735"/>
      <c r="I299" s="735"/>
      <c r="J299" s="735"/>
      <c r="K299" s="735"/>
      <c r="L299" s="735"/>
      <c r="M299" s="735"/>
      <c r="N299" s="744"/>
    </row>
    <row r="300" spans="1:14" ht="15" customHeight="1" x14ac:dyDescent="0.25">
      <c r="A300" s="755"/>
      <c r="B300" s="738"/>
      <c r="C300" s="743"/>
      <c r="D300" s="735"/>
      <c r="E300" s="735"/>
      <c r="F300" s="735"/>
      <c r="G300" s="735"/>
      <c r="H300" s="735"/>
      <c r="I300" s="735"/>
      <c r="J300" s="735"/>
      <c r="K300" s="735"/>
      <c r="L300" s="735"/>
      <c r="M300" s="735"/>
      <c r="N300" s="744"/>
    </row>
    <row r="301" spans="1:14" ht="15" customHeight="1" x14ac:dyDescent="0.25">
      <c r="A301" s="755"/>
      <c r="B301" s="738"/>
      <c r="C301" s="743"/>
      <c r="D301" s="735"/>
      <c r="E301" s="735"/>
      <c r="F301" s="735"/>
      <c r="G301" s="735"/>
      <c r="H301" s="735"/>
      <c r="I301" s="735"/>
      <c r="J301" s="735"/>
      <c r="K301" s="735"/>
      <c r="L301" s="735"/>
      <c r="M301" s="735"/>
      <c r="N301" s="744"/>
    </row>
    <row r="302" spans="1:14" ht="15" customHeight="1" x14ac:dyDescent="0.25">
      <c r="A302" s="755"/>
      <c r="B302" s="738"/>
      <c r="C302" s="743"/>
      <c r="D302" s="735"/>
      <c r="E302" s="735"/>
      <c r="F302" s="735"/>
      <c r="G302" s="735"/>
      <c r="H302" s="735"/>
      <c r="I302" s="735"/>
      <c r="J302" s="735"/>
      <c r="K302" s="735"/>
      <c r="L302" s="735"/>
      <c r="M302" s="735"/>
      <c r="N302" s="744"/>
    </row>
    <row r="303" spans="1:14" ht="15.75" customHeight="1" thickBot="1" x14ac:dyDescent="0.3">
      <c r="A303" s="756"/>
      <c r="B303" s="739"/>
      <c r="C303" s="745"/>
      <c r="D303" s="746"/>
      <c r="E303" s="746"/>
      <c r="F303" s="746"/>
      <c r="G303" s="746"/>
      <c r="H303" s="746"/>
      <c r="I303" s="746"/>
      <c r="J303" s="746"/>
      <c r="K303" s="746"/>
      <c r="L303" s="746"/>
      <c r="M303" s="746"/>
      <c r="N303" s="747"/>
    </row>
    <row r="304" spans="1:14" ht="15" customHeight="1" x14ac:dyDescent="0.25">
      <c r="A304" s="728">
        <v>14</v>
      </c>
      <c r="B304" s="737" t="str">
        <f>VLOOKUP(A304,PROPONENTES!$A$10:$B$42,2)</f>
        <v>CONSORCIO PARQUES ARM 2024</v>
      </c>
      <c r="C304" s="778"/>
      <c r="D304" s="779"/>
      <c r="E304" s="779"/>
      <c r="F304" s="779"/>
      <c r="G304" s="779"/>
      <c r="H304" s="779"/>
      <c r="I304" s="779"/>
      <c r="J304" s="779"/>
      <c r="K304" s="779"/>
      <c r="L304" s="779"/>
      <c r="M304" s="779"/>
      <c r="N304" s="784"/>
    </row>
    <row r="305" spans="1:14" ht="15" customHeight="1" x14ac:dyDescent="0.25">
      <c r="A305" s="729"/>
      <c r="B305" s="738"/>
      <c r="C305" s="778"/>
      <c r="D305" s="779"/>
      <c r="E305" s="779"/>
      <c r="F305" s="779"/>
      <c r="G305" s="779"/>
      <c r="H305" s="779"/>
      <c r="I305" s="779"/>
      <c r="J305" s="779"/>
      <c r="K305" s="779"/>
      <c r="L305" s="779"/>
      <c r="M305" s="779"/>
      <c r="N305" s="784"/>
    </row>
    <row r="306" spans="1:14" ht="15" customHeight="1" x14ac:dyDescent="0.25">
      <c r="A306" s="729"/>
      <c r="B306" s="738"/>
      <c r="C306" s="778"/>
      <c r="D306" s="779"/>
      <c r="E306" s="779"/>
      <c r="F306" s="779"/>
      <c r="G306" s="779"/>
      <c r="H306" s="779"/>
      <c r="I306" s="779"/>
      <c r="J306" s="779"/>
      <c r="K306" s="779"/>
      <c r="L306" s="779"/>
      <c r="M306" s="779"/>
      <c r="N306" s="784"/>
    </row>
    <row r="307" spans="1:14" ht="31.5" customHeight="1" x14ac:dyDescent="0.25">
      <c r="A307" s="729"/>
      <c r="B307" s="738"/>
      <c r="C307" s="778"/>
      <c r="D307" s="779"/>
      <c r="E307" s="779"/>
      <c r="F307" s="779"/>
      <c r="G307" s="779"/>
      <c r="H307" s="779"/>
      <c r="I307" s="779"/>
      <c r="J307" s="779"/>
      <c r="K307" s="779"/>
      <c r="L307" s="779"/>
      <c r="M307" s="779"/>
      <c r="N307" s="784"/>
    </row>
    <row r="308" spans="1:14" ht="15" customHeight="1" x14ac:dyDescent="0.25">
      <c r="A308" s="729"/>
      <c r="B308" s="738"/>
      <c r="C308" s="778"/>
      <c r="D308" s="779"/>
      <c r="E308" s="779"/>
      <c r="F308" s="779"/>
      <c r="G308" s="779"/>
      <c r="H308" s="779"/>
      <c r="I308" s="779"/>
      <c r="J308" s="779"/>
      <c r="K308" s="779"/>
      <c r="L308" s="779"/>
      <c r="M308" s="779"/>
      <c r="N308" s="784"/>
    </row>
    <row r="309" spans="1:14" ht="15" customHeight="1" x14ac:dyDescent="0.25">
      <c r="A309" s="729"/>
      <c r="B309" s="738"/>
      <c r="C309" s="778"/>
      <c r="D309" s="779"/>
      <c r="E309" s="779"/>
      <c r="F309" s="779"/>
      <c r="G309" s="779"/>
      <c r="H309" s="779"/>
      <c r="I309" s="779"/>
      <c r="J309" s="779"/>
      <c r="K309" s="779"/>
      <c r="L309" s="779"/>
      <c r="M309" s="779"/>
      <c r="N309" s="784"/>
    </row>
    <row r="310" spans="1:14" ht="18" customHeight="1" x14ac:dyDescent="0.25">
      <c r="A310" s="729"/>
      <c r="B310" s="738"/>
      <c r="C310" s="778"/>
      <c r="D310" s="779"/>
      <c r="E310" s="779"/>
      <c r="F310" s="779"/>
      <c r="G310" s="779"/>
      <c r="H310" s="779"/>
      <c r="I310" s="779"/>
      <c r="J310" s="779"/>
      <c r="K310" s="779"/>
      <c r="L310" s="779"/>
      <c r="M310" s="779"/>
      <c r="N310" s="784"/>
    </row>
    <row r="311" spans="1:14" ht="15" customHeight="1" x14ac:dyDescent="0.25">
      <c r="A311" s="729"/>
      <c r="B311" s="738"/>
      <c r="C311" s="778"/>
      <c r="D311" s="779"/>
      <c r="E311" s="779"/>
      <c r="F311" s="779"/>
      <c r="G311" s="779"/>
      <c r="H311" s="779"/>
      <c r="I311" s="779"/>
      <c r="J311" s="779"/>
      <c r="K311" s="779"/>
      <c r="L311" s="779"/>
      <c r="M311" s="779"/>
      <c r="N311" s="784"/>
    </row>
    <row r="312" spans="1:14" ht="15" customHeight="1" x14ac:dyDescent="0.25">
      <c r="A312" s="729"/>
      <c r="B312" s="738"/>
      <c r="C312" s="778"/>
      <c r="D312" s="779"/>
      <c r="E312" s="779"/>
      <c r="F312" s="779"/>
      <c r="G312" s="779"/>
      <c r="H312" s="779"/>
      <c r="I312" s="779"/>
      <c r="J312" s="779"/>
      <c r="K312" s="779"/>
      <c r="L312" s="779"/>
      <c r="M312" s="779"/>
      <c r="N312" s="784"/>
    </row>
    <row r="313" spans="1:14" ht="15" customHeight="1" x14ac:dyDescent="0.25">
      <c r="A313" s="729"/>
      <c r="B313" s="738"/>
      <c r="C313" s="778"/>
      <c r="D313" s="779"/>
      <c r="E313" s="779"/>
      <c r="F313" s="779"/>
      <c r="G313" s="779"/>
      <c r="H313" s="779"/>
      <c r="I313" s="779"/>
      <c r="J313" s="779"/>
      <c r="K313" s="779"/>
      <c r="L313" s="779"/>
      <c r="M313" s="779"/>
      <c r="N313" s="784"/>
    </row>
    <row r="314" spans="1:14" ht="15" customHeight="1" x14ac:dyDescent="0.25">
      <c r="A314" s="729"/>
      <c r="B314" s="738"/>
      <c r="C314" s="778"/>
      <c r="D314" s="779"/>
      <c r="E314" s="779"/>
      <c r="F314" s="779"/>
      <c r="G314" s="779"/>
      <c r="H314" s="779"/>
      <c r="I314" s="779"/>
      <c r="J314" s="779"/>
      <c r="K314" s="779"/>
      <c r="L314" s="779"/>
      <c r="M314" s="779"/>
      <c r="N314" s="784"/>
    </row>
    <row r="315" spans="1:14" ht="15" customHeight="1" x14ac:dyDescent="0.25">
      <c r="A315" s="729"/>
      <c r="B315" s="738"/>
      <c r="C315" s="778"/>
      <c r="D315" s="779"/>
      <c r="E315" s="779"/>
      <c r="F315" s="779"/>
      <c r="G315" s="779"/>
      <c r="H315" s="779"/>
      <c r="I315" s="779"/>
      <c r="J315" s="779"/>
      <c r="K315" s="779"/>
      <c r="L315" s="779"/>
      <c r="M315" s="779"/>
      <c r="N315" s="784"/>
    </row>
    <row r="316" spans="1:14" ht="15" customHeight="1" x14ac:dyDescent="0.25">
      <c r="A316" s="729"/>
      <c r="B316" s="738"/>
      <c r="C316" s="778"/>
      <c r="D316" s="779"/>
      <c r="E316" s="779"/>
      <c r="F316" s="779"/>
      <c r="G316" s="779"/>
      <c r="H316" s="779"/>
      <c r="I316" s="779"/>
      <c r="J316" s="779"/>
      <c r="K316" s="779"/>
      <c r="L316" s="779"/>
      <c r="M316" s="779"/>
      <c r="N316" s="784"/>
    </row>
    <row r="317" spans="1:14" ht="15" customHeight="1" x14ac:dyDescent="0.25">
      <c r="A317" s="729"/>
      <c r="B317" s="738"/>
      <c r="C317" s="778"/>
      <c r="D317" s="779"/>
      <c r="E317" s="779"/>
      <c r="F317" s="779"/>
      <c r="G317" s="779"/>
      <c r="H317" s="779"/>
      <c r="I317" s="779"/>
      <c r="J317" s="779"/>
      <c r="K317" s="779"/>
      <c r="L317" s="779"/>
      <c r="M317" s="779"/>
      <c r="N317" s="784"/>
    </row>
    <row r="318" spans="1:14" ht="15" customHeight="1" x14ac:dyDescent="0.25">
      <c r="A318" s="729"/>
      <c r="B318" s="738"/>
      <c r="C318" s="778"/>
      <c r="D318" s="779"/>
      <c r="E318" s="779"/>
      <c r="F318" s="779"/>
      <c r="G318" s="779"/>
      <c r="H318" s="779"/>
      <c r="I318" s="779"/>
      <c r="J318" s="779"/>
      <c r="K318" s="779"/>
      <c r="L318" s="779"/>
      <c r="M318" s="779"/>
      <c r="N318" s="784"/>
    </row>
    <row r="319" spans="1:14" ht="15" customHeight="1" x14ac:dyDescent="0.25">
      <c r="A319" s="729"/>
      <c r="B319" s="738"/>
      <c r="C319" s="778"/>
      <c r="D319" s="779"/>
      <c r="E319" s="779"/>
      <c r="F319" s="779"/>
      <c r="G319" s="779"/>
      <c r="H319" s="779"/>
      <c r="I319" s="779"/>
      <c r="J319" s="779"/>
      <c r="K319" s="779"/>
      <c r="L319" s="779"/>
      <c r="M319" s="779"/>
      <c r="N319" s="784"/>
    </row>
    <row r="320" spans="1:14" ht="15" customHeight="1" x14ac:dyDescent="0.25">
      <c r="A320" s="729"/>
      <c r="B320" s="738"/>
      <c r="C320" s="778"/>
      <c r="D320" s="779"/>
      <c r="E320" s="779"/>
      <c r="F320" s="779"/>
      <c r="G320" s="779"/>
      <c r="H320" s="779"/>
      <c r="I320" s="779"/>
      <c r="J320" s="779"/>
      <c r="K320" s="779"/>
      <c r="L320" s="779"/>
      <c r="M320" s="779"/>
      <c r="N320" s="784"/>
    </row>
    <row r="321" spans="1:14" ht="15" customHeight="1" x14ac:dyDescent="0.25">
      <c r="A321" s="729"/>
      <c r="B321" s="738"/>
      <c r="C321" s="778"/>
      <c r="D321" s="779"/>
      <c r="E321" s="779"/>
      <c r="F321" s="779"/>
      <c r="G321" s="779"/>
      <c r="H321" s="779"/>
      <c r="I321" s="779"/>
      <c r="J321" s="779"/>
      <c r="K321" s="779"/>
      <c r="L321" s="779"/>
      <c r="M321" s="779"/>
      <c r="N321" s="784"/>
    </row>
    <row r="322" spans="1:14" ht="15" customHeight="1" x14ac:dyDescent="0.25">
      <c r="A322" s="729"/>
      <c r="B322" s="738"/>
      <c r="C322" s="778"/>
      <c r="D322" s="779"/>
      <c r="E322" s="779"/>
      <c r="F322" s="779"/>
      <c r="G322" s="779"/>
      <c r="H322" s="779"/>
      <c r="I322" s="779"/>
      <c r="J322" s="779"/>
      <c r="K322" s="779"/>
      <c r="L322" s="779"/>
      <c r="M322" s="779"/>
      <c r="N322" s="784"/>
    </row>
    <row r="323" spans="1:14" ht="15" customHeight="1" x14ac:dyDescent="0.25">
      <c r="A323" s="729"/>
      <c r="B323" s="738"/>
      <c r="C323" s="778"/>
      <c r="D323" s="779"/>
      <c r="E323" s="779"/>
      <c r="F323" s="779"/>
      <c r="G323" s="779"/>
      <c r="H323" s="779"/>
      <c r="I323" s="779"/>
      <c r="J323" s="779"/>
      <c r="K323" s="779"/>
      <c r="L323" s="779"/>
      <c r="M323" s="779"/>
      <c r="N323" s="784"/>
    </row>
    <row r="324" spans="1:14" ht="15" customHeight="1" x14ac:dyDescent="0.25">
      <c r="A324" s="729"/>
      <c r="B324" s="738"/>
      <c r="C324" s="778"/>
      <c r="D324" s="779"/>
      <c r="E324" s="779"/>
      <c r="F324" s="779"/>
      <c r="G324" s="779"/>
      <c r="H324" s="779"/>
      <c r="I324" s="779"/>
      <c r="J324" s="779"/>
      <c r="K324" s="779"/>
      <c r="L324" s="779"/>
      <c r="M324" s="779"/>
      <c r="N324" s="784"/>
    </row>
    <row r="325" spans="1:14" ht="15" customHeight="1" x14ac:dyDescent="0.25">
      <c r="A325" s="729"/>
      <c r="B325" s="738"/>
      <c r="C325" s="778"/>
      <c r="D325" s="779"/>
      <c r="E325" s="779"/>
      <c r="F325" s="779"/>
      <c r="G325" s="779"/>
      <c r="H325" s="779"/>
      <c r="I325" s="779"/>
      <c r="J325" s="779"/>
      <c r="K325" s="779"/>
      <c r="L325" s="779"/>
      <c r="M325" s="779"/>
      <c r="N325" s="784"/>
    </row>
    <row r="326" spans="1:14" ht="15.75" customHeight="1" thickBot="1" x14ac:dyDescent="0.3">
      <c r="A326" s="730"/>
      <c r="B326" s="739"/>
      <c r="C326" s="778"/>
      <c r="D326" s="779"/>
      <c r="E326" s="779"/>
      <c r="F326" s="779"/>
      <c r="G326" s="779"/>
      <c r="H326" s="779"/>
      <c r="I326" s="779"/>
      <c r="J326" s="779"/>
      <c r="K326" s="779"/>
      <c r="L326" s="779"/>
      <c r="M326" s="779"/>
      <c r="N326" s="784"/>
    </row>
    <row r="327" spans="1:14" ht="15" customHeight="1" x14ac:dyDescent="0.25">
      <c r="A327" s="728">
        <v>15</v>
      </c>
      <c r="B327" s="737" t="str">
        <f>VLOOKUP(A327,PROPONENTES!$A$10:$B$42,2)</f>
        <v>CONSORCIO MANTENIMIENTO PARKS</v>
      </c>
      <c r="C327" s="748"/>
      <c r="D327" s="767"/>
      <c r="E327" s="767"/>
      <c r="F327" s="767"/>
      <c r="G327" s="767"/>
      <c r="H327" s="767"/>
      <c r="I327" s="767"/>
      <c r="J327" s="767"/>
      <c r="K327" s="767"/>
      <c r="L327" s="767"/>
      <c r="M327" s="767"/>
      <c r="N327" s="768"/>
    </row>
    <row r="328" spans="1:14" ht="15" customHeight="1" x14ac:dyDescent="0.25">
      <c r="A328" s="729"/>
      <c r="B328" s="738"/>
      <c r="C328" s="769"/>
      <c r="D328" s="770"/>
      <c r="E328" s="770"/>
      <c r="F328" s="770"/>
      <c r="G328" s="770"/>
      <c r="H328" s="770"/>
      <c r="I328" s="770"/>
      <c r="J328" s="770"/>
      <c r="K328" s="770"/>
      <c r="L328" s="770"/>
      <c r="M328" s="770"/>
      <c r="N328" s="771"/>
    </row>
    <row r="329" spans="1:14" ht="15" customHeight="1" x14ac:dyDescent="0.25">
      <c r="A329" s="729"/>
      <c r="B329" s="738"/>
      <c r="C329" s="769"/>
      <c r="D329" s="770"/>
      <c r="E329" s="770"/>
      <c r="F329" s="770"/>
      <c r="G329" s="770"/>
      <c r="H329" s="770"/>
      <c r="I329" s="770"/>
      <c r="J329" s="770"/>
      <c r="K329" s="770"/>
      <c r="L329" s="770"/>
      <c r="M329" s="770"/>
      <c r="N329" s="771"/>
    </row>
    <row r="330" spans="1:14" ht="15" customHeight="1" x14ac:dyDescent="0.25">
      <c r="A330" s="729"/>
      <c r="B330" s="738"/>
      <c r="C330" s="769"/>
      <c r="D330" s="770"/>
      <c r="E330" s="770"/>
      <c r="F330" s="770"/>
      <c r="G330" s="770"/>
      <c r="H330" s="770"/>
      <c r="I330" s="770"/>
      <c r="J330" s="770"/>
      <c r="K330" s="770"/>
      <c r="L330" s="770"/>
      <c r="M330" s="770"/>
      <c r="N330" s="771"/>
    </row>
    <row r="331" spans="1:14" ht="15" customHeight="1" x14ac:dyDescent="0.25">
      <c r="A331" s="729"/>
      <c r="B331" s="738"/>
      <c r="C331" s="769"/>
      <c r="D331" s="770"/>
      <c r="E331" s="770"/>
      <c r="F331" s="770"/>
      <c r="G331" s="770"/>
      <c r="H331" s="770"/>
      <c r="I331" s="770"/>
      <c r="J331" s="770"/>
      <c r="K331" s="770"/>
      <c r="L331" s="770"/>
      <c r="M331" s="770"/>
      <c r="N331" s="771"/>
    </row>
    <row r="332" spans="1:14" ht="15" customHeight="1" x14ac:dyDescent="0.25">
      <c r="A332" s="729"/>
      <c r="B332" s="738"/>
      <c r="C332" s="769"/>
      <c r="D332" s="770"/>
      <c r="E332" s="770"/>
      <c r="F332" s="770"/>
      <c r="G332" s="770"/>
      <c r="H332" s="770"/>
      <c r="I332" s="770"/>
      <c r="J332" s="770"/>
      <c r="K332" s="770"/>
      <c r="L332" s="770"/>
      <c r="M332" s="770"/>
      <c r="N332" s="771"/>
    </row>
    <row r="333" spans="1:14" ht="15" customHeight="1" x14ac:dyDescent="0.25">
      <c r="A333" s="729"/>
      <c r="B333" s="738"/>
      <c r="C333" s="769"/>
      <c r="D333" s="770"/>
      <c r="E333" s="770"/>
      <c r="F333" s="770"/>
      <c r="G333" s="770"/>
      <c r="H333" s="770"/>
      <c r="I333" s="770"/>
      <c r="J333" s="770"/>
      <c r="K333" s="770"/>
      <c r="L333" s="770"/>
      <c r="M333" s="770"/>
      <c r="N333" s="771"/>
    </row>
    <row r="334" spans="1:14" ht="15" customHeight="1" x14ac:dyDescent="0.25">
      <c r="A334" s="729"/>
      <c r="B334" s="738"/>
      <c r="C334" s="769"/>
      <c r="D334" s="770"/>
      <c r="E334" s="770"/>
      <c r="F334" s="770"/>
      <c r="G334" s="770"/>
      <c r="H334" s="770"/>
      <c r="I334" s="770"/>
      <c r="J334" s="770"/>
      <c r="K334" s="770"/>
      <c r="L334" s="770"/>
      <c r="M334" s="770"/>
      <c r="N334" s="771"/>
    </row>
    <row r="335" spans="1:14" ht="15" customHeight="1" x14ac:dyDescent="0.25">
      <c r="A335" s="729"/>
      <c r="B335" s="738"/>
      <c r="C335" s="769"/>
      <c r="D335" s="770"/>
      <c r="E335" s="770"/>
      <c r="F335" s="770"/>
      <c r="G335" s="770"/>
      <c r="H335" s="770"/>
      <c r="I335" s="770"/>
      <c r="J335" s="770"/>
      <c r="K335" s="770"/>
      <c r="L335" s="770"/>
      <c r="M335" s="770"/>
      <c r="N335" s="771"/>
    </row>
    <row r="336" spans="1:14" ht="15" customHeight="1" x14ac:dyDescent="0.25">
      <c r="A336" s="729"/>
      <c r="B336" s="738"/>
      <c r="C336" s="769"/>
      <c r="D336" s="770"/>
      <c r="E336" s="770"/>
      <c r="F336" s="770"/>
      <c r="G336" s="770"/>
      <c r="H336" s="770"/>
      <c r="I336" s="770"/>
      <c r="J336" s="770"/>
      <c r="K336" s="770"/>
      <c r="L336" s="770"/>
      <c r="M336" s="770"/>
      <c r="N336" s="771"/>
    </row>
    <row r="337" spans="1:14" ht="15" customHeight="1" x14ac:dyDescent="0.25">
      <c r="A337" s="729"/>
      <c r="B337" s="738"/>
      <c r="C337" s="769"/>
      <c r="D337" s="770"/>
      <c r="E337" s="770"/>
      <c r="F337" s="770"/>
      <c r="G337" s="770"/>
      <c r="H337" s="770"/>
      <c r="I337" s="770"/>
      <c r="J337" s="770"/>
      <c r="K337" s="770"/>
      <c r="L337" s="770"/>
      <c r="M337" s="770"/>
      <c r="N337" s="771"/>
    </row>
    <row r="338" spans="1:14" ht="15" customHeight="1" x14ac:dyDescent="0.25">
      <c r="A338" s="729"/>
      <c r="B338" s="738"/>
      <c r="C338" s="769"/>
      <c r="D338" s="770"/>
      <c r="E338" s="770"/>
      <c r="F338" s="770"/>
      <c r="G338" s="770"/>
      <c r="H338" s="770"/>
      <c r="I338" s="770"/>
      <c r="J338" s="770"/>
      <c r="K338" s="770"/>
      <c r="L338" s="770"/>
      <c r="M338" s="770"/>
      <c r="N338" s="771"/>
    </row>
    <row r="339" spans="1:14" ht="15" customHeight="1" x14ac:dyDescent="0.25">
      <c r="A339" s="729"/>
      <c r="B339" s="738"/>
      <c r="C339" s="769"/>
      <c r="D339" s="770"/>
      <c r="E339" s="770"/>
      <c r="F339" s="770"/>
      <c r="G339" s="770"/>
      <c r="H339" s="770"/>
      <c r="I339" s="770"/>
      <c r="J339" s="770"/>
      <c r="K339" s="770"/>
      <c r="L339" s="770"/>
      <c r="M339" s="770"/>
      <c r="N339" s="771"/>
    </row>
    <row r="340" spans="1:14" ht="15" customHeight="1" x14ac:dyDescent="0.25">
      <c r="A340" s="729"/>
      <c r="B340" s="738"/>
      <c r="C340" s="769"/>
      <c r="D340" s="770"/>
      <c r="E340" s="770"/>
      <c r="F340" s="770"/>
      <c r="G340" s="770"/>
      <c r="H340" s="770"/>
      <c r="I340" s="770"/>
      <c r="J340" s="770"/>
      <c r="K340" s="770"/>
      <c r="L340" s="770"/>
      <c r="M340" s="770"/>
      <c r="N340" s="771"/>
    </row>
    <row r="341" spans="1:14" ht="15" customHeight="1" x14ac:dyDescent="0.25">
      <c r="A341" s="729"/>
      <c r="B341" s="738"/>
      <c r="C341" s="769"/>
      <c r="D341" s="770"/>
      <c r="E341" s="770"/>
      <c r="F341" s="770"/>
      <c r="G341" s="770"/>
      <c r="H341" s="770"/>
      <c r="I341" s="770"/>
      <c r="J341" s="770"/>
      <c r="K341" s="770"/>
      <c r="L341" s="770"/>
      <c r="M341" s="770"/>
      <c r="N341" s="771"/>
    </row>
    <row r="342" spans="1:14" ht="15" customHeight="1" x14ac:dyDescent="0.25">
      <c r="A342" s="729"/>
      <c r="B342" s="738"/>
      <c r="C342" s="769"/>
      <c r="D342" s="770"/>
      <c r="E342" s="770"/>
      <c r="F342" s="770"/>
      <c r="G342" s="770"/>
      <c r="H342" s="770"/>
      <c r="I342" s="770"/>
      <c r="J342" s="770"/>
      <c r="K342" s="770"/>
      <c r="L342" s="770"/>
      <c r="M342" s="770"/>
      <c r="N342" s="771"/>
    </row>
    <row r="343" spans="1:14" ht="15" customHeight="1" x14ac:dyDescent="0.25">
      <c r="A343" s="729"/>
      <c r="B343" s="738"/>
      <c r="C343" s="769"/>
      <c r="D343" s="770"/>
      <c r="E343" s="770"/>
      <c r="F343" s="770"/>
      <c r="G343" s="770"/>
      <c r="H343" s="770"/>
      <c r="I343" s="770"/>
      <c r="J343" s="770"/>
      <c r="K343" s="770"/>
      <c r="L343" s="770"/>
      <c r="M343" s="770"/>
      <c r="N343" s="771"/>
    </row>
    <row r="344" spans="1:14" ht="15" customHeight="1" x14ac:dyDescent="0.25">
      <c r="A344" s="729"/>
      <c r="B344" s="738"/>
      <c r="C344" s="769"/>
      <c r="D344" s="770"/>
      <c r="E344" s="770"/>
      <c r="F344" s="770"/>
      <c r="G344" s="770"/>
      <c r="H344" s="770"/>
      <c r="I344" s="770"/>
      <c r="J344" s="770"/>
      <c r="K344" s="770"/>
      <c r="L344" s="770"/>
      <c r="M344" s="770"/>
      <c r="N344" s="771"/>
    </row>
    <row r="345" spans="1:14" ht="15" customHeight="1" x14ac:dyDescent="0.25">
      <c r="A345" s="729"/>
      <c r="B345" s="738"/>
      <c r="C345" s="769"/>
      <c r="D345" s="770"/>
      <c r="E345" s="770"/>
      <c r="F345" s="770"/>
      <c r="G345" s="770"/>
      <c r="H345" s="770"/>
      <c r="I345" s="770"/>
      <c r="J345" s="770"/>
      <c r="K345" s="770"/>
      <c r="L345" s="770"/>
      <c r="M345" s="770"/>
      <c r="N345" s="771"/>
    </row>
    <row r="346" spans="1:14" ht="15" customHeight="1" x14ac:dyDescent="0.25">
      <c r="A346" s="729"/>
      <c r="B346" s="738"/>
      <c r="C346" s="769"/>
      <c r="D346" s="770"/>
      <c r="E346" s="770"/>
      <c r="F346" s="770"/>
      <c r="G346" s="770"/>
      <c r="H346" s="770"/>
      <c r="I346" s="770"/>
      <c r="J346" s="770"/>
      <c r="K346" s="770"/>
      <c r="L346" s="770"/>
      <c r="M346" s="770"/>
      <c r="N346" s="771"/>
    </row>
    <row r="347" spans="1:14" ht="15" customHeight="1" x14ac:dyDescent="0.25">
      <c r="A347" s="729"/>
      <c r="B347" s="738"/>
      <c r="C347" s="769"/>
      <c r="D347" s="770"/>
      <c r="E347" s="770"/>
      <c r="F347" s="770"/>
      <c r="G347" s="770"/>
      <c r="H347" s="770"/>
      <c r="I347" s="770"/>
      <c r="J347" s="770"/>
      <c r="K347" s="770"/>
      <c r="L347" s="770"/>
      <c r="M347" s="770"/>
      <c r="N347" s="771"/>
    </row>
    <row r="348" spans="1:14" ht="15" customHeight="1" x14ac:dyDescent="0.25">
      <c r="A348" s="729"/>
      <c r="B348" s="738"/>
      <c r="C348" s="769"/>
      <c r="D348" s="770"/>
      <c r="E348" s="770"/>
      <c r="F348" s="770"/>
      <c r="G348" s="770"/>
      <c r="H348" s="770"/>
      <c r="I348" s="770"/>
      <c r="J348" s="770"/>
      <c r="K348" s="770"/>
      <c r="L348" s="770"/>
      <c r="M348" s="770"/>
      <c r="N348" s="771"/>
    </row>
    <row r="349" spans="1:14" ht="15.75" customHeight="1" thickBot="1" x14ac:dyDescent="0.3">
      <c r="A349" s="730"/>
      <c r="B349" s="739"/>
      <c r="C349" s="772"/>
      <c r="D349" s="773"/>
      <c r="E349" s="773"/>
      <c r="F349" s="773"/>
      <c r="G349" s="773"/>
      <c r="H349" s="773"/>
      <c r="I349" s="773"/>
      <c r="J349" s="773"/>
      <c r="K349" s="773"/>
      <c r="L349" s="773"/>
      <c r="M349" s="773"/>
      <c r="N349" s="774"/>
    </row>
    <row r="350" spans="1:14" ht="15" customHeight="1" x14ac:dyDescent="0.25">
      <c r="A350" s="728">
        <v>16</v>
      </c>
      <c r="B350" s="737" t="str">
        <f>VLOOKUP(A350,PROPONENTES!$A$10:$B$42,2)</f>
        <v>CONSORCIO SAN LORENZO</v>
      </c>
      <c r="C350" s="748"/>
      <c r="D350" s="767"/>
      <c r="E350" s="767"/>
      <c r="F350" s="767"/>
      <c r="G350" s="767"/>
      <c r="H350" s="767"/>
      <c r="I350" s="767"/>
      <c r="J350" s="767"/>
      <c r="K350" s="767"/>
      <c r="L350" s="767"/>
      <c r="M350" s="767"/>
      <c r="N350" s="768"/>
    </row>
    <row r="351" spans="1:14" ht="15" customHeight="1" x14ac:dyDescent="0.25">
      <c r="A351" s="729"/>
      <c r="B351" s="738"/>
      <c r="C351" s="769"/>
      <c r="D351" s="770"/>
      <c r="E351" s="770"/>
      <c r="F351" s="770"/>
      <c r="G351" s="770"/>
      <c r="H351" s="770"/>
      <c r="I351" s="770"/>
      <c r="J351" s="770"/>
      <c r="K351" s="770"/>
      <c r="L351" s="770"/>
      <c r="M351" s="770"/>
      <c r="N351" s="771"/>
    </row>
    <row r="352" spans="1:14" ht="15" customHeight="1" x14ac:dyDescent="0.25">
      <c r="A352" s="729"/>
      <c r="B352" s="738"/>
      <c r="C352" s="769"/>
      <c r="D352" s="770"/>
      <c r="E352" s="770"/>
      <c r="F352" s="770"/>
      <c r="G352" s="770"/>
      <c r="H352" s="770"/>
      <c r="I352" s="770"/>
      <c r="J352" s="770"/>
      <c r="K352" s="770"/>
      <c r="L352" s="770"/>
      <c r="M352" s="770"/>
      <c r="N352" s="771"/>
    </row>
    <row r="353" spans="1:14" ht="15" customHeight="1" x14ac:dyDescent="0.25">
      <c r="A353" s="729"/>
      <c r="B353" s="738"/>
      <c r="C353" s="769"/>
      <c r="D353" s="770"/>
      <c r="E353" s="770"/>
      <c r="F353" s="770"/>
      <c r="G353" s="770"/>
      <c r="H353" s="770"/>
      <c r="I353" s="770"/>
      <c r="J353" s="770"/>
      <c r="K353" s="770"/>
      <c r="L353" s="770"/>
      <c r="M353" s="770"/>
      <c r="N353" s="771"/>
    </row>
    <row r="354" spans="1:14" ht="15" customHeight="1" x14ac:dyDescent="0.25">
      <c r="A354" s="729"/>
      <c r="B354" s="738"/>
      <c r="C354" s="769"/>
      <c r="D354" s="770"/>
      <c r="E354" s="770"/>
      <c r="F354" s="770"/>
      <c r="G354" s="770"/>
      <c r="H354" s="770"/>
      <c r="I354" s="770"/>
      <c r="J354" s="770"/>
      <c r="K354" s="770"/>
      <c r="L354" s="770"/>
      <c r="M354" s="770"/>
      <c r="N354" s="771"/>
    </row>
    <row r="355" spans="1:14" ht="15" customHeight="1" x14ac:dyDescent="0.25">
      <c r="A355" s="729"/>
      <c r="B355" s="738"/>
      <c r="C355" s="769"/>
      <c r="D355" s="770"/>
      <c r="E355" s="770"/>
      <c r="F355" s="770"/>
      <c r="G355" s="770"/>
      <c r="H355" s="770"/>
      <c r="I355" s="770"/>
      <c r="J355" s="770"/>
      <c r="K355" s="770"/>
      <c r="L355" s="770"/>
      <c r="M355" s="770"/>
      <c r="N355" s="771"/>
    </row>
    <row r="356" spans="1:14" ht="15" customHeight="1" x14ac:dyDescent="0.25">
      <c r="A356" s="729"/>
      <c r="B356" s="738"/>
      <c r="C356" s="769"/>
      <c r="D356" s="770"/>
      <c r="E356" s="770"/>
      <c r="F356" s="770"/>
      <c r="G356" s="770"/>
      <c r="H356" s="770"/>
      <c r="I356" s="770"/>
      <c r="J356" s="770"/>
      <c r="K356" s="770"/>
      <c r="L356" s="770"/>
      <c r="M356" s="770"/>
      <c r="N356" s="771"/>
    </row>
    <row r="357" spans="1:14" ht="15" customHeight="1" x14ac:dyDescent="0.25">
      <c r="A357" s="729"/>
      <c r="B357" s="738"/>
      <c r="C357" s="769"/>
      <c r="D357" s="770"/>
      <c r="E357" s="770"/>
      <c r="F357" s="770"/>
      <c r="G357" s="770"/>
      <c r="H357" s="770"/>
      <c r="I357" s="770"/>
      <c r="J357" s="770"/>
      <c r="K357" s="770"/>
      <c r="L357" s="770"/>
      <c r="M357" s="770"/>
      <c r="N357" s="771"/>
    </row>
    <row r="358" spans="1:14" ht="15" customHeight="1" x14ac:dyDescent="0.25">
      <c r="A358" s="729"/>
      <c r="B358" s="738"/>
      <c r="C358" s="769"/>
      <c r="D358" s="770"/>
      <c r="E358" s="770"/>
      <c r="F358" s="770"/>
      <c r="G358" s="770"/>
      <c r="H358" s="770"/>
      <c r="I358" s="770"/>
      <c r="J358" s="770"/>
      <c r="K358" s="770"/>
      <c r="L358" s="770"/>
      <c r="M358" s="770"/>
      <c r="N358" s="771"/>
    </row>
    <row r="359" spans="1:14" ht="15" customHeight="1" x14ac:dyDescent="0.25">
      <c r="A359" s="729"/>
      <c r="B359" s="738"/>
      <c r="C359" s="769"/>
      <c r="D359" s="770"/>
      <c r="E359" s="770"/>
      <c r="F359" s="770"/>
      <c r="G359" s="770"/>
      <c r="H359" s="770"/>
      <c r="I359" s="770"/>
      <c r="J359" s="770"/>
      <c r="K359" s="770"/>
      <c r="L359" s="770"/>
      <c r="M359" s="770"/>
      <c r="N359" s="771"/>
    </row>
    <row r="360" spans="1:14" ht="15" customHeight="1" x14ac:dyDescent="0.25">
      <c r="A360" s="729"/>
      <c r="B360" s="738"/>
      <c r="C360" s="769"/>
      <c r="D360" s="770"/>
      <c r="E360" s="770"/>
      <c r="F360" s="770"/>
      <c r="G360" s="770"/>
      <c r="H360" s="770"/>
      <c r="I360" s="770"/>
      <c r="J360" s="770"/>
      <c r="K360" s="770"/>
      <c r="L360" s="770"/>
      <c r="M360" s="770"/>
      <c r="N360" s="771"/>
    </row>
    <row r="361" spans="1:14" ht="15" customHeight="1" x14ac:dyDescent="0.25">
      <c r="A361" s="729"/>
      <c r="B361" s="738"/>
      <c r="C361" s="769"/>
      <c r="D361" s="770"/>
      <c r="E361" s="770"/>
      <c r="F361" s="770"/>
      <c r="G361" s="770"/>
      <c r="H361" s="770"/>
      <c r="I361" s="770"/>
      <c r="J361" s="770"/>
      <c r="K361" s="770"/>
      <c r="L361" s="770"/>
      <c r="M361" s="770"/>
      <c r="N361" s="771"/>
    </row>
    <row r="362" spans="1:14" ht="15" customHeight="1" x14ac:dyDescent="0.25">
      <c r="A362" s="729"/>
      <c r="B362" s="738"/>
      <c r="C362" s="769"/>
      <c r="D362" s="770"/>
      <c r="E362" s="770"/>
      <c r="F362" s="770"/>
      <c r="G362" s="770"/>
      <c r="H362" s="770"/>
      <c r="I362" s="770"/>
      <c r="J362" s="770"/>
      <c r="K362" s="770"/>
      <c r="L362" s="770"/>
      <c r="M362" s="770"/>
      <c r="N362" s="771"/>
    </row>
    <row r="363" spans="1:14" ht="15" customHeight="1" x14ac:dyDescent="0.25">
      <c r="A363" s="729"/>
      <c r="B363" s="738"/>
      <c r="C363" s="769"/>
      <c r="D363" s="770"/>
      <c r="E363" s="770"/>
      <c r="F363" s="770"/>
      <c r="G363" s="770"/>
      <c r="H363" s="770"/>
      <c r="I363" s="770"/>
      <c r="J363" s="770"/>
      <c r="K363" s="770"/>
      <c r="L363" s="770"/>
      <c r="M363" s="770"/>
      <c r="N363" s="771"/>
    </row>
    <row r="364" spans="1:14" ht="15" customHeight="1" x14ac:dyDescent="0.25">
      <c r="A364" s="729"/>
      <c r="B364" s="738"/>
      <c r="C364" s="769"/>
      <c r="D364" s="770"/>
      <c r="E364" s="770"/>
      <c r="F364" s="770"/>
      <c r="G364" s="770"/>
      <c r="H364" s="770"/>
      <c r="I364" s="770"/>
      <c r="J364" s="770"/>
      <c r="K364" s="770"/>
      <c r="L364" s="770"/>
      <c r="M364" s="770"/>
      <c r="N364" s="771"/>
    </row>
    <row r="365" spans="1:14" ht="15" customHeight="1" x14ac:dyDescent="0.25">
      <c r="A365" s="729"/>
      <c r="B365" s="738"/>
      <c r="C365" s="769"/>
      <c r="D365" s="770"/>
      <c r="E365" s="770"/>
      <c r="F365" s="770"/>
      <c r="G365" s="770"/>
      <c r="H365" s="770"/>
      <c r="I365" s="770"/>
      <c r="J365" s="770"/>
      <c r="K365" s="770"/>
      <c r="L365" s="770"/>
      <c r="M365" s="770"/>
      <c r="N365" s="771"/>
    </row>
    <row r="366" spans="1:14" ht="15" customHeight="1" x14ac:dyDescent="0.25">
      <c r="A366" s="729"/>
      <c r="B366" s="738"/>
      <c r="C366" s="769"/>
      <c r="D366" s="770"/>
      <c r="E366" s="770"/>
      <c r="F366" s="770"/>
      <c r="G366" s="770"/>
      <c r="H366" s="770"/>
      <c r="I366" s="770"/>
      <c r="J366" s="770"/>
      <c r="K366" s="770"/>
      <c r="L366" s="770"/>
      <c r="M366" s="770"/>
      <c r="N366" s="771"/>
    </row>
    <row r="367" spans="1:14" ht="15" customHeight="1" x14ac:dyDescent="0.25">
      <c r="A367" s="729"/>
      <c r="B367" s="738"/>
      <c r="C367" s="769"/>
      <c r="D367" s="770"/>
      <c r="E367" s="770"/>
      <c r="F367" s="770"/>
      <c r="G367" s="770"/>
      <c r="H367" s="770"/>
      <c r="I367" s="770"/>
      <c r="J367" s="770"/>
      <c r="K367" s="770"/>
      <c r="L367" s="770"/>
      <c r="M367" s="770"/>
      <c r="N367" s="771"/>
    </row>
    <row r="368" spans="1:14" ht="15" customHeight="1" x14ac:dyDescent="0.25">
      <c r="A368" s="729"/>
      <c r="B368" s="738"/>
      <c r="C368" s="769"/>
      <c r="D368" s="770"/>
      <c r="E368" s="770"/>
      <c r="F368" s="770"/>
      <c r="G368" s="770"/>
      <c r="H368" s="770"/>
      <c r="I368" s="770"/>
      <c r="J368" s="770"/>
      <c r="K368" s="770"/>
      <c r="L368" s="770"/>
      <c r="M368" s="770"/>
      <c r="N368" s="771"/>
    </row>
    <row r="369" spans="1:14" ht="15" customHeight="1" x14ac:dyDescent="0.25">
      <c r="A369" s="729"/>
      <c r="B369" s="738"/>
      <c r="C369" s="769"/>
      <c r="D369" s="770"/>
      <c r="E369" s="770"/>
      <c r="F369" s="770"/>
      <c r="G369" s="770"/>
      <c r="H369" s="770"/>
      <c r="I369" s="770"/>
      <c r="J369" s="770"/>
      <c r="K369" s="770"/>
      <c r="L369" s="770"/>
      <c r="M369" s="770"/>
      <c r="N369" s="771"/>
    </row>
    <row r="370" spans="1:14" ht="15" customHeight="1" x14ac:dyDescent="0.25">
      <c r="A370" s="729"/>
      <c r="B370" s="738"/>
      <c r="C370" s="769"/>
      <c r="D370" s="770"/>
      <c r="E370" s="770"/>
      <c r="F370" s="770"/>
      <c r="G370" s="770"/>
      <c r="H370" s="770"/>
      <c r="I370" s="770"/>
      <c r="J370" s="770"/>
      <c r="K370" s="770"/>
      <c r="L370" s="770"/>
      <c r="M370" s="770"/>
      <c r="N370" s="771"/>
    </row>
    <row r="371" spans="1:14" ht="15" customHeight="1" x14ac:dyDescent="0.25">
      <c r="A371" s="729"/>
      <c r="B371" s="738"/>
      <c r="C371" s="769"/>
      <c r="D371" s="770"/>
      <c r="E371" s="770"/>
      <c r="F371" s="770"/>
      <c r="G371" s="770"/>
      <c r="H371" s="770"/>
      <c r="I371" s="770"/>
      <c r="J371" s="770"/>
      <c r="K371" s="770"/>
      <c r="L371" s="770"/>
      <c r="M371" s="770"/>
      <c r="N371" s="771"/>
    </row>
    <row r="372" spans="1:14" ht="15.75" customHeight="1" thickBot="1" x14ac:dyDescent="0.3">
      <c r="A372" s="730"/>
      <c r="B372" s="739"/>
      <c r="C372" s="772"/>
      <c r="D372" s="773"/>
      <c r="E372" s="773"/>
      <c r="F372" s="773"/>
      <c r="G372" s="773"/>
      <c r="H372" s="773"/>
      <c r="I372" s="773"/>
      <c r="J372" s="773"/>
      <c r="K372" s="773"/>
      <c r="L372" s="773"/>
      <c r="M372" s="773"/>
      <c r="N372" s="774"/>
    </row>
    <row r="373" spans="1:14" ht="33" customHeight="1" x14ac:dyDescent="0.25">
      <c r="A373" s="728">
        <v>17</v>
      </c>
      <c r="B373" s="737" t="str">
        <f>VLOOKUP(A373,PROPONENTES!$A$10:$B$42,2)</f>
        <v>CONSORCIO KENNEDY AVANZA</v>
      </c>
      <c r="C373" s="775" t="s">
        <v>585</v>
      </c>
      <c r="D373" s="776"/>
      <c r="E373" s="776"/>
      <c r="F373" s="776"/>
      <c r="G373" s="776"/>
      <c r="H373" s="776"/>
      <c r="I373" s="776"/>
      <c r="J373" s="776"/>
      <c r="K373" s="776"/>
      <c r="L373" s="776"/>
      <c r="M373" s="776"/>
      <c r="N373" s="777"/>
    </row>
    <row r="374" spans="1:14" ht="38.25" customHeight="1" x14ac:dyDescent="0.25">
      <c r="A374" s="729"/>
      <c r="B374" s="738"/>
      <c r="C374" s="778"/>
      <c r="D374" s="779"/>
      <c r="E374" s="779"/>
      <c r="F374" s="779"/>
      <c r="G374" s="779"/>
      <c r="H374" s="779"/>
      <c r="I374" s="779"/>
      <c r="J374" s="779"/>
      <c r="K374" s="779"/>
      <c r="L374" s="779"/>
      <c r="M374" s="779"/>
      <c r="N374" s="780"/>
    </row>
    <row r="375" spans="1:14" ht="21.75" customHeight="1" x14ac:dyDescent="0.25">
      <c r="A375" s="729"/>
      <c r="B375" s="738"/>
      <c r="C375" s="778"/>
      <c r="D375" s="779"/>
      <c r="E375" s="779"/>
      <c r="F375" s="779"/>
      <c r="G375" s="779"/>
      <c r="H375" s="779"/>
      <c r="I375" s="779"/>
      <c r="J375" s="779"/>
      <c r="K375" s="779"/>
      <c r="L375" s="779"/>
      <c r="M375" s="779"/>
      <c r="N375" s="780"/>
    </row>
    <row r="376" spans="1:14" ht="15" customHeight="1" x14ac:dyDescent="0.25">
      <c r="A376" s="729"/>
      <c r="B376" s="738"/>
      <c r="C376" s="778"/>
      <c r="D376" s="779"/>
      <c r="E376" s="779"/>
      <c r="F376" s="779"/>
      <c r="G376" s="779"/>
      <c r="H376" s="779"/>
      <c r="I376" s="779"/>
      <c r="J376" s="779"/>
      <c r="K376" s="779"/>
      <c r="L376" s="779"/>
      <c r="M376" s="779"/>
      <c r="N376" s="780"/>
    </row>
    <row r="377" spans="1:14" ht="15" customHeight="1" x14ac:dyDescent="0.25">
      <c r="A377" s="729"/>
      <c r="B377" s="738"/>
      <c r="C377" s="778"/>
      <c r="D377" s="779"/>
      <c r="E377" s="779"/>
      <c r="F377" s="779"/>
      <c r="G377" s="779"/>
      <c r="H377" s="779"/>
      <c r="I377" s="779"/>
      <c r="J377" s="779"/>
      <c r="K377" s="779"/>
      <c r="L377" s="779"/>
      <c r="M377" s="779"/>
      <c r="N377" s="780"/>
    </row>
    <row r="378" spans="1:14" ht="15" customHeight="1" x14ac:dyDescent="0.25">
      <c r="A378" s="729"/>
      <c r="B378" s="738"/>
      <c r="C378" s="778"/>
      <c r="D378" s="779"/>
      <c r="E378" s="779"/>
      <c r="F378" s="779"/>
      <c r="G378" s="779"/>
      <c r="H378" s="779"/>
      <c r="I378" s="779"/>
      <c r="J378" s="779"/>
      <c r="K378" s="779"/>
      <c r="L378" s="779"/>
      <c r="M378" s="779"/>
      <c r="N378" s="780"/>
    </row>
    <row r="379" spans="1:14" ht="15" customHeight="1" x14ac:dyDescent="0.25">
      <c r="A379" s="729"/>
      <c r="B379" s="738"/>
      <c r="C379" s="778"/>
      <c r="D379" s="779"/>
      <c r="E379" s="779"/>
      <c r="F379" s="779"/>
      <c r="G379" s="779"/>
      <c r="H379" s="779"/>
      <c r="I379" s="779"/>
      <c r="J379" s="779"/>
      <c r="K379" s="779"/>
      <c r="L379" s="779"/>
      <c r="M379" s="779"/>
      <c r="N379" s="780"/>
    </row>
    <row r="380" spans="1:14" ht="15" customHeight="1" x14ac:dyDescent="0.25">
      <c r="A380" s="729"/>
      <c r="B380" s="738"/>
      <c r="C380" s="778"/>
      <c r="D380" s="779"/>
      <c r="E380" s="779"/>
      <c r="F380" s="779"/>
      <c r="G380" s="779"/>
      <c r="H380" s="779"/>
      <c r="I380" s="779"/>
      <c r="J380" s="779"/>
      <c r="K380" s="779"/>
      <c r="L380" s="779"/>
      <c r="M380" s="779"/>
      <c r="N380" s="780"/>
    </row>
    <row r="381" spans="1:14" ht="15" customHeight="1" x14ac:dyDescent="0.25">
      <c r="A381" s="729"/>
      <c r="B381" s="738"/>
      <c r="C381" s="778"/>
      <c r="D381" s="779"/>
      <c r="E381" s="779"/>
      <c r="F381" s="779"/>
      <c r="G381" s="779"/>
      <c r="H381" s="779"/>
      <c r="I381" s="779"/>
      <c r="J381" s="779"/>
      <c r="K381" s="779"/>
      <c r="L381" s="779"/>
      <c r="M381" s="779"/>
      <c r="N381" s="780"/>
    </row>
    <row r="382" spans="1:14" ht="15" customHeight="1" x14ac:dyDescent="0.25">
      <c r="A382" s="729"/>
      <c r="B382" s="738"/>
      <c r="C382" s="778"/>
      <c r="D382" s="779"/>
      <c r="E382" s="779"/>
      <c r="F382" s="779"/>
      <c r="G382" s="779"/>
      <c r="H382" s="779"/>
      <c r="I382" s="779"/>
      <c r="J382" s="779"/>
      <c r="K382" s="779"/>
      <c r="L382" s="779"/>
      <c r="M382" s="779"/>
      <c r="N382" s="780"/>
    </row>
    <row r="383" spans="1:14" ht="15" customHeight="1" x14ac:dyDescent="0.25">
      <c r="A383" s="729"/>
      <c r="B383" s="738"/>
      <c r="C383" s="778"/>
      <c r="D383" s="779"/>
      <c r="E383" s="779"/>
      <c r="F383" s="779"/>
      <c r="G383" s="779"/>
      <c r="H383" s="779"/>
      <c r="I383" s="779"/>
      <c r="J383" s="779"/>
      <c r="K383" s="779"/>
      <c r="L383" s="779"/>
      <c r="M383" s="779"/>
      <c r="N383" s="780"/>
    </row>
    <row r="384" spans="1:14" ht="15" customHeight="1" x14ac:dyDescent="0.25">
      <c r="A384" s="729"/>
      <c r="B384" s="738"/>
      <c r="C384" s="778"/>
      <c r="D384" s="779"/>
      <c r="E384" s="779"/>
      <c r="F384" s="779"/>
      <c r="G384" s="779"/>
      <c r="H384" s="779"/>
      <c r="I384" s="779"/>
      <c r="J384" s="779"/>
      <c r="K384" s="779"/>
      <c r="L384" s="779"/>
      <c r="M384" s="779"/>
      <c r="N384" s="780"/>
    </row>
    <row r="385" spans="1:14" ht="15" customHeight="1" x14ac:dyDescent="0.25">
      <c r="A385" s="729"/>
      <c r="B385" s="738"/>
      <c r="C385" s="778"/>
      <c r="D385" s="779"/>
      <c r="E385" s="779"/>
      <c r="F385" s="779"/>
      <c r="G385" s="779"/>
      <c r="H385" s="779"/>
      <c r="I385" s="779"/>
      <c r="J385" s="779"/>
      <c r="K385" s="779"/>
      <c r="L385" s="779"/>
      <c r="M385" s="779"/>
      <c r="N385" s="780"/>
    </row>
    <row r="386" spans="1:14" ht="15" customHeight="1" x14ac:dyDescent="0.25">
      <c r="A386" s="729"/>
      <c r="B386" s="738"/>
      <c r="C386" s="778"/>
      <c r="D386" s="779"/>
      <c r="E386" s="779"/>
      <c r="F386" s="779"/>
      <c r="G386" s="779"/>
      <c r="H386" s="779"/>
      <c r="I386" s="779"/>
      <c r="J386" s="779"/>
      <c r="K386" s="779"/>
      <c r="L386" s="779"/>
      <c r="M386" s="779"/>
      <c r="N386" s="780"/>
    </row>
    <row r="387" spans="1:14" ht="15" customHeight="1" x14ac:dyDescent="0.25">
      <c r="A387" s="729"/>
      <c r="B387" s="738"/>
      <c r="C387" s="778"/>
      <c r="D387" s="779"/>
      <c r="E387" s="779"/>
      <c r="F387" s="779"/>
      <c r="G387" s="779"/>
      <c r="H387" s="779"/>
      <c r="I387" s="779"/>
      <c r="J387" s="779"/>
      <c r="K387" s="779"/>
      <c r="L387" s="779"/>
      <c r="M387" s="779"/>
      <c r="N387" s="780"/>
    </row>
    <row r="388" spans="1:14" ht="15" customHeight="1" x14ac:dyDescent="0.25">
      <c r="A388" s="729"/>
      <c r="B388" s="738"/>
      <c r="C388" s="778"/>
      <c r="D388" s="779"/>
      <c r="E388" s="779"/>
      <c r="F388" s="779"/>
      <c r="G388" s="779"/>
      <c r="H388" s="779"/>
      <c r="I388" s="779"/>
      <c r="J388" s="779"/>
      <c r="K388" s="779"/>
      <c r="L388" s="779"/>
      <c r="M388" s="779"/>
      <c r="N388" s="780"/>
    </row>
    <row r="389" spans="1:14" ht="15" customHeight="1" x14ac:dyDescent="0.25">
      <c r="A389" s="729"/>
      <c r="B389" s="738"/>
      <c r="C389" s="778"/>
      <c r="D389" s="779"/>
      <c r="E389" s="779"/>
      <c r="F389" s="779"/>
      <c r="G389" s="779"/>
      <c r="H389" s="779"/>
      <c r="I389" s="779"/>
      <c r="J389" s="779"/>
      <c r="K389" s="779"/>
      <c r="L389" s="779"/>
      <c r="M389" s="779"/>
      <c r="N389" s="780"/>
    </row>
    <row r="390" spans="1:14" ht="15" customHeight="1" x14ac:dyDescent="0.25">
      <c r="A390" s="729"/>
      <c r="B390" s="738"/>
      <c r="C390" s="778"/>
      <c r="D390" s="779"/>
      <c r="E390" s="779"/>
      <c r="F390" s="779"/>
      <c r="G390" s="779"/>
      <c r="H390" s="779"/>
      <c r="I390" s="779"/>
      <c r="J390" s="779"/>
      <c r="K390" s="779"/>
      <c r="L390" s="779"/>
      <c r="M390" s="779"/>
      <c r="N390" s="780"/>
    </row>
    <row r="391" spans="1:14" ht="15" customHeight="1" x14ac:dyDescent="0.25">
      <c r="A391" s="729"/>
      <c r="B391" s="738"/>
      <c r="C391" s="778"/>
      <c r="D391" s="779"/>
      <c r="E391" s="779"/>
      <c r="F391" s="779"/>
      <c r="G391" s="779"/>
      <c r="H391" s="779"/>
      <c r="I391" s="779"/>
      <c r="J391" s="779"/>
      <c r="K391" s="779"/>
      <c r="L391" s="779"/>
      <c r="M391" s="779"/>
      <c r="N391" s="780"/>
    </row>
    <row r="392" spans="1:14" ht="15" customHeight="1" x14ac:dyDescent="0.25">
      <c r="A392" s="729"/>
      <c r="B392" s="738"/>
      <c r="C392" s="778"/>
      <c r="D392" s="779"/>
      <c r="E392" s="779"/>
      <c r="F392" s="779"/>
      <c r="G392" s="779"/>
      <c r="H392" s="779"/>
      <c r="I392" s="779"/>
      <c r="J392" s="779"/>
      <c r="K392" s="779"/>
      <c r="L392" s="779"/>
      <c r="M392" s="779"/>
      <c r="N392" s="780"/>
    </row>
    <row r="393" spans="1:14" ht="15" customHeight="1" x14ac:dyDescent="0.25">
      <c r="A393" s="729"/>
      <c r="B393" s="738"/>
      <c r="C393" s="778"/>
      <c r="D393" s="779"/>
      <c r="E393" s="779"/>
      <c r="F393" s="779"/>
      <c r="G393" s="779"/>
      <c r="H393" s="779"/>
      <c r="I393" s="779"/>
      <c r="J393" s="779"/>
      <c r="K393" s="779"/>
      <c r="L393" s="779"/>
      <c r="M393" s="779"/>
      <c r="N393" s="780"/>
    </row>
    <row r="394" spans="1:14" ht="15" customHeight="1" x14ac:dyDescent="0.25">
      <c r="A394" s="729"/>
      <c r="B394" s="738"/>
      <c r="C394" s="778"/>
      <c r="D394" s="779"/>
      <c r="E394" s="779"/>
      <c r="F394" s="779"/>
      <c r="G394" s="779"/>
      <c r="H394" s="779"/>
      <c r="I394" s="779"/>
      <c r="J394" s="779"/>
      <c r="K394" s="779"/>
      <c r="L394" s="779"/>
      <c r="M394" s="779"/>
      <c r="N394" s="780"/>
    </row>
    <row r="395" spans="1:14" ht="15.75" customHeight="1" thickBot="1" x14ac:dyDescent="0.3">
      <c r="A395" s="730"/>
      <c r="B395" s="739"/>
      <c r="C395" s="781"/>
      <c r="D395" s="782"/>
      <c r="E395" s="782"/>
      <c r="F395" s="782"/>
      <c r="G395" s="782"/>
      <c r="H395" s="782"/>
      <c r="I395" s="782"/>
      <c r="J395" s="782"/>
      <c r="K395" s="782"/>
      <c r="L395" s="782"/>
      <c r="M395" s="782"/>
      <c r="N395" s="783"/>
    </row>
    <row r="396" spans="1:14" ht="15" customHeight="1" x14ac:dyDescent="0.25">
      <c r="A396" s="728">
        <v>18</v>
      </c>
      <c r="B396" s="737" t="str">
        <f>VLOOKUP(A396,PROPONENTES!$A$10:$B$42,2)</f>
        <v>CONSORCIO MAB KENN PARQUES</v>
      </c>
      <c r="C396" s="731"/>
      <c r="D396" s="732"/>
      <c r="E396" s="732"/>
      <c r="F396" s="732"/>
      <c r="G396" s="732"/>
      <c r="H396" s="732"/>
      <c r="I396" s="732"/>
      <c r="J396" s="732"/>
      <c r="K396" s="732"/>
      <c r="L396" s="732"/>
      <c r="M396" s="732"/>
      <c r="N396" s="763"/>
    </row>
    <row r="397" spans="1:14" ht="15" customHeight="1" x14ac:dyDescent="0.25">
      <c r="A397" s="729"/>
      <c r="B397" s="738"/>
      <c r="C397" s="734"/>
      <c r="D397" s="735"/>
      <c r="E397" s="735"/>
      <c r="F397" s="735"/>
      <c r="G397" s="735"/>
      <c r="H397" s="735"/>
      <c r="I397" s="735"/>
      <c r="J397" s="735"/>
      <c r="K397" s="735"/>
      <c r="L397" s="735"/>
      <c r="M397" s="735"/>
      <c r="N397" s="744"/>
    </row>
    <row r="398" spans="1:14" ht="15" customHeight="1" x14ac:dyDescent="0.25">
      <c r="A398" s="729"/>
      <c r="B398" s="738"/>
      <c r="C398" s="734"/>
      <c r="D398" s="735"/>
      <c r="E398" s="735"/>
      <c r="F398" s="735"/>
      <c r="G398" s="735"/>
      <c r="H398" s="735"/>
      <c r="I398" s="735"/>
      <c r="J398" s="735"/>
      <c r="K398" s="735"/>
      <c r="L398" s="735"/>
      <c r="M398" s="735"/>
      <c r="N398" s="744"/>
    </row>
    <row r="399" spans="1:14" ht="15" customHeight="1" x14ac:dyDescent="0.25">
      <c r="A399" s="729"/>
      <c r="B399" s="738"/>
      <c r="C399" s="734"/>
      <c r="D399" s="735"/>
      <c r="E399" s="735"/>
      <c r="F399" s="735"/>
      <c r="G399" s="735"/>
      <c r="H399" s="735"/>
      <c r="I399" s="735"/>
      <c r="J399" s="735"/>
      <c r="K399" s="735"/>
      <c r="L399" s="735"/>
      <c r="M399" s="735"/>
      <c r="N399" s="744"/>
    </row>
    <row r="400" spans="1:14" ht="15" customHeight="1" x14ac:dyDescent="0.25">
      <c r="A400" s="729"/>
      <c r="B400" s="738"/>
      <c r="C400" s="734"/>
      <c r="D400" s="735"/>
      <c r="E400" s="735"/>
      <c r="F400" s="735"/>
      <c r="G400" s="735"/>
      <c r="H400" s="735"/>
      <c r="I400" s="735"/>
      <c r="J400" s="735"/>
      <c r="K400" s="735"/>
      <c r="L400" s="735"/>
      <c r="M400" s="735"/>
      <c r="N400" s="744"/>
    </row>
    <row r="401" spans="1:14" ht="15" customHeight="1" x14ac:dyDescent="0.25">
      <c r="A401" s="729"/>
      <c r="B401" s="738"/>
      <c r="C401" s="734"/>
      <c r="D401" s="735"/>
      <c r="E401" s="735"/>
      <c r="F401" s="735"/>
      <c r="G401" s="735"/>
      <c r="H401" s="735"/>
      <c r="I401" s="735"/>
      <c r="J401" s="735"/>
      <c r="K401" s="735"/>
      <c r="L401" s="735"/>
      <c r="M401" s="735"/>
      <c r="N401" s="744"/>
    </row>
    <row r="402" spans="1:14" ht="15" customHeight="1" x14ac:dyDescent="0.25">
      <c r="A402" s="729"/>
      <c r="B402" s="738"/>
      <c r="C402" s="734"/>
      <c r="D402" s="735"/>
      <c r="E402" s="735"/>
      <c r="F402" s="735"/>
      <c r="G402" s="735"/>
      <c r="H402" s="735"/>
      <c r="I402" s="735"/>
      <c r="J402" s="735"/>
      <c r="K402" s="735"/>
      <c r="L402" s="735"/>
      <c r="M402" s="735"/>
      <c r="N402" s="744"/>
    </row>
    <row r="403" spans="1:14" ht="15" customHeight="1" x14ac:dyDescent="0.25">
      <c r="A403" s="729"/>
      <c r="B403" s="738"/>
      <c r="C403" s="734"/>
      <c r="D403" s="735"/>
      <c r="E403" s="735"/>
      <c r="F403" s="735"/>
      <c r="G403" s="735"/>
      <c r="H403" s="735"/>
      <c r="I403" s="735"/>
      <c r="J403" s="735"/>
      <c r="K403" s="735"/>
      <c r="L403" s="735"/>
      <c r="M403" s="735"/>
      <c r="N403" s="744"/>
    </row>
    <row r="404" spans="1:14" ht="15" customHeight="1" x14ac:dyDescent="0.25">
      <c r="A404" s="729"/>
      <c r="B404" s="738"/>
      <c r="C404" s="734"/>
      <c r="D404" s="735"/>
      <c r="E404" s="735"/>
      <c r="F404" s="735"/>
      <c r="G404" s="735"/>
      <c r="H404" s="735"/>
      <c r="I404" s="735"/>
      <c r="J404" s="735"/>
      <c r="K404" s="735"/>
      <c r="L404" s="735"/>
      <c r="M404" s="735"/>
      <c r="N404" s="744"/>
    </row>
    <row r="405" spans="1:14" ht="15" customHeight="1" x14ac:dyDescent="0.25">
      <c r="A405" s="729"/>
      <c r="B405" s="738"/>
      <c r="C405" s="734"/>
      <c r="D405" s="735"/>
      <c r="E405" s="735"/>
      <c r="F405" s="735"/>
      <c r="G405" s="735"/>
      <c r="H405" s="735"/>
      <c r="I405" s="735"/>
      <c r="J405" s="735"/>
      <c r="K405" s="735"/>
      <c r="L405" s="735"/>
      <c r="M405" s="735"/>
      <c r="N405" s="744"/>
    </row>
    <row r="406" spans="1:14" ht="15" customHeight="1" x14ac:dyDescent="0.25">
      <c r="A406" s="729"/>
      <c r="B406" s="738"/>
      <c r="C406" s="734"/>
      <c r="D406" s="735"/>
      <c r="E406" s="735"/>
      <c r="F406" s="735"/>
      <c r="G406" s="735"/>
      <c r="H406" s="735"/>
      <c r="I406" s="735"/>
      <c r="J406" s="735"/>
      <c r="K406" s="735"/>
      <c r="L406" s="735"/>
      <c r="M406" s="735"/>
      <c r="N406" s="744"/>
    </row>
    <row r="407" spans="1:14" ht="15" customHeight="1" x14ac:dyDescent="0.25">
      <c r="A407" s="729"/>
      <c r="B407" s="738"/>
      <c r="C407" s="734"/>
      <c r="D407" s="735"/>
      <c r="E407" s="735"/>
      <c r="F407" s="735"/>
      <c r="G407" s="735"/>
      <c r="H407" s="735"/>
      <c r="I407" s="735"/>
      <c r="J407" s="735"/>
      <c r="K407" s="735"/>
      <c r="L407" s="735"/>
      <c r="M407" s="735"/>
      <c r="N407" s="744"/>
    </row>
    <row r="408" spans="1:14" ht="15" customHeight="1" x14ac:dyDescent="0.25">
      <c r="A408" s="729"/>
      <c r="B408" s="738"/>
      <c r="C408" s="734"/>
      <c r="D408" s="735"/>
      <c r="E408" s="735"/>
      <c r="F408" s="735"/>
      <c r="G408" s="735"/>
      <c r="H408" s="735"/>
      <c r="I408" s="735"/>
      <c r="J408" s="735"/>
      <c r="K408" s="735"/>
      <c r="L408" s="735"/>
      <c r="M408" s="735"/>
      <c r="N408" s="744"/>
    </row>
    <row r="409" spans="1:14" ht="15" customHeight="1" x14ac:dyDescent="0.25">
      <c r="A409" s="729"/>
      <c r="B409" s="738"/>
      <c r="C409" s="734"/>
      <c r="D409" s="735"/>
      <c r="E409" s="735"/>
      <c r="F409" s="735"/>
      <c r="G409" s="735"/>
      <c r="H409" s="735"/>
      <c r="I409" s="735"/>
      <c r="J409" s="735"/>
      <c r="K409" s="735"/>
      <c r="L409" s="735"/>
      <c r="M409" s="735"/>
      <c r="N409" s="744"/>
    </row>
    <row r="410" spans="1:14" ht="15" customHeight="1" x14ac:dyDescent="0.25">
      <c r="A410" s="729"/>
      <c r="B410" s="738"/>
      <c r="C410" s="734"/>
      <c r="D410" s="735"/>
      <c r="E410" s="735"/>
      <c r="F410" s="735"/>
      <c r="G410" s="735"/>
      <c r="H410" s="735"/>
      <c r="I410" s="735"/>
      <c r="J410" s="735"/>
      <c r="K410" s="735"/>
      <c r="L410" s="735"/>
      <c r="M410" s="735"/>
      <c r="N410" s="744"/>
    </row>
    <row r="411" spans="1:14" ht="15" customHeight="1" x14ac:dyDescent="0.25">
      <c r="A411" s="729"/>
      <c r="B411" s="738"/>
      <c r="C411" s="734"/>
      <c r="D411" s="735"/>
      <c r="E411" s="735"/>
      <c r="F411" s="735"/>
      <c r="G411" s="735"/>
      <c r="H411" s="735"/>
      <c r="I411" s="735"/>
      <c r="J411" s="735"/>
      <c r="K411" s="735"/>
      <c r="L411" s="735"/>
      <c r="M411" s="735"/>
      <c r="N411" s="744"/>
    </row>
    <row r="412" spans="1:14" ht="15" customHeight="1" x14ac:dyDescent="0.25">
      <c r="A412" s="729"/>
      <c r="B412" s="738"/>
      <c r="C412" s="734"/>
      <c r="D412" s="735"/>
      <c r="E412" s="735"/>
      <c r="F412" s="735"/>
      <c r="G412" s="735"/>
      <c r="H412" s="735"/>
      <c r="I412" s="735"/>
      <c r="J412" s="735"/>
      <c r="K412" s="735"/>
      <c r="L412" s="735"/>
      <c r="M412" s="735"/>
      <c r="N412" s="744"/>
    </row>
    <row r="413" spans="1:14" ht="15" customHeight="1" x14ac:dyDescent="0.25">
      <c r="A413" s="729"/>
      <c r="B413" s="738"/>
      <c r="C413" s="734"/>
      <c r="D413" s="735"/>
      <c r="E413" s="735"/>
      <c r="F413" s="735"/>
      <c r="G413" s="735"/>
      <c r="H413" s="735"/>
      <c r="I413" s="735"/>
      <c r="J413" s="735"/>
      <c r="K413" s="735"/>
      <c r="L413" s="735"/>
      <c r="M413" s="735"/>
      <c r="N413" s="744"/>
    </row>
    <row r="414" spans="1:14" ht="15" customHeight="1" x14ac:dyDescent="0.25">
      <c r="A414" s="729"/>
      <c r="B414" s="738"/>
      <c r="C414" s="734"/>
      <c r="D414" s="735"/>
      <c r="E414" s="735"/>
      <c r="F414" s="735"/>
      <c r="G414" s="735"/>
      <c r="H414" s="735"/>
      <c r="I414" s="735"/>
      <c r="J414" s="735"/>
      <c r="K414" s="735"/>
      <c r="L414" s="735"/>
      <c r="M414" s="735"/>
      <c r="N414" s="744"/>
    </row>
    <row r="415" spans="1:14" ht="15" customHeight="1" x14ac:dyDescent="0.25">
      <c r="A415" s="729"/>
      <c r="B415" s="738"/>
      <c r="C415" s="734"/>
      <c r="D415" s="735"/>
      <c r="E415" s="735"/>
      <c r="F415" s="735"/>
      <c r="G415" s="735"/>
      <c r="H415" s="735"/>
      <c r="I415" s="735"/>
      <c r="J415" s="735"/>
      <c r="K415" s="735"/>
      <c r="L415" s="735"/>
      <c r="M415" s="735"/>
      <c r="N415" s="744"/>
    </row>
    <row r="416" spans="1:14" ht="15" customHeight="1" x14ac:dyDescent="0.25">
      <c r="A416" s="729"/>
      <c r="B416" s="738"/>
      <c r="C416" s="734"/>
      <c r="D416" s="735"/>
      <c r="E416" s="735"/>
      <c r="F416" s="735"/>
      <c r="G416" s="735"/>
      <c r="H416" s="735"/>
      <c r="I416" s="735"/>
      <c r="J416" s="735"/>
      <c r="K416" s="735"/>
      <c r="L416" s="735"/>
      <c r="M416" s="735"/>
      <c r="N416" s="744"/>
    </row>
    <row r="417" spans="1:14" ht="15" customHeight="1" x14ac:dyDescent="0.25">
      <c r="A417" s="729"/>
      <c r="B417" s="738"/>
      <c r="C417" s="734"/>
      <c r="D417" s="735"/>
      <c r="E417" s="735"/>
      <c r="F417" s="735"/>
      <c r="G417" s="735"/>
      <c r="H417" s="735"/>
      <c r="I417" s="735"/>
      <c r="J417" s="735"/>
      <c r="K417" s="735"/>
      <c r="L417" s="735"/>
      <c r="M417" s="735"/>
      <c r="N417" s="744"/>
    </row>
    <row r="418" spans="1:14" ht="15.75" customHeight="1" thickBot="1" x14ac:dyDescent="0.3">
      <c r="A418" s="730"/>
      <c r="B418" s="739"/>
      <c r="C418" s="764"/>
      <c r="D418" s="765"/>
      <c r="E418" s="765"/>
      <c r="F418" s="765"/>
      <c r="G418" s="765"/>
      <c r="H418" s="765"/>
      <c r="I418" s="765"/>
      <c r="J418" s="765"/>
      <c r="K418" s="765"/>
      <c r="L418" s="765"/>
      <c r="M418" s="765"/>
      <c r="N418" s="766"/>
    </row>
    <row r="419" spans="1:14" ht="15" customHeight="1" x14ac:dyDescent="0.25">
      <c r="A419" s="728">
        <v>19</v>
      </c>
      <c r="B419" s="737" t="str">
        <f>VLOOKUP(A419,PROPONENTES!$A$10:$B$42,2)</f>
        <v>PROMCIVILES S.A.S.</v>
      </c>
      <c r="C419" s="757"/>
      <c r="D419" s="758"/>
      <c r="E419" s="758"/>
      <c r="F419" s="758"/>
      <c r="G419" s="758"/>
      <c r="H419" s="758"/>
      <c r="I419" s="758"/>
      <c r="J419" s="758"/>
      <c r="K419" s="758"/>
      <c r="L419" s="758"/>
      <c r="M419" s="758"/>
      <c r="N419" s="759"/>
    </row>
    <row r="420" spans="1:14" ht="15" customHeight="1" x14ac:dyDescent="0.25">
      <c r="A420" s="729"/>
      <c r="B420" s="738"/>
      <c r="C420" s="760"/>
      <c r="D420" s="761"/>
      <c r="E420" s="761"/>
      <c r="F420" s="761"/>
      <c r="G420" s="761"/>
      <c r="H420" s="761"/>
      <c r="I420" s="761"/>
      <c r="J420" s="761"/>
      <c r="K420" s="761"/>
      <c r="L420" s="761"/>
      <c r="M420" s="761"/>
      <c r="N420" s="762"/>
    </row>
    <row r="421" spans="1:14" ht="15" customHeight="1" x14ac:dyDescent="0.25">
      <c r="A421" s="729"/>
      <c r="B421" s="738"/>
      <c r="C421" s="760"/>
      <c r="D421" s="761"/>
      <c r="E421" s="761"/>
      <c r="F421" s="761"/>
      <c r="G421" s="761"/>
      <c r="H421" s="761"/>
      <c r="I421" s="761"/>
      <c r="J421" s="761"/>
      <c r="K421" s="761"/>
      <c r="L421" s="761"/>
      <c r="M421" s="761"/>
      <c r="N421" s="762"/>
    </row>
    <row r="422" spans="1:14" ht="15" customHeight="1" x14ac:dyDescent="0.25">
      <c r="A422" s="729"/>
      <c r="B422" s="738"/>
      <c r="C422" s="760"/>
      <c r="D422" s="761"/>
      <c r="E422" s="761"/>
      <c r="F422" s="761"/>
      <c r="G422" s="761"/>
      <c r="H422" s="761"/>
      <c r="I422" s="761"/>
      <c r="J422" s="761"/>
      <c r="K422" s="761"/>
      <c r="L422" s="761"/>
      <c r="M422" s="761"/>
      <c r="N422" s="762"/>
    </row>
    <row r="423" spans="1:14" ht="15" customHeight="1" x14ac:dyDescent="0.25">
      <c r="A423" s="729"/>
      <c r="B423" s="738"/>
      <c r="C423" s="760"/>
      <c r="D423" s="761"/>
      <c r="E423" s="761"/>
      <c r="F423" s="761"/>
      <c r="G423" s="761"/>
      <c r="H423" s="761"/>
      <c r="I423" s="761"/>
      <c r="J423" s="761"/>
      <c r="K423" s="761"/>
      <c r="L423" s="761"/>
      <c r="M423" s="761"/>
      <c r="N423" s="762"/>
    </row>
    <row r="424" spans="1:14" ht="15" customHeight="1" x14ac:dyDescent="0.25">
      <c r="A424" s="729"/>
      <c r="B424" s="738"/>
      <c r="C424" s="760"/>
      <c r="D424" s="761"/>
      <c r="E424" s="761"/>
      <c r="F424" s="761"/>
      <c r="G424" s="761"/>
      <c r="H424" s="761"/>
      <c r="I424" s="761"/>
      <c r="J424" s="761"/>
      <c r="K424" s="761"/>
      <c r="L424" s="761"/>
      <c r="M424" s="761"/>
      <c r="N424" s="762"/>
    </row>
    <row r="425" spans="1:14" ht="15" customHeight="1" x14ac:dyDescent="0.25">
      <c r="A425" s="729"/>
      <c r="B425" s="738"/>
      <c r="C425" s="760"/>
      <c r="D425" s="761"/>
      <c r="E425" s="761"/>
      <c r="F425" s="761"/>
      <c r="G425" s="761"/>
      <c r="H425" s="761"/>
      <c r="I425" s="761"/>
      <c r="J425" s="761"/>
      <c r="K425" s="761"/>
      <c r="L425" s="761"/>
      <c r="M425" s="761"/>
      <c r="N425" s="762"/>
    </row>
    <row r="426" spans="1:14" ht="15" customHeight="1" x14ac:dyDescent="0.25">
      <c r="A426" s="729"/>
      <c r="B426" s="738"/>
      <c r="C426" s="760"/>
      <c r="D426" s="761"/>
      <c r="E426" s="761"/>
      <c r="F426" s="761"/>
      <c r="G426" s="761"/>
      <c r="H426" s="761"/>
      <c r="I426" s="761"/>
      <c r="J426" s="761"/>
      <c r="K426" s="761"/>
      <c r="L426" s="761"/>
      <c r="M426" s="761"/>
      <c r="N426" s="762"/>
    </row>
    <row r="427" spans="1:14" ht="15" customHeight="1" x14ac:dyDescent="0.25">
      <c r="A427" s="729"/>
      <c r="B427" s="738"/>
      <c r="C427" s="760"/>
      <c r="D427" s="761"/>
      <c r="E427" s="761"/>
      <c r="F427" s="761"/>
      <c r="G427" s="761"/>
      <c r="H427" s="761"/>
      <c r="I427" s="761"/>
      <c r="J427" s="761"/>
      <c r="K427" s="761"/>
      <c r="L427" s="761"/>
      <c r="M427" s="761"/>
      <c r="N427" s="762"/>
    </row>
    <row r="428" spans="1:14" ht="15" customHeight="1" x14ac:dyDescent="0.25">
      <c r="A428" s="729"/>
      <c r="B428" s="738"/>
      <c r="C428" s="760"/>
      <c r="D428" s="761"/>
      <c r="E428" s="761"/>
      <c r="F428" s="761"/>
      <c r="G428" s="761"/>
      <c r="H428" s="761"/>
      <c r="I428" s="761"/>
      <c r="J428" s="761"/>
      <c r="K428" s="761"/>
      <c r="L428" s="761"/>
      <c r="M428" s="761"/>
      <c r="N428" s="762"/>
    </row>
    <row r="429" spans="1:14" ht="15" customHeight="1" x14ac:dyDescent="0.25">
      <c r="A429" s="729"/>
      <c r="B429" s="738"/>
      <c r="C429" s="760"/>
      <c r="D429" s="761"/>
      <c r="E429" s="761"/>
      <c r="F429" s="761"/>
      <c r="G429" s="761"/>
      <c r="H429" s="761"/>
      <c r="I429" s="761"/>
      <c r="J429" s="761"/>
      <c r="K429" s="761"/>
      <c r="L429" s="761"/>
      <c r="M429" s="761"/>
      <c r="N429" s="762"/>
    </row>
    <row r="430" spans="1:14" ht="15" customHeight="1" x14ac:dyDescent="0.25">
      <c r="A430" s="729"/>
      <c r="B430" s="738"/>
      <c r="C430" s="760"/>
      <c r="D430" s="761"/>
      <c r="E430" s="761"/>
      <c r="F430" s="761"/>
      <c r="G430" s="761"/>
      <c r="H430" s="761"/>
      <c r="I430" s="761"/>
      <c r="J430" s="761"/>
      <c r="K430" s="761"/>
      <c r="L430" s="761"/>
      <c r="M430" s="761"/>
      <c r="N430" s="762"/>
    </row>
    <row r="431" spans="1:14" ht="15" customHeight="1" x14ac:dyDescent="0.25">
      <c r="A431" s="729"/>
      <c r="B431" s="738"/>
      <c r="C431" s="760"/>
      <c r="D431" s="761"/>
      <c r="E431" s="761"/>
      <c r="F431" s="761"/>
      <c r="G431" s="761"/>
      <c r="H431" s="761"/>
      <c r="I431" s="761"/>
      <c r="J431" s="761"/>
      <c r="K431" s="761"/>
      <c r="L431" s="761"/>
      <c r="M431" s="761"/>
      <c r="N431" s="762"/>
    </row>
    <row r="432" spans="1:14" ht="15" customHeight="1" x14ac:dyDescent="0.25">
      <c r="A432" s="729"/>
      <c r="B432" s="738"/>
      <c r="C432" s="760"/>
      <c r="D432" s="761"/>
      <c r="E432" s="761"/>
      <c r="F432" s="761"/>
      <c r="G432" s="761"/>
      <c r="H432" s="761"/>
      <c r="I432" s="761"/>
      <c r="J432" s="761"/>
      <c r="K432" s="761"/>
      <c r="L432" s="761"/>
      <c r="M432" s="761"/>
      <c r="N432" s="762"/>
    </row>
    <row r="433" spans="1:14" ht="15" customHeight="1" x14ac:dyDescent="0.25">
      <c r="A433" s="729"/>
      <c r="B433" s="738"/>
      <c r="C433" s="760"/>
      <c r="D433" s="761"/>
      <c r="E433" s="761"/>
      <c r="F433" s="761"/>
      <c r="G433" s="761"/>
      <c r="H433" s="761"/>
      <c r="I433" s="761"/>
      <c r="J433" s="761"/>
      <c r="K433" s="761"/>
      <c r="L433" s="761"/>
      <c r="M433" s="761"/>
      <c r="N433" s="762"/>
    </row>
    <row r="434" spans="1:14" ht="15" customHeight="1" x14ac:dyDescent="0.25">
      <c r="A434" s="729"/>
      <c r="B434" s="738"/>
      <c r="C434" s="760"/>
      <c r="D434" s="761"/>
      <c r="E434" s="761"/>
      <c r="F434" s="761"/>
      <c r="G434" s="761"/>
      <c r="H434" s="761"/>
      <c r="I434" s="761"/>
      <c r="J434" s="761"/>
      <c r="K434" s="761"/>
      <c r="L434" s="761"/>
      <c r="M434" s="761"/>
      <c r="N434" s="762"/>
    </row>
    <row r="435" spans="1:14" ht="15" customHeight="1" x14ac:dyDescent="0.25">
      <c r="A435" s="729"/>
      <c r="B435" s="738"/>
      <c r="C435" s="760"/>
      <c r="D435" s="761"/>
      <c r="E435" s="761"/>
      <c r="F435" s="761"/>
      <c r="G435" s="761"/>
      <c r="H435" s="761"/>
      <c r="I435" s="761"/>
      <c r="J435" s="761"/>
      <c r="K435" s="761"/>
      <c r="L435" s="761"/>
      <c r="M435" s="761"/>
      <c r="N435" s="762"/>
    </row>
    <row r="436" spans="1:14" ht="15" customHeight="1" x14ac:dyDescent="0.25">
      <c r="A436" s="729"/>
      <c r="B436" s="738"/>
      <c r="C436" s="760"/>
      <c r="D436" s="761"/>
      <c r="E436" s="761"/>
      <c r="F436" s="761"/>
      <c r="G436" s="761"/>
      <c r="H436" s="761"/>
      <c r="I436" s="761"/>
      <c r="J436" s="761"/>
      <c r="K436" s="761"/>
      <c r="L436" s="761"/>
      <c r="M436" s="761"/>
      <c r="N436" s="762"/>
    </row>
    <row r="437" spans="1:14" ht="15" customHeight="1" x14ac:dyDescent="0.25">
      <c r="A437" s="729"/>
      <c r="B437" s="738"/>
      <c r="C437" s="760"/>
      <c r="D437" s="761"/>
      <c r="E437" s="761"/>
      <c r="F437" s="761"/>
      <c r="G437" s="761"/>
      <c r="H437" s="761"/>
      <c r="I437" s="761"/>
      <c r="J437" s="761"/>
      <c r="K437" s="761"/>
      <c r="L437" s="761"/>
      <c r="M437" s="761"/>
      <c r="N437" s="762"/>
    </row>
    <row r="438" spans="1:14" ht="15" customHeight="1" x14ac:dyDescent="0.25">
      <c r="A438" s="729"/>
      <c r="B438" s="738"/>
      <c r="C438" s="760"/>
      <c r="D438" s="761"/>
      <c r="E438" s="761"/>
      <c r="F438" s="761"/>
      <c r="G438" s="761"/>
      <c r="H438" s="761"/>
      <c r="I438" s="761"/>
      <c r="J438" s="761"/>
      <c r="K438" s="761"/>
      <c r="L438" s="761"/>
      <c r="M438" s="761"/>
      <c r="N438" s="762"/>
    </row>
    <row r="439" spans="1:14" ht="15" customHeight="1" x14ac:dyDescent="0.25">
      <c r="A439" s="729"/>
      <c r="B439" s="738"/>
      <c r="C439" s="760"/>
      <c r="D439" s="761"/>
      <c r="E439" s="761"/>
      <c r="F439" s="761"/>
      <c r="G439" s="761"/>
      <c r="H439" s="761"/>
      <c r="I439" s="761"/>
      <c r="J439" s="761"/>
      <c r="K439" s="761"/>
      <c r="L439" s="761"/>
      <c r="M439" s="761"/>
      <c r="N439" s="762"/>
    </row>
    <row r="440" spans="1:14" ht="15" customHeight="1" x14ac:dyDescent="0.25">
      <c r="A440" s="729"/>
      <c r="B440" s="738"/>
      <c r="C440" s="760"/>
      <c r="D440" s="761"/>
      <c r="E440" s="761"/>
      <c r="F440" s="761"/>
      <c r="G440" s="761"/>
      <c r="H440" s="761"/>
      <c r="I440" s="761"/>
      <c r="J440" s="761"/>
      <c r="K440" s="761"/>
      <c r="L440" s="761"/>
      <c r="M440" s="761"/>
      <c r="N440" s="762"/>
    </row>
    <row r="441" spans="1:14" ht="15.75" customHeight="1" thickBot="1" x14ac:dyDescent="0.3">
      <c r="A441" s="730"/>
      <c r="B441" s="739"/>
      <c r="C441" s="760"/>
      <c r="D441" s="761"/>
      <c r="E441" s="761"/>
      <c r="F441" s="761"/>
      <c r="G441" s="761"/>
      <c r="H441" s="761"/>
      <c r="I441" s="761"/>
      <c r="J441" s="761"/>
      <c r="K441" s="761"/>
      <c r="L441" s="761"/>
      <c r="M441" s="761"/>
      <c r="N441" s="762"/>
    </row>
    <row r="442" spans="1:14" ht="15" customHeight="1" x14ac:dyDescent="0.25">
      <c r="A442" s="754">
        <v>20</v>
      </c>
      <c r="B442" s="737" t="str">
        <f>VLOOKUP(A442,PROPONENTES!$A$10:$B$42,2)</f>
        <v>UNION TEMPORAL PARQUES KENNEDY VE</v>
      </c>
      <c r="C442" s="757" t="s">
        <v>586</v>
      </c>
      <c r="D442" s="758"/>
      <c r="E442" s="758"/>
      <c r="F442" s="758"/>
      <c r="G442" s="758"/>
      <c r="H442" s="758"/>
      <c r="I442" s="758"/>
      <c r="J442" s="758"/>
      <c r="K442" s="758"/>
      <c r="L442" s="758"/>
      <c r="M442" s="758"/>
      <c r="N442" s="759"/>
    </row>
    <row r="443" spans="1:14" ht="15" customHeight="1" x14ac:dyDescent="0.25">
      <c r="A443" s="755"/>
      <c r="B443" s="738"/>
      <c r="C443" s="760"/>
      <c r="D443" s="761"/>
      <c r="E443" s="761"/>
      <c r="F443" s="761"/>
      <c r="G443" s="761"/>
      <c r="H443" s="761"/>
      <c r="I443" s="761"/>
      <c r="J443" s="761"/>
      <c r="K443" s="761"/>
      <c r="L443" s="761"/>
      <c r="M443" s="761"/>
      <c r="N443" s="762"/>
    </row>
    <row r="444" spans="1:14" ht="28.5" customHeight="1" x14ac:dyDescent="0.25">
      <c r="A444" s="755"/>
      <c r="B444" s="738"/>
      <c r="C444" s="760"/>
      <c r="D444" s="761"/>
      <c r="E444" s="761"/>
      <c r="F444" s="761"/>
      <c r="G444" s="761"/>
      <c r="H444" s="761"/>
      <c r="I444" s="761"/>
      <c r="J444" s="761"/>
      <c r="K444" s="761"/>
      <c r="L444" s="761"/>
      <c r="M444" s="761"/>
      <c r="N444" s="762"/>
    </row>
    <row r="445" spans="1:14" ht="15" customHeight="1" x14ac:dyDescent="0.25">
      <c r="A445" s="755"/>
      <c r="B445" s="738"/>
      <c r="C445" s="760"/>
      <c r="D445" s="761"/>
      <c r="E445" s="761"/>
      <c r="F445" s="761"/>
      <c r="G445" s="761"/>
      <c r="H445" s="761"/>
      <c r="I445" s="761"/>
      <c r="J445" s="761"/>
      <c r="K445" s="761"/>
      <c r="L445" s="761"/>
      <c r="M445" s="761"/>
      <c r="N445" s="762"/>
    </row>
    <row r="446" spans="1:14" ht="24.75" customHeight="1" x14ac:dyDescent="0.25">
      <c r="A446" s="755"/>
      <c r="B446" s="738"/>
      <c r="C446" s="760"/>
      <c r="D446" s="761"/>
      <c r="E446" s="761"/>
      <c r="F446" s="761"/>
      <c r="G446" s="761"/>
      <c r="H446" s="761"/>
      <c r="I446" s="761"/>
      <c r="J446" s="761"/>
      <c r="K446" s="761"/>
      <c r="L446" s="761"/>
      <c r="M446" s="761"/>
      <c r="N446" s="762"/>
    </row>
    <row r="447" spans="1:14" ht="15" customHeight="1" x14ac:dyDescent="0.25">
      <c r="A447" s="755"/>
      <c r="B447" s="738"/>
      <c r="C447" s="760"/>
      <c r="D447" s="761"/>
      <c r="E447" s="761"/>
      <c r="F447" s="761"/>
      <c r="G447" s="761"/>
      <c r="H447" s="761"/>
      <c r="I447" s="761"/>
      <c r="J447" s="761"/>
      <c r="K447" s="761"/>
      <c r="L447" s="761"/>
      <c r="M447" s="761"/>
      <c r="N447" s="762"/>
    </row>
    <row r="448" spans="1:14" ht="23.25" customHeight="1" x14ac:dyDescent="0.25">
      <c r="A448" s="755"/>
      <c r="B448" s="738"/>
      <c r="C448" s="760"/>
      <c r="D448" s="761"/>
      <c r="E448" s="761"/>
      <c r="F448" s="761"/>
      <c r="G448" s="761"/>
      <c r="H448" s="761"/>
      <c r="I448" s="761"/>
      <c r="J448" s="761"/>
      <c r="K448" s="761"/>
      <c r="L448" s="761"/>
      <c r="M448" s="761"/>
      <c r="N448" s="762"/>
    </row>
    <row r="449" spans="1:14" ht="15" customHeight="1" x14ac:dyDescent="0.25">
      <c r="A449" s="755"/>
      <c r="B449" s="738"/>
      <c r="C449" s="760"/>
      <c r="D449" s="761"/>
      <c r="E449" s="761"/>
      <c r="F449" s="761"/>
      <c r="G449" s="761"/>
      <c r="H449" s="761"/>
      <c r="I449" s="761"/>
      <c r="J449" s="761"/>
      <c r="K449" s="761"/>
      <c r="L449" s="761"/>
      <c r="M449" s="761"/>
      <c r="N449" s="762"/>
    </row>
    <row r="450" spans="1:14" ht="15" customHeight="1" x14ac:dyDescent="0.25">
      <c r="A450" s="755"/>
      <c r="B450" s="738"/>
      <c r="C450" s="760"/>
      <c r="D450" s="761"/>
      <c r="E450" s="761"/>
      <c r="F450" s="761"/>
      <c r="G450" s="761"/>
      <c r="H450" s="761"/>
      <c r="I450" s="761"/>
      <c r="J450" s="761"/>
      <c r="K450" s="761"/>
      <c r="L450" s="761"/>
      <c r="M450" s="761"/>
      <c r="N450" s="762"/>
    </row>
    <row r="451" spans="1:14" ht="15" customHeight="1" x14ac:dyDescent="0.25">
      <c r="A451" s="755"/>
      <c r="B451" s="738"/>
      <c r="C451" s="760"/>
      <c r="D451" s="761"/>
      <c r="E451" s="761"/>
      <c r="F451" s="761"/>
      <c r="G451" s="761"/>
      <c r="H451" s="761"/>
      <c r="I451" s="761"/>
      <c r="J451" s="761"/>
      <c r="K451" s="761"/>
      <c r="L451" s="761"/>
      <c r="M451" s="761"/>
      <c r="N451" s="762"/>
    </row>
    <row r="452" spans="1:14" ht="15" customHeight="1" x14ac:dyDescent="0.25">
      <c r="A452" s="755"/>
      <c r="B452" s="738"/>
      <c r="C452" s="760"/>
      <c r="D452" s="761"/>
      <c r="E452" s="761"/>
      <c r="F452" s="761"/>
      <c r="G452" s="761"/>
      <c r="H452" s="761"/>
      <c r="I452" s="761"/>
      <c r="J452" s="761"/>
      <c r="K452" s="761"/>
      <c r="L452" s="761"/>
      <c r="M452" s="761"/>
      <c r="N452" s="762"/>
    </row>
    <row r="453" spans="1:14" ht="15" customHeight="1" x14ac:dyDescent="0.25">
      <c r="A453" s="755"/>
      <c r="B453" s="738"/>
      <c r="C453" s="760"/>
      <c r="D453" s="761"/>
      <c r="E453" s="761"/>
      <c r="F453" s="761"/>
      <c r="G453" s="761"/>
      <c r="H453" s="761"/>
      <c r="I453" s="761"/>
      <c r="J453" s="761"/>
      <c r="K453" s="761"/>
      <c r="L453" s="761"/>
      <c r="M453" s="761"/>
      <c r="N453" s="762"/>
    </row>
    <row r="454" spans="1:14" ht="15" customHeight="1" x14ac:dyDescent="0.25">
      <c r="A454" s="755"/>
      <c r="B454" s="738"/>
      <c r="C454" s="760"/>
      <c r="D454" s="761"/>
      <c r="E454" s="761"/>
      <c r="F454" s="761"/>
      <c r="G454" s="761"/>
      <c r="H454" s="761"/>
      <c r="I454" s="761"/>
      <c r="J454" s="761"/>
      <c r="K454" s="761"/>
      <c r="L454" s="761"/>
      <c r="M454" s="761"/>
      <c r="N454" s="762"/>
    </row>
    <row r="455" spans="1:14" ht="15" customHeight="1" x14ac:dyDescent="0.25">
      <c r="A455" s="755"/>
      <c r="B455" s="738"/>
      <c r="C455" s="760"/>
      <c r="D455" s="761"/>
      <c r="E455" s="761"/>
      <c r="F455" s="761"/>
      <c r="G455" s="761"/>
      <c r="H455" s="761"/>
      <c r="I455" s="761"/>
      <c r="J455" s="761"/>
      <c r="K455" s="761"/>
      <c r="L455" s="761"/>
      <c r="M455" s="761"/>
      <c r="N455" s="762"/>
    </row>
    <row r="456" spans="1:14" ht="15" customHeight="1" x14ac:dyDescent="0.25">
      <c r="A456" s="755"/>
      <c r="B456" s="738"/>
      <c r="C456" s="760"/>
      <c r="D456" s="761"/>
      <c r="E456" s="761"/>
      <c r="F456" s="761"/>
      <c r="G456" s="761"/>
      <c r="H456" s="761"/>
      <c r="I456" s="761"/>
      <c r="J456" s="761"/>
      <c r="K456" s="761"/>
      <c r="L456" s="761"/>
      <c r="M456" s="761"/>
      <c r="N456" s="762"/>
    </row>
    <row r="457" spans="1:14" ht="15" customHeight="1" x14ac:dyDescent="0.25">
      <c r="A457" s="755"/>
      <c r="B457" s="738"/>
      <c r="C457" s="760"/>
      <c r="D457" s="761"/>
      <c r="E457" s="761"/>
      <c r="F457" s="761"/>
      <c r="G457" s="761"/>
      <c r="H457" s="761"/>
      <c r="I457" s="761"/>
      <c r="J457" s="761"/>
      <c r="K457" s="761"/>
      <c r="L457" s="761"/>
      <c r="M457" s="761"/>
      <c r="N457" s="762"/>
    </row>
    <row r="458" spans="1:14" ht="15" customHeight="1" x14ac:dyDescent="0.25">
      <c r="A458" s="755"/>
      <c r="B458" s="738"/>
      <c r="C458" s="760"/>
      <c r="D458" s="761"/>
      <c r="E458" s="761"/>
      <c r="F458" s="761"/>
      <c r="G458" s="761"/>
      <c r="H458" s="761"/>
      <c r="I458" s="761"/>
      <c r="J458" s="761"/>
      <c r="K458" s="761"/>
      <c r="L458" s="761"/>
      <c r="M458" s="761"/>
      <c r="N458" s="762"/>
    </row>
    <row r="459" spans="1:14" ht="15" customHeight="1" x14ac:dyDescent="0.25">
      <c r="A459" s="755"/>
      <c r="B459" s="738"/>
      <c r="C459" s="760"/>
      <c r="D459" s="761"/>
      <c r="E459" s="761"/>
      <c r="F459" s="761"/>
      <c r="G459" s="761"/>
      <c r="H459" s="761"/>
      <c r="I459" s="761"/>
      <c r="J459" s="761"/>
      <c r="K459" s="761"/>
      <c r="L459" s="761"/>
      <c r="M459" s="761"/>
      <c r="N459" s="762"/>
    </row>
    <row r="460" spans="1:14" ht="15" customHeight="1" x14ac:dyDescent="0.25">
      <c r="A460" s="755"/>
      <c r="B460" s="738"/>
      <c r="C460" s="760"/>
      <c r="D460" s="761"/>
      <c r="E460" s="761"/>
      <c r="F460" s="761"/>
      <c r="G460" s="761"/>
      <c r="H460" s="761"/>
      <c r="I460" s="761"/>
      <c r="J460" s="761"/>
      <c r="K460" s="761"/>
      <c r="L460" s="761"/>
      <c r="M460" s="761"/>
      <c r="N460" s="762"/>
    </row>
    <row r="461" spans="1:14" ht="15" customHeight="1" x14ac:dyDescent="0.25">
      <c r="A461" s="755"/>
      <c r="B461" s="738"/>
      <c r="C461" s="760"/>
      <c r="D461" s="761"/>
      <c r="E461" s="761"/>
      <c r="F461" s="761"/>
      <c r="G461" s="761"/>
      <c r="H461" s="761"/>
      <c r="I461" s="761"/>
      <c r="J461" s="761"/>
      <c r="K461" s="761"/>
      <c r="L461" s="761"/>
      <c r="M461" s="761"/>
      <c r="N461" s="762"/>
    </row>
    <row r="462" spans="1:14" ht="15" customHeight="1" x14ac:dyDescent="0.25">
      <c r="A462" s="755"/>
      <c r="B462" s="738"/>
      <c r="C462" s="760"/>
      <c r="D462" s="761"/>
      <c r="E462" s="761"/>
      <c r="F462" s="761"/>
      <c r="G462" s="761"/>
      <c r="H462" s="761"/>
      <c r="I462" s="761"/>
      <c r="J462" s="761"/>
      <c r="K462" s="761"/>
      <c r="L462" s="761"/>
      <c r="M462" s="761"/>
      <c r="N462" s="762"/>
    </row>
    <row r="463" spans="1:14" ht="15" customHeight="1" x14ac:dyDescent="0.25">
      <c r="A463" s="755"/>
      <c r="B463" s="738"/>
      <c r="C463" s="760"/>
      <c r="D463" s="761"/>
      <c r="E463" s="761"/>
      <c r="F463" s="761"/>
      <c r="G463" s="761"/>
      <c r="H463" s="761"/>
      <c r="I463" s="761"/>
      <c r="J463" s="761"/>
      <c r="K463" s="761"/>
      <c r="L463" s="761"/>
      <c r="M463" s="761"/>
      <c r="N463" s="762"/>
    </row>
    <row r="464" spans="1:14" ht="15.75" customHeight="1" thickBot="1" x14ac:dyDescent="0.3">
      <c r="A464" s="756"/>
      <c r="B464" s="739"/>
      <c r="C464" s="760"/>
      <c r="D464" s="761"/>
      <c r="E464" s="761"/>
      <c r="F464" s="761"/>
      <c r="G464" s="761"/>
      <c r="H464" s="761"/>
      <c r="I464" s="761"/>
      <c r="J464" s="761"/>
      <c r="K464" s="761"/>
      <c r="L464" s="761"/>
      <c r="M464" s="761"/>
      <c r="N464" s="762"/>
    </row>
    <row r="465" spans="1:14" ht="15" customHeight="1" x14ac:dyDescent="0.25">
      <c r="A465" s="728">
        <v>21</v>
      </c>
      <c r="B465" s="737" t="str">
        <f>VLOOKUP(A465,PROPONENTES!$A$10:$B$42,2)</f>
        <v>CONSORCIO INCITECO IP XXI</v>
      </c>
      <c r="C465" s="731"/>
      <c r="D465" s="732"/>
      <c r="E465" s="732"/>
      <c r="F465" s="732"/>
      <c r="G465" s="732"/>
      <c r="H465" s="732"/>
      <c r="I465" s="732"/>
      <c r="J465" s="732"/>
      <c r="K465" s="732"/>
      <c r="L465" s="732"/>
      <c r="M465" s="732"/>
      <c r="N465" s="733"/>
    </row>
    <row r="466" spans="1:14" ht="15" customHeight="1" x14ac:dyDescent="0.25">
      <c r="A466" s="729"/>
      <c r="B466" s="738"/>
      <c r="C466" s="734"/>
      <c r="D466" s="735"/>
      <c r="E466" s="735"/>
      <c r="F466" s="735"/>
      <c r="G466" s="735"/>
      <c r="H466" s="735"/>
      <c r="I466" s="735"/>
      <c r="J466" s="735"/>
      <c r="K466" s="735"/>
      <c r="L466" s="735"/>
      <c r="M466" s="735"/>
      <c r="N466" s="736"/>
    </row>
    <row r="467" spans="1:14" ht="15" customHeight="1" x14ac:dyDescent="0.25">
      <c r="A467" s="729"/>
      <c r="B467" s="738"/>
      <c r="C467" s="734"/>
      <c r="D467" s="735"/>
      <c r="E467" s="735"/>
      <c r="F467" s="735"/>
      <c r="G467" s="735"/>
      <c r="H467" s="735"/>
      <c r="I467" s="735"/>
      <c r="J467" s="735"/>
      <c r="K467" s="735"/>
      <c r="L467" s="735"/>
      <c r="M467" s="735"/>
      <c r="N467" s="736"/>
    </row>
    <row r="468" spans="1:14" ht="15" customHeight="1" x14ac:dyDescent="0.25">
      <c r="A468" s="729"/>
      <c r="B468" s="738"/>
      <c r="C468" s="734"/>
      <c r="D468" s="735"/>
      <c r="E468" s="735"/>
      <c r="F468" s="735"/>
      <c r="G468" s="735"/>
      <c r="H468" s="735"/>
      <c r="I468" s="735"/>
      <c r="J468" s="735"/>
      <c r="K468" s="735"/>
      <c r="L468" s="735"/>
      <c r="M468" s="735"/>
      <c r="N468" s="736"/>
    </row>
    <row r="469" spans="1:14" ht="15" customHeight="1" x14ac:dyDescent="0.25">
      <c r="A469" s="729"/>
      <c r="B469" s="738"/>
      <c r="C469" s="734"/>
      <c r="D469" s="735"/>
      <c r="E469" s="735"/>
      <c r="F469" s="735"/>
      <c r="G469" s="735"/>
      <c r="H469" s="735"/>
      <c r="I469" s="735"/>
      <c r="J469" s="735"/>
      <c r="K469" s="735"/>
      <c r="L469" s="735"/>
      <c r="M469" s="735"/>
      <c r="N469" s="736"/>
    </row>
    <row r="470" spans="1:14" ht="15" customHeight="1" x14ac:dyDescent="0.25">
      <c r="A470" s="729"/>
      <c r="B470" s="738"/>
      <c r="C470" s="734"/>
      <c r="D470" s="735"/>
      <c r="E470" s="735"/>
      <c r="F470" s="735"/>
      <c r="G470" s="735"/>
      <c r="H470" s="735"/>
      <c r="I470" s="735"/>
      <c r="J470" s="735"/>
      <c r="K470" s="735"/>
      <c r="L470" s="735"/>
      <c r="M470" s="735"/>
      <c r="N470" s="736"/>
    </row>
    <row r="471" spans="1:14" ht="15" customHeight="1" x14ac:dyDescent="0.25">
      <c r="A471" s="729"/>
      <c r="B471" s="738"/>
      <c r="C471" s="734"/>
      <c r="D471" s="735"/>
      <c r="E471" s="735"/>
      <c r="F471" s="735"/>
      <c r="G471" s="735"/>
      <c r="H471" s="735"/>
      <c r="I471" s="735"/>
      <c r="J471" s="735"/>
      <c r="K471" s="735"/>
      <c r="L471" s="735"/>
      <c r="M471" s="735"/>
      <c r="N471" s="736"/>
    </row>
    <row r="472" spans="1:14" ht="15" customHeight="1" x14ac:dyDescent="0.25">
      <c r="A472" s="729"/>
      <c r="B472" s="738"/>
      <c r="C472" s="734"/>
      <c r="D472" s="735"/>
      <c r="E472" s="735"/>
      <c r="F472" s="735"/>
      <c r="G472" s="735"/>
      <c r="H472" s="735"/>
      <c r="I472" s="735"/>
      <c r="J472" s="735"/>
      <c r="K472" s="735"/>
      <c r="L472" s="735"/>
      <c r="M472" s="735"/>
      <c r="N472" s="736"/>
    </row>
    <row r="473" spans="1:14" ht="15" customHeight="1" x14ac:dyDescent="0.25">
      <c r="A473" s="729"/>
      <c r="B473" s="738"/>
      <c r="C473" s="734"/>
      <c r="D473" s="735"/>
      <c r="E473" s="735"/>
      <c r="F473" s="735"/>
      <c r="G473" s="735"/>
      <c r="H473" s="735"/>
      <c r="I473" s="735"/>
      <c r="J473" s="735"/>
      <c r="K473" s="735"/>
      <c r="L473" s="735"/>
      <c r="M473" s="735"/>
      <c r="N473" s="736"/>
    </row>
    <row r="474" spans="1:14" ht="15" customHeight="1" x14ac:dyDescent="0.25">
      <c r="A474" s="729"/>
      <c r="B474" s="738"/>
      <c r="C474" s="734"/>
      <c r="D474" s="735"/>
      <c r="E474" s="735"/>
      <c r="F474" s="735"/>
      <c r="G474" s="735"/>
      <c r="H474" s="735"/>
      <c r="I474" s="735"/>
      <c r="J474" s="735"/>
      <c r="K474" s="735"/>
      <c r="L474" s="735"/>
      <c r="M474" s="735"/>
      <c r="N474" s="736"/>
    </row>
    <row r="475" spans="1:14" ht="15" customHeight="1" x14ac:dyDescent="0.25">
      <c r="A475" s="729"/>
      <c r="B475" s="738"/>
      <c r="C475" s="734"/>
      <c r="D475" s="735"/>
      <c r="E475" s="735"/>
      <c r="F475" s="735"/>
      <c r="G475" s="735"/>
      <c r="H475" s="735"/>
      <c r="I475" s="735"/>
      <c r="J475" s="735"/>
      <c r="K475" s="735"/>
      <c r="L475" s="735"/>
      <c r="M475" s="735"/>
      <c r="N475" s="736"/>
    </row>
    <row r="476" spans="1:14" ht="15" customHeight="1" x14ac:dyDescent="0.25">
      <c r="A476" s="729"/>
      <c r="B476" s="738"/>
      <c r="C476" s="734"/>
      <c r="D476" s="735"/>
      <c r="E476" s="735"/>
      <c r="F476" s="735"/>
      <c r="G476" s="735"/>
      <c r="H476" s="735"/>
      <c r="I476" s="735"/>
      <c r="J476" s="735"/>
      <c r="K476" s="735"/>
      <c r="L476" s="735"/>
      <c r="M476" s="735"/>
      <c r="N476" s="736"/>
    </row>
    <row r="477" spans="1:14" ht="15" customHeight="1" x14ac:dyDescent="0.25">
      <c r="A477" s="729"/>
      <c r="B477" s="738"/>
      <c r="C477" s="734"/>
      <c r="D477" s="735"/>
      <c r="E477" s="735"/>
      <c r="F477" s="735"/>
      <c r="G477" s="735"/>
      <c r="H477" s="735"/>
      <c r="I477" s="735"/>
      <c r="J477" s="735"/>
      <c r="K477" s="735"/>
      <c r="L477" s="735"/>
      <c r="M477" s="735"/>
      <c r="N477" s="736"/>
    </row>
    <row r="478" spans="1:14" ht="15" customHeight="1" x14ac:dyDescent="0.25">
      <c r="A478" s="729"/>
      <c r="B478" s="738"/>
      <c r="C478" s="734"/>
      <c r="D478" s="735"/>
      <c r="E478" s="735"/>
      <c r="F478" s="735"/>
      <c r="G478" s="735"/>
      <c r="H478" s="735"/>
      <c r="I478" s="735"/>
      <c r="J478" s="735"/>
      <c r="K478" s="735"/>
      <c r="L478" s="735"/>
      <c r="M478" s="735"/>
      <c r="N478" s="736"/>
    </row>
    <row r="479" spans="1:14" ht="15" customHeight="1" x14ac:dyDescent="0.25">
      <c r="A479" s="729"/>
      <c r="B479" s="738"/>
      <c r="C479" s="734"/>
      <c r="D479" s="735"/>
      <c r="E479" s="735"/>
      <c r="F479" s="735"/>
      <c r="G479" s="735"/>
      <c r="H479" s="735"/>
      <c r="I479" s="735"/>
      <c r="J479" s="735"/>
      <c r="K479" s="735"/>
      <c r="L479" s="735"/>
      <c r="M479" s="735"/>
      <c r="N479" s="736"/>
    </row>
    <row r="480" spans="1:14" ht="15" customHeight="1" x14ac:dyDescent="0.25">
      <c r="A480" s="729"/>
      <c r="B480" s="738"/>
      <c r="C480" s="734"/>
      <c r="D480" s="735"/>
      <c r="E480" s="735"/>
      <c r="F480" s="735"/>
      <c r="G480" s="735"/>
      <c r="H480" s="735"/>
      <c r="I480" s="735"/>
      <c r="J480" s="735"/>
      <c r="K480" s="735"/>
      <c r="L480" s="735"/>
      <c r="M480" s="735"/>
      <c r="N480" s="736"/>
    </row>
    <row r="481" spans="1:14" ht="15" customHeight="1" x14ac:dyDescent="0.25">
      <c r="A481" s="729"/>
      <c r="B481" s="738"/>
      <c r="C481" s="734"/>
      <c r="D481" s="735"/>
      <c r="E481" s="735"/>
      <c r="F481" s="735"/>
      <c r="G481" s="735"/>
      <c r="H481" s="735"/>
      <c r="I481" s="735"/>
      <c r="J481" s="735"/>
      <c r="K481" s="735"/>
      <c r="L481" s="735"/>
      <c r="M481" s="735"/>
      <c r="N481" s="736"/>
    </row>
    <row r="482" spans="1:14" ht="15" customHeight="1" x14ac:dyDescent="0.25">
      <c r="A482" s="729"/>
      <c r="B482" s="738"/>
      <c r="C482" s="734"/>
      <c r="D482" s="735"/>
      <c r="E482" s="735"/>
      <c r="F482" s="735"/>
      <c r="G482" s="735"/>
      <c r="H482" s="735"/>
      <c r="I482" s="735"/>
      <c r="J482" s="735"/>
      <c r="K482" s="735"/>
      <c r="L482" s="735"/>
      <c r="M482" s="735"/>
      <c r="N482" s="736"/>
    </row>
    <row r="483" spans="1:14" ht="15" customHeight="1" x14ac:dyDescent="0.25">
      <c r="A483" s="729"/>
      <c r="B483" s="738"/>
      <c r="C483" s="734"/>
      <c r="D483" s="735"/>
      <c r="E483" s="735"/>
      <c r="F483" s="735"/>
      <c r="G483" s="735"/>
      <c r="H483" s="735"/>
      <c r="I483" s="735"/>
      <c r="J483" s="735"/>
      <c r="K483" s="735"/>
      <c r="L483" s="735"/>
      <c r="M483" s="735"/>
      <c r="N483" s="736"/>
    </row>
    <row r="484" spans="1:14" ht="15" customHeight="1" x14ac:dyDescent="0.25">
      <c r="A484" s="729"/>
      <c r="B484" s="738"/>
      <c r="C484" s="734"/>
      <c r="D484" s="735"/>
      <c r="E484" s="735"/>
      <c r="F484" s="735"/>
      <c r="G484" s="735"/>
      <c r="H484" s="735"/>
      <c r="I484" s="735"/>
      <c r="J484" s="735"/>
      <c r="K484" s="735"/>
      <c r="L484" s="735"/>
      <c r="M484" s="735"/>
      <c r="N484" s="736"/>
    </row>
    <row r="485" spans="1:14" ht="15" customHeight="1" x14ac:dyDescent="0.25">
      <c r="A485" s="729"/>
      <c r="B485" s="738"/>
      <c r="C485" s="734"/>
      <c r="D485" s="735"/>
      <c r="E485" s="735"/>
      <c r="F485" s="735"/>
      <c r="G485" s="735"/>
      <c r="H485" s="735"/>
      <c r="I485" s="735"/>
      <c r="J485" s="735"/>
      <c r="K485" s="735"/>
      <c r="L485" s="735"/>
      <c r="M485" s="735"/>
      <c r="N485" s="736"/>
    </row>
    <row r="486" spans="1:14" ht="15" customHeight="1" x14ac:dyDescent="0.25">
      <c r="A486" s="729"/>
      <c r="B486" s="738"/>
      <c r="C486" s="734"/>
      <c r="D486" s="735"/>
      <c r="E486" s="735"/>
      <c r="F486" s="735"/>
      <c r="G486" s="735"/>
      <c r="H486" s="735"/>
      <c r="I486" s="735"/>
      <c r="J486" s="735"/>
      <c r="K486" s="735"/>
      <c r="L486" s="735"/>
      <c r="M486" s="735"/>
      <c r="N486" s="736"/>
    </row>
    <row r="487" spans="1:14" ht="15.75" customHeight="1" thickBot="1" x14ac:dyDescent="0.3">
      <c r="A487" s="730"/>
      <c r="B487" s="739"/>
      <c r="C487" s="734"/>
      <c r="D487" s="735"/>
      <c r="E487" s="735"/>
      <c r="F487" s="735"/>
      <c r="G487" s="735"/>
      <c r="H487" s="735"/>
      <c r="I487" s="735"/>
      <c r="J487" s="735"/>
      <c r="K487" s="735"/>
      <c r="L487" s="735"/>
      <c r="M487" s="735"/>
      <c r="N487" s="736"/>
    </row>
    <row r="488" spans="1:14" ht="15" customHeight="1" x14ac:dyDescent="0.25">
      <c r="A488" s="728">
        <v>22</v>
      </c>
      <c r="B488" s="737" t="str">
        <f>VLOOKUP(A488,PROPONENTES!$A$10:$B$42,2)</f>
        <v>PROJECTING DESIGNING AND BUILDING LTDA</v>
      </c>
      <c r="C488" s="748"/>
      <c r="D488" s="749"/>
      <c r="E488" s="749"/>
      <c r="F488" s="749"/>
      <c r="G488" s="749"/>
      <c r="H488" s="749"/>
      <c r="I488" s="749"/>
      <c r="J488" s="749"/>
      <c r="K488" s="749"/>
      <c r="L488" s="749"/>
      <c r="M488" s="749"/>
      <c r="N488" s="750"/>
    </row>
    <row r="489" spans="1:14" ht="15" customHeight="1" x14ac:dyDescent="0.25">
      <c r="A489" s="729"/>
      <c r="B489" s="738"/>
      <c r="C489" s="751"/>
      <c r="D489" s="752"/>
      <c r="E489" s="752"/>
      <c r="F489" s="752"/>
      <c r="G489" s="752"/>
      <c r="H489" s="752"/>
      <c r="I489" s="752"/>
      <c r="J489" s="752"/>
      <c r="K489" s="752"/>
      <c r="L489" s="752"/>
      <c r="M489" s="752"/>
      <c r="N489" s="753"/>
    </row>
    <row r="490" spans="1:14" ht="15" customHeight="1" x14ac:dyDescent="0.25">
      <c r="A490" s="729"/>
      <c r="B490" s="738"/>
      <c r="C490" s="751"/>
      <c r="D490" s="752"/>
      <c r="E490" s="752"/>
      <c r="F490" s="752"/>
      <c r="G490" s="752"/>
      <c r="H490" s="752"/>
      <c r="I490" s="752"/>
      <c r="J490" s="752"/>
      <c r="K490" s="752"/>
      <c r="L490" s="752"/>
      <c r="M490" s="752"/>
      <c r="N490" s="753"/>
    </row>
    <row r="491" spans="1:14" ht="15" customHeight="1" x14ac:dyDescent="0.25">
      <c r="A491" s="729"/>
      <c r="B491" s="738"/>
      <c r="C491" s="751"/>
      <c r="D491" s="752"/>
      <c r="E491" s="752"/>
      <c r="F491" s="752"/>
      <c r="G491" s="752"/>
      <c r="H491" s="752"/>
      <c r="I491" s="752"/>
      <c r="J491" s="752"/>
      <c r="K491" s="752"/>
      <c r="L491" s="752"/>
      <c r="M491" s="752"/>
      <c r="N491" s="753"/>
    </row>
    <row r="492" spans="1:14" ht="15" customHeight="1" x14ac:dyDescent="0.25">
      <c r="A492" s="729"/>
      <c r="B492" s="738"/>
      <c r="C492" s="751"/>
      <c r="D492" s="752"/>
      <c r="E492" s="752"/>
      <c r="F492" s="752"/>
      <c r="G492" s="752"/>
      <c r="H492" s="752"/>
      <c r="I492" s="752"/>
      <c r="J492" s="752"/>
      <c r="K492" s="752"/>
      <c r="L492" s="752"/>
      <c r="M492" s="752"/>
      <c r="N492" s="753"/>
    </row>
    <row r="493" spans="1:14" ht="15" customHeight="1" x14ac:dyDescent="0.25">
      <c r="A493" s="729"/>
      <c r="B493" s="738"/>
      <c r="C493" s="751"/>
      <c r="D493" s="752"/>
      <c r="E493" s="752"/>
      <c r="F493" s="752"/>
      <c r="G493" s="752"/>
      <c r="H493" s="752"/>
      <c r="I493" s="752"/>
      <c r="J493" s="752"/>
      <c r="K493" s="752"/>
      <c r="L493" s="752"/>
      <c r="M493" s="752"/>
      <c r="N493" s="753"/>
    </row>
    <row r="494" spans="1:14" ht="15" customHeight="1" x14ac:dyDescent="0.25">
      <c r="A494" s="729"/>
      <c r="B494" s="738"/>
      <c r="C494" s="751"/>
      <c r="D494" s="752"/>
      <c r="E494" s="752"/>
      <c r="F494" s="752"/>
      <c r="G494" s="752"/>
      <c r="H494" s="752"/>
      <c r="I494" s="752"/>
      <c r="J494" s="752"/>
      <c r="K494" s="752"/>
      <c r="L494" s="752"/>
      <c r="M494" s="752"/>
      <c r="N494" s="753"/>
    </row>
    <row r="495" spans="1:14" ht="15" customHeight="1" x14ac:dyDescent="0.25">
      <c r="A495" s="729"/>
      <c r="B495" s="738"/>
      <c r="C495" s="751"/>
      <c r="D495" s="752"/>
      <c r="E495" s="752"/>
      <c r="F495" s="752"/>
      <c r="G495" s="752"/>
      <c r="H495" s="752"/>
      <c r="I495" s="752"/>
      <c r="J495" s="752"/>
      <c r="K495" s="752"/>
      <c r="L495" s="752"/>
      <c r="M495" s="752"/>
      <c r="N495" s="753"/>
    </row>
    <row r="496" spans="1:14" ht="15" customHeight="1" x14ac:dyDescent="0.25">
      <c r="A496" s="729"/>
      <c r="B496" s="738"/>
      <c r="C496" s="751"/>
      <c r="D496" s="752"/>
      <c r="E496" s="752"/>
      <c r="F496" s="752"/>
      <c r="G496" s="752"/>
      <c r="H496" s="752"/>
      <c r="I496" s="752"/>
      <c r="J496" s="752"/>
      <c r="K496" s="752"/>
      <c r="L496" s="752"/>
      <c r="M496" s="752"/>
      <c r="N496" s="753"/>
    </row>
    <row r="497" spans="1:14" ht="15" customHeight="1" x14ac:dyDescent="0.25">
      <c r="A497" s="729"/>
      <c r="B497" s="738"/>
      <c r="C497" s="751"/>
      <c r="D497" s="752"/>
      <c r="E497" s="752"/>
      <c r="F497" s="752"/>
      <c r="G497" s="752"/>
      <c r="H497" s="752"/>
      <c r="I497" s="752"/>
      <c r="J497" s="752"/>
      <c r="K497" s="752"/>
      <c r="L497" s="752"/>
      <c r="M497" s="752"/>
      <c r="N497" s="753"/>
    </row>
    <row r="498" spans="1:14" ht="15" customHeight="1" x14ac:dyDescent="0.25">
      <c r="A498" s="729"/>
      <c r="B498" s="738"/>
      <c r="C498" s="751"/>
      <c r="D498" s="752"/>
      <c r="E498" s="752"/>
      <c r="F498" s="752"/>
      <c r="G498" s="752"/>
      <c r="H498" s="752"/>
      <c r="I498" s="752"/>
      <c r="J498" s="752"/>
      <c r="K498" s="752"/>
      <c r="L498" s="752"/>
      <c r="M498" s="752"/>
      <c r="N498" s="753"/>
    </row>
    <row r="499" spans="1:14" ht="15" customHeight="1" x14ac:dyDescent="0.25">
      <c r="A499" s="729"/>
      <c r="B499" s="738"/>
      <c r="C499" s="751"/>
      <c r="D499" s="752"/>
      <c r="E499" s="752"/>
      <c r="F499" s="752"/>
      <c r="G499" s="752"/>
      <c r="H499" s="752"/>
      <c r="I499" s="752"/>
      <c r="J499" s="752"/>
      <c r="K499" s="752"/>
      <c r="L499" s="752"/>
      <c r="M499" s="752"/>
      <c r="N499" s="753"/>
    </row>
    <row r="500" spans="1:14" ht="15" customHeight="1" x14ac:dyDescent="0.25">
      <c r="A500" s="729"/>
      <c r="B500" s="738"/>
      <c r="C500" s="751"/>
      <c r="D500" s="752"/>
      <c r="E500" s="752"/>
      <c r="F500" s="752"/>
      <c r="G500" s="752"/>
      <c r="H500" s="752"/>
      <c r="I500" s="752"/>
      <c r="J500" s="752"/>
      <c r="K500" s="752"/>
      <c r="L500" s="752"/>
      <c r="M500" s="752"/>
      <c r="N500" s="753"/>
    </row>
    <row r="501" spans="1:14" ht="15" customHeight="1" x14ac:dyDescent="0.25">
      <c r="A501" s="729"/>
      <c r="B501" s="738"/>
      <c r="C501" s="751"/>
      <c r="D501" s="752"/>
      <c r="E501" s="752"/>
      <c r="F501" s="752"/>
      <c r="G501" s="752"/>
      <c r="H501" s="752"/>
      <c r="I501" s="752"/>
      <c r="J501" s="752"/>
      <c r="K501" s="752"/>
      <c r="L501" s="752"/>
      <c r="M501" s="752"/>
      <c r="N501" s="753"/>
    </row>
    <row r="502" spans="1:14" ht="15" customHeight="1" x14ac:dyDescent="0.25">
      <c r="A502" s="729"/>
      <c r="B502" s="738"/>
      <c r="C502" s="751"/>
      <c r="D502" s="752"/>
      <c r="E502" s="752"/>
      <c r="F502" s="752"/>
      <c r="G502" s="752"/>
      <c r="H502" s="752"/>
      <c r="I502" s="752"/>
      <c r="J502" s="752"/>
      <c r="K502" s="752"/>
      <c r="L502" s="752"/>
      <c r="M502" s="752"/>
      <c r="N502" s="753"/>
    </row>
    <row r="503" spans="1:14" ht="15" customHeight="1" x14ac:dyDescent="0.25">
      <c r="A503" s="729"/>
      <c r="B503" s="738"/>
      <c r="C503" s="751"/>
      <c r="D503" s="752"/>
      <c r="E503" s="752"/>
      <c r="F503" s="752"/>
      <c r="G503" s="752"/>
      <c r="H503" s="752"/>
      <c r="I503" s="752"/>
      <c r="J503" s="752"/>
      <c r="K503" s="752"/>
      <c r="L503" s="752"/>
      <c r="M503" s="752"/>
      <c r="N503" s="753"/>
    </row>
    <row r="504" spans="1:14" ht="15" customHeight="1" x14ac:dyDescent="0.25">
      <c r="A504" s="729"/>
      <c r="B504" s="738"/>
      <c r="C504" s="751"/>
      <c r="D504" s="752"/>
      <c r="E504" s="752"/>
      <c r="F504" s="752"/>
      <c r="G504" s="752"/>
      <c r="H504" s="752"/>
      <c r="I504" s="752"/>
      <c r="J504" s="752"/>
      <c r="K504" s="752"/>
      <c r="L504" s="752"/>
      <c r="M504" s="752"/>
      <c r="N504" s="753"/>
    </row>
    <row r="505" spans="1:14" ht="15" customHeight="1" x14ac:dyDescent="0.25">
      <c r="A505" s="729"/>
      <c r="B505" s="738"/>
      <c r="C505" s="751"/>
      <c r="D505" s="752"/>
      <c r="E505" s="752"/>
      <c r="F505" s="752"/>
      <c r="G505" s="752"/>
      <c r="H505" s="752"/>
      <c r="I505" s="752"/>
      <c r="J505" s="752"/>
      <c r="K505" s="752"/>
      <c r="L505" s="752"/>
      <c r="M505" s="752"/>
      <c r="N505" s="753"/>
    </row>
    <row r="506" spans="1:14" ht="15" customHeight="1" x14ac:dyDescent="0.25">
      <c r="A506" s="729"/>
      <c r="B506" s="738"/>
      <c r="C506" s="751"/>
      <c r="D506" s="752"/>
      <c r="E506" s="752"/>
      <c r="F506" s="752"/>
      <c r="G506" s="752"/>
      <c r="H506" s="752"/>
      <c r="I506" s="752"/>
      <c r="J506" s="752"/>
      <c r="K506" s="752"/>
      <c r="L506" s="752"/>
      <c r="M506" s="752"/>
      <c r="N506" s="753"/>
    </row>
    <row r="507" spans="1:14" ht="15" customHeight="1" x14ac:dyDescent="0.25">
      <c r="A507" s="729"/>
      <c r="B507" s="738"/>
      <c r="C507" s="751"/>
      <c r="D507" s="752"/>
      <c r="E507" s="752"/>
      <c r="F507" s="752"/>
      <c r="G507" s="752"/>
      <c r="H507" s="752"/>
      <c r="I507" s="752"/>
      <c r="J507" s="752"/>
      <c r="K507" s="752"/>
      <c r="L507" s="752"/>
      <c r="M507" s="752"/>
      <c r="N507" s="753"/>
    </row>
    <row r="508" spans="1:14" ht="15" customHeight="1" x14ac:dyDescent="0.25">
      <c r="A508" s="729"/>
      <c r="B508" s="738"/>
      <c r="C508" s="751"/>
      <c r="D508" s="752"/>
      <c r="E508" s="752"/>
      <c r="F508" s="752"/>
      <c r="G508" s="752"/>
      <c r="H508" s="752"/>
      <c r="I508" s="752"/>
      <c r="J508" s="752"/>
      <c r="K508" s="752"/>
      <c r="L508" s="752"/>
      <c r="M508" s="752"/>
      <c r="N508" s="753"/>
    </row>
    <row r="509" spans="1:14" ht="15" customHeight="1" x14ac:dyDescent="0.25">
      <c r="A509" s="729"/>
      <c r="B509" s="738"/>
      <c r="C509" s="751"/>
      <c r="D509" s="752"/>
      <c r="E509" s="752"/>
      <c r="F509" s="752"/>
      <c r="G509" s="752"/>
      <c r="H509" s="752"/>
      <c r="I509" s="752"/>
      <c r="J509" s="752"/>
      <c r="K509" s="752"/>
      <c r="L509" s="752"/>
      <c r="M509" s="752"/>
      <c r="N509" s="753"/>
    </row>
    <row r="510" spans="1:14" ht="15.75" customHeight="1" thickBot="1" x14ac:dyDescent="0.3">
      <c r="A510" s="730"/>
      <c r="B510" s="739"/>
      <c r="C510" s="751"/>
      <c r="D510" s="752"/>
      <c r="E510" s="752"/>
      <c r="F510" s="752"/>
      <c r="G510" s="752"/>
      <c r="H510" s="752"/>
      <c r="I510" s="752"/>
      <c r="J510" s="752"/>
      <c r="K510" s="752"/>
      <c r="L510" s="752"/>
      <c r="M510" s="752"/>
      <c r="N510" s="753"/>
    </row>
    <row r="511" spans="1:14" ht="15" customHeight="1" x14ac:dyDescent="0.25">
      <c r="A511" s="728">
        <v>23</v>
      </c>
      <c r="B511" s="737" t="str">
        <f>VLOOKUP(A511,PROPONENTES!$A$10:$B$42,2)</f>
        <v>UNIOBRAS SAS</v>
      </c>
      <c r="C511" s="731"/>
      <c r="D511" s="732"/>
      <c r="E511" s="732"/>
      <c r="F511" s="732"/>
      <c r="G511" s="732"/>
      <c r="H511" s="732"/>
      <c r="I511" s="732"/>
      <c r="J511" s="732"/>
      <c r="K511" s="732"/>
      <c r="L511" s="732"/>
      <c r="M511" s="732"/>
      <c r="N511" s="733"/>
    </row>
    <row r="512" spans="1:14" ht="15" customHeight="1" x14ac:dyDescent="0.25">
      <c r="A512" s="729"/>
      <c r="B512" s="738"/>
      <c r="C512" s="734"/>
      <c r="D512" s="735"/>
      <c r="E512" s="735"/>
      <c r="F512" s="735"/>
      <c r="G512" s="735"/>
      <c r="H512" s="735"/>
      <c r="I512" s="735"/>
      <c r="J512" s="735"/>
      <c r="K512" s="735"/>
      <c r="L512" s="735"/>
      <c r="M512" s="735"/>
      <c r="N512" s="736"/>
    </row>
    <row r="513" spans="1:14" ht="15" customHeight="1" x14ac:dyDescent="0.25">
      <c r="A513" s="729"/>
      <c r="B513" s="738"/>
      <c r="C513" s="734"/>
      <c r="D513" s="735"/>
      <c r="E513" s="735"/>
      <c r="F513" s="735"/>
      <c r="G513" s="735"/>
      <c r="H513" s="735"/>
      <c r="I513" s="735"/>
      <c r="J513" s="735"/>
      <c r="K513" s="735"/>
      <c r="L513" s="735"/>
      <c r="M513" s="735"/>
      <c r="N513" s="736"/>
    </row>
    <row r="514" spans="1:14" ht="15" customHeight="1" x14ac:dyDescent="0.25">
      <c r="A514" s="729"/>
      <c r="B514" s="738"/>
      <c r="C514" s="734"/>
      <c r="D514" s="735"/>
      <c r="E514" s="735"/>
      <c r="F514" s="735"/>
      <c r="G514" s="735"/>
      <c r="H514" s="735"/>
      <c r="I514" s="735"/>
      <c r="J514" s="735"/>
      <c r="K514" s="735"/>
      <c r="L514" s="735"/>
      <c r="M514" s="735"/>
      <c r="N514" s="736"/>
    </row>
    <row r="515" spans="1:14" ht="15" customHeight="1" x14ac:dyDescent="0.25">
      <c r="A515" s="729"/>
      <c r="B515" s="738"/>
      <c r="C515" s="734"/>
      <c r="D515" s="735"/>
      <c r="E515" s="735"/>
      <c r="F515" s="735"/>
      <c r="G515" s="735"/>
      <c r="H515" s="735"/>
      <c r="I515" s="735"/>
      <c r="J515" s="735"/>
      <c r="K515" s="735"/>
      <c r="L515" s="735"/>
      <c r="M515" s="735"/>
      <c r="N515" s="736"/>
    </row>
    <row r="516" spans="1:14" ht="15" customHeight="1" x14ac:dyDescent="0.25">
      <c r="A516" s="729"/>
      <c r="B516" s="738"/>
      <c r="C516" s="734"/>
      <c r="D516" s="735"/>
      <c r="E516" s="735"/>
      <c r="F516" s="735"/>
      <c r="G516" s="735"/>
      <c r="H516" s="735"/>
      <c r="I516" s="735"/>
      <c r="J516" s="735"/>
      <c r="K516" s="735"/>
      <c r="L516" s="735"/>
      <c r="M516" s="735"/>
      <c r="N516" s="736"/>
    </row>
    <row r="517" spans="1:14" ht="15" customHeight="1" x14ac:dyDescent="0.25">
      <c r="A517" s="729"/>
      <c r="B517" s="738"/>
      <c r="C517" s="734"/>
      <c r="D517" s="735"/>
      <c r="E517" s="735"/>
      <c r="F517" s="735"/>
      <c r="G517" s="735"/>
      <c r="H517" s="735"/>
      <c r="I517" s="735"/>
      <c r="J517" s="735"/>
      <c r="K517" s="735"/>
      <c r="L517" s="735"/>
      <c r="M517" s="735"/>
      <c r="N517" s="736"/>
    </row>
    <row r="518" spans="1:14" ht="15" customHeight="1" x14ac:dyDescent="0.25">
      <c r="A518" s="729"/>
      <c r="B518" s="738"/>
      <c r="C518" s="734"/>
      <c r="D518" s="735"/>
      <c r="E518" s="735"/>
      <c r="F518" s="735"/>
      <c r="G518" s="735"/>
      <c r="H518" s="735"/>
      <c r="I518" s="735"/>
      <c r="J518" s="735"/>
      <c r="K518" s="735"/>
      <c r="L518" s="735"/>
      <c r="M518" s="735"/>
      <c r="N518" s="736"/>
    </row>
    <row r="519" spans="1:14" ht="15" customHeight="1" x14ac:dyDescent="0.25">
      <c r="A519" s="729"/>
      <c r="B519" s="738"/>
      <c r="C519" s="734"/>
      <c r="D519" s="735"/>
      <c r="E519" s="735"/>
      <c r="F519" s="735"/>
      <c r="G519" s="735"/>
      <c r="H519" s="735"/>
      <c r="I519" s="735"/>
      <c r="J519" s="735"/>
      <c r="K519" s="735"/>
      <c r="L519" s="735"/>
      <c r="M519" s="735"/>
      <c r="N519" s="736"/>
    </row>
    <row r="520" spans="1:14" ht="15" customHeight="1" x14ac:dyDescent="0.25">
      <c r="A520" s="729"/>
      <c r="B520" s="738"/>
      <c r="C520" s="734"/>
      <c r="D520" s="735"/>
      <c r="E520" s="735"/>
      <c r="F520" s="735"/>
      <c r="G520" s="735"/>
      <c r="H520" s="735"/>
      <c r="I520" s="735"/>
      <c r="J520" s="735"/>
      <c r="K520" s="735"/>
      <c r="L520" s="735"/>
      <c r="M520" s="735"/>
      <c r="N520" s="736"/>
    </row>
    <row r="521" spans="1:14" ht="15" customHeight="1" x14ac:dyDescent="0.25">
      <c r="A521" s="729"/>
      <c r="B521" s="738"/>
      <c r="C521" s="734"/>
      <c r="D521" s="735"/>
      <c r="E521" s="735"/>
      <c r="F521" s="735"/>
      <c r="G521" s="735"/>
      <c r="H521" s="735"/>
      <c r="I521" s="735"/>
      <c r="J521" s="735"/>
      <c r="K521" s="735"/>
      <c r="L521" s="735"/>
      <c r="M521" s="735"/>
      <c r="N521" s="736"/>
    </row>
    <row r="522" spans="1:14" ht="15" customHeight="1" x14ac:dyDescent="0.25">
      <c r="A522" s="729"/>
      <c r="B522" s="738"/>
      <c r="C522" s="734"/>
      <c r="D522" s="735"/>
      <c r="E522" s="735"/>
      <c r="F522" s="735"/>
      <c r="G522" s="735"/>
      <c r="H522" s="735"/>
      <c r="I522" s="735"/>
      <c r="J522" s="735"/>
      <c r="K522" s="735"/>
      <c r="L522" s="735"/>
      <c r="M522" s="735"/>
      <c r="N522" s="736"/>
    </row>
    <row r="523" spans="1:14" ht="15" customHeight="1" x14ac:dyDescent="0.25">
      <c r="A523" s="729"/>
      <c r="B523" s="738"/>
      <c r="C523" s="734"/>
      <c r="D523" s="735"/>
      <c r="E523" s="735"/>
      <c r="F523" s="735"/>
      <c r="G523" s="735"/>
      <c r="H523" s="735"/>
      <c r="I523" s="735"/>
      <c r="J523" s="735"/>
      <c r="K523" s="735"/>
      <c r="L523" s="735"/>
      <c r="M523" s="735"/>
      <c r="N523" s="736"/>
    </row>
    <row r="524" spans="1:14" ht="15" customHeight="1" x14ac:dyDescent="0.25">
      <c r="A524" s="729"/>
      <c r="B524" s="738"/>
      <c r="C524" s="734"/>
      <c r="D524" s="735"/>
      <c r="E524" s="735"/>
      <c r="F524" s="735"/>
      <c r="G524" s="735"/>
      <c r="H524" s="735"/>
      <c r="I524" s="735"/>
      <c r="J524" s="735"/>
      <c r="K524" s="735"/>
      <c r="L524" s="735"/>
      <c r="M524" s="735"/>
      <c r="N524" s="736"/>
    </row>
    <row r="525" spans="1:14" ht="15" customHeight="1" x14ac:dyDescent="0.25">
      <c r="A525" s="729"/>
      <c r="B525" s="738"/>
      <c r="C525" s="734"/>
      <c r="D525" s="735"/>
      <c r="E525" s="735"/>
      <c r="F525" s="735"/>
      <c r="G525" s="735"/>
      <c r="H525" s="735"/>
      <c r="I525" s="735"/>
      <c r="J525" s="735"/>
      <c r="K525" s="735"/>
      <c r="L525" s="735"/>
      <c r="M525" s="735"/>
      <c r="N525" s="736"/>
    </row>
    <row r="526" spans="1:14" ht="15" customHeight="1" x14ac:dyDescent="0.25">
      <c r="A526" s="729"/>
      <c r="B526" s="738"/>
      <c r="C526" s="734"/>
      <c r="D526" s="735"/>
      <c r="E526" s="735"/>
      <c r="F526" s="735"/>
      <c r="G526" s="735"/>
      <c r="H526" s="735"/>
      <c r="I526" s="735"/>
      <c r="J526" s="735"/>
      <c r="K526" s="735"/>
      <c r="L526" s="735"/>
      <c r="M526" s="735"/>
      <c r="N526" s="736"/>
    </row>
    <row r="527" spans="1:14" ht="15" customHeight="1" x14ac:dyDescent="0.25">
      <c r="A527" s="729"/>
      <c r="B527" s="738"/>
      <c r="C527" s="734"/>
      <c r="D527" s="735"/>
      <c r="E527" s="735"/>
      <c r="F527" s="735"/>
      <c r="G527" s="735"/>
      <c r="H527" s="735"/>
      <c r="I527" s="735"/>
      <c r="J527" s="735"/>
      <c r="K527" s="735"/>
      <c r="L527" s="735"/>
      <c r="M527" s="735"/>
      <c r="N527" s="736"/>
    </row>
    <row r="528" spans="1:14" ht="15" customHeight="1" x14ac:dyDescent="0.25">
      <c r="A528" s="729"/>
      <c r="B528" s="738"/>
      <c r="C528" s="734"/>
      <c r="D528" s="735"/>
      <c r="E528" s="735"/>
      <c r="F528" s="735"/>
      <c r="G528" s="735"/>
      <c r="H528" s="735"/>
      <c r="I528" s="735"/>
      <c r="J528" s="735"/>
      <c r="K528" s="735"/>
      <c r="L528" s="735"/>
      <c r="M528" s="735"/>
      <c r="N528" s="736"/>
    </row>
    <row r="529" spans="1:14" ht="15" customHeight="1" x14ac:dyDescent="0.25">
      <c r="A529" s="729"/>
      <c r="B529" s="738"/>
      <c r="C529" s="734"/>
      <c r="D529" s="735"/>
      <c r="E529" s="735"/>
      <c r="F529" s="735"/>
      <c r="G529" s="735"/>
      <c r="H529" s="735"/>
      <c r="I529" s="735"/>
      <c r="J529" s="735"/>
      <c r="K529" s="735"/>
      <c r="L529" s="735"/>
      <c r="M529" s="735"/>
      <c r="N529" s="736"/>
    </row>
    <row r="530" spans="1:14" ht="15" customHeight="1" x14ac:dyDescent="0.25">
      <c r="A530" s="729"/>
      <c r="B530" s="738"/>
      <c r="C530" s="734"/>
      <c r="D530" s="735"/>
      <c r="E530" s="735"/>
      <c r="F530" s="735"/>
      <c r="G530" s="735"/>
      <c r="H530" s="735"/>
      <c r="I530" s="735"/>
      <c r="J530" s="735"/>
      <c r="K530" s="735"/>
      <c r="L530" s="735"/>
      <c r="M530" s="735"/>
      <c r="N530" s="736"/>
    </row>
    <row r="531" spans="1:14" ht="15" customHeight="1" x14ac:dyDescent="0.25">
      <c r="A531" s="729"/>
      <c r="B531" s="738"/>
      <c r="C531" s="734"/>
      <c r="D531" s="735"/>
      <c r="E531" s="735"/>
      <c r="F531" s="735"/>
      <c r="G531" s="735"/>
      <c r="H531" s="735"/>
      <c r="I531" s="735"/>
      <c r="J531" s="735"/>
      <c r="K531" s="735"/>
      <c r="L531" s="735"/>
      <c r="M531" s="735"/>
      <c r="N531" s="736"/>
    </row>
    <row r="532" spans="1:14" ht="15" customHeight="1" x14ac:dyDescent="0.25">
      <c r="A532" s="729"/>
      <c r="B532" s="738"/>
      <c r="C532" s="734"/>
      <c r="D532" s="735"/>
      <c r="E532" s="735"/>
      <c r="F532" s="735"/>
      <c r="G532" s="735"/>
      <c r="H532" s="735"/>
      <c r="I532" s="735"/>
      <c r="J532" s="735"/>
      <c r="K532" s="735"/>
      <c r="L532" s="735"/>
      <c r="M532" s="735"/>
      <c r="N532" s="736"/>
    </row>
    <row r="533" spans="1:14" ht="15.75" customHeight="1" thickBot="1" x14ac:dyDescent="0.3">
      <c r="A533" s="730"/>
      <c r="B533" s="739"/>
      <c r="C533" s="734"/>
      <c r="D533" s="735"/>
      <c r="E533" s="735"/>
      <c r="F533" s="735"/>
      <c r="G533" s="735"/>
      <c r="H533" s="735"/>
      <c r="I533" s="735"/>
      <c r="J533" s="735"/>
      <c r="K533" s="735"/>
      <c r="L533" s="735"/>
      <c r="M533" s="735"/>
      <c r="N533" s="736"/>
    </row>
    <row r="534" spans="1:14" ht="15" customHeight="1" x14ac:dyDescent="0.25">
      <c r="A534" s="754">
        <v>24</v>
      </c>
      <c r="B534" s="737" t="str">
        <f>VLOOKUP(A534,PROPONENTES!$A$10:$B$42,2)</f>
        <v>CONSORCIO T&amp;G PARQUES IV</v>
      </c>
      <c r="C534" s="748"/>
      <c r="D534" s="749"/>
      <c r="E534" s="749"/>
      <c r="F534" s="749"/>
      <c r="G534" s="749"/>
      <c r="H534" s="749"/>
      <c r="I534" s="749"/>
      <c r="J534" s="749"/>
      <c r="K534" s="749"/>
      <c r="L534" s="749"/>
      <c r="M534" s="749"/>
      <c r="N534" s="750"/>
    </row>
    <row r="535" spans="1:14" ht="15" customHeight="1" x14ac:dyDescent="0.25">
      <c r="A535" s="755"/>
      <c r="B535" s="738"/>
      <c r="C535" s="751"/>
      <c r="D535" s="752"/>
      <c r="E535" s="752"/>
      <c r="F535" s="752"/>
      <c r="G535" s="752"/>
      <c r="H535" s="752"/>
      <c r="I535" s="752"/>
      <c r="J535" s="752"/>
      <c r="K535" s="752"/>
      <c r="L535" s="752"/>
      <c r="M535" s="752"/>
      <c r="N535" s="753"/>
    </row>
    <row r="536" spans="1:14" ht="15" customHeight="1" x14ac:dyDescent="0.25">
      <c r="A536" s="755"/>
      <c r="B536" s="738"/>
      <c r="C536" s="751"/>
      <c r="D536" s="752"/>
      <c r="E536" s="752"/>
      <c r="F536" s="752"/>
      <c r="G536" s="752"/>
      <c r="H536" s="752"/>
      <c r="I536" s="752"/>
      <c r="J536" s="752"/>
      <c r="K536" s="752"/>
      <c r="L536" s="752"/>
      <c r="M536" s="752"/>
      <c r="N536" s="753"/>
    </row>
    <row r="537" spans="1:14" ht="15" customHeight="1" x14ac:dyDescent="0.25">
      <c r="A537" s="755"/>
      <c r="B537" s="738"/>
      <c r="C537" s="751"/>
      <c r="D537" s="752"/>
      <c r="E537" s="752"/>
      <c r="F537" s="752"/>
      <c r="G537" s="752"/>
      <c r="H537" s="752"/>
      <c r="I537" s="752"/>
      <c r="J537" s="752"/>
      <c r="K537" s="752"/>
      <c r="L537" s="752"/>
      <c r="M537" s="752"/>
      <c r="N537" s="753"/>
    </row>
    <row r="538" spans="1:14" ht="15" customHeight="1" x14ac:dyDescent="0.25">
      <c r="A538" s="755"/>
      <c r="B538" s="738"/>
      <c r="C538" s="751"/>
      <c r="D538" s="752"/>
      <c r="E538" s="752"/>
      <c r="F538" s="752"/>
      <c r="G538" s="752"/>
      <c r="H538" s="752"/>
      <c r="I538" s="752"/>
      <c r="J538" s="752"/>
      <c r="K538" s="752"/>
      <c r="L538" s="752"/>
      <c r="M538" s="752"/>
      <c r="N538" s="753"/>
    </row>
    <row r="539" spans="1:14" ht="15" customHeight="1" x14ac:dyDescent="0.25">
      <c r="A539" s="755"/>
      <c r="B539" s="738"/>
      <c r="C539" s="751"/>
      <c r="D539" s="752"/>
      <c r="E539" s="752"/>
      <c r="F539" s="752"/>
      <c r="G539" s="752"/>
      <c r="H539" s="752"/>
      <c r="I539" s="752"/>
      <c r="J539" s="752"/>
      <c r="K539" s="752"/>
      <c r="L539" s="752"/>
      <c r="M539" s="752"/>
      <c r="N539" s="753"/>
    </row>
    <row r="540" spans="1:14" ht="15" customHeight="1" x14ac:dyDescent="0.25">
      <c r="A540" s="755"/>
      <c r="B540" s="738"/>
      <c r="C540" s="751"/>
      <c r="D540" s="752"/>
      <c r="E540" s="752"/>
      <c r="F540" s="752"/>
      <c r="G540" s="752"/>
      <c r="H540" s="752"/>
      <c r="I540" s="752"/>
      <c r="J540" s="752"/>
      <c r="K540" s="752"/>
      <c r="L540" s="752"/>
      <c r="M540" s="752"/>
      <c r="N540" s="753"/>
    </row>
    <row r="541" spans="1:14" ht="15" customHeight="1" x14ac:dyDescent="0.25">
      <c r="A541" s="755"/>
      <c r="B541" s="738"/>
      <c r="C541" s="751"/>
      <c r="D541" s="752"/>
      <c r="E541" s="752"/>
      <c r="F541" s="752"/>
      <c r="G541" s="752"/>
      <c r="H541" s="752"/>
      <c r="I541" s="752"/>
      <c r="J541" s="752"/>
      <c r="K541" s="752"/>
      <c r="L541" s="752"/>
      <c r="M541" s="752"/>
      <c r="N541" s="753"/>
    </row>
    <row r="542" spans="1:14" ht="15" customHeight="1" x14ac:dyDescent="0.25">
      <c r="A542" s="755"/>
      <c r="B542" s="738"/>
      <c r="C542" s="751"/>
      <c r="D542" s="752"/>
      <c r="E542" s="752"/>
      <c r="F542" s="752"/>
      <c r="G542" s="752"/>
      <c r="H542" s="752"/>
      <c r="I542" s="752"/>
      <c r="J542" s="752"/>
      <c r="K542" s="752"/>
      <c r="L542" s="752"/>
      <c r="M542" s="752"/>
      <c r="N542" s="753"/>
    </row>
    <row r="543" spans="1:14" ht="15" customHeight="1" x14ac:dyDescent="0.25">
      <c r="A543" s="755"/>
      <c r="B543" s="738"/>
      <c r="C543" s="751"/>
      <c r="D543" s="752"/>
      <c r="E543" s="752"/>
      <c r="F543" s="752"/>
      <c r="G543" s="752"/>
      <c r="H543" s="752"/>
      <c r="I543" s="752"/>
      <c r="J543" s="752"/>
      <c r="K543" s="752"/>
      <c r="L543" s="752"/>
      <c r="M543" s="752"/>
      <c r="N543" s="753"/>
    </row>
    <row r="544" spans="1:14" ht="15" customHeight="1" x14ac:dyDescent="0.25">
      <c r="A544" s="755"/>
      <c r="B544" s="738"/>
      <c r="C544" s="751"/>
      <c r="D544" s="752"/>
      <c r="E544" s="752"/>
      <c r="F544" s="752"/>
      <c r="G544" s="752"/>
      <c r="H544" s="752"/>
      <c r="I544" s="752"/>
      <c r="J544" s="752"/>
      <c r="K544" s="752"/>
      <c r="L544" s="752"/>
      <c r="M544" s="752"/>
      <c r="N544" s="753"/>
    </row>
    <row r="545" spans="1:14" ht="15" customHeight="1" x14ac:dyDescent="0.25">
      <c r="A545" s="755"/>
      <c r="B545" s="738"/>
      <c r="C545" s="751"/>
      <c r="D545" s="752"/>
      <c r="E545" s="752"/>
      <c r="F545" s="752"/>
      <c r="G545" s="752"/>
      <c r="H545" s="752"/>
      <c r="I545" s="752"/>
      <c r="J545" s="752"/>
      <c r="K545" s="752"/>
      <c r="L545" s="752"/>
      <c r="M545" s="752"/>
      <c r="N545" s="753"/>
    </row>
    <row r="546" spans="1:14" ht="15" customHeight="1" x14ac:dyDescent="0.25">
      <c r="A546" s="755"/>
      <c r="B546" s="738"/>
      <c r="C546" s="751"/>
      <c r="D546" s="752"/>
      <c r="E546" s="752"/>
      <c r="F546" s="752"/>
      <c r="G546" s="752"/>
      <c r="H546" s="752"/>
      <c r="I546" s="752"/>
      <c r="J546" s="752"/>
      <c r="K546" s="752"/>
      <c r="L546" s="752"/>
      <c r="M546" s="752"/>
      <c r="N546" s="753"/>
    </row>
    <row r="547" spans="1:14" ht="15" customHeight="1" x14ac:dyDescent="0.25">
      <c r="A547" s="755"/>
      <c r="B547" s="738"/>
      <c r="C547" s="751"/>
      <c r="D547" s="752"/>
      <c r="E547" s="752"/>
      <c r="F547" s="752"/>
      <c r="G547" s="752"/>
      <c r="H547" s="752"/>
      <c r="I547" s="752"/>
      <c r="J547" s="752"/>
      <c r="K547" s="752"/>
      <c r="L547" s="752"/>
      <c r="M547" s="752"/>
      <c r="N547" s="753"/>
    </row>
    <row r="548" spans="1:14" ht="15" customHeight="1" x14ac:dyDescent="0.25">
      <c r="A548" s="755"/>
      <c r="B548" s="738"/>
      <c r="C548" s="751"/>
      <c r="D548" s="752"/>
      <c r="E548" s="752"/>
      <c r="F548" s="752"/>
      <c r="G548" s="752"/>
      <c r="H548" s="752"/>
      <c r="I548" s="752"/>
      <c r="J548" s="752"/>
      <c r="K548" s="752"/>
      <c r="L548" s="752"/>
      <c r="M548" s="752"/>
      <c r="N548" s="753"/>
    </row>
    <row r="549" spans="1:14" ht="15" customHeight="1" x14ac:dyDescent="0.25">
      <c r="A549" s="755"/>
      <c r="B549" s="738"/>
      <c r="C549" s="751"/>
      <c r="D549" s="752"/>
      <c r="E549" s="752"/>
      <c r="F549" s="752"/>
      <c r="G549" s="752"/>
      <c r="H549" s="752"/>
      <c r="I549" s="752"/>
      <c r="J549" s="752"/>
      <c r="K549" s="752"/>
      <c r="L549" s="752"/>
      <c r="M549" s="752"/>
      <c r="N549" s="753"/>
    </row>
    <row r="550" spans="1:14" ht="15" customHeight="1" x14ac:dyDescent="0.25">
      <c r="A550" s="755"/>
      <c r="B550" s="738"/>
      <c r="C550" s="751"/>
      <c r="D550" s="752"/>
      <c r="E550" s="752"/>
      <c r="F550" s="752"/>
      <c r="G550" s="752"/>
      <c r="H550" s="752"/>
      <c r="I550" s="752"/>
      <c r="J550" s="752"/>
      <c r="K550" s="752"/>
      <c r="L550" s="752"/>
      <c r="M550" s="752"/>
      <c r="N550" s="753"/>
    </row>
    <row r="551" spans="1:14" ht="15" customHeight="1" x14ac:dyDescent="0.25">
      <c r="A551" s="755"/>
      <c r="B551" s="738"/>
      <c r="C551" s="751"/>
      <c r="D551" s="752"/>
      <c r="E551" s="752"/>
      <c r="F551" s="752"/>
      <c r="G551" s="752"/>
      <c r="H551" s="752"/>
      <c r="I551" s="752"/>
      <c r="J551" s="752"/>
      <c r="K551" s="752"/>
      <c r="L551" s="752"/>
      <c r="M551" s="752"/>
      <c r="N551" s="753"/>
    </row>
    <row r="552" spans="1:14" ht="15" customHeight="1" x14ac:dyDescent="0.25">
      <c r="A552" s="755"/>
      <c r="B552" s="738"/>
      <c r="C552" s="751"/>
      <c r="D552" s="752"/>
      <c r="E552" s="752"/>
      <c r="F552" s="752"/>
      <c r="G552" s="752"/>
      <c r="H552" s="752"/>
      <c r="I552" s="752"/>
      <c r="J552" s="752"/>
      <c r="K552" s="752"/>
      <c r="L552" s="752"/>
      <c r="M552" s="752"/>
      <c r="N552" s="753"/>
    </row>
    <row r="553" spans="1:14" ht="15" customHeight="1" x14ac:dyDescent="0.25">
      <c r="A553" s="755"/>
      <c r="B553" s="738"/>
      <c r="C553" s="751"/>
      <c r="D553" s="752"/>
      <c r="E553" s="752"/>
      <c r="F553" s="752"/>
      <c r="G553" s="752"/>
      <c r="H553" s="752"/>
      <c r="I553" s="752"/>
      <c r="J553" s="752"/>
      <c r="K553" s="752"/>
      <c r="L553" s="752"/>
      <c r="M553" s="752"/>
      <c r="N553" s="753"/>
    </row>
    <row r="554" spans="1:14" ht="15" customHeight="1" x14ac:dyDescent="0.25">
      <c r="A554" s="755"/>
      <c r="B554" s="738"/>
      <c r="C554" s="751"/>
      <c r="D554" s="752"/>
      <c r="E554" s="752"/>
      <c r="F554" s="752"/>
      <c r="G554" s="752"/>
      <c r="H554" s="752"/>
      <c r="I554" s="752"/>
      <c r="J554" s="752"/>
      <c r="K554" s="752"/>
      <c r="L554" s="752"/>
      <c r="M554" s="752"/>
      <c r="N554" s="753"/>
    </row>
    <row r="555" spans="1:14" ht="15" customHeight="1" x14ac:dyDescent="0.25">
      <c r="A555" s="755"/>
      <c r="B555" s="738"/>
      <c r="C555" s="751"/>
      <c r="D555" s="752"/>
      <c r="E555" s="752"/>
      <c r="F555" s="752"/>
      <c r="G555" s="752"/>
      <c r="H555" s="752"/>
      <c r="I555" s="752"/>
      <c r="J555" s="752"/>
      <c r="K555" s="752"/>
      <c r="L555" s="752"/>
      <c r="M555" s="752"/>
      <c r="N555" s="753"/>
    </row>
    <row r="556" spans="1:14" ht="15.75" customHeight="1" thickBot="1" x14ac:dyDescent="0.3">
      <c r="A556" s="756"/>
      <c r="B556" s="739"/>
      <c r="C556" s="751"/>
      <c r="D556" s="752"/>
      <c r="E556" s="752"/>
      <c r="F556" s="752"/>
      <c r="G556" s="752"/>
      <c r="H556" s="752"/>
      <c r="I556" s="752"/>
      <c r="J556" s="752"/>
      <c r="K556" s="752"/>
      <c r="L556" s="752"/>
      <c r="M556" s="752"/>
      <c r="N556" s="753"/>
    </row>
    <row r="557" spans="1:14" ht="15" customHeight="1" x14ac:dyDescent="0.25">
      <c r="A557" s="728">
        <v>25</v>
      </c>
      <c r="B557" s="737" t="str">
        <f>VLOOKUP(A557,PROPONENTES!$A$10:$B$42,2)</f>
        <v>CONSORCIO JH KENNEDY</v>
      </c>
      <c r="C557" s="748"/>
      <c r="D557" s="749"/>
      <c r="E557" s="749"/>
      <c r="F557" s="749"/>
      <c r="G557" s="749"/>
      <c r="H557" s="749"/>
      <c r="I557" s="749"/>
      <c r="J557" s="749"/>
      <c r="K557" s="749"/>
      <c r="L557" s="749"/>
      <c r="M557" s="749"/>
      <c r="N557" s="750"/>
    </row>
    <row r="558" spans="1:14" ht="15" customHeight="1" x14ac:dyDescent="0.25">
      <c r="A558" s="729"/>
      <c r="B558" s="738"/>
      <c r="C558" s="751"/>
      <c r="D558" s="752"/>
      <c r="E558" s="752"/>
      <c r="F558" s="752"/>
      <c r="G558" s="752"/>
      <c r="H558" s="752"/>
      <c r="I558" s="752"/>
      <c r="J558" s="752"/>
      <c r="K558" s="752"/>
      <c r="L558" s="752"/>
      <c r="M558" s="752"/>
      <c r="N558" s="753"/>
    </row>
    <row r="559" spans="1:14" ht="15" customHeight="1" x14ac:dyDescent="0.25">
      <c r="A559" s="729"/>
      <c r="B559" s="738"/>
      <c r="C559" s="751"/>
      <c r="D559" s="752"/>
      <c r="E559" s="752"/>
      <c r="F559" s="752"/>
      <c r="G559" s="752"/>
      <c r="H559" s="752"/>
      <c r="I559" s="752"/>
      <c r="J559" s="752"/>
      <c r="K559" s="752"/>
      <c r="L559" s="752"/>
      <c r="M559" s="752"/>
      <c r="N559" s="753"/>
    </row>
    <row r="560" spans="1:14" ht="15" customHeight="1" x14ac:dyDescent="0.25">
      <c r="A560" s="729"/>
      <c r="B560" s="738"/>
      <c r="C560" s="751"/>
      <c r="D560" s="752"/>
      <c r="E560" s="752"/>
      <c r="F560" s="752"/>
      <c r="G560" s="752"/>
      <c r="H560" s="752"/>
      <c r="I560" s="752"/>
      <c r="J560" s="752"/>
      <c r="K560" s="752"/>
      <c r="L560" s="752"/>
      <c r="M560" s="752"/>
      <c r="N560" s="753"/>
    </row>
    <row r="561" spans="1:14" ht="15" customHeight="1" x14ac:dyDescent="0.25">
      <c r="A561" s="729"/>
      <c r="B561" s="738"/>
      <c r="C561" s="751"/>
      <c r="D561" s="752"/>
      <c r="E561" s="752"/>
      <c r="F561" s="752"/>
      <c r="G561" s="752"/>
      <c r="H561" s="752"/>
      <c r="I561" s="752"/>
      <c r="J561" s="752"/>
      <c r="K561" s="752"/>
      <c r="L561" s="752"/>
      <c r="M561" s="752"/>
      <c r="N561" s="753"/>
    </row>
    <row r="562" spans="1:14" ht="15" customHeight="1" x14ac:dyDescent="0.25">
      <c r="A562" s="729"/>
      <c r="B562" s="738"/>
      <c r="C562" s="751"/>
      <c r="D562" s="752"/>
      <c r="E562" s="752"/>
      <c r="F562" s="752"/>
      <c r="G562" s="752"/>
      <c r="H562" s="752"/>
      <c r="I562" s="752"/>
      <c r="J562" s="752"/>
      <c r="K562" s="752"/>
      <c r="L562" s="752"/>
      <c r="M562" s="752"/>
      <c r="N562" s="753"/>
    </row>
    <row r="563" spans="1:14" ht="15" customHeight="1" x14ac:dyDescent="0.25">
      <c r="A563" s="729"/>
      <c r="B563" s="738"/>
      <c r="C563" s="751"/>
      <c r="D563" s="752"/>
      <c r="E563" s="752"/>
      <c r="F563" s="752"/>
      <c r="G563" s="752"/>
      <c r="H563" s="752"/>
      <c r="I563" s="752"/>
      <c r="J563" s="752"/>
      <c r="K563" s="752"/>
      <c r="L563" s="752"/>
      <c r="M563" s="752"/>
      <c r="N563" s="753"/>
    </row>
    <row r="564" spans="1:14" ht="15" customHeight="1" x14ac:dyDescent="0.25">
      <c r="A564" s="729"/>
      <c r="B564" s="738"/>
      <c r="C564" s="751"/>
      <c r="D564" s="752"/>
      <c r="E564" s="752"/>
      <c r="F564" s="752"/>
      <c r="G564" s="752"/>
      <c r="H564" s="752"/>
      <c r="I564" s="752"/>
      <c r="J564" s="752"/>
      <c r="K564" s="752"/>
      <c r="L564" s="752"/>
      <c r="M564" s="752"/>
      <c r="N564" s="753"/>
    </row>
    <row r="565" spans="1:14" ht="15" customHeight="1" x14ac:dyDescent="0.25">
      <c r="A565" s="729"/>
      <c r="B565" s="738"/>
      <c r="C565" s="751"/>
      <c r="D565" s="752"/>
      <c r="E565" s="752"/>
      <c r="F565" s="752"/>
      <c r="G565" s="752"/>
      <c r="H565" s="752"/>
      <c r="I565" s="752"/>
      <c r="J565" s="752"/>
      <c r="K565" s="752"/>
      <c r="L565" s="752"/>
      <c r="M565" s="752"/>
      <c r="N565" s="753"/>
    </row>
    <row r="566" spans="1:14" ht="15" customHeight="1" x14ac:dyDescent="0.25">
      <c r="A566" s="729"/>
      <c r="B566" s="738"/>
      <c r="C566" s="751"/>
      <c r="D566" s="752"/>
      <c r="E566" s="752"/>
      <c r="F566" s="752"/>
      <c r="G566" s="752"/>
      <c r="H566" s="752"/>
      <c r="I566" s="752"/>
      <c r="J566" s="752"/>
      <c r="K566" s="752"/>
      <c r="L566" s="752"/>
      <c r="M566" s="752"/>
      <c r="N566" s="753"/>
    </row>
    <row r="567" spans="1:14" ht="15" customHeight="1" x14ac:dyDescent="0.25">
      <c r="A567" s="729"/>
      <c r="B567" s="738"/>
      <c r="C567" s="751"/>
      <c r="D567" s="752"/>
      <c r="E567" s="752"/>
      <c r="F567" s="752"/>
      <c r="G567" s="752"/>
      <c r="H567" s="752"/>
      <c r="I567" s="752"/>
      <c r="J567" s="752"/>
      <c r="K567" s="752"/>
      <c r="L567" s="752"/>
      <c r="M567" s="752"/>
      <c r="N567" s="753"/>
    </row>
    <row r="568" spans="1:14" ht="15" customHeight="1" x14ac:dyDescent="0.25">
      <c r="A568" s="729"/>
      <c r="B568" s="738"/>
      <c r="C568" s="751"/>
      <c r="D568" s="752"/>
      <c r="E568" s="752"/>
      <c r="F568" s="752"/>
      <c r="G568" s="752"/>
      <c r="H568" s="752"/>
      <c r="I568" s="752"/>
      <c r="J568" s="752"/>
      <c r="K568" s="752"/>
      <c r="L568" s="752"/>
      <c r="M568" s="752"/>
      <c r="N568" s="753"/>
    </row>
    <row r="569" spans="1:14" ht="15" customHeight="1" x14ac:dyDescent="0.25">
      <c r="A569" s="729"/>
      <c r="B569" s="738"/>
      <c r="C569" s="751"/>
      <c r="D569" s="752"/>
      <c r="E569" s="752"/>
      <c r="F569" s="752"/>
      <c r="G569" s="752"/>
      <c r="H569" s="752"/>
      <c r="I569" s="752"/>
      <c r="J569" s="752"/>
      <c r="K569" s="752"/>
      <c r="L569" s="752"/>
      <c r="M569" s="752"/>
      <c r="N569" s="753"/>
    </row>
    <row r="570" spans="1:14" ht="15" customHeight="1" x14ac:dyDescent="0.25">
      <c r="A570" s="729"/>
      <c r="B570" s="738"/>
      <c r="C570" s="751"/>
      <c r="D570" s="752"/>
      <c r="E570" s="752"/>
      <c r="F570" s="752"/>
      <c r="G570" s="752"/>
      <c r="H570" s="752"/>
      <c r="I570" s="752"/>
      <c r="J570" s="752"/>
      <c r="K570" s="752"/>
      <c r="L570" s="752"/>
      <c r="M570" s="752"/>
      <c r="N570" s="753"/>
    </row>
    <row r="571" spans="1:14" ht="15" customHeight="1" x14ac:dyDescent="0.25">
      <c r="A571" s="729"/>
      <c r="B571" s="738"/>
      <c r="C571" s="751"/>
      <c r="D571" s="752"/>
      <c r="E571" s="752"/>
      <c r="F571" s="752"/>
      <c r="G571" s="752"/>
      <c r="H571" s="752"/>
      <c r="I571" s="752"/>
      <c r="J571" s="752"/>
      <c r="K571" s="752"/>
      <c r="L571" s="752"/>
      <c r="M571" s="752"/>
      <c r="N571" s="753"/>
    </row>
    <row r="572" spans="1:14" ht="15" customHeight="1" x14ac:dyDescent="0.25">
      <c r="A572" s="729"/>
      <c r="B572" s="738"/>
      <c r="C572" s="751"/>
      <c r="D572" s="752"/>
      <c r="E572" s="752"/>
      <c r="F572" s="752"/>
      <c r="G572" s="752"/>
      <c r="H572" s="752"/>
      <c r="I572" s="752"/>
      <c r="J572" s="752"/>
      <c r="K572" s="752"/>
      <c r="L572" s="752"/>
      <c r="M572" s="752"/>
      <c r="N572" s="753"/>
    </row>
    <row r="573" spans="1:14" ht="15" customHeight="1" x14ac:dyDescent="0.25">
      <c r="A573" s="729"/>
      <c r="B573" s="738"/>
      <c r="C573" s="751"/>
      <c r="D573" s="752"/>
      <c r="E573" s="752"/>
      <c r="F573" s="752"/>
      <c r="G573" s="752"/>
      <c r="H573" s="752"/>
      <c r="I573" s="752"/>
      <c r="J573" s="752"/>
      <c r="K573" s="752"/>
      <c r="L573" s="752"/>
      <c r="M573" s="752"/>
      <c r="N573" s="753"/>
    </row>
    <row r="574" spans="1:14" ht="15" customHeight="1" x14ac:dyDescent="0.25">
      <c r="A574" s="729"/>
      <c r="B574" s="738"/>
      <c r="C574" s="751"/>
      <c r="D574" s="752"/>
      <c r="E574" s="752"/>
      <c r="F574" s="752"/>
      <c r="G574" s="752"/>
      <c r="H574" s="752"/>
      <c r="I574" s="752"/>
      <c r="J574" s="752"/>
      <c r="K574" s="752"/>
      <c r="L574" s="752"/>
      <c r="M574" s="752"/>
      <c r="N574" s="753"/>
    </row>
    <row r="575" spans="1:14" ht="15" customHeight="1" x14ac:dyDescent="0.25">
      <c r="A575" s="729"/>
      <c r="B575" s="738"/>
      <c r="C575" s="751"/>
      <c r="D575" s="752"/>
      <c r="E575" s="752"/>
      <c r="F575" s="752"/>
      <c r="G575" s="752"/>
      <c r="H575" s="752"/>
      <c r="I575" s="752"/>
      <c r="J575" s="752"/>
      <c r="K575" s="752"/>
      <c r="L575" s="752"/>
      <c r="M575" s="752"/>
      <c r="N575" s="753"/>
    </row>
    <row r="576" spans="1:14" ht="15" customHeight="1" x14ac:dyDescent="0.25">
      <c r="A576" s="729"/>
      <c r="B576" s="738"/>
      <c r="C576" s="751"/>
      <c r="D576" s="752"/>
      <c r="E576" s="752"/>
      <c r="F576" s="752"/>
      <c r="G576" s="752"/>
      <c r="H576" s="752"/>
      <c r="I576" s="752"/>
      <c r="J576" s="752"/>
      <c r="K576" s="752"/>
      <c r="L576" s="752"/>
      <c r="M576" s="752"/>
      <c r="N576" s="753"/>
    </row>
    <row r="577" spans="1:14" ht="15" customHeight="1" x14ac:dyDescent="0.25">
      <c r="A577" s="729"/>
      <c r="B577" s="738"/>
      <c r="C577" s="751"/>
      <c r="D577" s="752"/>
      <c r="E577" s="752"/>
      <c r="F577" s="752"/>
      <c r="G577" s="752"/>
      <c r="H577" s="752"/>
      <c r="I577" s="752"/>
      <c r="J577" s="752"/>
      <c r="K577" s="752"/>
      <c r="L577" s="752"/>
      <c r="M577" s="752"/>
      <c r="N577" s="753"/>
    </row>
    <row r="578" spans="1:14" ht="15" customHeight="1" x14ac:dyDescent="0.25">
      <c r="A578" s="729"/>
      <c r="B578" s="738"/>
      <c r="C578" s="751"/>
      <c r="D578" s="752"/>
      <c r="E578" s="752"/>
      <c r="F578" s="752"/>
      <c r="G578" s="752"/>
      <c r="H578" s="752"/>
      <c r="I578" s="752"/>
      <c r="J578" s="752"/>
      <c r="K578" s="752"/>
      <c r="L578" s="752"/>
      <c r="M578" s="752"/>
      <c r="N578" s="753"/>
    </row>
    <row r="579" spans="1:14" ht="15.75" customHeight="1" thickBot="1" x14ac:dyDescent="0.3">
      <c r="A579" s="730"/>
      <c r="B579" s="739"/>
      <c r="C579" s="751"/>
      <c r="D579" s="752"/>
      <c r="E579" s="752"/>
      <c r="F579" s="752"/>
      <c r="G579" s="752"/>
      <c r="H579" s="752"/>
      <c r="I579" s="752"/>
      <c r="J579" s="752"/>
      <c r="K579" s="752"/>
      <c r="L579" s="752"/>
      <c r="M579" s="752"/>
      <c r="N579" s="753"/>
    </row>
    <row r="580" spans="1:14" ht="15" customHeight="1" x14ac:dyDescent="0.25">
      <c r="A580" s="728">
        <v>26</v>
      </c>
      <c r="B580" s="737" t="str">
        <f>VLOOKUP(A580,PROPONENTES!$A$10:$B$42,2)</f>
        <v>CONSORCIO PARQUES KENNEDY</v>
      </c>
      <c r="C580" s="748" t="s">
        <v>587</v>
      </c>
      <c r="D580" s="749"/>
      <c r="E580" s="749"/>
      <c r="F580" s="749"/>
      <c r="G580" s="749"/>
      <c r="H580" s="749"/>
      <c r="I580" s="749"/>
      <c r="J580" s="749"/>
      <c r="K580" s="749"/>
      <c r="L580" s="749"/>
      <c r="M580" s="749"/>
      <c r="N580" s="750"/>
    </row>
    <row r="581" spans="1:14" ht="15" customHeight="1" x14ac:dyDescent="0.25">
      <c r="A581" s="729"/>
      <c r="B581" s="738"/>
      <c r="C581" s="751"/>
      <c r="D581" s="752"/>
      <c r="E581" s="752"/>
      <c r="F581" s="752"/>
      <c r="G581" s="752"/>
      <c r="H581" s="752"/>
      <c r="I581" s="752"/>
      <c r="J581" s="752"/>
      <c r="K581" s="752"/>
      <c r="L581" s="752"/>
      <c r="M581" s="752"/>
      <c r="N581" s="753"/>
    </row>
    <row r="582" spans="1:14" ht="15" customHeight="1" x14ac:dyDescent="0.25">
      <c r="A582" s="729"/>
      <c r="B582" s="738"/>
      <c r="C582" s="751"/>
      <c r="D582" s="752"/>
      <c r="E582" s="752"/>
      <c r="F582" s="752"/>
      <c r="G582" s="752"/>
      <c r="H582" s="752"/>
      <c r="I582" s="752"/>
      <c r="J582" s="752"/>
      <c r="K582" s="752"/>
      <c r="L582" s="752"/>
      <c r="M582" s="752"/>
      <c r="N582" s="753"/>
    </row>
    <row r="583" spans="1:14" ht="15" customHeight="1" x14ac:dyDescent="0.25">
      <c r="A583" s="729"/>
      <c r="B583" s="738"/>
      <c r="C583" s="751"/>
      <c r="D583" s="752"/>
      <c r="E583" s="752"/>
      <c r="F583" s="752"/>
      <c r="G583" s="752"/>
      <c r="H583" s="752"/>
      <c r="I583" s="752"/>
      <c r="J583" s="752"/>
      <c r="K583" s="752"/>
      <c r="L583" s="752"/>
      <c r="M583" s="752"/>
      <c r="N583" s="753"/>
    </row>
    <row r="584" spans="1:14" ht="15" customHeight="1" x14ac:dyDescent="0.25">
      <c r="A584" s="729"/>
      <c r="B584" s="738"/>
      <c r="C584" s="751"/>
      <c r="D584" s="752"/>
      <c r="E584" s="752"/>
      <c r="F584" s="752"/>
      <c r="G584" s="752"/>
      <c r="H584" s="752"/>
      <c r="I584" s="752"/>
      <c r="J584" s="752"/>
      <c r="K584" s="752"/>
      <c r="L584" s="752"/>
      <c r="M584" s="752"/>
      <c r="N584" s="753"/>
    </row>
    <row r="585" spans="1:14" ht="15" customHeight="1" x14ac:dyDescent="0.25">
      <c r="A585" s="729"/>
      <c r="B585" s="738"/>
      <c r="C585" s="751"/>
      <c r="D585" s="752"/>
      <c r="E585" s="752"/>
      <c r="F585" s="752"/>
      <c r="G585" s="752"/>
      <c r="H585" s="752"/>
      <c r="I585" s="752"/>
      <c r="J585" s="752"/>
      <c r="K585" s="752"/>
      <c r="L585" s="752"/>
      <c r="M585" s="752"/>
      <c r="N585" s="753"/>
    </row>
    <row r="586" spans="1:14" ht="15" customHeight="1" x14ac:dyDescent="0.25">
      <c r="A586" s="729"/>
      <c r="B586" s="738"/>
      <c r="C586" s="751"/>
      <c r="D586" s="752"/>
      <c r="E586" s="752"/>
      <c r="F586" s="752"/>
      <c r="G586" s="752"/>
      <c r="H586" s="752"/>
      <c r="I586" s="752"/>
      <c r="J586" s="752"/>
      <c r="K586" s="752"/>
      <c r="L586" s="752"/>
      <c r="M586" s="752"/>
      <c r="N586" s="753"/>
    </row>
    <row r="587" spans="1:14" ht="15" customHeight="1" x14ac:dyDescent="0.25">
      <c r="A587" s="729"/>
      <c r="B587" s="738"/>
      <c r="C587" s="751"/>
      <c r="D587" s="752"/>
      <c r="E587" s="752"/>
      <c r="F587" s="752"/>
      <c r="G587" s="752"/>
      <c r="H587" s="752"/>
      <c r="I587" s="752"/>
      <c r="J587" s="752"/>
      <c r="K587" s="752"/>
      <c r="L587" s="752"/>
      <c r="M587" s="752"/>
      <c r="N587" s="753"/>
    </row>
    <row r="588" spans="1:14" ht="15" customHeight="1" x14ac:dyDescent="0.25">
      <c r="A588" s="729"/>
      <c r="B588" s="738"/>
      <c r="C588" s="751"/>
      <c r="D588" s="752"/>
      <c r="E588" s="752"/>
      <c r="F588" s="752"/>
      <c r="G588" s="752"/>
      <c r="H588" s="752"/>
      <c r="I588" s="752"/>
      <c r="J588" s="752"/>
      <c r="K588" s="752"/>
      <c r="L588" s="752"/>
      <c r="M588" s="752"/>
      <c r="N588" s="753"/>
    </row>
    <row r="589" spans="1:14" ht="15" customHeight="1" x14ac:dyDescent="0.25">
      <c r="A589" s="729"/>
      <c r="B589" s="738"/>
      <c r="C589" s="751"/>
      <c r="D589" s="752"/>
      <c r="E589" s="752"/>
      <c r="F589" s="752"/>
      <c r="G589" s="752"/>
      <c r="H589" s="752"/>
      <c r="I589" s="752"/>
      <c r="J589" s="752"/>
      <c r="K589" s="752"/>
      <c r="L589" s="752"/>
      <c r="M589" s="752"/>
      <c r="N589" s="753"/>
    </row>
    <row r="590" spans="1:14" ht="15" customHeight="1" x14ac:dyDescent="0.25">
      <c r="A590" s="729"/>
      <c r="B590" s="738"/>
      <c r="C590" s="751"/>
      <c r="D590" s="752"/>
      <c r="E590" s="752"/>
      <c r="F590" s="752"/>
      <c r="G590" s="752"/>
      <c r="H590" s="752"/>
      <c r="I590" s="752"/>
      <c r="J590" s="752"/>
      <c r="K590" s="752"/>
      <c r="L590" s="752"/>
      <c r="M590" s="752"/>
      <c r="N590" s="753"/>
    </row>
    <row r="591" spans="1:14" ht="15" customHeight="1" x14ac:dyDescent="0.25">
      <c r="A591" s="729"/>
      <c r="B591" s="738"/>
      <c r="C591" s="751"/>
      <c r="D591" s="752"/>
      <c r="E591" s="752"/>
      <c r="F591" s="752"/>
      <c r="G591" s="752"/>
      <c r="H591" s="752"/>
      <c r="I591" s="752"/>
      <c r="J591" s="752"/>
      <c r="K591" s="752"/>
      <c r="L591" s="752"/>
      <c r="M591" s="752"/>
      <c r="N591" s="753"/>
    </row>
    <row r="592" spans="1:14" ht="15" customHeight="1" x14ac:dyDescent="0.25">
      <c r="A592" s="729"/>
      <c r="B592" s="738"/>
      <c r="C592" s="751"/>
      <c r="D592" s="752"/>
      <c r="E592" s="752"/>
      <c r="F592" s="752"/>
      <c r="G592" s="752"/>
      <c r="H592" s="752"/>
      <c r="I592" s="752"/>
      <c r="J592" s="752"/>
      <c r="K592" s="752"/>
      <c r="L592" s="752"/>
      <c r="M592" s="752"/>
      <c r="N592" s="753"/>
    </row>
    <row r="593" spans="1:14" ht="15" customHeight="1" x14ac:dyDescent="0.25">
      <c r="A593" s="729"/>
      <c r="B593" s="738"/>
      <c r="C593" s="751"/>
      <c r="D593" s="752"/>
      <c r="E593" s="752"/>
      <c r="F593" s="752"/>
      <c r="G593" s="752"/>
      <c r="H593" s="752"/>
      <c r="I593" s="752"/>
      <c r="J593" s="752"/>
      <c r="K593" s="752"/>
      <c r="L593" s="752"/>
      <c r="M593" s="752"/>
      <c r="N593" s="753"/>
    </row>
    <row r="594" spans="1:14" ht="15" customHeight="1" x14ac:dyDescent="0.25">
      <c r="A594" s="729"/>
      <c r="B594" s="738"/>
      <c r="C594" s="751"/>
      <c r="D594" s="752"/>
      <c r="E594" s="752"/>
      <c r="F594" s="752"/>
      <c r="G594" s="752"/>
      <c r="H594" s="752"/>
      <c r="I594" s="752"/>
      <c r="J594" s="752"/>
      <c r="K594" s="752"/>
      <c r="L594" s="752"/>
      <c r="M594" s="752"/>
      <c r="N594" s="753"/>
    </row>
    <row r="595" spans="1:14" ht="15" customHeight="1" x14ac:dyDescent="0.25">
      <c r="A595" s="729"/>
      <c r="B595" s="738"/>
      <c r="C595" s="751"/>
      <c r="D595" s="752"/>
      <c r="E595" s="752"/>
      <c r="F595" s="752"/>
      <c r="G595" s="752"/>
      <c r="H595" s="752"/>
      <c r="I595" s="752"/>
      <c r="J595" s="752"/>
      <c r="K595" s="752"/>
      <c r="L595" s="752"/>
      <c r="M595" s="752"/>
      <c r="N595" s="753"/>
    </row>
    <row r="596" spans="1:14" ht="15" customHeight="1" x14ac:dyDescent="0.25">
      <c r="A596" s="729"/>
      <c r="B596" s="738"/>
      <c r="C596" s="751"/>
      <c r="D596" s="752"/>
      <c r="E596" s="752"/>
      <c r="F596" s="752"/>
      <c r="G596" s="752"/>
      <c r="H596" s="752"/>
      <c r="I596" s="752"/>
      <c r="J596" s="752"/>
      <c r="K596" s="752"/>
      <c r="L596" s="752"/>
      <c r="M596" s="752"/>
      <c r="N596" s="753"/>
    </row>
    <row r="597" spans="1:14" ht="15" customHeight="1" x14ac:dyDescent="0.25">
      <c r="A597" s="729"/>
      <c r="B597" s="738"/>
      <c r="C597" s="751"/>
      <c r="D597" s="752"/>
      <c r="E597" s="752"/>
      <c r="F597" s="752"/>
      <c r="G597" s="752"/>
      <c r="H597" s="752"/>
      <c r="I597" s="752"/>
      <c r="J597" s="752"/>
      <c r="K597" s="752"/>
      <c r="L597" s="752"/>
      <c r="M597" s="752"/>
      <c r="N597" s="753"/>
    </row>
    <row r="598" spans="1:14" ht="15" customHeight="1" x14ac:dyDescent="0.25">
      <c r="A598" s="729"/>
      <c r="B598" s="738"/>
      <c r="C598" s="751"/>
      <c r="D598" s="752"/>
      <c r="E598" s="752"/>
      <c r="F598" s="752"/>
      <c r="G598" s="752"/>
      <c r="H598" s="752"/>
      <c r="I598" s="752"/>
      <c r="J598" s="752"/>
      <c r="K598" s="752"/>
      <c r="L598" s="752"/>
      <c r="M598" s="752"/>
      <c r="N598" s="753"/>
    </row>
    <row r="599" spans="1:14" ht="15" customHeight="1" x14ac:dyDescent="0.25">
      <c r="A599" s="729"/>
      <c r="B599" s="738"/>
      <c r="C599" s="751"/>
      <c r="D599" s="752"/>
      <c r="E599" s="752"/>
      <c r="F599" s="752"/>
      <c r="G599" s="752"/>
      <c r="H599" s="752"/>
      <c r="I599" s="752"/>
      <c r="J599" s="752"/>
      <c r="K599" s="752"/>
      <c r="L599" s="752"/>
      <c r="M599" s="752"/>
      <c r="N599" s="753"/>
    </row>
    <row r="600" spans="1:14" ht="15" customHeight="1" x14ac:dyDescent="0.25">
      <c r="A600" s="729"/>
      <c r="B600" s="738"/>
      <c r="C600" s="751"/>
      <c r="D600" s="752"/>
      <c r="E600" s="752"/>
      <c r="F600" s="752"/>
      <c r="G600" s="752"/>
      <c r="H600" s="752"/>
      <c r="I600" s="752"/>
      <c r="J600" s="752"/>
      <c r="K600" s="752"/>
      <c r="L600" s="752"/>
      <c r="M600" s="752"/>
      <c r="N600" s="753"/>
    </row>
    <row r="601" spans="1:14" ht="15" customHeight="1" x14ac:dyDescent="0.25">
      <c r="A601" s="729"/>
      <c r="B601" s="738"/>
      <c r="C601" s="751"/>
      <c r="D601" s="752"/>
      <c r="E601" s="752"/>
      <c r="F601" s="752"/>
      <c r="G601" s="752"/>
      <c r="H601" s="752"/>
      <c r="I601" s="752"/>
      <c r="J601" s="752"/>
      <c r="K601" s="752"/>
      <c r="L601" s="752"/>
      <c r="M601" s="752"/>
      <c r="N601" s="753"/>
    </row>
    <row r="602" spans="1:14" ht="15.75" customHeight="1" thickBot="1" x14ac:dyDescent="0.3">
      <c r="A602" s="730"/>
      <c r="B602" s="739"/>
      <c r="C602" s="751"/>
      <c r="D602" s="752"/>
      <c r="E602" s="752"/>
      <c r="F602" s="752"/>
      <c r="G602" s="752"/>
      <c r="H602" s="752"/>
      <c r="I602" s="752"/>
      <c r="J602" s="752"/>
      <c r="K602" s="752"/>
      <c r="L602" s="752"/>
      <c r="M602" s="752"/>
      <c r="N602" s="753"/>
    </row>
    <row r="603" spans="1:14" ht="15" customHeight="1" x14ac:dyDescent="0.25">
      <c r="A603" s="728">
        <v>27</v>
      </c>
      <c r="B603" s="737" t="str">
        <f>VLOOKUP(A603,PROPONENTES!$A$10:$B$42,2)</f>
        <v>CONSORCIO CGC 2024</v>
      </c>
      <c r="C603" s="748"/>
      <c r="D603" s="749"/>
      <c r="E603" s="749"/>
      <c r="F603" s="749"/>
      <c r="G603" s="749"/>
      <c r="H603" s="749"/>
      <c r="I603" s="749"/>
      <c r="J603" s="749"/>
      <c r="K603" s="749"/>
      <c r="L603" s="749"/>
      <c r="M603" s="749"/>
      <c r="N603" s="750"/>
    </row>
    <row r="604" spans="1:14" ht="15" customHeight="1" x14ac:dyDescent="0.25">
      <c r="A604" s="729"/>
      <c r="B604" s="738"/>
      <c r="C604" s="751"/>
      <c r="D604" s="752"/>
      <c r="E604" s="752"/>
      <c r="F604" s="752"/>
      <c r="G604" s="752"/>
      <c r="H604" s="752"/>
      <c r="I604" s="752"/>
      <c r="J604" s="752"/>
      <c r="K604" s="752"/>
      <c r="L604" s="752"/>
      <c r="M604" s="752"/>
      <c r="N604" s="753"/>
    </row>
    <row r="605" spans="1:14" ht="15" customHeight="1" x14ac:dyDescent="0.25">
      <c r="A605" s="729"/>
      <c r="B605" s="738"/>
      <c r="C605" s="751"/>
      <c r="D605" s="752"/>
      <c r="E605" s="752"/>
      <c r="F605" s="752"/>
      <c r="G605" s="752"/>
      <c r="H605" s="752"/>
      <c r="I605" s="752"/>
      <c r="J605" s="752"/>
      <c r="K605" s="752"/>
      <c r="L605" s="752"/>
      <c r="M605" s="752"/>
      <c r="N605" s="753"/>
    </row>
    <row r="606" spans="1:14" ht="15" customHeight="1" x14ac:dyDescent="0.25">
      <c r="A606" s="729"/>
      <c r="B606" s="738"/>
      <c r="C606" s="751"/>
      <c r="D606" s="752"/>
      <c r="E606" s="752"/>
      <c r="F606" s="752"/>
      <c r="G606" s="752"/>
      <c r="H606" s="752"/>
      <c r="I606" s="752"/>
      <c r="J606" s="752"/>
      <c r="K606" s="752"/>
      <c r="L606" s="752"/>
      <c r="M606" s="752"/>
      <c r="N606" s="753"/>
    </row>
    <row r="607" spans="1:14" ht="15" customHeight="1" x14ac:dyDescent="0.25">
      <c r="A607" s="729"/>
      <c r="B607" s="738"/>
      <c r="C607" s="751"/>
      <c r="D607" s="752"/>
      <c r="E607" s="752"/>
      <c r="F607" s="752"/>
      <c r="G607" s="752"/>
      <c r="H607" s="752"/>
      <c r="I607" s="752"/>
      <c r="J607" s="752"/>
      <c r="K607" s="752"/>
      <c r="L607" s="752"/>
      <c r="M607" s="752"/>
      <c r="N607" s="753"/>
    </row>
    <row r="608" spans="1:14" ht="15" customHeight="1" x14ac:dyDescent="0.25">
      <c r="A608" s="729"/>
      <c r="B608" s="738"/>
      <c r="C608" s="751"/>
      <c r="D608" s="752"/>
      <c r="E608" s="752"/>
      <c r="F608" s="752"/>
      <c r="G608" s="752"/>
      <c r="H608" s="752"/>
      <c r="I608" s="752"/>
      <c r="J608" s="752"/>
      <c r="K608" s="752"/>
      <c r="L608" s="752"/>
      <c r="M608" s="752"/>
      <c r="N608" s="753"/>
    </row>
    <row r="609" spans="1:14" ht="15" customHeight="1" x14ac:dyDescent="0.25">
      <c r="A609" s="729"/>
      <c r="B609" s="738"/>
      <c r="C609" s="751"/>
      <c r="D609" s="752"/>
      <c r="E609" s="752"/>
      <c r="F609" s="752"/>
      <c r="G609" s="752"/>
      <c r="H609" s="752"/>
      <c r="I609" s="752"/>
      <c r="J609" s="752"/>
      <c r="K609" s="752"/>
      <c r="L609" s="752"/>
      <c r="M609" s="752"/>
      <c r="N609" s="753"/>
    </row>
    <row r="610" spans="1:14" ht="15" customHeight="1" x14ac:dyDescent="0.25">
      <c r="A610" s="729"/>
      <c r="B610" s="738"/>
      <c r="C610" s="751"/>
      <c r="D610" s="752"/>
      <c r="E610" s="752"/>
      <c r="F610" s="752"/>
      <c r="G610" s="752"/>
      <c r="H610" s="752"/>
      <c r="I610" s="752"/>
      <c r="J610" s="752"/>
      <c r="K610" s="752"/>
      <c r="L610" s="752"/>
      <c r="M610" s="752"/>
      <c r="N610" s="753"/>
    </row>
    <row r="611" spans="1:14" ht="15" customHeight="1" x14ac:dyDescent="0.25">
      <c r="A611" s="729"/>
      <c r="B611" s="738"/>
      <c r="C611" s="751"/>
      <c r="D611" s="752"/>
      <c r="E611" s="752"/>
      <c r="F611" s="752"/>
      <c r="G611" s="752"/>
      <c r="H611" s="752"/>
      <c r="I611" s="752"/>
      <c r="J611" s="752"/>
      <c r="K611" s="752"/>
      <c r="L611" s="752"/>
      <c r="M611" s="752"/>
      <c r="N611" s="753"/>
    </row>
    <row r="612" spans="1:14" ht="15" customHeight="1" x14ac:dyDescent="0.25">
      <c r="A612" s="729"/>
      <c r="B612" s="738"/>
      <c r="C612" s="751"/>
      <c r="D612" s="752"/>
      <c r="E612" s="752"/>
      <c r="F612" s="752"/>
      <c r="G612" s="752"/>
      <c r="H612" s="752"/>
      <c r="I612" s="752"/>
      <c r="J612" s="752"/>
      <c r="K612" s="752"/>
      <c r="L612" s="752"/>
      <c r="M612" s="752"/>
      <c r="N612" s="753"/>
    </row>
    <row r="613" spans="1:14" ht="15" customHeight="1" x14ac:dyDescent="0.25">
      <c r="A613" s="729"/>
      <c r="B613" s="738"/>
      <c r="C613" s="751"/>
      <c r="D613" s="752"/>
      <c r="E613" s="752"/>
      <c r="F613" s="752"/>
      <c r="G613" s="752"/>
      <c r="H613" s="752"/>
      <c r="I613" s="752"/>
      <c r="J613" s="752"/>
      <c r="K613" s="752"/>
      <c r="L613" s="752"/>
      <c r="M613" s="752"/>
      <c r="N613" s="753"/>
    </row>
    <row r="614" spans="1:14" ht="15" customHeight="1" x14ac:dyDescent="0.25">
      <c r="A614" s="729"/>
      <c r="B614" s="738"/>
      <c r="C614" s="751"/>
      <c r="D614" s="752"/>
      <c r="E614" s="752"/>
      <c r="F614" s="752"/>
      <c r="G614" s="752"/>
      <c r="H614" s="752"/>
      <c r="I614" s="752"/>
      <c r="J614" s="752"/>
      <c r="K614" s="752"/>
      <c r="L614" s="752"/>
      <c r="M614" s="752"/>
      <c r="N614" s="753"/>
    </row>
    <row r="615" spans="1:14" ht="15" customHeight="1" x14ac:dyDescent="0.25">
      <c r="A615" s="729"/>
      <c r="B615" s="738"/>
      <c r="C615" s="751"/>
      <c r="D615" s="752"/>
      <c r="E615" s="752"/>
      <c r="F615" s="752"/>
      <c r="G615" s="752"/>
      <c r="H615" s="752"/>
      <c r="I615" s="752"/>
      <c r="J615" s="752"/>
      <c r="K615" s="752"/>
      <c r="L615" s="752"/>
      <c r="M615" s="752"/>
      <c r="N615" s="753"/>
    </row>
    <row r="616" spans="1:14" ht="15" customHeight="1" x14ac:dyDescent="0.25">
      <c r="A616" s="729"/>
      <c r="B616" s="738"/>
      <c r="C616" s="751"/>
      <c r="D616" s="752"/>
      <c r="E616" s="752"/>
      <c r="F616" s="752"/>
      <c r="G616" s="752"/>
      <c r="H616" s="752"/>
      <c r="I616" s="752"/>
      <c r="J616" s="752"/>
      <c r="K616" s="752"/>
      <c r="L616" s="752"/>
      <c r="M616" s="752"/>
      <c r="N616" s="753"/>
    </row>
    <row r="617" spans="1:14" ht="15" customHeight="1" x14ac:dyDescent="0.25">
      <c r="A617" s="729"/>
      <c r="B617" s="738"/>
      <c r="C617" s="751"/>
      <c r="D617" s="752"/>
      <c r="E617" s="752"/>
      <c r="F617" s="752"/>
      <c r="G617" s="752"/>
      <c r="H617" s="752"/>
      <c r="I617" s="752"/>
      <c r="J617" s="752"/>
      <c r="K617" s="752"/>
      <c r="L617" s="752"/>
      <c r="M617" s="752"/>
      <c r="N617" s="753"/>
    </row>
    <row r="618" spans="1:14" ht="15" customHeight="1" x14ac:dyDescent="0.25">
      <c r="A618" s="729"/>
      <c r="B618" s="738"/>
      <c r="C618" s="751"/>
      <c r="D618" s="752"/>
      <c r="E618" s="752"/>
      <c r="F618" s="752"/>
      <c r="G618" s="752"/>
      <c r="H618" s="752"/>
      <c r="I618" s="752"/>
      <c r="J618" s="752"/>
      <c r="K618" s="752"/>
      <c r="L618" s="752"/>
      <c r="M618" s="752"/>
      <c r="N618" s="753"/>
    </row>
    <row r="619" spans="1:14" ht="15" customHeight="1" x14ac:dyDescent="0.25">
      <c r="A619" s="729"/>
      <c r="B619" s="738"/>
      <c r="C619" s="751"/>
      <c r="D619" s="752"/>
      <c r="E619" s="752"/>
      <c r="F619" s="752"/>
      <c r="G619" s="752"/>
      <c r="H619" s="752"/>
      <c r="I619" s="752"/>
      <c r="J619" s="752"/>
      <c r="K619" s="752"/>
      <c r="L619" s="752"/>
      <c r="M619" s="752"/>
      <c r="N619" s="753"/>
    </row>
    <row r="620" spans="1:14" ht="15" customHeight="1" x14ac:dyDescent="0.25">
      <c r="A620" s="729"/>
      <c r="B620" s="738"/>
      <c r="C620" s="751"/>
      <c r="D620" s="752"/>
      <c r="E620" s="752"/>
      <c r="F620" s="752"/>
      <c r="G620" s="752"/>
      <c r="H620" s="752"/>
      <c r="I620" s="752"/>
      <c r="J620" s="752"/>
      <c r="K620" s="752"/>
      <c r="L620" s="752"/>
      <c r="M620" s="752"/>
      <c r="N620" s="753"/>
    </row>
    <row r="621" spans="1:14" ht="15" customHeight="1" x14ac:dyDescent="0.25">
      <c r="A621" s="729"/>
      <c r="B621" s="738"/>
      <c r="C621" s="751"/>
      <c r="D621" s="752"/>
      <c r="E621" s="752"/>
      <c r="F621" s="752"/>
      <c r="G621" s="752"/>
      <c r="H621" s="752"/>
      <c r="I621" s="752"/>
      <c r="J621" s="752"/>
      <c r="K621" s="752"/>
      <c r="L621" s="752"/>
      <c r="M621" s="752"/>
      <c r="N621" s="753"/>
    </row>
    <row r="622" spans="1:14" ht="15" customHeight="1" x14ac:dyDescent="0.25">
      <c r="A622" s="729"/>
      <c r="B622" s="738"/>
      <c r="C622" s="751"/>
      <c r="D622" s="752"/>
      <c r="E622" s="752"/>
      <c r="F622" s="752"/>
      <c r="G622" s="752"/>
      <c r="H622" s="752"/>
      <c r="I622" s="752"/>
      <c r="J622" s="752"/>
      <c r="K622" s="752"/>
      <c r="L622" s="752"/>
      <c r="M622" s="752"/>
      <c r="N622" s="753"/>
    </row>
    <row r="623" spans="1:14" ht="15" customHeight="1" x14ac:dyDescent="0.25">
      <c r="A623" s="729"/>
      <c r="B623" s="738"/>
      <c r="C623" s="751"/>
      <c r="D623" s="752"/>
      <c r="E623" s="752"/>
      <c r="F623" s="752"/>
      <c r="G623" s="752"/>
      <c r="H623" s="752"/>
      <c r="I623" s="752"/>
      <c r="J623" s="752"/>
      <c r="K623" s="752"/>
      <c r="L623" s="752"/>
      <c r="M623" s="752"/>
      <c r="N623" s="753"/>
    </row>
    <row r="624" spans="1:14" ht="15" customHeight="1" x14ac:dyDescent="0.25">
      <c r="A624" s="729"/>
      <c r="B624" s="738"/>
      <c r="C624" s="751"/>
      <c r="D624" s="752"/>
      <c r="E624" s="752"/>
      <c r="F624" s="752"/>
      <c r="G624" s="752"/>
      <c r="H624" s="752"/>
      <c r="I624" s="752"/>
      <c r="J624" s="752"/>
      <c r="K624" s="752"/>
      <c r="L624" s="752"/>
      <c r="M624" s="752"/>
      <c r="N624" s="753"/>
    </row>
    <row r="625" spans="1:14" ht="15.75" customHeight="1" thickBot="1" x14ac:dyDescent="0.3">
      <c r="A625" s="730"/>
      <c r="B625" s="739"/>
      <c r="C625" s="751"/>
      <c r="D625" s="752"/>
      <c r="E625" s="752"/>
      <c r="F625" s="752"/>
      <c r="G625" s="752"/>
      <c r="H625" s="752"/>
      <c r="I625" s="752"/>
      <c r="J625" s="752"/>
      <c r="K625" s="752"/>
      <c r="L625" s="752"/>
      <c r="M625" s="752"/>
      <c r="N625" s="753"/>
    </row>
    <row r="626" spans="1:14" ht="15" customHeight="1" x14ac:dyDescent="0.25">
      <c r="A626" s="728">
        <v>28</v>
      </c>
      <c r="B626" s="737" t="str">
        <f>VLOOKUP(A626,PROPONENTES!$A$10:$B$42,2)</f>
        <v>CONSORCIO PARQUES KASAF 2025</v>
      </c>
      <c r="C626" s="748"/>
      <c r="D626" s="749"/>
      <c r="E626" s="749"/>
      <c r="F626" s="749"/>
      <c r="G626" s="749"/>
      <c r="H626" s="749"/>
      <c r="I626" s="749"/>
      <c r="J626" s="749"/>
      <c r="K626" s="749"/>
      <c r="L626" s="749"/>
      <c r="M626" s="749"/>
      <c r="N626" s="750"/>
    </row>
    <row r="627" spans="1:14" ht="15" customHeight="1" x14ac:dyDescent="0.25">
      <c r="A627" s="729"/>
      <c r="B627" s="738"/>
      <c r="C627" s="751"/>
      <c r="D627" s="752"/>
      <c r="E627" s="752"/>
      <c r="F627" s="752"/>
      <c r="G627" s="752"/>
      <c r="H627" s="752"/>
      <c r="I627" s="752"/>
      <c r="J627" s="752"/>
      <c r="K627" s="752"/>
      <c r="L627" s="752"/>
      <c r="M627" s="752"/>
      <c r="N627" s="753"/>
    </row>
    <row r="628" spans="1:14" ht="15" customHeight="1" x14ac:dyDescent="0.25">
      <c r="A628" s="729"/>
      <c r="B628" s="738"/>
      <c r="C628" s="751"/>
      <c r="D628" s="752"/>
      <c r="E628" s="752"/>
      <c r="F628" s="752"/>
      <c r="G628" s="752"/>
      <c r="H628" s="752"/>
      <c r="I628" s="752"/>
      <c r="J628" s="752"/>
      <c r="K628" s="752"/>
      <c r="L628" s="752"/>
      <c r="M628" s="752"/>
      <c r="N628" s="753"/>
    </row>
    <row r="629" spans="1:14" ht="15" customHeight="1" x14ac:dyDescent="0.25">
      <c r="A629" s="729"/>
      <c r="B629" s="738"/>
      <c r="C629" s="751"/>
      <c r="D629" s="752"/>
      <c r="E629" s="752"/>
      <c r="F629" s="752"/>
      <c r="G629" s="752"/>
      <c r="H629" s="752"/>
      <c r="I629" s="752"/>
      <c r="J629" s="752"/>
      <c r="K629" s="752"/>
      <c r="L629" s="752"/>
      <c r="M629" s="752"/>
      <c r="N629" s="753"/>
    </row>
    <row r="630" spans="1:14" ht="15" customHeight="1" x14ac:dyDescent="0.25">
      <c r="A630" s="729"/>
      <c r="B630" s="738"/>
      <c r="C630" s="751"/>
      <c r="D630" s="752"/>
      <c r="E630" s="752"/>
      <c r="F630" s="752"/>
      <c r="G630" s="752"/>
      <c r="H630" s="752"/>
      <c r="I630" s="752"/>
      <c r="J630" s="752"/>
      <c r="K630" s="752"/>
      <c r="L630" s="752"/>
      <c r="M630" s="752"/>
      <c r="N630" s="753"/>
    </row>
    <row r="631" spans="1:14" ht="15" customHeight="1" x14ac:dyDescent="0.25">
      <c r="A631" s="729"/>
      <c r="B631" s="738"/>
      <c r="C631" s="751"/>
      <c r="D631" s="752"/>
      <c r="E631" s="752"/>
      <c r="F631" s="752"/>
      <c r="G631" s="752"/>
      <c r="H631" s="752"/>
      <c r="I631" s="752"/>
      <c r="J631" s="752"/>
      <c r="K631" s="752"/>
      <c r="L631" s="752"/>
      <c r="M631" s="752"/>
      <c r="N631" s="753"/>
    </row>
    <row r="632" spans="1:14" ht="15" customHeight="1" x14ac:dyDescent="0.25">
      <c r="A632" s="729"/>
      <c r="B632" s="738"/>
      <c r="C632" s="751"/>
      <c r="D632" s="752"/>
      <c r="E632" s="752"/>
      <c r="F632" s="752"/>
      <c r="G632" s="752"/>
      <c r="H632" s="752"/>
      <c r="I632" s="752"/>
      <c r="J632" s="752"/>
      <c r="K632" s="752"/>
      <c r="L632" s="752"/>
      <c r="M632" s="752"/>
      <c r="N632" s="753"/>
    </row>
    <row r="633" spans="1:14" ht="15" customHeight="1" x14ac:dyDescent="0.25">
      <c r="A633" s="729"/>
      <c r="B633" s="738"/>
      <c r="C633" s="751"/>
      <c r="D633" s="752"/>
      <c r="E633" s="752"/>
      <c r="F633" s="752"/>
      <c r="G633" s="752"/>
      <c r="H633" s="752"/>
      <c r="I633" s="752"/>
      <c r="J633" s="752"/>
      <c r="K633" s="752"/>
      <c r="L633" s="752"/>
      <c r="M633" s="752"/>
      <c r="N633" s="753"/>
    </row>
    <row r="634" spans="1:14" ht="15" customHeight="1" x14ac:dyDescent="0.25">
      <c r="A634" s="729"/>
      <c r="B634" s="738"/>
      <c r="C634" s="751"/>
      <c r="D634" s="752"/>
      <c r="E634" s="752"/>
      <c r="F634" s="752"/>
      <c r="G634" s="752"/>
      <c r="H634" s="752"/>
      <c r="I634" s="752"/>
      <c r="J634" s="752"/>
      <c r="K634" s="752"/>
      <c r="L634" s="752"/>
      <c r="M634" s="752"/>
      <c r="N634" s="753"/>
    </row>
    <row r="635" spans="1:14" ht="15" customHeight="1" x14ac:dyDescent="0.25">
      <c r="A635" s="729"/>
      <c r="B635" s="738"/>
      <c r="C635" s="751"/>
      <c r="D635" s="752"/>
      <c r="E635" s="752"/>
      <c r="F635" s="752"/>
      <c r="G635" s="752"/>
      <c r="H635" s="752"/>
      <c r="I635" s="752"/>
      <c r="J635" s="752"/>
      <c r="K635" s="752"/>
      <c r="L635" s="752"/>
      <c r="M635" s="752"/>
      <c r="N635" s="753"/>
    </row>
    <row r="636" spans="1:14" ht="15" customHeight="1" x14ac:dyDescent="0.25">
      <c r="A636" s="729"/>
      <c r="B636" s="738"/>
      <c r="C636" s="751"/>
      <c r="D636" s="752"/>
      <c r="E636" s="752"/>
      <c r="F636" s="752"/>
      <c r="G636" s="752"/>
      <c r="H636" s="752"/>
      <c r="I636" s="752"/>
      <c r="J636" s="752"/>
      <c r="K636" s="752"/>
      <c r="L636" s="752"/>
      <c r="M636" s="752"/>
      <c r="N636" s="753"/>
    </row>
    <row r="637" spans="1:14" ht="15" customHeight="1" x14ac:dyDescent="0.25">
      <c r="A637" s="729"/>
      <c r="B637" s="738"/>
      <c r="C637" s="751"/>
      <c r="D637" s="752"/>
      <c r="E637" s="752"/>
      <c r="F637" s="752"/>
      <c r="G637" s="752"/>
      <c r="H637" s="752"/>
      <c r="I637" s="752"/>
      <c r="J637" s="752"/>
      <c r="K637" s="752"/>
      <c r="L637" s="752"/>
      <c r="M637" s="752"/>
      <c r="N637" s="753"/>
    </row>
    <row r="638" spans="1:14" ht="15" customHeight="1" x14ac:dyDescent="0.25">
      <c r="A638" s="729"/>
      <c r="B638" s="738"/>
      <c r="C638" s="751"/>
      <c r="D638" s="752"/>
      <c r="E638" s="752"/>
      <c r="F638" s="752"/>
      <c r="G638" s="752"/>
      <c r="H638" s="752"/>
      <c r="I638" s="752"/>
      <c r="J638" s="752"/>
      <c r="K638" s="752"/>
      <c r="L638" s="752"/>
      <c r="M638" s="752"/>
      <c r="N638" s="753"/>
    </row>
    <row r="639" spans="1:14" ht="15" customHeight="1" x14ac:dyDescent="0.25">
      <c r="A639" s="729"/>
      <c r="B639" s="738"/>
      <c r="C639" s="751"/>
      <c r="D639" s="752"/>
      <c r="E639" s="752"/>
      <c r="F639" s="752"/>
      <c r="G639" s="752"/>
      <c r="H639" s="752"/>
      <c r="I639" s="752"/>
      <c r="J639" s="752"/>
      <c r="K639" s="752"/>
      <c r="L639" s="752"/>
      <c r="M639" s="752"/>
      <c r="N639" s="753"/>
    </row>
    <row r="640" spans="1:14" ht="15" customHeight="1" x14ac:dyDescent="0.25">
      <c r="A640" s="729"/>
      <c r="B640" s="738"/>
      <c r="C640" s="751"/>
      <c r="D640" s="752"/>
      <c r="E640" s="752"/>
      <c r="F640" s="752"/>
      <c r="G640" s="752"/>
      <c r="H640" s="752"/>
      <c r="I640" s="752"/>
      <c r="J640" s="752"/>
      <c r="K640" s="752"/>
      <c r="L640" s="752"/>
      <c r="M640" s="752"/>
      <c r="N640" s="753"/>
    </row>
    <row r="641" spans="1:14" ht="15" customHeight="1" x14ac:dyDescent="0.25">
      <c r="A641" s="729"/>
      <c r="B641" s="738"/>
      <c r="C641" s="751"/>
      <c r="D641" s="752"/>
      <c r="E641" s="752"/>
      <c r="F641" s="752"/>
      <c r="G641" s="752"/>
      <c r="H641" s="752"/>
      <c r="I641" s="752"/>
      <c r="J641" s="752"/>
      <c r="K641" s="752"/>
      <c r="L641" s="752"/>
      <c r="M641" s="752"/>
      <c r="N641" s="753"/>
    </row>
    <row r="642" spans="1:14" ht="15" customHeight="1" x14ac:dyDescent="0.25">
      <c r="A642" s="729"/>
      <c r="B642" s="738"/>
      <c r="C642" s="751"/>
      <c r="D642" s="752"/>
      <c r="E642" s="752"/>
      <c r="F642" s="752"/>
      <c r="G642" s="752"/>
      <c r="H642" s="752"/>
      <c r="I642" s="752"/>
      <c r="J642" s="752"/>
      <c r="K642" s="752"/>
      <c r="L642" s="752"/>
      <c r="M642" s="752"/>
      <c r="N642" s="753"/>
    </row>
    <row r="643" spans="1:14" ht="15" customHeight="1" x14ac:dyDescent="0.25">
      <c r="A643" s="729"/>
      <c r="B643" s="738"/>
      <c r="C643" s="751"/>
      <c r="D643" s="752"/>
      <c r="E643" s="752"/>
      <c r="F643" s="752"/>
      <c r="G643" s="752"/>
      <c r="H643" s="752"/>
      <c r="I643" s="752"/>
      <c r="J643" s="752"/>
      <c r="K643" s="752"/>
      <c r="L643" s="752"/>
      <c r="M643" s="752"/>
      <c r="N643" s="753"/>
    </row>
    <row r="644" spans="1:14" ht="15" customHeight="1" x14ac:dyDescent="0.25">
      <c r="A644" s="729"/>
      <c r="B644" s="738"/>
      <c r="C644" s="751"/>
      <c r="D644" s="752"/>
      <c r="E644" s="752"/>
      <c r="F644" s="752"/>
      <c r="G644" s="752"/>
      <c r="H644" s="752"/>
      <c r="I644" s="752"/>
      <c r="J644" s="752"/>
      <c r="K644" s="752"/>
      <c r="L644" s="752"/>
      <c r="M644" s="752"/>
      <c r="N644" s="753"/>
    </row>
    <row r="645" spans="1:14" ht="15" customHeight="1" x14ac:dyDescent="0.25">
      <c r="A645" s="729"/>
      <c r="B645" s="738"/>
      <c r="C645" s="751"/>
      <c r="D645" s="752"/>
      <c r="E645" s="752"/>
      <c r="F645" s="752"/>
      <c r="G645" s="752"/>
      <c r="H645" s="752"/>
      <c r="I645" s="752"/>
      <c r="J645" s="752"/>
      <c r="K645" s="752"/>
      <c r="L645" s="752"/>
      <c r="M645" s="752"/>
      <c r="N645" s="753"/>
    </row>
    <row r="646" spans="1:14" ht="15" customHeight="1" x14ac:dyDescent="0.25">
      <c r="A646" s="729"/>
      <c r="B646" s="738"/>
      <c r="C646" s="751"/>
      <c r="D646" s="752"/>
      <c r="E646" s="752"/>
      <c r="F646" s="752"/>
      <c r="G646" s="752"/>
      <c r="H646" s="752"/>
      <c r="I646" s="752"/>
      <c r="J646" s="752"/>
      <c r="K646" s="752"/>
      <c r="L646" s="752"/>
      <c r="M646" s="752"/>
      <c r="N646" s="753"/>
    </row>
    <row r="647" spans="1:14" ht="15" customHeight="1" x14ac:dyDescent="0.25">
      <c r="A647" s="729"/>
      <c r="B647" s="738"/>
      <c r="C647" s="751"/>
      <c r="D647" s="752"/>
      <c r="E647" s="752"/>
      <c r="F647" s="752"/>
      <c r="G647" s="752"/>
      <c r="H647" s="752"/>
      <c r="I647" s="752"/>
      <c r="J647" s="752"/>
      <c r="K647" s="752"/>
      <c r="L647" s="752"/>
      <c r="M647" s="752"/>
      <c r="N647" s="753"/>
    </row>
    <row r="648" spans="1:14" ht="15.75" customHeight="1" thickBot="1" x14ac:dyDescent="0.3">
      <c r="A648" s="730"/>
      <c r="B648" s="739"/>
      <c r="C648" s="751"/>
      <c r="D648" s="752"/>
      <c r="E648" s="752"/>
      <c r="F648" s="752"/>
      <c r="G648" s="752"/>
      <c r="H648" s="752"/>
      <c r="I648" s="752"/>
      <c r="J648" s="752"/>
      <c r="K648" s="752"/>
      <c r="L648" s="752"/>
      <c r="M648" s="752"/>
      <c r="N648" s="753"/>
    </row>
    <row r="649" spans="1:14" ht="15" customHeight="1" x14ac:dyDescent="0.25">
      <c r="A649" s="728">
        <v>29</v>
      </c>
      <c r="B649" s="737" t="str">
        <f>VLOOKUP(A649,PROPONENTES!$A$10:$B$42,2)</f>
        <v xml:space="preserve">CONSORCIO PARQUES K. 24	</v>
      </c>
      <c r="C649" s="748" t="s">
        <v>589</v>
      </c>
      <c r="D649" s="749"/>
      <c r="E649" s="749"/>
      <c r="F649" s="749"/>
      <c r="G649" s="749"/>
      <c r="H649" s="749"/>
      <c r="I649" s="749"/>
      <c r="J649" s="749"/>
      <c r="K649" s="749"/>
      <c r="L649" s="749"/>
      <c r="M649" s="749"/>
      <c r="N649" s="750"/>
    </row>
    <row r="650" spans="1:14" ht="15" customHeight="1" x14ac:dyDescent="0.25">
      <c r="A650" s="729"/>
      <c r="B650" s="738"/>
      <c r="C650" s="751"/>
      <c r="D650" s="752"/>
      <c r="E650" s="752"/>
      <c r="F650" s="752"/>
      <c r="G650" s="752"/>
      <c r="H650" s="752"/>
      <c r="I650" s="752"/>
      <c r="J650" s="752"/>
      <c r="K650" s="752"/>
      <c r="L650" s="752"/>
      <c r="M650" s="752"/>
      <c r="N650" s="753"/>
    </row>
    <row r="651" spans="1:14" ht="15" customHeight="1" x14ac:dyDescent="0.25">
      <c r="A651" s="729"/>
      <c r="B651" s="738"/>
      <c r="C651" s="751"/>
      <c r="D651" s="752"/>
      <c r="E651" s="752"/>
      <c r="F651" s="752"/>
      <c r="G651" s="752"/>
      <c r="H651" s="752"/>
      <c r="I651" s="752"/>
      <c r="J651" s="752"/>
      <c r="K651" s="752"/>
      <c r="L651" s="752"/>
      <c r="M651" s="752"/>
      <c r="N651" s="753"/>
    </row>
    <row r="652" spans="1:14" ht="15" customHeight="1" x14ac:dyDescent="0.25">
      <c r="A652" s="729"/>
      <c r="B652" s="738"/>
      <c r="C652" s="751"/>
      <c r="D652" s="752"/>
      <c r="E652" s="752"/>
      <c r="F652" s="752"/>
      <c r="G652" s="752"/>
      <c r="H652" s="752"/>
      <c r="I652" s="752"/>
      <c r="J652" s="752"/>
      <c r="K652" s="752"/>
      <c r="L652" s="752"/>
      <c r="M652" s="752"/>
      <c r="N652" s="753"/>
    </row>
    <row r="653" spans="1:14" ht="15" customHeight="1" x14ac:dyDescent="0.25">
      <c r="A653" s="729"/>
      <c r="B653" s="738"/>
      <c r="C653" s="751"/>
      <c r="D653" s="752"/>
      <c r="E653" s="752"/>
      <c r="F653" s="752"/>
      <c r="G653" s="752"/>
      <c r="H653" s="752"/>
      <c r="I653" s="752"/>
      <c r="J653" s="752"/>
      <c r="K653" s="752"/>
      <c r="L653" s="752"/>
      <c r="M653" s="752"/>
      <c r="N653" s="753"/>
    </row>
    <row r="654" spans="1:14" ht="15" customHeight="1" x14ac:dyDescent="0.25">
      <c r="A654" s="729"/>
      <c r="B654" s="738"/>
      <c r="C654" s="751"/>
      <c r="D654" s="752"/>
      <c r="E654" s="752"/>
      <c r="F654" s="752"/>
      <c r="G654" s="752"/>
      <c r="H654" s="752"/>
      <c r="I654" s="752"/>
      <c r="J654" s="752"/>
      <c r="K654" s="752"/>
      <c r="L654" s="752"/>
      <c r="M654" s="752"/>
      <c r="N654" s="753"/>
    </row>
    <row r="655" spans="1:14" ht="15" customHeight="1" x14ac:dyDescent="0.25">
      <c r="A655" s="729"/>
      <c r="B655" s="738"/>
      <c r="C655" s="751"/>
      <c r="D655" s="752"/>
      <c r="E655" s="752"/>
      <c r="F655" s="752"/>
      <c r="G655" s="752"/>
      <c r="H655" s="752"/>
      <c r="I655" s="752"/>
      <c r="J655" s="752"/>
      <c r="K655" s="752"/>
      <c r="L655" s="752"/>
      <c r="M655" s="752"/>
      <c r="N655" s="753"/>
    </row>
    <row r="656" spans="1:14" ht="15" customHeight="1" x14ac:dyDescent="0.25">
      <c r="A656" s="729"/>
      <c r="B656" s="738"/>
      <c r="C656" s="751"/>
      <c r="D656" s="752"/>
      <c r="E656" s="752"/>
      <c r="F656" s="752"/>
      <c r="G656" s="752"/>
      <c r="H656" s="752"/>
      <c r="I656" s="752"/>
      <c r="J656" s="752"/>
      <c r="K656" s="752"/>
      <c r="L656" s="752"/>
      <c r="M656" s="752"/>
      <c r="N656" s="753"/>
    </row>
    <row r="657" spans="1:14" ht="15" customHeight="1" x14ac:dyDescent="0.25">
      <c r="A657" s="729"/>
      <c r="B657" s="738"/>
      <c r="C657" s="751"/>
      <c r="D657" s="752"/>
      <c r="E657" s="752"/>
      <c r="F657" s="752"/>
      <c r="G657" s="752"/>
      <c r="H657" s="752"/>
      <c r="I657" s="752"/>
      <c r="J657" s="752"/>
      <c r="K657" s="752"/>
      <c r="L657" s="752"/>
      <c r="M657" s="752"/>
      <c r="N657" s="753"/>
    </row>
    <row r="658" spans="1:14" ht="15" customHeight="1" x14ac:dyDescent="0.25">
      <c r="A658" s="729"/>
      <c r="B658" s="738"/>
      <c r="C658" s="751"/>
      <c r="D658" s="752"/>
      <c r="E658" s="752"/>
      <c r="F658" s="752"/>
      <c r="G658" s="752"/>
      <c r="H658" s="752"/>
      <c r="I658" s="752"/>
      <c r="J658" s="752"/>
      <c r="K658" s="752"/>
      <c r="L658" s="752"/>
      <c r="M658" s="752"/>
      <c r="N658" s="753"/>
    </row>
    <row r="659" spans="1:14" ht="15" customHeight="1" x14ac:dyDescent="0.25">
      <c r="A659" s="729"/>
      <c r="B659" s="738"/>
      <c r="C659" s="751"/>
      <c r="D659" s="752"/>
      <c r="E659" s="752"/>
      <c r="F659" s="752"/>
      <c r="G659" s="752"/>
      <c r="H659" s="752"/>
      <c r="I659" s="752"/>
      <c r="J659" s="752"/>
      <c r="K659" s="752"/>
      <c r="L659" s="752"/>
      <c r="M659" s="752"/>
      <c r="N659" s="753"/>
    </row>
    <row r="660" spans="1:14" ht="15" customHeight="1" x14ac:dyDescent="0.25">
      <c r="A660" s="729"/>
      <c r="B660" s="738"/>
      <c r="C660" s="751"/>
      <c r="D660" s="752"/>
      <c r="E660" s="752"/>
      <c r="F660" s="752"/>
      <c r="G660" s="752"/>
      <c r="H660" s="752"/>
      <c r="I660" s="752"/>
      <c r="J660" s="752"/>
      <c r="K660" s="752"/>
      <c r="L660" s="752"/>
      <c r="M660" s="752"/>
      <c r="N660" s="753"/>
    </row>
    <row r="661" spans="1:14" ht="15" customHeight="1" x14ac:dyDescent="0.25">
      <c r="A661" s="729"/>
      <c r="B661" s="738"/>
      <c r="C661" s="751"/>
      <c r="D661" s="752"/>
      <c r="E661" s="752"/>
      <c r="F661" s="752"/>
      <c r="G661" s="752"/>
      <c r="H661" s="752"/>
      <c r="I661" s="752"/>
      <c r="J661" s="752"/>
      <c r="K661" s="752"/>
      <c r="L661" s="752"/>
      <c r="M661" s="752"/>
      <c r="N661" s="753"/>
    </row>
    <row r="662" spans="1:14" ht="15" customHeight="1" x14ac:dyDescent="0.25">
      <c r="A662" s="729"/>
      <c r="B662" s="738"/>
      <c r="C662" s="751"/>
      <c r="D662" s="752"/>
      <c r="E662" s="752"/>
      <c r="F662" s="752"/>
      <c r="G662" s="752"/>
      <c r="H662" s="752"/>
      <c r="I662" s="752"/>
      <c r="J662" s="752"/>
      <c r="K662" s="752"/>
      <c r="L662" s="752"/>
      <c r="M662" s="752"/>
      <c r="N662" s="753"/>
    </row>
    <row r="663" spans="1:14" ht="15" customHeight="1" x14ac:dyDescent="0.25">
      <c r="A663" s="729"/>
      <c r="B663" s="738"/>
      <c r="C663" s="751"/>
      <c r="D663" s="752"/>
      <c r="E663" s="752"/>
      <c r="F663" s="752"/>
      <c r="G663" s="752"/>
      <c r="H663" s="752"/>
      <c r="I663" s="752"/>
      <c r="J663" s="752"/>
      <c r="K663" s="752"/>
      <c r="L663" s="752"/>
      <c r="M663" s="752"/>
      <c r="N663" s="753"/>
    </row>
    <row r="664" spans="1:14" ht="15" customHeight="1" x14ac:dyDescent="0.25">
      <c r="A664" s="729"/>
      <c r="B664" s="738"/>
      <c r="C664" s="751"/>
      <c r="D664" s="752"/>
      <c r="E664" s="752"/>
      <c r="F664" s="752"/>
      <c r="G664" s="752"/>
      <c r="H664" s="752"/>
      <c r="I664" s="752"/>
      <c r="J664" s="752"/>
      <c r="K664" s="752"/>
      <c r="L664" s="752"/>
      <c r="M664" s="752"/>
      <c r="N664" s="753"/>
    </row>
    <row r="665" spans="1:14" ht="15" customHeight="1" x14ac:dyDescent="0.25">
      <c r="A665" s="729"/>
      <c r="B665" s="738"/>
      <c r="C665" s="751"/>
      <c r="D665" s="752"/>
      <c r="E665" s="752"/>
      <c r="F665" s="752"/>
      <c r="G665" s="752"/>
      <c r="H665" s="752"/>
      <c r="I665" s="752"/>
      <c r="J665" s="752"/>
      <c r="K665" s="752"/>
      <c r="L665" s="752"/>
      <c r="M665" s="752"/>
      <c r="N665" s="753"/>
    </row>
    <row r="666" spans="1:14" ht="15" customHeight="1" x14ac:dyDescent="0.25">
      <c r="A666" s="729"/>
      <c r="B666" s="738"/>
      <c r="C666" s="751"/>
      <c r="D666" s="752"/>
      <c r="E666" s="752"/>
      <c r="F666" s="752"/>
      <c r="G666" s="752"/>
      <c r="H666" s="752"/>
      <c r="I666" s="752"/>
      <c r="J666" s="752"/>
      <c r="K666" s="752"/>
      <c r="L666" s="752"/>
      <c r="M666" s="752"/>
      <c r="N666" s="753"/>
    </row>
    <row r="667" spans="1:14" ht="15" customHeight="1" x14ac:dyDescent="0.25">
      <c r="A667" s="729"/>
      <c r="B667" s="738"/>
      <c r="C667" s="751"/>
      <c r="D667" s="752"/>
      <c r="E667" s="752"/>
      <c r="F667" s="752"/>
      <c r="G667" s="752"/>
      <c r="H667" s="752"/>
      <c r="I667" s="752"/>
      <c r="J667" s="752"/>
      <c r="K667" s="752"/>
      <c r="L667" s="752"/>
      <c r="M667" s="752"/>
      <c r="N667" s="753"/>
    </row>
    <row r="668" spans="1:14" ht="15" customHeight="1" x14ac:dyDescent="0.25">
      <c r="A668" s="729"/>
      <c r="B668" s="738"/>
      <c r="C668" s="751"/>
      <c r="D668" s="752"/>
      <c r="E668" s="752"/>
      <c r="F668" s="752"/>
      <c r="G668" s="752"/>
      <c r="H668" s="752"/>
      <c r="I668" s="752"/>
      <c r="J668" s="752"/>
      <c r="K668" s="752"/>
      <c r="L668" s="752"/>
      <c r="M668" s="752"/>
      <c r="N668" s="753"/>
    </row>
    <row r="669" spans="1:14" ht="15" customHeight="1" x14ac:dyDescent="0.25">
      <c r="A669" s="729"/>
      <c r="B669" s="738"/>
      <c r="C669" s="751"/>
      <c r="D669" s="752"/>
      <c r="E669" s="752"/>
      <c r="F669" s="752"/>
      <c r="G669" s="752"/>
      <c r="H669" s="752"/>
      <c r="I669" s="752"/>
      <c r="J669" s="752"/>
      <c r="K669" s="752"/>
      <c r="L669" s="752"/>
      <c r="M669" s="752"/>
      <c r="N669" s="753"/>
    </row>
    <row r="670" spans="1:14" ht="15" customHeight="1" x14ac:dyDescent="0.25">
      <c r="A670" s="729"/>
      <c r="B670" s="738"/>
      <c r="C670" s="751"/>
      <c r="D670" s="752"/>
      <c r="E670" s="752"/>
      <c r="F670" s="752"/>
      <c r="G670" s="752"/>
      <c r="H670" s="752"/>
      <c r="I670" s="752"/>
      <c r="J670" s="752"/>
      <c r="K670" s="752"/>
      <c r="L670" s="752"/>
      <c r="M670" s="752"/>
      <c r="N670" s="753"/>
    </row>
    <row r="671" spans="1:14" ht="15.75" customHeight="1" thickBot="1" x14ac:dyDescent="0.3">
      <c r="A671" s="730"/>
      <c r="B671" s="739"/>
      <c r="C671" s="751"/>
      <c r="D671" s="752"/>
      <c r="E671" s="752"/>
      <c r="F671" s="752"/>
      <c r="G671" s="752"/>
      <c r="H671" s="752"/>
      <c r="I671" s="752"/>
      <c r="J671" s="752"/>
      <c r="K671" s="752"/>
      <c r="L671" s="752"/>
      <c r="M671" s="752"/>
      <c r="N671" s="753"/>
    </row>
    <row r="672" spans="1:14" ht="15" customHeight="1" x14ac:dyDescent="0.25">
      <c r="A672" s="728">
        <v>30</v>
      </c>
      <c r="B672" s="737" t="str">
        <f>VLOOKUP(A672,PROPONENTES!$A$10:$B$42,2)</f>
        <v>GERMAN RAMIREZ BARBOSA</v>
      </c>
      <c r="C672" s="731"/>
      <c r="D672" s="732"/>
      <c r="E672" s="732"/>
      <c r="F672" s="732"/>
      <c r="G672" s="732"/>
      <c r="H672" s="732"/>
      <c r="I672" s="732"/>
      <c r="J672" s="732"/>
      <c r="K672" s="732"/>
      <c r="L672" s="732"/>
      <c r="M672" s="732"/>
      <c r="N672" s="733"/>
    </row>
    <row r="673" spans="1:14" ht="15" customHeight="1" x14ac:dyDescent="0.25">
      <c r="A673" s="729"/>
      <c r="B673" s="738"/>
      <c r="C673" s="734"/>
      <c r="D673" s="735"/>
      <c r="E673" s="735"/>
      <c r="F673" s="735"/>
      <c r="G673" s="735"/>
      <c r="H673" s="735"/>
      <c r="I673" s="735"/>
      <c r="J673" s="735"/>
      <c r="K673" s="735"/>
      <c r="L673" s="735"/>
      <c r="M673" s="735"/>
      <c r="N673" s="736"/>
    </row>
    <row r="674" spans="1:14" ht="15" customHeight="1" x14ac:dyDescent="0.25">
      <c r="A674" s="729"/>
      <c r="B674" s="738"/>
      <c r="C674" s="734"/>
      <c r="D674" s="735"/>
      <c r="E674" s="735"/>
      <c r="F674" s="735"/>
      <c r="G674" s="735"/>
      <c r="H674" s="735"/>
      <c r="I674" s="735"/>
      <c r="J674" s="735"/>
      <c r="K674" s="735"/>
      <c r="L674" s="735"/>
      <c r="M674" s="735"/>
      <c r="N674" s="736"/>
    </row>
    <row r="675" spans="1:14" ht="15" customHeight="1" x14ac:dyDescent="0.25">
      <c r="A675" s="729"/>
      <c r="B675" s="738"/>
      <c r="C675" s="734"/>
      <c r="D675" s="735"/>
      <c r="E675" s="735"/>
      <c r="F675" s="735"/>
      <c r="G675" s="735"/>
      <c r="H675" s="735"/>
      <c r="I675" s="735"/>
      <c r="J675" s="735"/>
      <c r="K675" s="735"/>
      <c r="L675" s="735"/>
      <c r="M675" s="735"/>
      <c r="N675" s="736"/>
    </row>
    <row r="676" spans="1:14" ht="15" customHeight="1" x14ac:dyDescent="0.25">
      <c r="A676" s="729"/>
      <c r="B676" s="738"/>
      <c r="C676" s="734"/>
      <c r="D676" s="735"/>
      <c r="E676" s="735"/>
      <c r="F676" s="735"/>
      <c r="G676" s="735"/>
      <c r="H676" s="735"/>
      <c r="I676" s="735"/>
      <c r="J676" s="735"/>
      <c r="K676" s="735"/>
      <c r="L676" s="735"/>
      <c r="M676" s="735"/>
      <c r="N676" s="736"/>
    </row>
    <row r="677" spans="1:14" ht="15" customHeight="1" x14ac:dyDescent="0.25">
      <c r="A677" s="729"/>
      <c r="B677" s="738"/>
      <c r="C677" s="734"/>
      <c r="D677" s="735"/>
      <c r="E677" s="735"/>
      <c r="F677" s="735"/>
      <c r="G677" s="735"/>
      <c r="H677" s="735"/>
      <c r="I677" s="735"/>
      <c r="J677" s="735"/>
      <c r="K677" s="735"/>
      <c r="L677" s="735"/>
      <c r="M677" s="735"/>
      <c r="N677" s="736"/>
    </row>
    <row r="678" spans="1:14" ht="15" customHeight="1" x14ac:dyDescent="0.25">
      <c r="A678" s="729"/>
      <c r="B678" s="738"/>
      <c r="C678" s="734"/>
      <c r="D678" s="735"/>
      <c r="E678" s="735"/>
      <c r="F678" s="735"/>
      <c r="G678" s="735"/>
      <c r="H678" s="735"/>
      <c r="I678" s="735"/>
      <c r="J678" s="735"/>
      <c r="K678" s="735"/>
      <c r="L678" s="735"/>
      <c r="M678" s="735"/>
      <c r="N678" s="736"/>
    </row>
    <row r="679" spans="1:14" ht="15" customHeight="1" x14ac:dyDescent="0.25">
      <c r="A679" s="729"/>
      <c r="B679" s="738"/>
      <c r="C679" s="734"/>
      <c r="D679" s="735"/>
      <c r="E679" s="735"/>
      <c r="F679" s="735"/>
      <c r="G679" s="735"/>
      <c r="H679" s="735"/>
      <c r="I679" s="735"/>
      <c r="J679" s="735"/>
      <c r="K679" s="735"/>
      <c r="L679" s="735"/>
      <c r="M679" s="735"/>
      <c r="N679" s="736"/>
    </row>
    <row r="680" spans="1:14" ht="15" customHeight="1" x14ac:dyDescent="0.25">
      <c r="A680" s="729"/>
      <c r="B680" s="738"/>
      <c r="C680" s="734"/>
      <c r="D680" s="735"/>
      <c r="E680" s="735"/>
      <c r="F680" s="735"/>
      <c r="G680" s="735"/>
      <c r="H680" s="735"/>
      <c r="I680" s="735"/>
      <c r="J680" s="735"/>
      <c r="K680" s="735"/>
      <c r="L680" s="735"/>
      <c r="M680" s="735"/>
      <c r="N680" s="736"/>
    </row>
    <row r="681" spans="1:14" ht="15" customHeight="1" x14ac:dyDescent="0.25">
      <c r="A681" s="729"/>
      <c r="B681" s="738"/>
      <c r="C681" s="734"/>
      <c r="D681" s="735"/>
      <c r="E681" s="735"/>
      <c r="F681" s="735"/>
      <c r="G681" s="735"/>
      <c r="H681" s="735"/>
      <c r="I681" s="735"/>
      <c r="J681" s="735"/>
      <c r="K681" s="735"/>
      <c r="L681" s="735"/>
      <c r="M681" s="735"/>
      <c r="N681" s="736"/>
    </row>
    <row r="682" spans="1:14" ht="15" customHeight="1" x14ac:dyDescent="0.25">
      <c r="A682" s="729"/>
      <c r="B682" s="738"/>
      <c r="C682" s="734"/>
      <c r="D682" s="735"/>
      <c r="E682" s="735"/>
      <c r="F682" s="735"/>
      <c r="G682" s="735"/>
      <c r="H682" s="735"/>
      <c r="I682" s="735"/>
      <c r="J682" s="735"/>
      <c r="K682" s="735"/>
      <c r="L682" s="735"/>
      <c r="M682" s="735"/>
      <c r="N682" s="736"/>
    </row>
    <row r="683" spans="1:14" ht="15" customHeight="1" x14ac:dyDescent="0.25">
      <c r="A683" s="729"/>
      <c r="B683" s="738"/>
      <c r="C683" s="734"/>
      <c r="D683" s="735"/>
      <c r="E683" s="735"/>
      <c r="F683" s="735"/>
      <c r="G683" s="735"/>
      <c r="H683" s="735"/>
      <c r="I683" s="735"/>
      <c r="J683" s="735"/>
      <c r="K683" s="735"/>
      <c r="L683" s="735"/>
      <c r="M683" s="735"/>
      <c r="N683" s="736"/>
    </row>
    <row r="684" spans="1:14" ht="15" customHeight="1" x14ac:dyDescent="0.25">
      <c r="A684" s="729"/>
      <c r="B684" s="738"/>
      <c r="C684" s="734"/>
      <c r="D684" s="735"/>
      <c r="E684" s="735"/>
      <c r="F684" s="735"/>
      <c r="G684" s="735"/>
      <c r="H684" s="735"/>
      <c r="I684" s="735"/>
      <c r="J684" s="735"/>
      <c r="K684" s="735"/>
      <c r="L684" s="735"/>
      <c r="M684" s="735"/>
      <c r="N684" s="736"/>
    </row>
    <row r="685" spans="1:14" ht="15" customHeight="1" x14ac:dyDescent="0.25">
      <c r="A685" s="729"/>
      <c r="B685" s="738"/>
      <c r="C685" s="734"/>
      <c r="D685" s="735"/>
      <c r="E685" s="735"/>
      <c r="F685" s="735"/>
      <c r="G685" s="735"/>
      <c r="H685" s="735"/>
      <c r="I685" s="735"/>
      <c r="J685" s="735"/>
      <c r="K685" s="735"/>
      <c r="L685" s="735"/>
      <c r="M685" s="735"/>
      <c r="N685" s="736"/>
    </row>
    <row r="686" spans="1:14" ht="15" customHeight="1" x14ac:dyDescent="0.25">
      <c r="A686" s="729"/>
      <c r="B686" s="738"/>
      <c r="C686" s="734"/>
      <c r="D686" s="735"/>
      <c r="E686" s="735"/>
      <c r="F686" s="735"/>
      <c r="G686" s="735"/>
      <c r="H686" s="735"/>
      <c r="I686" s="735"/>
      <c r="J686" s="735"/>
      <c r="K686" s="735"/>
      <c r="L686" s="735"/>
      <c r="M686" s="735"/>
      <c r="N686" s="736"/>
    </row>
    <row r="687" spans="1:14" ht="15" customHeight="1" x14ac:dyDescent="0.25">
      <c r="A687" s="729"/>
      <c r="B687" s="738"/>
      <c r="C687" s="734"/>
      <c r="D687" s="735"/>
      <c r="E687" s="735"/>
      <c r="F687" s="735"/>
      <c r="G687" s="735"/>
      <c r="H687" s="735"/>
      <c r="I687" s="735"/>
      <c r="J687" s="735"/>
      <c r="K687" s="735"/>
      <c r="L687" s="735"/>
      <c r="M687" s="735"/>
      <c r="N687" s="736"/>
    </row>
    <row r="688" spans="1:14" ht="15" customHeight="1" x14ac:dyDescent="0.25">
      <c r="A688" s="729"/>
      <c r="B688" s="738"/>
      <c r="C688" s="734"/>
      <c r="D688" s="735"/>
      <c r="E688" s="735"/>
      <c r="F688" s="735"/>
      <c r="G688" s="735"/>
      <c r="H688" s="735"/>
      <c r="I688" s="735"/>
      <c r="J688" s="735"/>
      <c r="K688" s="735"/>
      <c r="L688" s="735"/>
      <c r="M688" s="735"/>
      <c r="N688" s="736"/>
    </row>
    <row r="689" spans="1:14" ht="15" customHeight="1" x14ac:dyDescent="0.25">
      <c r="A689" s="729"/>
      <c r="B689" s="738"/>
      <c r="C689" s="734"/>
      <c r="D689" s="735"/>
      <c r="E689" s="735"/>
      <c r="F689" s="735"/>
      <c r="G689" s="735"/>
      <c r="H689" s="735"/>
      <c r="I689" s="735"/>
      <c r="J689" s="735"/>
      <c r="K689" s="735"/>
      <c r="L689" s="735"/>
      <c r="M689" s="735"/>
      <c r="N689" s="736"/>
    </row>
    <row r="690" spans="1:14" ht="15" customHeight="1" x14ac:dyDescent="0.25">
      <c r="A690" s="729"/>
      <c r="B690" s="738"/>
      <c r="C690" s="734"/>
      <c r="D690" s="735"/>
      <c r="E690" s="735"/>
      <c r="F690" s="735"/>
      <c r="G690" s="735"/>
      <c r="H690" s="735"/>
      <c r="I690" s="735"/>
      <c r="J690" s="735"/>
      <c r="K690" s="735"/>
      <c r="L690" s="735"/>
      <c r="M690" s="735"/>
      <c r="N690" s="736"/>
    </row>
    <row r="691" spans="1:14" ht="15" customHeight="1" x14ac:dyDescent="0.25">
      <c r="A691" s="729"/>
      <c r="B691" s="738"/>
      <c r="C691" s="734"/>
      <c r="D691" s="735"/>
      <c r="E691" s="735"/>
      <c r="F691" s="735"/>
      <c r="G691" s="735"/>
      <c r="H691" s="735"/>
      <c r="I691" s="735"/>
      <c r="J691" s="735"/>
      <c r="K691" s="735"/>
      <c r="L691" s="735"/>
      <c r="M691" s="735"/>
      <c r="N691" s="736"/>
    </row>
    <row r="692" spans="1:14" ht="15" customHeight="1" x14ac:dyDescent="0.25">
      <c r="A692" s="729"/>
      <c r="B692" s="738"/>
      <c r="C692" s="734"/>
      <c r="D692" s="735"/>
      <c r="E692" s="735"/>
      <c r="F692" s="735"/>
      <c r="G692" s="735"/>
      <c r="H692" s="735"/>
      <c r="I692" s="735"/>
      <c r="J692" s="735"/>
      <c r="K692" s="735"/>
      <c r="L692" s="735"/>
      <c r="M692" s="735"/>
      <c r="N692" s="736"/>
    </row>
    <row r="693" spans="1:14" ht="15" customHeight="1" x14ac:dyDescent="0.25">
      <c r="A693" s="729"/>
      <c r="B693" s="738"/>
      <c r="C693" s="734"/>
      <c r="D693" s="735"/>
      <c r="E693" s="735"/>
      <c r="F693" s="735"/>
      <c r="G693" s="735"/>
      <c r="H693" s="735"/>
      <c r="I693" s="735"/>
      <c r="J693" s="735"/>
      <c r="K693" s="735"/>
      <c r="L693" s="735"/>
      <c r="M693" s="735"/>
      <c r="N693" s="736"/>
    </row>
    <row r="694" spans="1:14" ht="15.75" customHeight="1" thickBot="1" x14ac:dyDescent="0.3">
      <c r="A694" s="730"/>
      <c r="B694" s="739"/>
      <c r="C694" s="734"/>
      <c r="D694" s="735"/>
      <c r="E694" s="735"/>
      <c r="F694" s="735"/>
      <c r="G694" s="735"/>
      <c r="H694" s="735"/>
      <c r="I694" s="735"/>
      <c r="J694" s="735"/>
      <c r="K694" s="735"/>
      <c r="L694" s="735"/>
      <c r="M694" s="735"/>
      <c r="N694" s="736"/>
    </row>
    <row r="695" spans="1:14" ht="15" customHeight="1" x14ac:dyDescent="0.25">
      <c r="A695" s="728">
        <v>31</v>
      </c>
      <c r="B695" s="737" t="str">
        <f>VLOOKUP(A695,PROPONENTES!$A$10:$B$42,2)</f>
        <v>CONSTRUCOL SAS</v>
      </c>
      <c r="C695" s="731"/>
      <c r="D695" s="732"/>
      <c r="E695" s="732"/>
      <c r="F695" s="732"/>
      <c r="G695" s="732"/>
      <c r="H695" s="732"/>
      <c r="I695" s="732"/>
      <c r="J695" s="732"/>
      <c r="K695" s="732"/>
      <c r="L695" s="732"/>
      <c r="M695" s="732"/>
      <c r="N695" s="733"/>
    </row>
    <row r="696" spans="1:14" ht="15" customHeight="1" x14ac:dyDescent="0.25">
      <c r="A696" s="729"/>
      <c r="B696" s="738"/>
      <c r="C696" s="734"/>
      <c r="D696" s="735"/>
      <c r="E696" s="735"/>
      <c r="F696" s="735"/>
      <c r="G696" s="735"/>
      <c r="H696" s="735"/>
      <c r="I696" s="735"/>
      <c r="J696" s="735"/>
      <c r="K696" s="735"/>
      <c r="L696" s="735"/>
      <c r="M696" s="735"/>
      <c r="N696" s="736"/>
    </row>
    <row r="697" spans="1:14" ht="15" customHeight="1" x14ac:dyDescent="0.25">
      <c r="A697" s="729"/>
      <c r="B697" s="738"/>
      <c r="C697" s="734"/>
      <c r="D697" s="735"/>
      <c r="E697" s="735"/>
      <c r="F697" s="735"/>
      <c r="G697" s="735"/>
      <c r="H697" s="735"/>
      <c r="I697" s="735"/>
      <c r="J697" s="735"/>
      <c r="K697" s="735"/>
      <c r="L697" s="735"/>
      <c r="M697" s="735"/>
      <c r="N697" s="736"/>
    </row>
    <row r="698" spans="1:14" ht="15" customHeight="1" x14ac:dyDescent="0.25">
      <c r="A698" s="729"/>
      <c r="B698" s="738"/>
      <c r="C698" s="734"/>
      <c r="D698" s="735"/>
      <c r="E698" s="735"/>
      <c r="F698" s="735"/>
      <c r="G698" s="735"/>
      <c r="H698" s="735"/>
      <c r="I698" s="735"/>
      <c r="J698" s="735"/>
      <c r="K698" s="735"/>
      <c r="L698" s="735"/>
      <c r="M698" s="735"/>
      <c r="N698" s="736"/>
    </row>
    <row r="699" spans="1:14" ht="15" customHeight="1" x14ac:dyDescent="0.25">
      <c r="A699" s="729"/>
      <c r="B699" s="738"/>
      <c r="C699" s="734"/>
      <c r="D699" s="735"/>
      <c r="E699" s="735"/>
      <c r="F699" s="735"/>
      <c r="G699" s="735"/>
      <c r="H699" s="735"/>
      <c r="I699" s="735"/>
      <c r="J699" s="735"/>
      <c r="K699" s="735"/>
      <c r="L699" s="735"/>
      <c r="M699" s="735"/>
      <c r="N699" s="736"/>
    </row>
    <row r="700" spans="1:14" ht="15" customHeight="1" x14ac:dyDescent="0.25">
      <c r="A700" s="729"/>
      <c r="B700" s="738"/>
      <c r="C700" s="734"/>
      <c r="D700" s="735"/>
      <c r="E700" s="735"/>
      <c r="F700" s="735"/>
      <c r="G700" s="735"/>
      <c r="H700" s="735"/>
      <c r="I700" s="735"/>
      <c r="J700" s="735"/>
      <c r="K700" s="735"/>
      <c r="L700" s="735"/>
      <c r="M700" s="735"/>
      <c r="N700" s="736"/>
    </row>
    <row r="701" spans="1:14" ht="15" customHeight="1" x14ac:dyDescent="0.25">
      <c r="A701" s="729"/>
      <c r="B701" s="738"/>
      <c r="C701" s="734"/>
      <c r="D701" s="735"/>
      <c r="E701" s="735"/>
      <c r="F701" s="735"/>
      <c r="G701" s="735"/>
      <c r="H701" s="735"/>
      <c r="I701" s="735"/>
      <c r="J701" s="735"/>
      <c r="K701" s="735"/>
      <c r="L701" s="735"/>
      <c r="M701" s="735"/>
      <c r="N701" s="736"/>
    </row>
    <row r="702" spans="1:14" ht="15" customHeight="1" x14ac:dyDescent="0.25">
      <c r="A702" s="729"/>
      <c r="B702" s="738"/>
      <c r="C702" s="734"/>
      <c r="D702" s="735"/>
      <c r="E702" s="735"/>
      <c r="F702" s="735"/>
      <c r="G702" s="735"/>
      <c r="H702" s="735"/>
      <c r="I702" s="735"/>
      <c r="J702" s="735"/>
      <c r="K702" s="735"/>
      <c r="L702" s="735"/>
      <c r="M702" s="735"/>
      <c r="N702" s="736"/>
    </row>
    <row r="703" spans="1:14" ht="15" customHeight="1" x14ac:dyDescent="0.25">
      <c r="A703" s="729"/>
      <c r="B703" s="738"/>
      <c r="C703" s="734"/>
      <c r="D703" s="735"/>
      <c r="E703" s="735"/>
      <c r="F703" s="735"/>
      <c r="G703" s="735"/>
      <c r="H703" s="735"/>
      <c r="I703" s="735"/>
      <c r="J703" s="735"/>
      <c r="K703" s="735"/>
      <c r="L703" s="735"/>
      <c r="M703" s="735"/>
      <c r="N703" s="736"/>
    </row>
    <row r="704" spans="1:14" ht="15" customHeight="1" x14ac:dyDescent="0.25">
      <c r="A704" s="729"/>
      <c r="B704" s="738"/>
      <c r="C704" s="734"/>
      <c r="D704" s="735"/>
      <c r="E704" s="735"/>
      <c r="F704" s="735"/>
      <c r="G704" s="735"/>
      <c r="H704" s="735"/>
      <c r="I704" s="735"/>
      <c r="J704" s="735"/>
      <c r="K704" s="735"/>
      <c r="L704" s="735"/>
      <c r="M704" s="735"/>
      <c r="N704" s="736"/>
    </row>
    <row r="705" spans="1:14" ht="15" customHeight="1" x14ac:dyDescent="0.25">
      <c r="A705" s="729"/>
      <c r="B705" s="738"/>
      <c r="C705" s="734"/>
      <c r="D705" s="735"/>
      <c r="E705" s="735"/>
      <c r="F705" s="735"/>
      <c r="G705" s="735"/>
      <c r="H705" s="735"/>
      <c r="I705" s="735"/>
      <c r="J705" s="735"/>
      <c r="K705" s="735"/>
      <c r="L705" s="735"/>
      <c r="M705" s="735"/>
      <c r="N705" s="736"/>
    </row>
    <row r="706" spans="1:14" ht="15" customHeight="1" x14ac:dyDescent="0.25">
      <c r="A706" s="729"/>
      <c r="B706" s="738"/>
      <c r="C706" s="734"/>
      <c r="D706" s="735"/>
      <c r="E706" s="735"/>
      <c r="F706" s="735"/>
      <c r="G706" s="735"/>
      <c r="H706" s="735"/>
      <c r="I706" s="735"/>
      <c r="J706" s="735"/>
      <c r="K706" s="735"/>
      <c r="L706" s="735"/>
      <c r="M706" s="735"/>
      <c r="N706" s="736"/>
    </row>
    <row r="707" spans="1:14" ht="15" customHeight="1" x14ac:dyDescent="0.25">
      <c r="A707" s="729"/>
      <c r="B707" s="738"/>
      <c r="C707" s="734"/>
      <c r="D707" s="735"/>
      <c r="E707" s="735"/>
      <c r="F707" s="735"/>
      <c r="G707" s="735"/>
      <c r="H707" s="735"/>
      <c r="I707" s="735"/>
      <c r="J707" s="735"/>
      <c r="K707" s="735"/>
      <c r="L707" s="735"/>
      <c r="M707" s="735"/>
      <c r="N707" s="736"/>
    </row>
    <row r="708" spans="1:14" ht="15" customHeight="1" x14ac:dyDescent="0.25">
      <c r="A708" s="729"/>
      <c r="B708" s="738"/>
      <c r="C708" s="734"/>
      <c r="D708" s="735"/>
      <c r="E708" s="735"/>
      <c r="F708" s="735"/>
      <c r="G708" s="735"/>
      <c r="H708" s="735"/>
      <c r="I708" s="735"/>
      <c r="J708" s="735"/>
      <c r="K708" s="735"/>
      <c r="L708" s="735"/>
      <c r="M708" s="735"/>
      <c r="N708" s="736"/>
    </row>
    <row r="709" spans="1:14" ht="15" customHeight="1" x14ac:dyDescent="0.25">
      <c r="A709" s="729"/>
      <c r="B709" s="738"/>
      <c r="C709" s="734"/>
      <c r="D709" s="735"/>
      <c r="E709" s="735"/>
      <c r="F709" s="735"/>
      <c r="G709" s="735"/>
      <c r="H709" s="735"/>
      <c r="I709" s="735"/>
      <c r="J709" s="735"/>
      <c r="K709" s="735"/>
      <c r="L709" s="735"/>
      <c r="M709" s="735"/>
      <c r="N709" s="736"/>
    </row>
    <row r="710" spans="1:14" ht="15" customHeight="1" x14ac:dyDescent="0.25">
      <c r="A710" s="729"/>
      <c r="B710" s="738"/>
      <c r="C710" s="734"/>
      <c r="D710" s="735"/>
      <c r="E710" s="735"/>
      <c r="F710" s="735"/>
      <c r="G710" s="735"/>
      <c r="H710" s="735"/>
      <c r="I710" s="735"/>
      <c r="J710" s="735"/>
      <c r="K710" s="735"/>
      <c r="L710" s="735"/>
      <c r="M710" s="735"/>
      <c r="N710" s="736"/>
    </row>
    <row r="711" spans="1:14" ht="15" customHeight="1" x14ac:dyDescent="0.25">
      <c r="A711" s="729"/>
      <c r="B711" s="738"/>
      <c r="C711" s="734"/>
      <c r="D711" s="735"/>
      <c r="E711" s="735"/>
      <c r="F711" s="735"/>
      <c r="G711" s="735"/>
      <c r="H711" s="735"/>
      <c r="I711" s="735"/>
      <c r="J711" s="735"/>
      <c r="K711" s="735"/>
      <c r="L711" s="735"/>
      <c r="M711" s="735"/>
      <c r="N711" s="736"/>
    </row>
    <row r="712" spans="1:14" ht="15" customHeight="1" x14ac:dyDescent="0.25">
      <c r="A712" s="729"/>
      <c r="B712" s="738"/>
      <c r="C712" s="734"/>
      <c r="D712" s="735"/>
      <c r="E712" s="735"/>
      <c r="F712" s="735"/>
      <c r="G712" s="735"/>
      <c r="H712" s="735"/>
      <c r="I712" s="735"/>
      <c r="J712" s="735"/>
      <c r="K712" s="735"/>
      <c r="L712" s="735"/>
      <c r="M712" s="735"/>
      <c r="N712" s="736"/>
    </row>
    <row r="713" spans="1:14" ht="15" customHeight="1" x14ac:dyDescent="0.25">
      <c r="A713" s="729"/>
      <c r="B713" s="738"/>
      <c r="C713" s="734"/>
      <c r="D713" s="735"/>
      <c r="E713" s="735"/>
      <c r="F713" s="735"/>
      <c r="G713" s="735"/>
      <c r="H713" s="735"/>
      <c r="I713" s="735"/>
      <c r="J713" s="735"/>
      <c r="K713" s="735"/>
      <c r="L713" s="735"/>
      <c r="M713" s="735"/>
      <c r="N713" s="736"/>
    </row>
    <row r="714" spans="1:14" ht="15" customHeight="1" x14ac:dyDescent="0.25">
      <c r="A714" s="729"/>
      <c r="B714" s="738"/>
      <c r="C714" s="734"/>
      <c r="D714" s="735"/>
      <c r="E714" s="735"/>
      <c r="F714" s="735"/>
      <c r="G714" s="735"/>
      <c r="H714" s="735"/>
      <c r="I714" s="735"/>
      <c r="J714" s="735"/>
      <c r="K714" s="735"/>
      <c r="L714" s="735"/>
      <c r="M714" s="735"/>
      <c r="N714" s="736"/>
    </row>
    <row r="715" spans="1:14" ht="15" customHeight="1" x14ac:dyDescent="0.25">
      <c r="A715" s="729"/>
      <c r="B715" s="738"/>
      <c r="C715" s="734"/>
      <c r="D715" s="735"/>
      <c r="E715" s="735"/>
      <c r="F715" s="735"/>
      <c r="G715" s="735"/>
      <c r="H715" s="735"/>
      <c r="I715" s="735"/>
      <c r="J715" s="735"/>
      <c r="K715" s="735"/>
      <c r="L715" s="735"/>
      <c r="M715" s="735"/>
      <c r="N715" s="736"/>
    </row>
    <row r="716" spans="1:14" ht="15" customHeight="1" x14ac:dyDescent="0.25">
      <c r="A716" s="729"/>
      <c r="B716" s="738"/>
      <c r="C716" s="734"/>
      <c r="D716" s="735"/>
      <c r="E716" s="735"/>
      <c r="F716" s="735"/>
      <c r="G716" s="735"/>
      <c r="H716" s="735"/>
      <c r="I716" s="735"/>
      <c r="J716" s="735"/>
      <c r="K716" s="735"/>
      <c r="L716" s="735"/>
      <c r="M716" s="735"/>
      <c r="N716" s="736"/>
    </row>
    <row r="717" spans="1:14" ht="15.75" customHeight="1" thickBot="1" x14ac:dyDescent="0.3">
      <c r="A717" s="730"/>
      <c r="B717" s="739"/>
      <c r="C717" s="734"/>
      <c r="D717" s="735"/>
      <c r="E717" s="735"/>
      <c r="F717" s="735"/>
      <c r="G717" s="735"/>
      <c r="H717" s="735"/>
      <c r="I717" s="735"/>
      <c r="J717" s="735"/>
      <c r="K717" s="735"/>
      <c r="L717" s="735"/>
      <c r="M717" s="735"/>
      <c r="N717" s="736"/>
    </row>
    <row r="718" spans="1:14" ht="15" customHeight="1" x14ac:dyDescent="0.25">
      <c r="A718" s="728">
        <v>32</v>
      </c>
      <c r="B718" s="737" t="str">
        <f>VLOOKUP(A718,PROPONENTES!$A$10:$B$42,2)</f>
        <v>CONSORCIO DISTRITAL-5G</v>
      </c>
      <c r="C718" s="731"/>
      <c r="D718" s="732"/>
      <c r="E718" s="732"/>
      <c r="F718" s="732"/>
      <c r="G718" s="732"/>
      <c r="H718" s="732"/>
      <c r="I718" s="732"/>
      <c r="J718" s="732"/>
      <c r="K718" s="732"/>
      <c r="L718" s="732"/>
      <c r="M718" s="732"/>
      <c r="N718" s="733"/>
    </row>
    <row r="719" spans="1:14" ht="15" customHeight="1" x14ac:dyDescent="0.25">
      <c r="A719" s="729"/>
      <c r="B719" s="738"/>
      <c r="C719" s="734"/>
      <c r="D719" s="735"/>
      <c r="E719" s="735"/>
      <c r="F719" s="735"/>
      <c r="G719" s="735"/>
      <c r="H719" s="735"/>
      <c r="I719" s="735"/>
      <c r="J719" s="735"/>
      <c r="K719" s="735"/>
      <c r="L719" s="735"/>
      <c r="M719" s="735"/>
      <c r="N719" s="736"/>
    </row>
    <row r="720" spans="1:14" ht="15" customHeight="1" x14ac:dyDescent="0.25">
      <c r="A720" s="729"/>
      <c r="B720" s="738"/>
      <c r="C720" s="734"/>
      <c r="D720" s="735"/>
      <c r="E720" s="735"/>
      <c r="F720" s="735"/>
      <c r="G720" s="735"/>
      <c r="H720" s="735"/>
      <c r="I720" s="735"/>
      <c r="J720" s="735"/>
      <c r="K720" s="735"/>
      <c r="L720" s="735"/>
      <c r="M720" s="735"/>
      <c r="N720" s="736"/>
    </row>
    <row r="721" spans="1:14" ht="15" customHeight="1" x14ac:dyDescent="0.25">
      <c r="A721" s="729"/>
      <c r="B721" s="738"/>
      <c r="C721" s="734"/>
      <c r="D721" s="735"/>
      <c r="E721" s="735"/>
      <c r="F721" s="735"/>
      <c r="G721" s="735"/>
      <c r="H721" s="735"/>
      <c r="I721" s="735"/>
      <c r="J721" s="735"/>
      <c r="K721" s="735"/>
      <c r="L721" s="735"/>
      <c r="M721" s="735"/>
      <c r="N721" s="736"/>
    </row>
    <row r="722" spans="1:14" ht="15" customHeight="1" x14ac:dyDescent="0.25">
      <c r="A722" s="729"/>
      <c r="B722" s="738"/>
      <c r="C722" s="734"/>
      <c r="D722" s="735"/>
      <c r="E722" s="735"/>
      <c r="F722" s="735"/>
      <c r="G722" s="735"/>
      <c r="H722" s="735"/>
      <c r="I722" s="735"/>
      <c r="J722" s="735"/>
      <c r="K722" s="735"/>
      <c r="L722" s="735"/>
      <c r="M722" s="735"/>
      <c r="N722" s="736"/>
    </row>
    <row r="723" spans="1:14" ht="15" customHeight="1" x14ac:dyDescent="0.25">
      <c r="A723" s="729"/>
      <c r="B723" s="738"/>
      <c r="C723" s="734"/>
      <c r="D723" s="735"/>
      <c r="E723" s="735"/>
      <c r="F723" s="735"/>
      <c r="G723" s="735"/>
      <c r="H723" s="735"/>
      <c r="I723" s="735"/>
      <c r="J723" s="735"/>
      <c r="K723" s="735"/>
      <c r="L723" s="735"/>
      <c r="M723" s="735"/>
      <c r="N723" s="736"/>
    </row>
    <row r="724" spans="1:14" ht="15" customHeight="1" x14ac:dyDescent="0.25">
      <c r="A724" s="729"/>
      <c r="B724" s="738"/>
      <c r="C724" s="734"/>
      <c r="D724" s="735"/>
      <c r="E724" s="735"/>
      <c r="F724" s="735"/>
      <c r="G724" s="735"/>
      <c r="H724" s="735"/>
      <c r="I724" s="735"/>
      <c r="J724" s="735"/>
      <c r="K724" s="735"/>
      <c r="L724" s="735"/>
      <c r="M724" s="735"/>
      <c r="N724" s="736"/>
    </row>
    <row r="725" spans="1:14" ht="15" customHeight="1" x14ac:dyDescent="0.25">
      <c r="A725" s="729"/>
      <c r="B725" s="738"/>
      <c r="C725" s="734"/>
      <c r="D725" s="735"/>
      <c r="E725" s="735"/>
      <c r="F725" s="735"/>
      <c r="G725" s="735"/>
      <c r="H725" s="735"/>
      <c r="I725" s="735"/>
      <c r="J725" s="735"/>
      <c r="K725" s="735"/>
      <c r="L725" s="735"/>
      <c r="M725" s="735"/>
      <c r="N725" s="736"/>
    </row>
    <row r="726" spans="1:14" ht="15" customHeight="1" x14ac:dyDescent="0.25">
      <c r="A726" s="729"/>
      <c r="B726" s="738"/>
      <c r="C726" s="734"/>
      <c r="D726" s="735"/>
      <c r="E726" s="735"/>
      <c r="F726" s="735"/>
      <c r="G726" s="735"/>
      <c r="H726" s="735"/>
      <c r="I726" s="735"/>
      <c r="J726" s="735"/>
      <c r="K726" s="735"/>
      <c r="L726" s="735"/>
      <c r="M726" s="735"/>
      <c r="N726" s="736"/>
    </row>
    <row r="727" spans="1:14" ht="15" customHeight="1" x14ac:dyDescent="0.25">
      <c r="A727" s="729"/>
      <c r="B727" s="738"/>
      <c r="C727" s="734"/>
      <c r="D727" s="735"/>
      <c r="E727" s="735"/>
      <c r="F727" s="735"/>
      <c r="G727" s="735"/>
      <c r="H727" s="735"/>
      <c r="I727" s="735"/>
      <c r="J727" s="735"/>
      <c r="K727" s="735"/>
      <c r="L727" s="735"/>
      <c r="M727" s="735"/>
      <c r="N727" s="736"/>
    </row>
    <row r="728" spans="1:14" ht="15" customHeight="1" x14ac:dyDescent="0.25">
      <c r="A728" s="729"/>
      <c r="B728" s="738"/>
      <c r="C728" s="734"/>
      <c r="D728" s="735"/>
      <c r="E728" s="735"/>
      <c r="F728" s="735"/>
      <c r="G728" s="735"/>
      <c r="H728" s="735"/>
      <c r="I728" s="735"/>
      <c r="J728" s="735"/>
      <c r="K728" s="735"/>
      <c r="L728" s="735"/>
      <c r="M728" s="735"/>
      <c r="N728" s="736"/>
    </row>
    <row r="729" spans="1:14" ht="15" customHeight="1" x14ac:dyDescent="0.25">
      <c r="A729" s="729"/>
      <c r="B729" s="738"/>
      <c r="C729" s="734"/>
      <c r="D729" s="735"/>
      <c r="E729" s="735"/>
      <c r="F729" s="735"/>
      <c r="G729" s="735"/>
      <c r="H729" s="735"/>
      <c r="I729" s="735"/>
      <c r="J729" s="735"/>
      <c r="K729" s="735"/>
      <c r="L729" s="735"/>
      <c r="M729" s="735"/>
      <c r="N729" s="736"/>
    </row>
    <row r="730" spans="1:14" ht="15" customHeight="1" x14ac:dyDescent="0.25">
      <c r="A730" s="729"/>
      <c r="B730" s="738"/>
      <c r="C730" s="734"/>
      <c r="D730" s="735"/>
      <c r="E730" s="735"/>
      <c r="F730" s="735"/>
      <c r="G730" s="735"/>
      <c r="H730" s="735"/>
      <c r="I730" s="735"/>
      <c r="J730" s="735"/>
      <c r="K730" s="735"/>
      <c r="L730" s="735"/>
      <c r="M730" s="735"/>
      <c r="N730" s="736"/>
    </row>
    <row r="731" spans="1:14" ht="15" customHeight="1" x14ac:dyDescent="0.25">
      <c r="A731" s="729"/>
      <c r="B731" s="738"/>
      <c r="C731" s="734"/>
      <c r="D731" s="735"/>
      <c r="E731" s="735"/>
      <c r="F731" s="735"/>
      <c r="G731" s="735"/>
      <c r="H731" s="735"/>
      <c r="I731" s="735"/>
      <c r="J731" s="735"/>
      <c r="K731" s="735"/>
      <c r="L731" s="735"/>
      <c r="M731" s="735"/>
      <c r="N731" s="736"/>
    </row>
    <row r="732" spans="1:14" ht="15" customHeight="1" x14ac:dyDescent="0.25">
      <c r="A732" s="729"/>
      <c r="B732" s="738"/>
      <c r="C732" s="734"/>
      <c r="D732" s="735"/>
      <c r="E732" s="735"/>
      <c r="F732" s="735"/>
      <c r="G732" s="735"/>
      <c r="H732" s="735"/>
      <c r="I732" s="735"/>
      <c r="J732" s="735"/>
      <c r="K732" s="735"/>
      <c r="L732" s="735"/>
      <c r="M732" s="735"/>
      <c r="N732" s="736"/>
    </row>
    <row r="733" spans="1:14" ht="15" customHeight="1" x14ac:dyDescent="0.25">
      <c r="A733" s="729"/>
      <c r="B733" s="738"/>
      <c r="C733" s="734"/>
      <c r="D733" s="735"/>
      <c r="E733" s="735"/>
      <c r="F733" s="735"/>
      <c r="G733" s="735"/>
      <c r="H733" s="735"/>
      <c r="I733" s="735"/>
      <c r="J733" s="735"/>
      <c r="K733" s="735"/>
      <c r="L733" s="735"/>
      <c r="M733" s="735"/>
      <c r="N733" s="736"/>
    </row>
    <row r="734" spans="1:14" ht="15" customHeight="1" x14ac:dyDescent="0.25">
      <c r="A734" s="729"/>
      <c r="B734" s="738"/>
      <c r="C734" s="734"/>
      <c r="D734" s="735"/>
      <c r="E734" s="735"/>
      <c r="F734" s="735"/>
      <c r="G734" s="735"/>
      <c r="H734" s="735"/>
      <c r="I734" s="735"/>
      <c r="J734" s="735"/>
      <c r="K734" s="735"/>
      <c r="L734" s="735"/>
      <c r="M734" s="735"/>
      <c r="N734" s="736"/>
    </row>
    <row r="735" spans="1:14" ht="15" customHeight="1" x14ac:dyDescent="0.25">
      <c r="A735" s="729"/>
      <c r="B735" s="738"/>
      <c r="C735" s="734"/>
      <c r="D735" s="735"/>
      <c r="E735" s="735"/>
      <c r="F735" s="735"/>
      <c r="G735" s="735"/>
      <c r="H735" s="735"/>
      <c r="I735" s="735"/>
      <c r="J735" s="735"/>
      <c r="K735" s="735"/>
      <c r="L735" s="735"/>
      <c r="M735" s="735"/>
      <c r="N735" s="736"/>
    </row>
    <row r="736" spans="1:14" ht="15" customHeight="1" x14ac:dyDescent="0.25">
      <c r="A736" s="729"/>
      <c r="B736" s="738"/>
      <c r="C736" s="734"/>
      <c r="D736" s="735"/>
      <c r="E736" s="735"/>
      <c r="F736" s="735"/>
      <c r="G736" s="735"/>
      <c r="H736" s="735"/>
      <c r="I736" s="735"/>
      <c r="J736" s="735"/>
      <c r="K736" s="735"/>
      <c r="L736" s="735"/>
      <c r="M736" s="735"/>
      <c r="N736" s="736"/>
    </row>
    <row r="737" spans="1:14" ht="15" customHeight="1" x14ac:dyDescent="0.25">
      <c r="A737" s="729"/>
      <c r="B737" s="738"/>
      <c r="C737" s="734"/>
      <c r="D737" s="735"/>
      <c r="E737" s="735"/>
      <c r="F737" s="735"/>
      <c r="G737" s="735"/>
      <c r="H737" s="735"/>
      <c r="I737" s="735"/>
      <c r="J737" s="735"/>
      <c r="K737" s="735"/>
      <c r="L737" s="735"/>
      <c r="M737" s="735"/>
      <c r="N737" s="736"/>
    </row>
    <row r="738" spans="1:14" ht="15" customHeight="1" x14ac:dyDescent="0.25">
      <c r="A738" s="729"/>
      <c r="B738" s="738"/>
      <c r="C738" s="734"/>
      <c r="D738" s="735"/>
      <c r="E738" s="735"/>
      <c r="F738" s="735"/>
      <c r="G738" s="735"/>
      <c r="H738" s="735"/>
      <c r="I738" s="735"/>
      <c r="J738" s="735"/>
      <c r="K738" s="735"/>
      <c r="L738" s="735"/>
      <c r="M738" s="735"/>
      <c r="N738" s="736"/>
    </row>
    <row r="739" spans="1:14" ht="15" customHeight="1" x14ac:dyDescent="0.25">
      <c r="A739" s="729"/>
      <c r="B739" s="738"/>
      <c r="C739" s="734"/>
      <c r="D739" s="735"/>
      <c r="E739" s="735"/>
      <c r="F739" s="735"/>
      <c r="G739" s="735"/>
      <c r="H739" s="735"/>
      <c r="I739" s="735"/>
      <c r="J739" s="735"/>
      <c r="K739" s="735"/>
      <c r="L739" s="735"/>
      <c r="M739" s="735"/>
      <c r="N739" s="736"/>
    </row>
    <row r="740" spans="1:14" ht="15.75" customHeight="1" thickBot="1" x14ac:dyDescent="0.3">
      <c r="A740" s="730"/>
      <c r="B740" s="739"/>
      <c r="C740" s="734"/>
      <c r="D740" s="735"/>
      <c r="E740" s="735"/>
      <c r="F740" s="735"/>
      <c r="G740" s="735"/>
      <c r="H740" s="735"/>
      <c r="I740" s="735"/>
      <c r="J740" s="735"/>
      <c r="K740" s="735"/>
      <c r="L740" s="735"/>
      <c r="M740" s="735"/>
      <c r="N740" s="736"/>
    </row>
    <row r="741" spans="1:14" ht="15" customHeight="1" x14ac:dyDescent="0.25">
      <c r="A741" s="728">
        <v>33</v>
      </c>
      <c r="B741" s="737" t="str">
        <f>VLOOKUP(A741,PROPONENTES!$A$10:$B$42,2)</f>
        <v>CONSORCIO PARQUES VECINALES 24</v>
      </c>
      <c r="C741" s="740"/>
      <c r="D741" s="741"/>
      <c r="E741" s="741"/>
      <c r="F741" s="741"/>
      <c r="G741" s="741"/>
      <c r="H741" s="741"/>
      <c r="I741" s="741"/>
      <c r="J741" s="741"/>
      <c r="K741" s="741"/>
      <c r="L741" s="741"/>
      <c r="M741" s="741"/>
      <c r="N741" s="742"/>
    </row>
    <row r="742" spans="1:14" ht="15" customHeight="1" x14ac:dyDescent="0.25">
      <c r="A742" s="729"/>
      <c r="B742" s="738"/>
      <c r="C742" s="743"/>
      <c r="D742" s="735"/>
      <c r="E742" s="735"/>
      <c r="F742" s="735"/>
      <c r="G742" s="735"/>
      <c r="H742" s="735"/>
      <c r="I742" s="735"/>
      <c r="J742" s="735"/>
      <c r="K742" s="735"/>
      <c r="L742" s="735"/>
      <c r="M742" s="735"/>
      <c r="N742" s="744"/>
    </row>
    <row r="743" spans="1:14" ht="15" customHeight="1" x14ac:dyDescent="0.25">
      <c r="A743" s="729"/>
      <c r="B743" s="738"/>
      <c r="C743" s="743"/>
      <c r="D743" s="735"/>
      <c r="E743" s="735"/>
      <c r="F743" s="735"/>
      <c r="G743" s="735"/>
      <c r="H743" s="735"/>
      <c r="I743" s="735"/>
      <c r="J743" s="735"/>
      <c r="K743" s="735"/>
      <c r="L743" s="735"/>
      <c r="M743" s="735"/>
      <c r="N743" s="744"/>
    </row>
    <row r="744" spans="1:14" ht="15" customHeight="1" x14ac:dyDescent="0.25">
      <c r="A744" s="729"/>
      <c r="B744" s="738"/>
      <c r="C744" s="743"/>
      <c r="D744" s="735"/>
      <c r="E744" s="735"/>
      <c r="F744" s="735"/>
      <c r="G744" s="735"/>
      <c r="H744" s="735"/>
      <c r="I744" s="735"/>
      <c r="J744" s="735"/>
      <c r="K744" s="735"/>
      <c r="L744" s="735"/>
      <c r="M744" s="735"/>
      <c r="N744" s="744"/>
    </row>
    <row r="745" spans="1:14" ht="15" customHeight="1" x14ac:dyDescent="0.25">
      <c r="A745" s="729"/>
      <c r="B745" s="738"/>
      <c r="C745" s="743"/>
      <c r="D745" s="735"/>
      <c r="E745" s="735"/>
      <c r="F745" s="735"/>
      <c r="G745" s="735"/>
      <c r="H745" s="735"/>
      <c r="I745" s="735"/>
      <c r="J745" s="735"/>
      <c r="K745" s="735"/>
      <c r="L745" s="735"/>
      <c r="M745" s="735"/>
      <c r="N745" s="744"/>
    </row>
    <row r="746" spans="1:14" ht="15" customHeight="1" x14ac:dyDescent="0.25">
      <c r="A746" s="729"/>
      <c r="B746" s="738"/>
      <c r="C746" s="743"/>
      <c r="D746" s="735"/>
      <c r="E746" s="735"/>
      <c r="F746" s="735"/>
      <c r="G746" s="735"/>
      <c r="H746" s="735"/>
      <c r="I746" s="735"/>
      <c r="J746" s="735"/>
      <c r="K746" s="735"/>
      <c r="L746" s="735"/>
      <c r="M746" s="735"/>
      <c r="N746" s="744"/>
    </row>
    <row r="747" spans="1:14" ht="15" customHeight="1" x14ac:dyDescent="0.25">
      <c r="A747" s="729"/>
      <c r="B747" s="738"/>
      <c r="C747" s="743"/>
      <c r="D747" s="735"/>
      <c r="E747" s="735"/>
      <c r="F747" s="735"/>
      <c r="G747" s="735"/>
      <c r="H747" s="735"/>
      <c r="I747" s="735"/>
      <c r="J747" s="735"/>
      <c r="K747" s="735"/>
      <c r="L747" s="735"/>
      <c r="M747" s="735"/>
      <c r="N747" s="744"/>
    </row>
    <row r="748" spans="1:14" ht="15" customHeight="1" x14ac:dyDescent="0.25">
      <c r="A748" s="729"/>
      <c r="B748" s="738"/>
      <c r="C748" s="743"/>
      <c r="D748" s="735"/>
      <c r="E748" s="735"/>
      <c r="F748" s="735"/>
      <c r="G748" s="735"/>
      <c r="H748" s="735"/>
      <c r="I748" s="735"/>
      <c r="J748" s="735"/>
      <c r="K748" s="735"/>
      <c r="L748" s="735"/>
      <c r="M748" s="735"/>
      <c r="N748" s="744"/>
    </row>
    <row r="749" spans="1:14" ht="15" customHeight="1" x14ac:dyDescent="0.25">
      <c r="A749" s="729"/>
      <c r="B749" s="738"/>
      <c r="C749" s="743"/>
      <c r="D749" s="735"/>
      <c r="E749" s="735"/>
      <c r="F749" s="735"/>
      <c r="G749" s="735"/>
      <c r="H749" s="735"/>
      <c r="I749" s="735"/>
      <c r="J749" s="735"/>
      <c r="K749" s="735"/>
      <c r="L749" s="735"/>
      <c r="M749" s="735"/>
      <c r="N749" s="744"/>
    </row>
    <row r="750" spans="1:14" ht="15" customHeight="1" x14ac:dyDescent="0.25">
      <c r="A750" s="729"/>
      <c r="B750" s="738"/>
      <c r="C750" s="743"/>
      <c r="D750" s="735"/>
      <c r="E750" s="735"/>
      <c r="F750" s="735"/>
      <c r="G750" s="735"/>
      <c r="H750" s="735"/>
      <c r="I750" s="735"/>
      <c r="J750" s="735"/>
      <c r="K750" s="735"/>
      <c r="L750" s="735"/>
      <c r="M750" s="735"/>
      <c r="N750" s="744"/>
    </row>
    <row r="751" spans="1:14" ht="15" customHeight="1" x14ac:dyDescent="0.25">
      <c r="A751" s="729"/>
      <c r="B751" s="738"/>
      <c r="C751" s="743"/>
      <c r="D751" s="735"/>
      <c r="E751" s="735"/>
      <c r="F751" s="735"/>
      <c r="G751" s="735"/>
      <c r="H751" s="735"/>
      <c r="I751" s="735"/>
      <c r="J751" s="735"/>
      <c r="K751" s="735"/>
      <c r="L751" s="735"/>
      <c r="M751" s="735"/>
      <c r="N751" s="744"/>
    </row>
    <row r="752" spans="1:14" ht="15" customHeight="1" x14ac:dyDescent="0.25">
      <c r="A752" s="729"/>
      <c r="B752" s="738"/>
      <c r="C752" s="743"/>
      <c r="D752" s="735"/>
      <c r="E752" s="735"/>
      <c r="F752" s="735"/>
      <c r="G752" s="735"/>
      <c r="H752" s="735"/>
      <c r="I752" s="735"/>
      <c r="J752" s="735"/>
      <c r="K752" s="735"/>
      <c r="L752" s="735"/>
      <c r="M752" s="735"/>
      <c r="N752" s="744"/>
    </row>
    <row r="753" spans="1:14" ht="15" customHeight="1" x14ac:dyDescent="0.25">
      <c r="A753" s="729"/>
      <c r="B753" s="738"/>
      <c r="C753" s="743"/>
      <c r="D753" s="735"/>
      <c r="E753" s="735"/>
      <c r="F753" s="735"/>
      <c r="G753" s="735"/>
      <c r="H753" s="735"/>
      <c r="I753" s="735"/>
      <c r="J753" s="735"/>
      <c r="K753" s="735"/>
      <c r="L753" s="735"/>
      <c r="M753" s="735"/>
      <c r="N753" s="744"/>
    </row>
    <row r="754" spans="1:14" ht="15" customHeight="1" x14ac:dyDescent="0.25">
      <c r="A754" s="729"/>
      <c r="B754" s="738"/>
      <c r="C754" s="743"/>
      <c r="D754" s="735"/>
      <c r="E754" s="735"/>
      <c r="F754" s="735"/>
      <c r="G754" s="735"/>
      <c r="H754" s="735"/>
      <c r="I754" s="735"/>
      <c r="J754" s="735"/>
      <c r="K754" s="735"/>
      <c r="L754" s="735"/>
      <c r="M754" s="735"/>
      <c r="N754" s="744"/>
    </row>
    <row r="755" spans="1:14" ht="15" customHeight="1" x14ac:dyDescent="0.25">
      <c r="A755" s="729"/>
      <c r="B755" s="738"/>
      <c r="C755" s="743"/>
      <c r="D755" s="735"/>
      <c r="E755" s="735"/>
      <c r="F755" s="735"/>
      <c r="G755" s="735"/>
      <c r="H755" s="735"/>
      <c r="I755" s="735"/>
      <c r="J755" s="735"/>
      <c r="K755" s="735"/>
      <c r="L755" s="735"/>
      <c r="M755" s="735"/>
      <c r="N755" s="744"/>
    </row>
    <row r="756" spans="1:14" ht="15" customHeight="1" x14ac:dyDescent="0.25">
      <c r="A756" s="729"/>
      <c r="B756" s="738"/>
      <c r="C756" s="743"/>
      <c r="D756" s="735"/>
      <c r="E756" s="735"/>
      <c r="F756" s="735"/>
      <c r="G756" s="735"/>
      <c r="H756" s="735"/>
      <c r="I756" s="735"/>
      <c r="J756" s="735"/>
      <c r="K756" s="735"/>
      <c r="L756" s="735"/>
      <c r="M756" s="735"/>
      <c r="N756" s="744"/>
    </row>
    <row r="757" spans="1:14" ht="15" customHeight="1" x14ac:dyDescent="0.25">
      <c r="A757" s="729"/>
      <c r="B757" s="738"/>
      <c r="C757" s="743"/>
      <c r="D757" s="735"/>
      <c r="E757" s="735"/>
      <c r="F757" s="735"/>
      <c r="G757" s="735"/>
      <c r="H757" s="735"/>
      <c r="I757" s="735"/>
      <c r="J757" s="735"/>
      <c r="K757" s="735"/>
      <c r="L757" s="735"/>
      <c r="M757" s="735"/>
      <c r="N757" s="744"/>
    </row>
    <row r="758" spans="1:14" ht="15" customHeight="1" x14ac:dyDescent="0.25">
      <c r="A758" s="729"/>
      <c r="B758" s="738"/>
      <c r="C758" s="743"/>
      <c r="D758" s="735"/>
      <c r="E758" s="735"/>
      <c r="F758" s="735"/>
      <c r="G758" s="735"/>
      <c r="H758" s="735"/>
      <c r="I758" s="735"/>
      <c r="J758" s="735"/>
      <c r="K758" s="735"/>
      <c r="L758" s="735"/>
      <c r="M758" s="735"/>
      <c r="N758" s="744"/>
    </row>
    <row r="759" spans="1:14" ht="15" customHeight="1" x14ac:dyDescent="0.25">
      <c r="A759" s="729"/>
      <c r="B759" s="738"/>
      <c r="C759" s="743"/>
      <c r="D759" s="735"/>
      <c r="E759" s="735"/>
      <c r="F759" s="735"/>
      <c r="G759" s="735"/>
      <c r="H759" s="735"/>
      <c r="I759" s="735"/>
      <c r="J759" s="735"/>
      <c r="K759" s="735"/>
      <c r="L759" s="735"/>
      <c r="M759" s="735"/>
      <c r="N759" s="744"/>
    </row>
    <row r="760" spans="1:14" ht="15" customHeight="1" x14ac:dyDescent="0.25">
      <c r="A760" s="729"/>
      <c r="B760" s="738"/>
      <c r="C760" s="743"/>
      <c r="D760" s="735"/>
      <c r="E760" s="735"/>
      <c r="F760" s="735"/>
      <c r="G760" s="735"/>
      <c r="H760" s="735"/>
      <c r="I760" s="735"/>
      <c r="J760" s="735"/>
      <c r="K760" s="735"/>
      <c r="L760" s="735"/>
      <c r="M760" s="735"/>
      <c r="N760" s="744"/>
    </row>
    <row r="761" spans="1:14" ht="15" customHeight="1" x14ac:dyDescent="0.25">
      <c r="A761" s="729"/>
      <c r="B761" s="738"/>
      <c r="C761" s="743"/>
      <c r="D761" s="735"/>
      <c r="E761" s="735"/>
      <c r="F761" s="735"/>
      <c r="G761" s="735"/>
      <c r="H761" s="735"/>
      <c r="I761" s="735"/>
      <c r="J761" s="735"/>
      <c r="K761" s="735"/>
      <c r="L761" s="735"/>
      <c r="M761" s="735"/>
      <c r="N761" s="744"/>
    </row>
    <row r="762" spans="1:14" ht="15" customHeight="1" x14ac:dyDescent="0.25">
      <c r="A762" s="729"/>
      <c r="B762" s="738"/>
      <c r="C762" s="743"/>
      <c r="D762" s="735"/>
      <c r="E762" s="735"/>
      <c r="F762" s="735"/>
      <c r="G762" s="735"/>
      <c r="H762" s="735"/>
      <c r="I762" s="735"/>
      <c r="J762" s="735"/>
      <c r="K762" s="735"/>
      <c r="L762" s="735"/>
      <c r="M762" s="735"/>
      <c r="N762" s="744"/>
    </row>
    <row r="763" spans="1:14" ht="15.75" customHeight="1" thickBot="1" x14ac:dyDescent="0.3">
      <c r="A763" s="730"/>
      <c r="B763" s="739"/>
      <c r="C763" s="745"/>
      <c r="D763" s="746"/>
      <c r="E763" s="746"/>
      <c r="F763" s="746"/>
      <c r="G763" s="746"/>
      <c r="H763" s="746"/>
      <c r="I763" s="746"/>
      <c r="J763" s="746"/>
      <c r="K763" s="746"/>
      <c r="L763" s="746"/>
      <c r="M763" s="746"/>
      <c r="N763" s="747"/>
    </row>
  </sheetData>
  <mergeCells count="102">
    <mergeCell ref="A1:N1"/>
    <mergeCell ref="A2:N2"/>
    <mergeCell ref="A3:N3"/>
    <mergeCell ref="A5:A27"/>
    <mergeCell ref="C5:N27"/>
    <mergeCell ref="B5:B27"/>
    <mergeCell ref="A74:A96"/>
    <mergeCell ref="C74:N96"/>
    <mergeCell ref="B74:B96"/>
    <mergeCell ref="A97:A119"/>
    <mergeCell ref="C97:N119"/>
    <mergeCell ref="B97:B119"/>
    <mergeCell ref="A28:A50"/>
    <mergeCell ref="C28:N50"/>
    <mergeCell ref="B28:B50"/>
    <mergeCell ref="A51:A73"/>
    <mergeCell ref="C51:N73"/>
    <mergeCell ref="B51:B73"/>
    <mergeCell ref="A166:A188"/>
    <mergeCell ref="C166:N188"/>
    <mergeCell ref="B166:B188"/>
    <mergeCell ref="A189:A211"/>
    <mergeCell ref="C189:N211"/>
    <mergeCell ref="B189:B211"/>
    <mergeCell ref="A120:A142"/>
    <mergeCell ref="C120:N142"/>
    <mergeCell ref="B120:B142"/>
    <mergeCell ref="A143:A165"/>
    <mergeCell ref="C143:N165"/>
    <mergeCell ref="B143:B165"/>
    <mergeCell ref="A258:A280"/>
    <mergeCell ref="C258:N280"/>
    <mergeCell ref="B258:B280"/>
    <mergeCell ref="A281:A303"/>
    <mergeCell ref="C281:N303"/>
    <mergeCell ref="B281:B303"/>
    <mergeCell ref="A212:A234"/>
    <mergeCell ref="C212:N234"/>
    <mergeCell ref="B212:B234"/>
    <mergeCell ref="A235:A257"/>
    <mergeCell ref="C235:N257"/>
    <mergeCell ref="B235:B257"/>
    <mergeCell ref="A350:A372"/>
    <mergeCell ref="C350:N372"/>
    <mergeCell ref="B350:B372"/>
    <mergeCell ref="A373:A395"/>
    <mergeCell ref="C373:N395"/>
    <mergeCell ref="B373:B395"/>
    <mergeCell ref="A304:A326"/>
    <mergeCell ref="C304:N326"/>
    <mergeCell ref="B304:B326"/>
    <mergeCell ref="A327:A349"/>
    <mergeCell ref="C327:N349"/>
    <mergeCell ref="B327:B349"/>
    <mergeCell ref="A442:A464"/>
    <mergeCell ref="C442:N464"/>
    <mergeCell ref="B442:B464"/>
    <mergeCell ref="A465:A487"/>
    <mergeCell ref="C465:N487"/>
    <mergeCell ref="B465:B487"/>
    <mergeCell ref="A396:A418"/>
    <mergeCell ref="C396:N418"/>
    <mergeCell ref="B396:B418"/>
    <mergeCell ref="A419:A441"/>
    <mergeCell ref="C419:N441"/>
    <mergeCell ref="B419:B441"/>
    <mergeCell ref="A534:A556"/>
    <mergeCell ref="C534:N556"/>
    <mergeCell ref="B534:B556"/>
    <mergeCell ref="A557:A579"/>
    <mergeCell ref="C557:N579"/>
    <mergeCell ref="B557:B579"/>
    <mergeCell ref="A488:A510"/>
    <mergeCell ref="C488:N510"/>
    <mergeCell ref="B488:B510"/>
    <mergeCell ref="A511:A533"/>
    <mergeCell ref="C511:N533"/>
    <mergeCell ref="B511:B533"/>
    <mergeCell ref="A626:A648"/>
    <mergeCell ref="C626:N648"/>
    <mergeCell ref="B626:B648"/>
    <mergeCell ref="A649:A671"/>
    <mergeCell ref="C649:N671"/>
    <mergeCell ref="B649:B671"/>
    <mergeCell ref="A580:A602"/>
    <mergeCell ref="C580:N602"/>
    <mergeCell ref="B580:B602"/>
    <mergeCell ref="A603:A625"/>
    <mergeCell ref="C603:N625"/>
    <mergeCell ref="B603:B625"/>
    <mergeCell ref="A718:A740"/>
    <mergeCell ref="C718:N740"/>
    <mergeCell ref="B718:B740"/>
    <mergeCell ref="A741:A763"/>
    <mergeCell ref="C741:N763"/>
    <mergeCell ref="B741:B763"/>
    <mergeCell ref="A672:A694"/>
    <mergeCell ref="C672:N694"/>
    <mergeCell ref="B672:B694"/>
    <mergeCell ref="A695:A717"/>
    <mergeCell ref="C695:N717"/>
    <mergeCell ref="B695:B717"/>
  </mergeCells>
  <pageMargins left="0.7" right="0.7" top="0.75" bottom="0.75" header="0.3" footer="0.3"/>
  <drawing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D1C289-E2AC-449B-A3E6-08E2A66E67F8}">
  <dimension ref="A1:IF210"/>
  <sheetViews>
    <sheetView showGridLines="0" topLeftCell="A191" zoomScale="55" zoomScaleNormal="55" zoomScaleSheetLayoutView="100" zoomScalePageLayoutView="55" workbookViewId="0">
      <selection activeCell="BZ180" sqref="BZ180"/>
    </sheetView>
  </sheetViews>
  <sheetFormatPr baseColWidth="10" defaultColWidth="9.85546875" defaultRowHeight="16.5" x14ac:dyDescent="0.3"/>
  <cols>
    <col min="1" max="1" width="3" style="173" customWidth="1"/>
    <col min="2" max="2" width="11.5703125" style="173" customWidth="1"/>
    <col min="3" max="3" width="13.28515625" style="173" customWidth="1"/>
    <col min="4" max="4" width="63" style="173" customWidth="1"/>
    <col min="5" max="5" width="7.28515625" style="258" customWidth="1"/>
    <col min="6" max="6" width="15.85546875" style="173" customWidth="1"/>
    <col min="7" max="8" width="20.140625" style="173" customWidth="1"/>
    <col min="9" max="9" width="9.85546875" style="173"/>
    <col min="10" max="10" width="37.140625" style="348" hidden="1" customWidth="1"/>
    <col min="11" max="11" width="27.7109375" style="348" hidden="1" customWidth="1"/>
    <col min="12" max="12" width="22" style="348" hidden="1" customWidth="1"/>
    <col min="13" max="13" width="19.28515625" style="348" hidden="1" customWidth="1"/>
    <col min="14" max="14" width="20.5703125" style="348" hidden="1" customWidth="1"/>
    <col min="15" max="15" width="22.42578125" style="348" hidden="1" customWidth="1"/>
    <col min="16" max="16" width="33.7109375" style="348" hidden="1" customWidth="1"/>
    <col min="17" max="17" width="37.140625" style="173" customWidth="1"/>
    <col min="18" max="18" width="27.7109375" style="173" customWidth="1"/>
    <col min="19" max="19" width="22" style="173" customWidth="1"/>
    <col min="20" max="20" width="19.28515625" style="173" customWidth="1"/>
    <col min="21" max="21" width="20.5703125" style="173" customWidth="1"/>
    <col min="22" max="22" width="22.42578125" style="173" customWidth="1"/>
    <col min="23" max="23" width="33.7109375" style="173" customWidth="1"/>
    <col min="24" max="24" width="37.140625" style="173" customWidth="1"/>
    <col min="25" max="25" width="27.7109375" style="173" customWidth="1"/>
    <col min="26" max="26" width="22" style="173" customWidth="1"/>
    <col min="27" max="27" width="19.28515625" style="173" customWidth="1"/>
    <col min="28" max="28" width="20.5703125" style="173" customWidth="1"/>
    <col min="29" max="29" width="22.42578125" style="173" customWidth="1"/>
    <col min="30" max="30" width="33.7109375" style="173" customWidth="1"/>
    <col min="31" max="31" width="37.140625" style="173" customWidth="1"/>
    <col min="32" max="32" width="27.7109375" style="173" customWidth="1"/>
    <col min="33" max="33" width="22" style="173" customWidth="1"/>
    <col min="34" max="34" width="19.28515625" style="173" customWidth="1"/>
    <col min="35" max="35" width="20.5703125" style="173" customWidth="1"/>
    <col min="36" max="36" width="22.42578125" style="173" customWidth="1"/>
    <col min="37" max="37" width="33.7109375" style="173" customWidth="1"/>
    <col min="38" max="38" width="37.140625" style="348" hidden="1" customWidth="1"/>
    <col min="39" max="39" width="27.7109375" style="348" hidden="1" customWidth="1"/>
    <col min="40" max="40" width="22" style="348" hidden="1" customWidth="1"/>
    <col min="41" max="41" width="19.28515625" style="348" hidden="1" customWidth="1"/>
    <col min="42" max="42" width="20.5703125" style="348" hidden="1" customWidth="1"/>
    <col min="43" max="43" width="22.42578125" style="348" hidden="1" customWidth="1"/>
    <col min="44" max="44" width="33.7109375" style="348" hidden="1" customWidth="1"/>
    <col min="45" max="45" width="37.140625" style="173" customWidth="1"/>
    <col min="46" max="46" width="27.7109375" style="173" customWidth="1"/>
    <col min="47" max="47" width="22" style="173" customWidth="1"/>
    <col min="48" max="48" width="19.28515625" style="173" customWidth="1"/>
    <col min="49" max="49" width="20.5703125" style="173" customWidth="1"/>
    <col min="50" max="50" width="22.42578125" style="173" customWidth="1"/>
    <col min="51" max="51" width="33.7109375" style="173" customWidth="1"/>
    <col min="52" max="52" width="37.140625" style="173" customWidth="1"/>
    <col min="53" max="53" width="27.7109375" style="173" customWidth="1"/>
    <col min="54" max="54" width="22" style="173" customWidth="1"/>
    <col min="55" max="55" width="19.28515625" style="173" customWidth="1"/>
    <col min="56" max="56" width="20.5703125" style="173" customWidth="1"/>
    <col min="57" max="57" width="22.42578125" style="173" customWidth="1"/>
    <col min="58" max="58" width="33.7109375" style="173" customWidth="1"/>
    <col min="59" max="59" width="37.140625" style="173" customWidth="1"/>
    <col min="60" max="60" width="27.7109375" style="173" customWidth="1"/>
    <col min="61" max="61" width="22" style="173" customWidth="1"/>
    <col min="62" max="62" width="19.28515625" style="173" customWidth="1"/>
    <col min="63" max="63" width="20.5703125" style="173" customWidth="1"/>
    <col min="64" max="64" width="22.42578125" style="173" customWidth="1"/>
    <col min="65" max="65" width="33.7109375" style="173" customWidth="1"/>
    <col min="66" max="66" width="37.140625" style="173" customWidth="1"/>
    <col min="67" max="67" width="27.7109375" style="173" customWidth="1"/>
    <col min="68" max="68" width="22" style="173" customWidth="1"/>
    <col min="69" max="69" width="19.28515625" style="173" customWidth="1"/>
    <col min="70" max="70" width="20.5703125" style="173" customWidth="1"/>
    <col min="71" max="71" width="22.42578125" style="173" customWidth="1"/>
    <col min="72" max="72" width="33.7109375" style="173" customWidth="1"/>
    <col min="73" max="73" width="37.140625" style="173" customWidth="1"/>
    <col min="74" max="74" width="27.7109375" style="173" customWidth="1"/>
    <col min="75" max="75" width="22" style="173" customWidth="1"/>
    <col min="76" max="76" width="19.28515625" style="173" customWidth="1"/>
    <col min="77" max="77" width="20.5703125" style="173" customWidth="1"/>
    <col min="78" max="78" width="22.42578125" style="173" customWidth="1"/>
    <col min="79" max="79" width="33.7109375" style="173" customWidth="1"/>
    <col min="80" max="80" width="37.140625" style="173" customWidth="1"/>
    <col min="81" max="81" width="27.7109375" style="173" customWidth="1"/>
    <col min="82" max="82" width="22" style="173" customWidth="1"/>
    <col min="83" max="83" width="19.28515625" style="173" customWidth="1"/>
    <col min="84" max="84" width="20.5703125" style="173" customWidth="1"/>
    <col min="85" max="85" width="22.42578125" style="173" customWidth="1"/>
    <col min="86" max="86" width="33.7109375" style="173" customWidth="1"/>
    <col min="87" max="87" width="37.140625" style="173" customWidth="1"/>
    <col min="88" max="88" width="27.7109375" style="173" customWidth="1"/>
    <col min="89" max="89" width="22" style="173" customWidth="1"/>
    <col min="90" max="90" width="19.28515625" style="173" customWidth="1"/>
    <col min="91" max="91" width="20.5703125" style="173" customWidth="1"/>
    <col min="92" max="92" width="22.42578125" style="173" customWidth="1"/>
    <col min="93" max="93" width="33.7109375" style="173" customWidth="1"/>
    <col min="94" max="94" width="37.140625" style="173" customWidth="1"/>
    <col min="95" max="95" width="27.7109375" style="173" customWidth="1"/>
    <col min="96" max="96" width="22" style="173" customWidth="1"/>
    <col min="97" max="97" width="19.28515625" style="173" customWidth="1"/>
    <col min="98" max="98" width="20.5703125" style="173" customWidth="1"/>
    <col min="99" max="99" width="22.42578125" style="173" customWidth="1"/>
    <col min="100" max="100" width="33.7109375" style="173" customWidth="1"/>
    <col min="101" max="101" width="37.140625" style="173" customWidth="1"/>
    <col min="102" max="102" width="27.7109375" style="173" customWidth="1"/>
    <col min="103" max="103" width="22" style="173" customWidth="1"/>
    <col min="104" max="104" width="19.28515625" style="173" customWidth="1"/>
    <col min="105" max="105" width="20.5703125" style="173" customWidth="1"/>
    <col min="106" max="106" width="22.42578125" style="173" customWidth="1"/>
    <col min="107" max="107" width="33.7109375" style="173" customWidth="1"/>
    <col min="108" max="108" width="37.140625" style="173" customWidth="1"/>
    <col min="109" max="109" width="27.7109375" style="173" customWidth="1"/>
    <col min="110" max="110" width="22" style="173" customWidth="1"/>
    <col min="111" max="111" width="19.28515625" style="173" customWidth="1"/>
    <col min="112" max="112" width="20.5703125" style="173" customWidth="1"/>
    <col min="113" max="113" width="22.42578125" style="173" customWidth="1"/>
    <col min="114" max="114" width="33.7109375" style="173" customWidth="1"/>
    <col min="115" max="115" width="37.140625" style="173" customWidth="1"/>
    <col min="116" max="116" width="27.7109375" style="173" customWidth="1"/>
    <col min="117" max="117" width="22" style="173" customWidth="1"/>
    <col min="118" max="118" width="19.28515625" style="173" customWidth="1"/>
    <col min="119" max="119" width="20.5703125" style="173" customWidth="1"/>
    <col min="120" max="120" width="22.42578125" style="173" customWidth="1"/>
    <col min="121" max="121" width="33.7109375" style="173" customWidth="1"/>
    <col min="122" max="122" width="37.140625" style="348" hidden="1" customWidth="1"/>
    <col min="123" max="123" width="27.7109375" style="348" hidden="1" customWidth="1"/>
    <col min="124" max="124" width="22" style="348" hidden="1" customWidth="1"/>
    <col min="125" max="125" width="19.28515625" style="348" hidden="1" customWidth="1"/>
    <col min="126" max="126" width="20.5703125" style="348" hidden="1" customWidth="1"/>
    <col min="127" max="127" width="22.42578125" style="348" hidden="1" customWidth="1"/>
    <col min="128" max="128" width="33.7109375" style="348" hidden="1" customWidth="1"/>
    <col min="129" max="129" width="37.140625" style="348" hidden="1" customWidth="1"/>
    <col min="130" max="130" width="27.7109375" style="348" hidden="1" customWidth="1"/>
    <col min="131" max="131" width="22" style="348" hidden="1" customWidth="1"/>
    <col min="132" max="132" width="19.28515625" style="348" hidden="1" customWidth="1"/>
    <col min="133" max="133" width="20.5703125" style="348" hidden="1" customWidth="1"/>
    <col min="134" max="134" width="22.42578125" style="348" hidden="1" customWidth="1"/>
    <col min="135" max="135" width="33.7109375" style="348" hidden="1" customWidth="1"/>
    <col min="136" max="136" width="37.140625" style="173" customWidth="1"/>
    <col min="137" max="137" width="27.7109375" style="173" customWidth="1"/>
    <col min="138" max="138" width="22" style="173" customWidth="1"/>
    <col min="139" max="139" width="19.28515625" style="173" customWidth="1"/>
    <col min="140" max="140" width="20.5703125" style="173" customWidth="1"/>
    <col min="141" max="141" width="22.42578125" style="173" customWidth="1"/>
    <col min="142" max="142" width="33.7109375" style="173" customWidth="1"/>
    <col min="143" max="143" width="37.140625" style="348" hidden="1" customWidth="1"/>
    <col min="144" max="144" width="27.7109375" style="348" hidden="1" customWidth="1"/>
    <col min="145" max="145" width="22" style="348" hidden="1" customWidth="1"/>
    <col min="146" max="146" width="19.28515625" style="348" hidden="1" customWidth="1"/>
    <col min="147" max="147" width="20.5703125" style="348" hidden="1" customWidth="1"/>
    <col min="148" max="148" width="22.42578125" style="348" hidden="1" customWidth="1"/>
    <col min="149" max="149" width="33.7109375" style="348" hidden="1" customWidth="1"/>
    <col min="150" max="150" width="37.140625" style="173" customWidth="1"/>
    <col min="151" max="151" width="27.7109375" style="173" customWidth="1"/>
    <col min="152" max="152" width="22" style="173" customWidth="1"/>
    <col min="153" max="153" width="19.28515625" style="173" customWidth="1"/>
    <col min="154" max="154" width="20.5703125" style="173" customWidth="1"/>
    <col min="155" max="155" width="22.42578125" style="173" customWidth="1"/>
    <col min="156" max="156" width="33.7109375" style="173" customWidth="1"/>
    <col min="157" max="157" width="37.140625" style="173" customWidth="1"/>
    <col min="158" max="158" width="27.7109375" style="173" customWidth="1"/>
    <col min="159" max="159" width="22" style="173" customWidth="1"/>
    <col min="160" max="160" width="19.28515625" style="173" customWidth="1"/>
    <col min="161" max="161" width="20.5703125" style="173" customWidth="1"/>
    <col min="162" max="162" width="22.42578125" style="173" customWidth="1"/>
    <col min="163" max="163" width="33.7109375" style="173" customWidth="1"/>
    <col min="164" max="164" width="37.140625" style="173" customWidth="1"/>
    <col min="165" max="165" width="27.7109375" style="173" customWidth="1"/>
    <col min="166" max="166" width="22" style="173" customWidth="1"/>
    <col min="167" max="167" width="19.28515625" style="173" customWidth="1"/>
    <col min="168" max="168" width="20.5703125" style="173" customWidth="1"/>
    <col min="169" max="169" width="22.42578125" style="173" customWidth="1"/>
    <col min="170" max="170" width="33.7109375" style="173" customWidth="1"/>
    <col min="171" max="171" width="37.140625" style="173" customWidth="1"/>
    <col min="172" max="172" width="27.7109375" style="173" customWidth="1"/>
    <col min="173" max="173" width="22" style="173" customWidth="1"/>
    <col min="174" max="174" width="19.28515625" style="173" customWidth="1"/>
    <col min="175" max="175" width="20.5703125" style="173" customWidth="1"/>
    <col min="176" max="176" width="22.42578125" style="173" customWidth="1"/>
    <col min="177" max="177" width="33.7109375" style="173" customWidth="1"/>
    <col min="178" max="178" width="37.140625" style="173" customWidth="1"/>
    <col min="179" max="179" width="27.7109375" style="173" customWidth="1"/>
    <col min="180" max="180" width="22" style="173" customWidth="1"/>
    <col min="181" max="181" width="19.28515625" style="173" customWidth="1"/>
    <col min="182" max="182" width="20.5703125" style="173" customWidth="1"/>
    <col min="183" max="183" width="22.42578125" style="173" customWidth="1"/>
    <col min="184" max="184" width="33.7109375" style="173" customWidth="1"/>
    <col min="185" max="185" width="37.140625" style="348" hidden="1" customWidth="1"/>
    <col min="186" max="186" width="27.7109375" style="348" hidden="1" customWidth="1"/>
    <col min="187" max="187" width="22" style="348" hidden="1" customWidth="1"/>
    <col min="188" max="188" width="19.28515625" style="348" hidden="1" customWidth="1"/>
    <col min="189" max="189" width="20.5703125" style="348" hidden="1" customWidth="1"/>
    <col min="190" max="190" width="22.42578125" style="348" hidden="1" customWidth="1"/>
    <col min="191" max="191" width="33.7109375" style="348" hidden="1" customWidth="1"/>
    <col min="192" max="192" width="37.140625" style="173" customWidth="1"/>
    <col min="193" max="193" width="27.7109375" style="173" customWidth="1"/>
    <col min="194" max="194" width="31.28515625" style="173" bestFit="1" customWidth="1"/>
    <col min="195" max="195" width="19.28515625" style="173" customWidth="1"/>
    <col min="196" max="196" width="20.5703125" style="173" customWidth="1"/>
    <col min="197" max="197" width="22.42578125" style="173" customWidth="1"/>
    <col min="198" max="198" width="33.7109375" style="173" customWidth="1"/>
    <col min="199" max="199" width="37.140625" style="173" customWidth="1"/>
    <col min="200" max="200" width="27.7109375" style="173" customWidth="1"/>
    <col min="201" max="201" width="22" style="173" customWidth="1"/>
    <col min="202" max="202" width="19.28515625" style="173" customWidth="1"/>
    <col min="203" max="203" width="20.5703125" style="173" customWidth="1"/>
    <col min="204" max="204" width="22.42578125" style="173" customWidth="1"/>
    <col min="205" max="205" width="33.7109375" style="173" customWidth="1"/>
    <col min="206" max="206" width="37.140625" style="348" hidden="1" customWidth="1"/>
    <col min="207" max="207" width="27.7109375" style="348" hidden="1" customWidth="1"/>
    <col min="208" max="208" width="22" style="348" hidden="1" customWidth="1"/>
    <col min="209" max="209" width="19.28515625" style="348" hidden="1" customWidth="1"/>
    <col min="210" max="210" width="20.5703125" style="348" hidden="1" customWidth="1"/>
    <col min="211" max="211" width="22.42578125" style="348" hidden="1" customWidth="1"/>
    <col min="212" max="212" width="33.7109375" style="348" hidden="1" customWidth="1"/>
    <col min="213" max="213" width="37.140625" style="173" customWidth="1"/>
    <col min="214" max="214" width="27.7109375" style="173" customWidth="1"/>
    <col min="215" max="215" width="22" style="173" customWidth="1"/>
    <col min="216" max="216" width="19.28515625" style="173" customWidth="1"/>
    <col min="217" max="217" width="20.5703125" style="173" customWidth="1"/>
    <col min="218" max="218" width="22.42578125" style="173" customWidth="1"/>
    <col min="219" max="219" width="33.7109375" style="173" customWidth="1"/>
    <col min="220" max="220" width="37.140625" style="173" customWidth="1"/>
    <col min="221" max="221" width="27.7109375" style="173" customWidth="1"/>
    <col min="222" max="222" width="22" style="173" customWidth="1"/>
    <col min="223" max="223" width="19.28515625" style="173" customWidth="1"/>
    <col min="224" max="224" width="20.5703125" style="173" customWidth="1"/>
    <col min="225" max="225" width="22.42578125" style="173" customWidth="1"/>
    <col min="226" max="226" width="33.7109375" style="173" customWidth="1"/>
    <col min="227" max="227" width="37.140625" style="173" customWidth="1"/>
    <col min="228" max="228" width="27.7109375" style="173" customWidth="1"/>
    <col min="229" max="229" width="22" style="173" customWidth="1"/>
    <col min="230" max="230" width="19.28515625" style="173" customWidth="1"/>
    <col min="231" max="231" width="20.5703125" style="173" customWidth="1"/>
    <col min="232" max="232" width="22.42578125" style="173" customWidth="1"/>
    <col min="233" max="233" width="33.7109375" style="173" customWidth="1"/>
    <col min="234" max="234" width="37.140625" style="348" hidden="1" customWidth="1"/>
    <col min="235" max="235" width="27.7109375" style="348" hidden="1" customWidth="1"/>
    <col min="236" max="236" width="22" style="348" hidden="1" customWidth="1"/>
    <col min="237" max="237" width="19.28515625" style="348" hidden="1" customWidth="1"/>
    <col min="238" max="238" width="20.5703125" style="348" hidden="1" customWidth="1"/>
    <col min="239" max="239" width="22.42578125" style="348" hidden="1" customWidth="1"/>
    <col min="240" max="240" width="33.7109375" style="348" hidden="1" customWidth="1"/>
    <col min="241" max="16384" width="9.85546875" style="173"/>
  </cols>
  <sheetData>
    <row r="1" spans="1:240" ht="17.25" thickBot="1" x14ac:dyDescent="0.35">
      <c r="A1" s="171"/>
      <c r="B1" s="171"/>
      <c r="C1" s="171"/>
      <c r="D1" s="171"/>
      <c r="E1" s="172"/>
      <c r="F1" s="171"/>
      <c r="G1" s="171"/>
      <c r="H1" s="171"/>
    </row>
    <row r="2" spans="1:240" ht="17.25" thickBot="1" x14ac:dyDescent="0.35">
      <c r="A2" s="174"/>
      <c r="B2" s="948"/>
      <c r="C2" s="949"/>
      <c r="D2" s="949"/>
      <c r="E2" s="949"/>
      <c r="F2" s="949"/>
      <c r="G2" s="949"/>
      <c r="H2" s="950"/>
    </row>
    <row r="3" spans="1:240" s="176" customFormat="1" ht="25.5" customHeight="1" thickBot="1" x14ac:dyDescent="0.35">
      <c r="A3" s="175"/>
      <c r="B3" s="951" t="s">
        <v>590</v>
      </c>
      <c r="C3" s="952"/>
      <c r="D3" s="952"/>
      <c r="E3" s="952"/>
      <c r="F3" s="952"/>
      <c r="G3" s="952"/>
      <c r="H3" s="953"/>
      <c r="J3" s="348"/>
      <c r="K3" s="348"/>
      <c r="L3" s="348"/>
      <c r="M3" s="348"/>
      <c r="N3" s="348"/>
      <c r="O3" s="348"/>
      <c r="P3" s="348"/>
      <c r="AL3" s="348"/>
      <c r="AM3" s="348"/>
      <c r="AN3" s="348"/>
      <c r="AO3" s="348"/>
      <c r="AP3" s="348"/>
      <c r="AQ3" s="348"/>
      <c r="AR3" s="348"/>
      <c r="DR3" s="348"/>
      <c r="DS3" s="348"/>
      <c r="DT3" s="348"/>
      <c r="DU3" s="348"/>
      <c r="DV3" s="348"/>
      <c r="DW3" s="348"/>
      <c r="DX3" s="348"/>
      <c r="DY3" s="348"/>
      <c r="DZ3" s="348"/>
      <c r="EA3" s="348"/>
      <c r="EB3" s="348"/>
      <c r="EC3" s="348"/>
      <c r="ED3" s="348"/>
      <c r="EE3" s="348"/>
      <c r="EM3" s="348"/>
      <c r="EN3" s="348"/>
      <c r="EO3" s="348"/>
      <c r="EP3" s="348"/>
      <c r="EQ3" s="348"/>
      <c r="ER3" s="348"/>
      <c r="ES3" s="348"/>
      <c r="GC3" s="348"/>
      <c r="GD3" s="348"/>
      <c r="GE3" s="348"/>
      <c r="GF3" s="348"/>
      <c r="GG3" s="348"/>
      <c r="GH3" s="348"/>
      <c r="GI3" s="348"/>
      <c r="GX3" s="348"/>
      <c r="GY3" s="348"/>
      <c r="GZ3" s="348"/>
      <c r="HA3" s="348"/>
      <c r="HB3" s="348"/>
      <c r="HC3" s="348"/>
      <c r="HD3" s="348"/>
      <c r="HZ3" s="348"/>
      <c r="IA3" s="348"/>
      <c r="IB3" s="348"/>
      <c r="IC3" s="348"/>
      <c r="ID3" s="348"/>
      <c r="IE3" s="348"/>
      <c r="IF3" s="348"/>
    </row>
    <row r="4" spans="1:240" ht="24.75" customHeight="1" thickBot="1" x14ac:dyDescent="0.35">
      <c r="A4" s="174"/>
      <c r="B4" s="954"/>
      <c r="C4" s="955"/>
      <c r="D4" s="955"/>
      <c r="E4" s="955"/>
      <c r="F4" s="955"/>
      <c r="G4" s="955"/>
      <c r="H4" s="956"/>
      <c r="J4" s="827">
        <v>1</v>
      </c>
      <c r="K4" s="828"/>
      <c r="L4" s="828"/>
      <c r="M4" s="828"/>
      <c r="N4" s="828"/>
      <c r="O4" s="828"/>
      <c r="P4" s="829"/>
      <c r="Q4" s="898">
        <v>2</v>
      </c>
      <c r="R4" s="899"/>
      <c r="S4" s="899"/>
      <c r="T4" s="899"/>
      <c r="U4" s="899"/>
      <c r="V4" s="899"/>
      <c r="W4" s="900"/>
      <c r="X4" s="898">
        <v>3</v>
      </c>
      <c r="Y4" s="899"/>
      <c r="Z4" s="899"/>
      <c r="AA4" s="899"/>
      <c r="AB4" s="899"/>
      <c r="AC4" s="899"/>
      <c r="AD4" s="900"/>
      <c r="AE4" s="898">
        <v>4</v>
      </c>
      <c r="AF4" s="899"/>
      <c r="AG4" s="899"/>
      <c r="AH4" s="899"/>
      <c r="AI4" s="899"/>
      <c r="AJ4" s="899"/>
      <c r="AK4" s="900"/>
      <c r="AL4" s="827">
        <v>5</v>
      </c>
      <c r="AM4" s="828"/>
      <c r="AN4" s="828"/>
      <c r="AO4" s="828"/>
      <c r="AP4" s="828"/>
      <c r="AQ4" s="828"/>
      <c r="AR4" s="829"/>
      <c r="AS4" s="898">
        <v>6</v>
      </c>
      <c r="AT4" s="899"/>
      <c r="AU4" s="899"/>
      <c r="AV4" s="899"/>
      <c r="AW4" s="899"/>
      <c r="AX4" s="899"/>
      <c r="AY4" s="900"/>
      <c r="AZ4" s="898">
        <v>7</v>
      </c>
      <c r="BA4" s="899"/>
      <c r="BB4" s="899"/>
      <c r="BC4" s="899"/>
      <c r="BD4" s="899"/>
      <c r="BE4" s="899"/>
      <c r="BF4" s="900"/>
      <c r="BG4" s="898">
        <v>8</v>
      </c>
      <c r="BH4" s="899"/>
      <c r="BI4" s="899"/>
      <c r="BJ4" s="899"/>
      <c r="BK4" s="899"/>
      <c r="BL4" s="899"/>
      <c r="BM4" s="900"/>
      <c r="BN4" s="898">
        <v>9</v>
      </c>
      <c r="BO4" s="899"/>
      <c r="BP4" s="899"/>
      <c r="BQ4" s="899"/>
      <c r="BR4" s="899"/>
      <c r="BS4" s="899"/>
      <c r="BT4" s="900"/>
      <c r="BU4" s="898">
        <v>10</v>
      </c>
      <c r="BV4" s="899"/>
      <c r="BW4" s="899"/>
      <c r="BX4" s="899"/>
      <c r="BY4" s="899"/>
      <c r="BZ4" s="899"/>
      <c r="CA4" s="900"/>
      <c r="CB4" s="898">
        <v>11</v>
      </c>
      <c r="CC4" s="899"/>
      <c r="CD4" s="899"/>
      <c r="CE4" s="899"/>
      <c r="CF4" s="899"/>
      <c r="CG4" s="899"/>
      <c r="CH4" s="900"/>
      <c r="CI4" s="898">
        <v>12</v>
      </c>
      <c r="CJ4" s="899"/>
      <c r="CK4" s="899"/>
      <c r="CL4" s="899"/>
      <c r="CM4" s="899"/>
      <c r="CN4" s="899"/>
      <c r="CO4" s="900"/>
      <c r="CP4" s="898">
        <v>13</v>
      </c>
      <c r="CQ4" s="899"/>
      <c r="CR4" s="899"/>
      <c r="CS4" s="899"/>
      <c r="CT4" s="899"/>
      <c r="CU4" s="899"/>
      <c r="CV4" s="900"/>
      <c r="CW4" s="898">
        <v>14</v>
      </c>
      <c r="CX4" s="899"/>
      <c r="CY4" s="899"/>
      <c r="CZ4" s="899"/>
      <c r="DA4" s="899"/>
      <c r="DB4" s="899"/>
      <c r="DC4" s="900"/>
      <c r="DD4" s="898">
        <v>15</v>
      </c>
      <c r="DE4" s="899"/>
      <c r="DF4" s="899"/>
      <c r="DG4" s="899"/>
      <c r="DH4" s="899"/>
      <c r="DI4" s="899"/>
      <c r="DJ4" s="900"/>
      <c r="DK4" s="898">
        <v>16</v>
      </c>
      <c r="DL4" s="899"/>
      <c r="DM4" s="899"/>
      <c r="DN4" s="899"/>
      <c r="DO4" s="899"/>
      <c r="DP4" s="899"/>
      <c r="DQ4" s="900"/>
      <c r="DR4" s="827">
        <v>17</v>
      </c>
      <c r="DS4" s="828"/>
      <c r="DT4" s="828"/>
      <c r="DU4" s="828"/>
      <c r="DV4" s="828"/>
      <c r="DW4" s="828"/>
      <c r="DX4" s="829"/>
      <c r="DY4" s="827">
        <v>18</v>
      </c>
      <c r="DZ4" s="828"/>
      <c r="EA4" s="828"/>
      <c r="EB4" s="828"/>
      <c r="EC4" s="828"/>
      <c r="ED4" s="828"/>
      <c r="EE4" s="829"/>
      <c r="EF4" s="898">
        <v>19</v>
      </c>
      <c r="EG4" s="899"/>
      <c r="EH4" s="899"/>
      <c r="EI4" s="899"/>
      <c r="EJ4" s="899"/>
      <c r="EK4" s="899"/>
      <c r="EL4" s="900"/>
      <c r="EM4" s="827">
        <v>20</v>
      </c>
      <c r="EN4" s="828"/>
      <c r="EO4" s="828"/>
      <c r="EP4" s="828"/>
      <c r="EQ4" s="828"/>
      <c r="ER4" s="828"/>
      <c r="ES4" s="829"/>
      <c r="ET4" s="898">
        <v>21</v>
      </c>
      <c r="EU4" s="899"/>
      <c r="EV4" s="899"/>
      <c r="EW4" s="899"/>
      <c r="EX4" s="899"/>
      <c r="EY4" s="899"/>
      <c r="EZ4" s="900"/>
      <c r="FA4" s="898">
        <v>22</v>
      </c>
      <c r="FB4" s="899"/>
      <c r="FC4" s="899"/>
      <c r="FD4" s="899"/>
      <c r="FE4" s="899"/>
      <c r="FF4" s="899"/>
      <c r="FG4" s="900"/>
      <c r="FH4" s="898">
        <v>23</v>
      </c>
      <c r="FI4" s="899"/>
      <c r="FJ4" s="899"/>
      <c r="FK4" s="899"/>
      <c r="FL4" s="899"/>
      <c r="FM4" s="899"/>
      <c r="FN4" s="900"/>
      <c r="FO4" s="898">
        <v>24</v>
      </c>
      <c r="FP4" s="899"/>
      <c r="FQ4" s="899"/>
      <c r="FR4" s="899"/>
      <c r="FS4" s="899"/>
      <c r="FT4" s="899"/>
      <c r="FU4" s="900"/>
      <c r="FV4" s="898">
        <v>25</v>
      </c>
      <c r="FW4" s="899"/>
      <c r="FX4" s="899"/>
      <c r="FY4" s="899"/>
      <c r="FZ4" s="899"/>
      <c r="GA4" s="899"/>
      <c r="GB4" s="900"/>
      <c r="GC4" s="827">
        <v>26</v>
      </c>
      <c r="GD4" s="828"/>
      <c r="GE4" s="828"/>
      <c r="GF4" s="828"/>
      <c r="GG4" s="828"/>
      <c r="GH4" s="828"/>
      <c r="GI4" s="829"/>
      <c r="GJ4" s="898">
        <v>27</v>
      </c>
      <c r="GK4" s="899"/>
      <c r="GL4" s="899"/>
      <c r="GM4" s="899"/>
      <c r="GN4" s="899"/>
      <c r="GO4" s="899"/>
      <c r="GP4" s="900"/>
      <c r="GQ4" s="898">
        <v>28</v>
      </c>
      <c r="GR4" s="899"/>
      <c r="GS4" s="899"/>
      <c r="GT4" s="899"/>
      <c r="GU4" s="899"/>
      <c r="GV4" s="899"/>
      <c r="GW4" s="900"/>
      <c r="GX4" s="827">
        <v>29</v>
      </c>
      <c r="GY4" s="828"/>
      <c r="GZ4" s="828"/>
      <c r="HA4" s="828"/>
      <c r="HB4" s="828"/>
      <c r="HC4" s="828"/>
      <c r="HD4" s="829"/>
      <c r="HE4" s="898">
        <v>30</v>
      </c>
      <c r="HF4" s="899"/>
      <c r="HG4" s="899"/>
      <c r="HH4" s="899"/>
      <c r="HI4" s="899"/>
      <c r="HJ4" s="899"/>
      <c r="HK4" s="900"/>
      <c r="HL4" s="898">
        <v>31</v>
      </c>
      <c r="HM4" s="899"/>
      <c r="HN4" s="899"/>
      <c r="HO4" s="899"/>
      <c r="HP4" s="899"/>
      <c r="HQ4" s="899"/>
      <c r="HR4" s="900"/>
      <c r="HS4" s="898">
        <v>32</v>
      </c>
      <c r="HT4" s="899"/>
      <c r="HU4" s="899"/>
      <c r="HV4" s="899"/>
      <c r="HW4" s="899"/>
      <c r="HX4" s="899"/>
      <c r="HY4" s="900"/>
      <c r="HZ4" s="827">
        <v>33</v>
      </c>
      <c r="IA4" s="828"/>
      <c r="IB4" s="828"/>
      <c r="IC4" s="828"/>
      <c r="ID4" s="828"/>
      <c r="IE4" s="828"/>
      <c r="IF4" s="829"/>
    </row>
    <row r="5" spans="1:240" ht="34.5" customHeight="1" thickBot="1" x14ac:dyDescent="0.35">
      <c r="A5" s="174"/>
      <c r="B5" s="943" t="s">
        <v>591</v>
      </c>
      <c r="C5" s="944"/>
      <c r="D5" s="944"/>
      <c r="E5" s="944"/>
      <c r="F5" s="944"/>
      <c r="G5" s="944"/>
      <c r="H5" s="945"/>
      <c r="J5" s="830" t="str">
        <f>VLOOKUP(J4,PROPONENTES!$A$10:$B$42,2,FALSE)</f>
        <v>CONSORCIO ARQING</v>
      </c>
      <c r="K5" s="831"/>
      <c r="L5" s="831"/>
      <c r="M5" s="831"/>
      <c r="N5" s="831"/>
      <c r="O5" s="831"/>
      <c r="P5" s="832"/>
      <c r="Q5" s="901" t="str">
        <f>VLOOKUP(Q4,PROPONENTES!$A$10:$B$42,2,FALSE)</f>
        <v xml:space="preserve">CONSORCIO COMPLEJO DEPORTIVO CUBAGO	</v>
      </c>
      <c r="R5" s="902"/>
      <c r="S5" s="902"/>
      <c r="T5" s="902"/>
      <c r="U5" s="902"/>
      <c r="V5" s="902"/>
      <c r="W5" s="903"/>
      <c r="X5" s="901" t="str">
        <f>VLOOKUP(X4,PROPONENTES!$A$10:$B$42,2,FALSE)</f>
        <v>CONSORCIO PARQUES KENNEDY 2024</v>
      </c>
      <c r="Y5" s="902"/>
      <c r="Z5" s="902"/>
      <c r="AA5" s="902"/>
      <c r="AB5" s="902"/>
      <c r="AC5" s="902"/>
      <c r="AD5" s="903"/>
      <c r="AE5" s="901" t="str">
        <f>VLOOKUP(AE4,PROPONENTES!$A$10:$B$42,2,FALSE)</f>
        <v>MLG INGENIERIA SAS</v>
      </c>
      <c r="AF5" s="902"/>
      <c r="AG5" s="902"/>
      <c r="AH5" s="902"/>
      <c r="AI5" s="902"/>
      <c r="AJ5" s="902"/>
      <c r="AK5" s="903"/>
      <c r="AL5" s="830" t="str">
        <f>VLOOKUP(AL4,PROPONENTES!$A$10:$B$42,2,FALSE)</f>
        <v>CONSORCIO PARQUES KENNEDY DP 2024</v>
      </c>
      <c r="AM5" s="831"/>
      <c r="AN5" s="831"/>
      <c r="AO5" s="831"/>
      <c r="AP5" s="831"/>
      <c r="AQ5" s="831"/>
      <c r="AR5" s="832"/>
      <c r="AS5" s="901" t="str">
        <f>VLOOKUP(AS4,PROPONENTES!$A$10:$B$42,2,FALSE)</f>
        <v>CONSORCIO PARQUES KENNEDY 2024 - 1</v>
      </c>
      <c r="AT5" s="902"/>
      <c r="AU5" s="902"/>
      <c r="AV5" s="902"/>
      <c r="AW5" s="902"/>
      <c r="AX5" s="902"/>
      <c r="AY5" s="903"/>
      <c r="AZ5" s="901" t="str">
        <f>VLOOKUP(AZ4,PROPONENTES!$A$10:$B$42,2,FALSE)</f>
        <v>RETIN INGENIERIA S.A.S.</v>
      </c>
      <c r="BA5" s="902"/>
      <c r="BB5" s="902"/>
      <c r="BC5" s="902"/>
      <c r="BD5" s="902"/>
      <c r="BE5" s="902"/>
      <c r="BF5" s="903"/>
      <c r="BG5" s="901" t="str">
        <f>VLOOKUP(BG4,PROPONENTES!$A$10:$B$42,2,FALSE)</f>
        <v>UNION TEMPORAL PARQUES DJ13</v>
      </c>
      <c r="BH5" s="902"/>
      <c r="BI5" s="902"/>
      <c r="BJ5" s="902"/>
      <c r="BK5" s="902"/>
      <c r="BL5" s="902"/>
      <c r="BM5" s="903"/>
      <c r="BN5" s="901" t="str">
        <f>VLOOKUP(BN4,PROPONENTES!$A$10:$B$42,2,FALSE)</f>
        <v xml:space="preserve">CONSORCIO PARQUES CHM 2024	</v>
      </c>
      <c r="BO5" s="902"/>
      <c r="BP5" s="902"/>
      <c r="BQ5" s="902"/>
      <c r="BR5" s="902"/>
      <c r="BS5" s="902"/>
      <c r="BT5" s="903"/>
      <c r="BU5" s="901" t="str">
        <f>VLOOKUP(BU4,PROPONENTES!$A$10:$B$42,2,FALSE)</f>
        <v xml:space="preserve">CONSORCIO KENNEDY 013 2024	</v>
      </c>
      <c r="BV5" s="902"/>
      <c r="BW5" s="902"/>
      <c r="BX5" s="902"/>
      <c r="BY5" s="902"/>
      <c r="BZ5" s="902"/>
      <c r="CA5" s="903"/>
      <c r="CB5" s="901" t="str">
        <f>VLOOKUP(CB4,PROPONENTES!$A$10:$B$42,2,FALSE)</f>
        <v>CONSORCIO PARQUES KD E&amp;E 2024</v>
      </c>
      <c r="CC5" s="902"/>
      <c r="CD5" s="902"/>
      <c r="CE5" s="902"/>
      <c r="CF5" s="902"/>
      <c r="CG5" s="902"/>
      <c r="CH5" s="903"/>
      <c r="CI5" s="901" t="str">
        <f>VLOOKUP(CI4,PROPONENTES!$A$10:$B$42,2,FALSE)</f>
        <v>CONSORCIO RC-B - FDLK-LP-013-2024</v>
      </c>
      <c r="CJ5" s="902"/>
      <c r="CK5" s="902"/>
      <c r="CL5" s="902"/>
      <c r="CM5" s="902"/>
      <c r="CN5" s="902"/>
      <c r="CO5" s="903"/>
      <c r="CP5" s="901" t="str">
        <f>VLOOKUP(CP4,PROPONENTES!$A$10:$B$42,2,FALSE)</f>
        <v>CONSORCIO KENNEPARK BQ 2024</v>
      </c>
      <c r="CQ5" s="902"/>
      <c r="CR5" s="902"/>
      <c r="CS5" s="902"/>
      <c r="CT5" s="902"/>
      <c r="CU5" s="902"/>
      <c r="CV5" s="903"/>
      <c r="CW5" s="901" t="str">
        <f>VLOOKUP(CW4,PROPONENTES!$A$10:$B$42,2,FALSE)</f>
        <v>CONSORCIO PARQUES ARM 2024</v>
      </c>
      <c r="CX5" s="902"/>
      <c r="CY5" s="902"/>
      <c r="CZ5" s="902"/>
      <c r="DA5" s="902"/>
      <c r="DB5" s="902"/>
      <c r="DC5" s="903"/>
      <c r="DD5" s="901" t="str">
        <f>VLOOKUP(DD4,PROPONENTES!$A$10:$B$42,2,FALSE)</f>
        <v>CONSORCIO MANTENIMIENTO PARKS</v>
      </c>
      <c r="DE5" s="902"/>
      <c r="DF5" s="902"/>
      <c r="DG5" s="902"/>
      <c r="DH5" s="902"/>
      <c r="DI5" s="902"/>
      <c r="DJ5" s="903"/>
      <c r="DK5" s="901" t="str">
        <f>VLOOKUP(DK4,PROPONENTES!$A$10:$B$42,2,FALSE)</f>
        <v>CONSORCIO SAN LORENZO</v>
      </c>
      <c r="DL5" s="902"/>
      <c r="DM5" s="902"/>
      <c r="DN5" s="902"/>
      <c r="DO5" s="902"/>
      <c r="DP5" s="902"/>
      <c r="DQ5" s="903"/>
      <c r="DR5" s="830" t="str">
        <f>VLOOKUP(DR4,PROPONENTES!$A$10:$B$42,2,FALSE)</f>
        <v>CONSORCIO KENNEDY AVANZA</v>
      </c>
      <c r="DS5" s="831"/>
      <c r="DT5" s="831"/>
      <c r="DU5" s="831"/>
      <c r="DV5" s="831"/>
      <c r="DW5" s="831"/>
      <c r="DX5" s="832"/>
      <c r="DY5" s="830" t="str">
        <f>VLOOKUP(DY4,PROPONENTES!$A$10:$B$42,2,FALSE)</f>
        <v>CONSORCIO MAB KENN PARQUES</v>
      </c>
      <c r="DZ5" s="831"/>
      <c r="EA5" s="831"/>
      <c r="EB5" s="831"/>
      <c r="EC5" s="831"/>
      <c r="ED5" s="831"/>
      <c r="EE5" s="832"/>
      <c r="EF5" s="901" t="str">
        <f>VLOOKUP(EF4,PROPONENTES!$A$10:$B$42,2,FALSE)</f>
        <v>PROMCIVILES S.A.S.</v>
      </c>
      <c r="EG5" s="902"/>
      <c r="EH5" s="902"/>
      <c r="EI5" s="902"/>
      <c r="EJ5" s="902"/>
      <c r="EK5" s="902"/>
      <c r="EL5" s="903"/>
      <c r="EM5" s="830" t="str">
        <f>VLOOKUP(EM4,PROPONENTES!$A$10:$B$42,2,FALSE)</f>
        <v>UNION TEMPORAL PARQUES KENNEDY VE</v>
      </c>
      <c r="EN5" s="831"/>
      <c r="EO5" s="831"/>
      <c r="EP5" s="831"/>
      <c r="EQ5" s="831"/>
      <c r="ER5" s="831"/>
      <c r="ES5" s="832"/>
      <c r="ET5" s="901" t="str">
        <f>VLOOKUP(ET4,PROPONENTES!$A$10:$B$42,2,FALSE)</f>
        <v>CONSORCIO INCITECO IP XXI</v>
      </c>
      <c r="EU5" s="902"/>
      <c r="EV5" s="902"/>
      <c r="EW5" s="902"/>
      <c r="EX5" s="902"/>
      <c r="EY5" s="902"/>
      <c r="EZ5" s="903"/>
      <c r="FA5" s="901" t="str">
        <f>VLOOKUP(FA4,PROPONENTES!$A$10:$B$42,2,FALSE)</f>
        <v>PROJECTING DESIGNING AND BUILDING LTDA</v>
      </c>
      <c r="FB5" s="902"/>
      <c r="FC5" s="902"/>
      <c r="FD5" s="902"/>
      <c r="FE5" s="902"/>
      <c r="FF5" s="902"/>
      <c r="FG5" s="903"/>
      <c r="FH5" s="901" t="str">
        <f>VLOOKUP(FH4,PROPONENTES!$A$10:$B$42,2,FALSE)</f>
        <v>UNIOBRAS SAS</v>
      </c>
      <c r="FI5" s="902"/>
      <c r="FJ5" s="902"/>
      <c r="FK5" s="902"/>
      <c r="FL5" s="902"/>
      <c r="FM5" s="902"/>
      <c r="FN5" s="903"/>
      <c r="FO5" s="901" t="str">
        <f>VLOOKUP(FO4,PROPONENTES!$A$10:$B$42,2,FALSE)</f>
        <v>CONSORCIO T&amp;G PARQUES IV</v>
      </c>
      <c r="FP5" s="902"/>
      <c r="FQ5" s="902"/>
      <c r="FR5" s="902"/>
      <c r="FS5" s="902"/>
      <c r="FT5" s="902"/>
      <c r="FU5" s="903"/>
      <c r="FV5" s="901" t="str">
        <f>VLOOKUP(FV4,PROPONENTES!$A$10:$B$42,2,FALSE)</f>
        <v>CONSORCIO JH KENNEDY</v>
      </c>
      <c r="FW5" s="902"/>
      <c r="FX5" s="902"/>
      <c r="FY5" s="902"/>
      <c r="FZ5" s="902"/>
      <c r="GA5" s="902"/>
      <c r="GB5" s="903"/>
      <c r="GC5" s="830" t="str">
        <f>VLOOKUP(GC4,PROPONENTES!$A$10:$B$42,2,FALSE)</f>
        <v>CONSORCIO PARQUES KENNEDY</v>
      </c>
      <c r="GD5" s="831"/>
      <c r="GE5" s="831"/>
      <c r="GF5" s="831"/>
      <c r="GG5" s="831"/>
      <c r="GH5" s="831"/>
      <c r="GI5" s="832"/>
      <c r="GJ5" s="901" t="str">
        <f>VLOOKUP(GJ4,PROPONENTES!$A$10:$B$42,2,FALSE)</f>
        <v>CONSORCIO CGC 2024</v>
      </c>
      <c r="GK5" s="902"/>
      <c r="GL5" s="902"/>
      <c r="GM5" s="902"/>
      <c r="GN5" s="902"/>
      <c r="GO5" s="902"/>
      <c r="GP5" s="903"/>
      <c r="GQ5" s="901" t="str">
        <f>VLOOKUP(GQ4,PROPONENTES!$A$10:$B$42,2,FALSE)</f>
        <v>CONSORCIO PARQUES KASAF 2025</v>
      </c>
      <c r="GR5" s="902"/>
      <c r="GS5" s="902"/>
      <c r="GT5" s="902"/>
      <c r="GU5" s="902"/>
      <c r="GV5" s="902"/>
      <c r="GW5" s="903"/>
      <c r="GX5" s="830" t="str">
        <f>VLOOKUP(GX4,PROPONENTES!$A$10:$B$42,2,FALSE)</f>
        <v xml:space="preserve">CONSORCIO PARQUES K. 24	</v>
      </c>
      <c r="GY5" s="831"/>
      <c r="GZ5" s="831"/>
      <c r="HA5" s="831"/>
      <c r="HB5" s="831"/>
      <c r="HC5" s="831"/>
      <c r="HD5" s="832"/>
      <c r="HE5" s="901" t="str">
        <f>VLOOKUP(HE4,PROPONENTES!$A$10:$B$42,2,FALSE)</f>
        <v>GERMAN RAMIREZ BARBOSA</v>
      </c>
      <c r="HF5" s="902"/>
      <c r="HG5" s="902"/>
      <c r="HH5" s="902"/>
      <c r="HI5" s="902"/>
      <c r="HJ5" s="902"/>
      <c r="HK5" s="903"/>
      <c r="HL5" s="901" t="str">
        <f>VLOOKUP(HL4,PROPONENTES!$A$10:$B$42,2,FALSE)</f>
        <v>CONSTRUCOL SAS</v>
      </c>
      <c r="HM5" s="902"/>
      <c r="HN5" s="902"/>
      <c r="HO5" s="902"/>
      <c r="HP5" s="902"/>
      <c r="HQ5" s="902"/>
      <c r="HR5" s="903"/>
      <c r="HS5" s="901" t="str">
        <f>VLOOKUP(HS4,PROPONENTES!$A$10:$B$42,2,FALSE)</f>
        <v>CONSORCIO DISTRITAL-5G</v>
      </c>
      <c r="HT5" s="902"/>
      <c r="HU5" s="902"/>
      <c r="HV5" s="902"/>
      <c r="HW5" s="902"/>
      <c r="HX5" s="902"/>
      <c r="HY5" s="903"/>
      <c r="HZ5" s="830" t="str">
        <f>VLOOKUP(HZ4,PROPONENTES!$A$10:$B$42,2,FALSE)</f>
        <v>CONSORCIO PARQUES VECINALES 24</v>
      </c>
      <c r="IA5" s="831"/>
      <c r="IB5" s="831"/>
      <c r="IC5" s="831"/>
      <c r="ID5" s="831"/>
      <c r="IE5" s="831"/>
      <c r="IF5" s="832"/>
    </row>
    <row r="6" spans="1:240" ht="33" customHeight="1" x14ac:dyDescent="0.3">
      <c r="A6" s="174"/>
      <c r="B6" s="936" t="s">
        <v>592</v>
      </c>
      <c r="C6" s="937" t="s">
        <v>593</v>
      </c>
      <c r="D6" s="937" t="s">
        <v>594</v>
      </c>
      <c r="E6" s="937" t="s">
        <v>595</v>
      </c>
      <c r="F6" s="937" t="s">
        <v>596</v>
      </c>
      <c r="G6" s="938" t="s">
        <v>597</v>
      </c>
      <c r="H6" s="946" t="s">
        <v>598</v>
      </c>
      <c r="J6" s="833" t="s">
        <v>596</v>
      </c>
      <c r="K6" s="835" t="s">
        <v>597</v>
      </c>
      <c r="L6" s="835" t="s">
        <v>599</v>
      </c>
      <c r="M6" s="837" t="s">
        <v>600</v>
      </c>
      <c r="N6" s="838"/>
      <c r="O6" s="892" t="s">
        <v>804</v>
      </c>
      <c r="P6" s="894" t="s">
        <v>601</v>
      </c>
      <c r="Q6" s="904" t="s">
        <v>596</v>
      </c>
      <c r="R6" s="851" t="s">
        <v>597</v>
      </c>
      <c r="S6" s="851" t="s">
        <v>599</v>
      </c>
      <c r="T6" s="906" t="s">
        <v>600</v>
      </c>
      <c r="U6" s="907"/>
      <c r="V6" s="853" t="s">
        <v>804</v>
      </c>
      <c r="W6" s="847" t="s">
        <v>601</v>
      </c>
      <c r="X6" s="904" t="s">
        <v>596</v>
      </c>
      <c r="Y6" s="851" t="s">
        <v>597</v>
      </c>
      <c r="Z6" s="851" t="s">
        <v>599</v>
      </c>
      <c r="AA6" s="906" t="s">
        <v>600</v>
      </c>
      <c r="AB6" s="907"/>
      <c r="AC6" s="853" t="s">
        <v>804</v>
      </c>
      <c r="AD6" s="847" t="s">
        <v>601</v>
      </c>
      <c r="AE6" s="904" t="s">
        <v>596</v>
      </c>
      <c r="AF6" s="851" t="s">
        <v>597</v>
      </c>
      <c r="AG6" s="851" t="s">
        <v>599</v>
      </c>
      <c r="AH6" s="906" t="s">
        <v>600</v>
      </c>
      <c r="AI6" s="907"/>
      <c r="AJ6" s="853" t="s">
        <v>804</v>
      </c>
      <c r="AK6" s="847" t="s">
        <v>601</v>
      </c>
      <c r="AL6" s="833" t="s">
        <v>596</v>
      </c>
      <c r="AM6" s="835" t="s">
        <v>597</v>
      </c>
      <c r="AN6" s="835" t="s">
        <v>599</v>
      </c>
      <c r="AO6" s="837" t="s">
        <v>600</v>
      </c>
      <c r="AP6" s="838"/>
      <c r="AQ6" s="892" t="s">
        <v>804</v>
      </c>
      <c r="AR6" s="894" t="s">
        <v>601</v>
      </c>
      <c r="AS6" s="904" t="s">
        <v>596</v>
      </c>
      <c r="AT6" s="851" t="s">
        <v>597</v>
      </c>
      <c r="AU6" s="851" t="s">
        <v>599</v>
      </c>
      <c r="AV6" s="906" t="s">
        <v>600</v>
      </c>
      <c r="AW6" s="907"/>
      <c r="AX6" s="853" t="s">
        <v>804</v>
      </c>
      <c r="AY6" s="847" t="s">
        <v>601</v>
      </c>
      <c r="AZ6" s="904" t="s">
        <v>596</v>
      </c>
      <c r="BA6" s="851" t="s">
        <v>597</v>
      </c>
      <c r="BB6" s="851" t="s">
        <v>599</v>
      </c>
      <c r="BC6" s="906" t="s">
        <v>600</v>
      </c>
      <c r="BD6" s="907"/>
      <c r="BE6" s="853" t="s">
        <v>804</v>
      </c>
      <c r="BF6" s="847" t="s">
        <v>601</v>
      </c>
      <c r="BG6" s="904" t="s">
        <v>596</v>
      </c>
      <c r="BH6" s="851" t="s">
        <v>597</v>
      </c>
      <c r="BI6" s="851" t="s">
        <v>599</v>
      </c>
      <c r="BJ6" s="906" t="s">
        <v>600</v>
      </c>
      <c r="BK6" s="907"/>
      <c r="BL6" s="853" t="s">
        <v>804</v>
      </c>
      <c r="BM6" s="847" t="s">
        <v>601</v>
      </c>
      <c r="BN6" s="904" t="s">
        <v>596</v>
      </c>
      <c r="BO6" s="851" t="s">
        <v>597</v>
      </c>
      <c r="BP6" s="851" t="s">
        <v>599</v>
      </c>
      <c r="BQ6" s="906" t="s">
        <v>600</v>
      </c>
      <c r="BR6" s="907"/>
      <c r="BS6" s="853" t="s">
        <v>804</v>
      </c>
      <c r="BT6" s="847" t="s">
        <v>601</v>
      </c>
      <c r="BU6" s="904" t="s">
        <v>596</v>
      </c>
      <c r="BV6" s="851" t="s">
        <v>597</v>
      </c>
      <c r="BW6" s="851" t="s">
        <v>599</v>
      </c>
      <c r="BX6" s="906" t="s">
        <v>600</v>
      </c>
      <c r="BY6" s="907"/>
      <c r="BZ6" s="853" t="s">
        <v>804</v>
      </c>
      <c r="CA6" s="847" t="s">
        <v>601</v>
      </c>
      <c r="CB6" s="904" t="s">
        <v>596</v>
      </c>
      <c r="CC6" s="851" t="s">
        <v>597</v>
      </c>
      <c r="CD6" s="851" t="s">
        <v>599</v>
      </c>
      <c r="CE6" s="906" t="s">
        <v>600</v>
      </c>
      <c r="CF6" s="907"/>
      <c r="CG6" s="853" t="s">
        <v>804</v>
      </c>
      <c r="CH6" s="847" t="s">
        <v>601</v>
      </c>
      <c r="CI6" s="904" t="s">
        <v>596</v>
      </c>
      <c r="CJ6" s="851" t="s">
        <v>597</v>
      </c>
      <c r="CK6" s="851" t="s">
        <v>599</v>
      </c>
      <c r="CL6" s="906" t="s">
        <v>600</v>
      </c>
      <c r="CM6" s="907"/>
      <c r="CN6" s="853" t="s">
        <v>804</v>
      </c>
      <c r="CO6" s="847" t="s">
        <v>601</v>
      </c>
      <c r="CP6" s="904" t="s">
        <v>596</v>
      </c>
      <c r="CQ6" s="851" t="s">
        <v>597</v>
      </c>
      <c r="CR6" s="851" t="s">
        <v>599</v>
      </c>
      <c r="CS6" s="906" t="s">
        <v>600</v>
      </c>
      <c r="CT6" s="907"/>
      <c r="CU6" s="853" t="s">
        <v>804</v>
      </c>
      <c r="CV6" s="847" t="s">
        <v>601</v>
      </c>
      <c r="CW6" s="904" t="s">
        <v>596</v>
      </c>
      <c r="CX6" s="851" t="s">
        <v>597</v>
      </c>
      <c r="CY6" s="851" t="s">
        <v>599</v>
      </c>
      <c r="CZ6" s="906" t="s">
        <v>600</v>
      </c>
      <c r="DA6" s="907"/>
      <c r="DB6" s="853" t="s">
        <v>804</v>
      </c>
      <c r="DC6" s="847" t="s">
        <v>601</v>
      </c>
      <c r="DD6" s="904" t="s">
        <v>596</v>
      </c>
      <c r="DE6" s="851" t="s">
        <v>597</v>
      </c>
      <c r="DF6" s="851" t="s">
        <v>599</v>
      </c>
      <c r="DG6" s="906" t="s">
        <v>600</v>
      </c>
      <c r="DH6" s="907"/>
      <c r="DI6" s="853" t="s">
        <v>804</v>
      </c>
      <c r="DJ6" s="847" t="s">
        <v>601</v>
      </c>
      <c r="DK6" s="904" t="s">
        <v>596</v>
      </c>
      <c r="DL6" s="851" t="s">
        <v>597</v>
      </c>
      <c r="DM6" s="851" t="s">
        <v>599</v>
      </c>
      <c r="DN6" s="906" t="s">
        <v>600</v>
      </c>
      <c r="DO6" s="907"/>
      <c r="DP6" s="853" t="s">
        <v>804</v>
      </c>
      <c r="DQ6" s="847" t="s">
        <v>601</v>
      </c>
      <c r="DR6" s="833" t="s">
        <v>596</v>
      </c>
      <c r="DS6" s="835" t="s">
        <v>597</v>
      </c>
      <c r="DT6" s="835" t="s">
        <v>599</v>
      </c>
      <c r="DU6" s="837" t="s">
        <v>600</v>
      </c>
      <c r="DV6" s="838"/>
      <c r="DW6" s="892" t="s">
        <v>804</v>
      </c>
      <c r="DX6" s="894" t="s">
        <v>601</v>
      </c>
      <c r="DY6" s="833" t="s">
        <v>596</v>
      </c>
      <c r="DZ6" s="835" t="s">
        <v>597</v>
      </c>
      <c r="EA6" s="835" t="s">
        <v>599</v>
      </c>
      <c r="EB6" s="837" t="s">
        <v>600</v>
      </c>
      <c r="EC6" s="838"/>
      <c r="ED6" s="892" t="s">
        <v>804</v>
      </c>
      <c r="EE6" s="894" t="s">
        <v>601</v>
      </c>
      <c r="EF6" s="904" t="s">
        <v>596</v>
      </c>
      <c r="EG6" s="851" t="s">
        <v>597</v>
      </c>
      <c r="EH6" s="851" t="s">
        <v>599</v>
      </c>
      <c r="EI6" s="906" t="s">
        <v>600</v>
      </c>
      <c r="EJ6" s="907"/>
      <c r="EK6" s="853" t="s">
        <v>804</v>
      </c>
      <c r="EL6" s="847" t="s">
        <v>601</v>
      </c>
      <c r="EM6" s="833" t="s">
        <v>596</v>
      </c>
      <c r="EN6" s="835" t="s">
        <v>597</v>
      </c>
      <c r="EO6" s="835" t="s">
        <v>599</v>
      </c>
      <c r="EP6" s="837" t="s">
        <v>600</v>
      </c>
      <c r="EQ6" s="838"/>
      <c r="ER6" s="892" t="s">
        <v>804</v>
      </c>
      <c r="ES6" s="894" t="s">
        <v>601</v>
      </c>
      <c r="ET6" s="904" t="s">
        <v>596</v>
      </c>
      <c r="EU6" s="851" t="s">
        <v>597</v>
      </c>
      <c r="EV6" s="851" t="s">
        <v>599</v>
      </c>
      <c r="EW6" s="906" t="s">
        <v>600</v>
      </c>
      <c r="EX6" s="907"/>
      <c r="EY6" s="853" t="s">
        <v>804</v>
      </c>
      <c r="EZ6" s="847" t="s">
        <v>601</v>
      </c>
      <c r="FA6" s="904" t="s">
        <v>596</v>
      </c>
      <c r="FB6" s="851" t="s">
        <v>597</v>
      </c>
      <c r="FC6" s="851" t="s">
        <v>599</v>
      </c>
      <c r="FD6" s="906" t="s">
        <v>600</v>
      </c>
      <c r="FE6" s="907"/>
      <c r="FF6" s="853" t="s">
        <v>804</v>
      </c>
      <c r="FG6" s="847" t="s">
        <v>601</v>
      </c>
      <c r="FH6" s="904" t="s">
        <v>596</v>
      </c>
      <c r="FI6" s="851" t="s">
        <v>597</v>
      </c>
      <c r="FJ6" s="851" t="s">
        <v>599</v>
      </c>
      <c r="FK6" s="906" t="s">
        <v>600</v>
      </c>
      <c r="FL6" s="907"/>
      <c r="FM6" s="853" t="s">
        <v>804</v>
      </c>
      <c r="FN6" s="847" t="s">
        <v>601</v>
      </c>
      <c r="FO6" s="904" t="s">
        <v>596</v>
      </c>
      <c r="FP6" s="851" t="s">
        <v>597</v>
      </c>
      <c r="FQ6" s="851" t="s">
        <v>599</v>
      </c>
      <c r="FR6" s="906" t="s">
        <v>600</v>
      </c>
      <c r="FS6" s="907"/>
      <c r="FT6" s="853" t="s">
        <v>804</v>
      </c>
      <c r="FU6" s="847" t="s">
        <v>601</v>
      </c>
      <c r="FV6" s="904" t="s">
        <v>596</v>
      </c>
      <c r="FW6" s="851" t="s">
        <v>597</v>
      </c>
      <c r="FX6" s="851" t="s">
        <v>599</v>
      </c>
      <c r="FY6" s="906" t="s">
        <v>600</v>
      </c>
      <c r="FZ6" s="907"/>
      <c r="GA6" s="853" t="s">
        <v>804</v>
      </c>
      <c r="GB6" s="847" t="s">
        <v>601</v>
      </c>
      <c r="GC6" s="833" t="s">
        <v>596</v>
      </c>
      <c r="GD6" s="835" t="s">
        <v>597</v>
      </c>
      <c r="GE6" s="835" t="s">
        <v>599</v>
      </c>
      <c r="GF6" s="837" t="s">
        <v>600</v>
      </c>
      <c r="GG6" s="838"/>
      <c r="GH6" s="892" t="s">
        <v>804</v>
      </c>
      <c r="GI6" s="894" t="s">
        <v>601</v>
      </c>
      <c r="GJ6" s="904" t="s">
        <v>596</v>
      </c>
      <c r="GK6" s="851" t="s">
        <v>597</v>
      </c>
      <c r="GL6" s="851" t="s">
        <v>599</v>
      </c>
      <c r="GM6" s="906" t="s">
        <v>600</v>
      </c>
      <c r="GN6" s="907"/>
      <c r="GO6" s="853" t="s">
        <v>804</v>
      </c>
      <c r="GP6" s="847" t="s">
        <v>601</v>
      </c>
      <c r="GQ6" s="904" t="s">
        <v>596</v>
      </c>
      <c r="GR6" s="851" t="s">
        <v>597</v>
      </c>
      <c r="GS6" s="851" t="s">
        <v>599</v>
      </c>
      <c r="GT6" s="906" t="s">
        <v>600</v>
      </c>
      <c r="GU6" s="907"/>
      <c r="GV6" s="853" t="s">
        <v>804</v>
      </c>
      <c r="GW6" s="847" t="s">
        <v>601</v>
      </c>
      <c r="GX6" s="833" t="s">
        <v>596</v>
      </c>
      <c r="GY6" s="835" t="s">
        <v>597</v>
      </c>
      <c r="GZ6" s="835" t="s">
        <v>599</v>
      </c>
      <c r="HA6" s="837" t="s">
        <v>600</v>
      </c>
      <c r="HB6" s="838"/>
      <c r="HC6" s="892" t="s">
        <v>804</v>
      </c>
      <c r="HD6" s="894" t="s">
        <v>601</v>
      </c>
      <c r="HE6" s="904" t="s">
        <v>596</v>
      </c>
      <c r="HF6" s="851" t="s">
        <v>597</v>
      </c>
      <c r="HG6" s="851" t="s">
        <v>599</v>
      </c>
      <c r="HH6" s="906" t="s">
        <v>600</v>
      </c>
      <c r="HI6" s="907"/>
      <c r="HJ6" s="853" t="s">
        <v>804</v>
      </c>
      <c r="HK6" s="847" t="s">
        <v>601</v>
      </c>
      <c r="HL6" s="904" t="s">
        <v>596</v>
      </c>
      <c r="HM6" s="851" t="s">
        <v>597</v>
      </c>
      <c r="HN6" s="851" t="s">
        <v>599</v>
      </c>
      <c r="HO6" s="906" t="s">
        <v>600</v>
      </c>
      <c r="HP6" s="907"/>
      <c r="HQ6" s="853" t="s">
        <v>804</v>
      </c>
      <c r="HR6" s="847" t="s">
        <v>601</v>
      </c>
      <c r="HS6" s="904" t="s">
        <v>596</v>
      </c>
      <c r="HT6" s="851" t="s">
        <v>597</v>
      </c>
      <c r="HU6" s="851" t="s">
        <v>599</v>
      </c>
      <c r="HV6" s="906" t="s">
        <v>600</v>
      </c>
      <c r="HW6" s="907"/>
      <c r="HX6" s="853" t="s">
        <v>804</v>
      </c>
      <c r="HY6" s="847" t="s">
        <v>601</v>
      </c>
      <c r="HZ6" s="833" t="s">
        <v>596</v>
      </c>
      <c r="IA6" s="835" t="s">
        <v>597</v>
      </c>
      <c r="IB6" s="835" t="s">
        <v>599</v>
      </c>
      <c r="IC6" s="837" t="s">
        <v>600</v>
      </c>
      <c r="ID6" s="838"/>
      <c r="IE6" s="892" t="s">
        <v>804</v>
      </c>
      <c r="IF6" s="894" t="s">
        <v>601</v>
      </c>
    </row>
    <row r="7" spans="1:240" ht="33" customHeight="1" thickBot="1" x14ac:dyDescent="0.35">
      <c r="A7" s="174"/>
      <c r="B7" s="936"/>
      <c r="C7" s="937"/>
      <c r="D7" s="937"/>
      <c r="E7" s="937"/>
      <c r="F7" s="937"/>
      <c r="G7" s="938"/>
      <c r="H7" s="947"/>
      <c r="J7" s="834"/>
      <c r="K7" s="836"/>
      <c r="L7" s="836"/>
      <c r="M7" s="839"/>
      <c r="N7" s="840"/>
      <c r="O7" s="893"/>
      <c r="P7" s="895"/>
      <c r="Q7" s="905"/>
      <c r="R7" s="852"/>
      <c r="S7" s="852"/>
      <c r="T7" s="908"/>
      <c r="U7" s="909"/>
      <c r="V7" s="854"/>
      <c r="W7" s="848"/>
      <c r="X7" s="905"/>
      <c r="Y7" s="852"/>
      <c r="Z7" s="852"/>
      <c r="AA7" s="908"/>
      <c r="AB7" s="909"/>
      <c r="AC7" s="854"/>
      <c r="AD7" s="848"/>
      <c r="AE7" s="905"/>
      <c r="AF7" s="852"/>
      <c r="AG7" s="852"/>
      <c r="AH7" s="908"/>
      <c r="AI7" s="909"/>
      <c r="AJ7" s="854"/>
      <c r="AK7" s="848"/>
      <c r="AL7" s="834"/>
      <c r="AM7" s="836"/>
      <c r="AN7" s="836"/>
      <c r="AO7" s="839"/>
      <c r="AP7" s="840"/>
      <c r="AQ7" s="893"/>
      <c r="AR7" s="895"/>
      <c r="AS7" s="905"/>
      <c r="AT7" s="852"/>
      <c r="AU7" s="852"/>
      <c r="AV7" s="908"/>
      <c r="AW7" s="909"/>
      <c r="AX7" s="854"/>
      <c r="AY7" s="848"/>
      <c r="AZ7" s="905"/>
      <c r="BA7" s="852"/>
      <c r="BB7" s="852"/>
      <c r="BC7" s="908"/>
      <c r="BD7" s="909"/>
      <c r="BE7" s="854"/>
      <c r="BF7" s="848"/>
      <c r="BG7" s="905"/>
      <c r="BH7" s="852"/>
      <c r="BI7" s="852"/>
      <c r="BJ7" s="908"/>
      <c r="BK7" s="909"/>
      <c r="BL7" s="854"/>
      <c r="BM7" s="848"/>
      <c r="BN7" s="905"/>
      <c r="BO7" s="852"/>
      <c r="BP7" s="852"/>
      <c r="BQ7" s="908"/>
      <c r="BR7" s="909"/>
      <c r="BS7" s="854"/>
      <c r="BT7" s="848"/>
      <c r="BU7" s="905"/>
      <c r="BV7" s="852"/>
      <c r="BW7" s="852"/>
      <c r="BX7" s="908"/>
      <c r="BY7" s="909"/>
      <c r="BZ7" s="854"/>
      <c r="CA7" s="848"/>
      <c r="CB7" s="905"/>
      <c r="CC7" s="852"/>
      <c r="CD7" s="852"/>
      <c r="CE7" s="908"/>
      <c r="CF7" s="909"/>
      <c r="CG7" s="854"/>
      <c r="CH7" s="848"/>
      <c r="CI7" s="905"/>
      <c r="CJ7" s="852"/>
      <c r="CK7" s="852"/>
      <c r="CL7" s="908"/>
      <c r="CM7" s="909"/>
      <c r="CN7" s="854"/>
      <c r="CO7" s="848"/>
      <c r="CP7" s="905"/>
      <c r="CQ7" s="852"/>
      <c r="CR7" s="852"/>
      <c r="CS7" s="908"/>
      <c r="CT7" s="909"/>
      <c r="CU7" s="854"/>
      <c r="CV7" s="848"/>
      <c r="CW7" s="905"/>
      <c r="CX7" s="852"/>
      <c r="CY7" s="852"/>
      <c r="CZ7" s="908"/>
      <c r="DA7" s="909"/>
      <c r="DB7" s="854"/>
      <c r="DC7" s="848"/>
      <c r="DD7" s="905"/>
      <c r="DE7" s="852"/>
      <c r="DF7" s="852"/>
      <c r="DG7" s="908"/>
      <c r="DH7" s="909"/>
      <c r="DI7" s="854"/>
      <c r="DJ7" s="848"/>
      <c r="DK7" s="905"/>
      <c r="DL7" s="852"/>
      <c r="DM7" s="852"/>
      <c r="DN7" s="908"/>
      <c r="DO7" s="909"/>
      <c r="DP7" s="854"/>
      <c r="DQ7" s="848"/>
      <c r="DR7" s="834"/>
      <c r="DS7" s="836"/>
      <c r="DT7" s="836"/>
      <c r="DU7" s="839"/>
      <c r="DV7" s="840"/>
      <c r="DW7" s="893"/>
      <c r="DX7" s="895"/>
      <c r="DY7" s="834"/>
      <c r="DZ7" s="836"/>
      <c r="EA7" s="836"/>
      <c r="EB7" s="839"/>
      <c r="EC7" s="840"/>
      <c r="ED7" s="893"/>
      <c r="EE7" s="895"/>
      <c r="EF7" s="905"/>
      <c r="EG7" s="852"/>
      <c r="EH7" s="852"/>
      <c r="EI7" s="908"/>
      <c r="EJ7" s="909"/>
      <c r="EK7" s="854"/>
      <c r="EL7" s="848"/>
      <c r="EM7" s="834"/>
      <c r="EN7" s="836"/>
      <c r="EO7" s="836"/>
      <c r="EP7" s="839"/>
      <c r="EQ7" s="840"/>
      <c r="ER7" s="893"/>
      <c r="ES7" s="895"/>
      <c r="ET7" s="905"/>
      <c r="EU7" s="852"/>
      <c r="EV7" s="852"/>
      <c r="EW7" s="908"/>
      <c r="EX7" s="909"/>
      <c r="EY7" s="854"/>
      <c r="EZ7" s="848"/>
      <c r="FA7" s="905"/>
      <c r="FB7" s="852"/>
      <c r="FC7" s="852"/>
      <c r="FD7" s="908"/>
      <c r="FE7" s="909"/>
      <c r="FF7" s="854"/>
      <c r="FG7" s="848"/>
      <c r="FH7" s="905"/>
      <c r="FI7" s="852"/>
      <c r="FJ7" s="852"/>
      <c r="FK7" s="908"/>
      <c r="FL7" s="909"/>
      <c r="FM7" s="854"/>
      <c r="FN7" s="848"/>
      <c r="FO7" s="905"/>
      <c r="FP7" s="852"/>
      <c r="FQ7" s="852"/>
      <c r="FR7" s="908"/>
      <c r="FS7" s="909"/>
      <c r="FT7" s="854"/>
      <c r="FU7" s="848"/>
      <c r="FV7" s="905"/>
      <c r="FW7" s="852"/>
      <c r="FX7" s="852"/>
      <c r="FY7" s="908"/>
      <c r="FZ7" s="909"/>
      <c r="GA7" s="854"/>
      <c r="GB7" s="848"/>
      <c r="GC7" s="834"/>
      <c r="GD7" s="836"/>
      <c r="GE7" s="836"/>
      <c r="GF7" s="839"/>
      <c r="GG7" s="840"/>
      <c r="GH7" s="893"/>
      <c r="GI7" s="895"/>
      <c r="GJ7" s="905"/>
      <c r="GK7" s="852"/>
      <c r="GL7" s="852"/>
      <c r="GM7" s="908"/>
      <c r="GN7" s="909"/>
      <c r="GO7" s="854"/>
      <c r="GP7" s="848"/>
      <c r="GQ7" s="905"/>
      <c r="GR7" s="852"/>
      <c r="GS7" s="852"/>
      <c r="GT7" s="908"/>
      <c r="GU7" s="909"/>
      <c r="GV7" s="854"/>
      <c r="GW7" s="848"/>
      <c r="GX7" s="834"/>
      <c r="GY7" s="836"/>
      <c r="GZ7" s="836"/>
      <c r="HA7" s="839"/>
      <c r="HB7" s="840"/>
      <c r="HC7" s="893"/>
      <c r="HD7" s="895"/>
      <c r="HE7" s="905"/>
      <c r="HF7" s="852"/>
      <c r="HG7" s="852"/>
      <c r="HH7" s="908"/>
      <c r="HI7" s="909"/>
      <c r="HJ7" s="854"/>
      <c r="HK7" s="848"/>
      <c r="HL7" s="905"/>
      <c r="HM7" s="852"/>
      <c r="HN7" s="852"/>
      <c r="HO7" s="908"/>
      <c r="HP7" s="909"/>
      <c r="HQ7" s="854"/>
      <c r="HR7" s="848"/>
      <c r="HS7" s="905"/>
      <c r="HT7" s="852"/>
      <c r="HU7" s="852"/>
      <c r="HV7" s="908"/>
      <c r="HW7" s="909"/>
      <c r="HX7" s="854"/>
      <c r="HY7" s="848"/>
      <c r="HZ7" s="834"/>
      <c r="IA7" s="836"/>
      <c r="IB7" s="836"/>
      <c r="IC7" s="839"/>
      <c r="ID7" s="840"/>
      <c r="IE7" s="893"/>
      <c r="IF7" s="895"/>
    </row>
    <row r="8" spans="1:240" ht="40.15" customHeight="1" x14ac:dyDescent="0.3">
      <c r="A8" s="174"/>
      <c r="B8" s="177"/>
      <c r="C8" s="178"/>
      <c r="D8" s="179" t="s">
        <v>602</v>
      </c>
      <c r="E8" s="180" t="s">
        <v>603</v>
      </c>
      <c r="F8" s="181">
        <v>15</v>
      </c>
      <c r="G8" s="182">
        <v>6233688.6299999999</v>
      </c>
      <c r="H8" s="183">
        <f>ROUND(G8*1.19,0)</f>
        <v>7418089</v>
      </c>
      <c r="J8" s="349">
        <f>+$F$8</f>
        <v>15</v>
      </c>
      <c r="K8" s="350"/>
      <c r="L8" s="350">
        <f>ROUND(K8,0)</f>
        <v>0</v>
      </c>
      <c r="M8" s="882">
        <f>ROUND(L8*1.19,0)</f>
        <v>0</v>
      </c>
      <c r="N8" s="883"/>
      <c r="O8" s="351" t="str">
        <f>IF(M8&gt;$H$8,"SOBRE PASA","CUMPLE")</f>
        <v>CUMPLE</v>
      </c>
      <c r="P8" s="352">
        <f>ROUND(M8*J8,0)</f>
        <v>0</v>
      </c>
      <c r="Q8" s="272">
        <f>+$F$8</f>
        <v>15</v>
      </c>
      <c r="R8" s="273">
        <v>5833208</v>
      </c>
      <c r="S8" s="274">
        <f>ROUND(R8,0)</f>
        <v>5833208</v>
      </c>
      <c r="T8" s="884">
        <f>ROUND(S8*1.19,0)</f>
        <v>6941518</v>
      </c>
      <c r="U8" s="885"/>
      <c r="V8" s="275" t="str">
        <f>IF(T8&gt;$H$8,"SOBRE PASA","CUMPLE")</f>
        <v>CUMPLE</v>
      </c>
      <c r="W8" s="276">
        <f>ROUND(T8*Q8,0)</f>
        <v>104122770</v>
      </c>
      <c r="X8" s="272">
        <f>+$F$8</f>
        <v>15</v>
      </c>
      <c r="Y8" s="273">
        <v>6230000</v>
      </c>
      <c r="Z8" s="274">
        <f>ROUND(Y8,0)</f>
        <v>6230000</v>
      </c>
      <c r="AA8" s="884">
        <f>ROUND(Z8*1.19,0)</f>
        <v>7413700</v>
      </c>
      <c r="AB8" s="885"/>
      <c r="AC8" s="275" t="str">
        <f>IF(AA8&gt;$H$8,"SOBRE PASA","CUMPLE")</f>
        <v>CUMPLE</v>
      </c>
      <c r="AD8" s="276">
        <f>ROUND(AA8*X8,0)</f>
        <v>111205500</v>
      </c>
      <c r="AE8" s="272">
        <f>+$F$8</f>
        <v>15</v>
      </c>
      <c r="AF8" s="273">
        <v>5772396</v>
      </c>
      <c r="AG8" s="274">
        <f>ROUND(AF8,0)</f>
        <v>5772396</v>
      </c>
      <c r="AH8" s="884">
        <f>ROUND(AG8*1.19,0)</f>
        <v>6869151</v>
      </c>
      <c r="AI8" s="885"/>
      <c r="AJ8" s="275" t="str">
        <f>IF(AH8&gt;$H$8,"SOBRE PASA","CUMPLE")</f>
        <v>CUMPLE</v>
      </c>
      <c r="AK8" s="276">
        <f>ROUND(AH8*AE8,0)</f>
        <v>103037265</v>
      </c>
      <c r="AL8" s="349">
        <f>+$F$8</f>
        <v>15</v>
      </c>
      <c r="AM8" s="350"/>
      <c r="AN8" s="350">
        <f>ROUND(AM8,0)</f>
        <v>0</v>
      </c>
      <c r="AO8" s="882">
        <f>ROUND(AN8*1.19,0)</f>
        <v>0</v>
      </c>
      <c r="AP8" s="883"/>
      <c r="AQ8" s="351" t="str">
        <f>IF(AO8&gt;$H$8,"SOBRE PASA","CUMPLE")</f>
        <v>CUMPLE</v>
      </c>
      <c r="AR8" s="352">
        <f>ROUND(AO8*AL8,0)</f>
        <v>0</v>
      </c>
      <c r="AS8" s="272">
        <f>+$F$8</f>
        <v>15</v>
      </c>
      <c r="AT8" s="433">
        <v>5635252</v>
      </c>
      <c r="AU8" s="274">
        <f>ROUND(AT8,0)</f>
        <v>5635252</v>
      </c>
      <c r="AV8" s="884">
        <f>ROUND(AU8*1.19,0)</f>
        <v>6705950</v>
      </c>
      <c r="AW8" s="885"/>
      <c r="AX8" s="275" t="str">
        <f>IF(AV8&gt;$H$8,"SOBRE PASA","CUMPLE")</f>
        <v>CUMPLE</v>
      </c>
      <c r="AY8" s="276">
        <f>ROUND(AV8*AS8,0)</f>
        <v>100589250</v>
      </c>
      <c r="AZ8" s="272">
        <f>+$F$8</f>
        <v>15</v>
      </c>
      <c r="BA8" s="438">
        <v>4983284</v>
      </c>
      <c r="BB8" s="274">
        <f>ROUND(BA8,0)</f>
        <v>4983284</v>
      </c>
      <c r="BC8" s="884">
        <f>ROUND(BB8*1.19,0)</f>
        <v>5930108</v>
      </c>
      <c r="BD8" s="885"/>
      <c r="BE8" s="275" t="str">
        <f>IF(BC8&gt;$H$8,"SOBRE PASA","CUMPLE")</f>
        <v>CUMPLE</v>
      </c>
      <c r="BF8" s="276">
        <f>ROUND(BC8*AZ8,0)</f>
        <v>88951620</v>
      </c>
      <c r="BG8" s="272">
        <f>+$F$8</f>
        <v>15</v>
      </c>
      <c r="BH8" s="441">
        <v>5890835</v>
      </c>
      <c r="BI8" s="274">
        <f>ROUND(BH8,0)</f>
        <v>5890835</v>
      </c>
      <c r="BJ8" s="884">
        <f>ROUND(BI8*1.19,0)</f>
        <v>7010094</v>
      </c>
      <c r="BK8" s="885"/>
      <c r="BL8" s="275" t="str">
        <f>IF(BJ8&gt;$H$8,"SOBRE PASA","CUMPLE")</f>
        <v>CUMPLE</v>
      </c>
      <c r="BM8" s="276">
        <f>ROUND(BJ8*BG8,0)</f>
        <v>105151410</v>
      </c>
      <c r="BN8" s="272">
        <f>+$F$8</f>
        <v>15</v>
      </c>
      <c r="BO8" s="182">
        <v>5653953</v>
      </c>
      <c r="BP8" s="274">
        <f>ROUND(BO8,0)</f>
        <v>5653953</v>
      </c>
      <c r="BQ8" s="884">
        <f>ROUND(BP8*1.19,0)</f>
        <v>6728204</v>
      </c>
      <c r="BR8" s="885"/>
      <c r="BS8" s="275" t="str">
        <f>IF(BQ8&gt;$H$8,"SOBRE PASA","CUMPLE")</f>
        <v>CUMPLE</v>
      </c>
      <c r="BT8" s="276">
        <f>ROUND(BQ8*BN8,0)</f>
        <v>100923060</v>
      </c>
      <c r="BU8" s="272">
        <f>+$F$8</f>
        <v>15</v>
      </c>
      <c r="BV8" s="273">
        <v>5922620</v>
      </c>
      <c r="BW8" s="274">
        <f>ROUND(BV8,0)</f>
        <v>5922620</v>
      </c>
      <c r="BX8" s="884">
        <f>ROUND(BW8*1.19,0)</f>
        <v>7047918</v>
      </c>
      <c r="BY8" s="885"/>
      <c r="BZ8" s="275" t="str">
        <f>IF(BX8&gt;$H$8,"SOBRE PASA","CUMPLE")</f>
        <v>CUMPLE</v>
      </c>
      <c r="CA8" s="276">
        <f>ROUND(BX8*BU8,0)</f>
        <v>105718770</v>
      </c>
      <c r="CB8" s="272">
        <f>+$F$8</f>
        <v>15</v>
      </c>
      <c r="CC8" s="273">
        <v>5778627</v>
      </c>
      <c r="CD8" s="274">
        <f>ROUND(CC8,0)</f>
        <v>5778627</v>
      </c>
      <c r="CE8" s="884">
        <f>ROUND(CD8*1.19,0)</f>
        <v>6876566</v>
      </c>
      <c r="CF8" s="885"/>
      <c r="CG8" s="275" t="str">
        <f>IF(CE8&gt;$H$8,"SOBRE PASA","CUMPLE")</f>
        <v>CUMPLE</v>
      </c>
      <c r="CH8" s="276">
        <f>ROUND(CE8*CB8,0)</f>
        <v>103148490</v>
      </c>
      <c r="CI8" s="272">
        <f>+$F$8</f>
        <v>15</v>
      </c>
      <c r="CJ8" s="273">
        <v>6227455</v>
      </c>
      <c r="CK8" s="274">
        <f>ROUND(CJ8,0)</f>
        <v>6227455</v>
      </c>
      <c r="CL8" s="884">
        <f>ROUND(CK8*1.19,0)</f>
        <v>7410671</v>
      </c>
      <c r="CM8" s="885"/>
      <c r="CN8" s="275" t="str">
        <f>IF(CL8&gt;$H$8,"SOBRE PASA","CUMPLE")</f>
        <v>CUMPLE</v>
      </c>
      <c r="CO8" s="276">
        <f>ROUND(CL8*CI8,0)</f>
        <v>111160065</v>
      </c>
      <c r="CP8" s="272">
        <f>+$F$8</f>
        <v>15</v>
      </c>
      <c r="CQ8" s="273">
        <v>5885849</v>
      </c>
      <c r="CR8" s="274">
        <f>ROUND(CQ8,0)</f>
        <v>5885849</v>
      </c>
      <c r="CS8" s="884">
        <f>ROUND(CR8*1.19,0)</f>
        <v>7004160</v>
      </c>
      <c r="CT8" s="885"/>
      <c r="CU8" s="275" t="str">
        <f>IF(CS8&gt;$H$8,"SOBRE PASA","CUMPLE")</f>
        <v>CUMPLE</v>
      </c>
      <c r="CV8" s="276">
        <f>ROUND(CS8*CP8,0)</f>
        <v>105062400</v>
      </c>
      <c r="CW8" s="272">
        <f>+$F$8</f>
        <v>15</v>
      </c>
      <c r="CX8" s="441">
        <v>5922001</v>
      </c>
      <c r="CY8" s="274">
        <f>ROUND(CX8,0)</f>
        <v>5922001</v>
      </c>
      <c r="CZ8" s="884">
        <f>ROUND(CY8*1.19,0)</f>
        <v>7047181</v>
      </c>
      <c r="DA8" s="885"/>
      <c r="DB8" s="275" t="str">
        <f>IF(CZ8&gt;$H$8,"SOBRE PASA","CUMPLE")</f>
        <v>CUMPLE</v>
      </c>
      <c r="DC8" s="276">
        <f>ROUND(CZ8*CW8,0)</f>
        <v>105707715</v>
      </c>
      <c r="DD8" s="272">
        <f>+$F$8</f>
        <v>15</v>
      </c>
      <c r="DE8" s="273">
        <v>5752448</v>
      </c>
      <c r="DF8" s="274">
        <f>ROUND(DE8,0)</f>
        <v>5752448</v>
      </c>
      <c r="DG8" s="884">
        <f>ROUND(DF8*1.19,0)</f>
        <v>6845413</v>
      </c>
      <c r="DH8" s="885"/>
      <c r="DI8" s="275" t="str">
        <f>IF(DG8&gt;$H$8,"SOBRE PASA","CUMPLE")</f>
        <v>CUMPLE</v>
      </c>
      <c r="DJ8" s="276">
        <f>ROUND(DG8*DD8,0)</f>
        <v>102681195</v>
      </c>
      <c r="DK8" s="272">
        <f>+$F$8</f>
        <v>15</v>
      </c>
      <c r="DL8" s="273">
        <v>6200000</v>
      </c>
      <c r="DM8" s="274">
        <f>ROUND(DL8,0)</f>
        <v>6200000</v>
      </c>
      <c r="DN8" s="884">
        <f>ROUND(DM8*1.19,0)</f>
        <v>7378000</v>
      </c>
      <c r="DO8" s="885"/>
      <c r="DP8" s="275" t="str">
        <f>IF(DN8&gt;$H$8,"SOBRE PASA","CUMPLE")</f>
        <v>CUMPLE</v>
      </c>
      <c r="DQ8" s="276">
        <f>ROUND(DN8*DK8,0)</f>
        <v>110670000</v>
      </c>
      <c r="DR8" s="349">
        <f>+$F$8</f>
        <v>15</v>
      </c>
      <c r="DS8" s="350"/>
      <c r="DT8" s="350">
        <f>ROUND(DS8,0)</f>
        <v>0</v>
      </c>
      <c r="DU8" s="882">
        <f>ROUND(DT8*1.19,0)</f>
        <v>0</v>
      </c>
      <c r="DV8" s="883"/>
      <c r="DW8" s="351" t="str">
        <f>IF(DU8&gt;$H$8,"SOBRE PASA","CUMPLE")</f>
        <v>CUMPLE</v>
      </c>
      <c r="DX8" s="352">
        <f>ROUND(DU8*DR8,0)</f>
        <v>0</v>
      </c>
      <c r="DY8" s="349">
        <f>+$F$8</f>
        <v>15</v>
      </c>
      <c r="DZ8" s="350"/>
      <c r="EA8" s="350">
        <f>ROUND(DZ8,0)</f>
        <v>0</v>
      </c>
      <c r="EB8" s="882">
        <f>ROUND(EA8*1.19,0)</f>
        <v>0</v>
      </c>
      <c r="EC8" s="883"/>
      <c r="ED8" s="351" t="str">
        <f>IF(EB8&gt;$H$8,"SOBRE PASA","CUMPLE")</f>
        <v>CUMPLE</v>
      </c>
      <c r="EE8" s="352">
        <f>ROUND(EB8*DY8,0)</f>
        <v>0</v>
      </c>
      <c r="EF8" s="272">
        <f>+$F$8</f>
        <v>15</v>
      </c>
      <c r="EG8" s="273">
        <v>5745591</v>
      </c>
      <c r="EH8" s="274">
        <f>ROUND(EG8,0)</f>
        <v>5745591</v>
      </c>
      <c r="EI8" s="884">
        <f>ROUND(EH8*1.19,0)</f>
        <v>6837253</v>
      </c>
      <c r="EJ8" s="885"/>
      <c r="EK8" s="275" t="str">
        <f>IF(EI8&gt;$H$8,"SOBRE PASA","CUMPLE")</f>
        <v>CUMPLE</v>
      </c>
      <c r="EL8" s="276">
        <f>ROUND(EI8*EF8,0)</f>
        <v>102558795</v>
      </c>
      <c r="EM8" s="349">
        <f>+$F$8</f>
        <v>15</v>
      </c>
      <c r="EN8" s="350"/>
      <c r="EO8" s="350">
        <f>ROUND(EN8,0)</f>
        <v>0</v>
      </c>
      <c r="EP8" s="882">
        <f>ROUND(EO8*1.19,0)</f>
        <v>0</v>
      </c>
      <c r="EQ8" s="883"/>
      <c r="ER8" s="351" t="str">
        <f>IF(EP8&gt;$H$8,"SOBRE PASA","CUMPLE")</f>
        <v>CUMPLE</v>
      </c>
      <c r="ES8" s="352">
        <f>ROUND(EP8*EM8,0)</f>
        <v>0</v>
      </c>
      <c r="ET8" s="272">
        <f>+$F$8</f>
        <v>15</v>
      </c>
      <c r="EU8" s="273">
        <v>6109015</v>
      </c>
      <c r="EV8" s="274">
        <f>ROUND(EU8,0)</f>
        <v>6109015</v>
      </c>
      <c r="EW8" s="884">
        <f>ROUND(EV8*1.19,0)</f>
        <v>7269728</v>
      </c>
      <c r="EX8" s="885"/>
      <c r="EY8" s="275" t="str">
        <f>IF(EW8&gt;$H$8,"SOBRE PASA","CUMPLE")</f>
        <v>CUMPLE</v>
      </c>
      <c r="EZ8" s="276">
        <f>ROUND(EW8*ET8,0)</f>
        <v>109045920</v>
      </c>
      <c r="FA8" s="272">
        <f>+$F$8</f>
        <v>15</v>
      </c>
      <c r="FB8" s="273">
        <v>5913900</v>
      </c>
      <c r="FC8" s="274">
        <f>ROUND(FB8,0)</f>
        <v>5913900</v>
      </c>
      <c r="FD8" s="884">
        <f>ROUND(FC8*1.19,0)</f>
        <v>7037541</v>
      </c>
      <c r="FE8" s="885"/>
      <c r="FF8" s="275" t="str">
        <f>IF(FD8&gt;$H$8,"SOBRE PASA","CUMPLE")</f>
        <v>CUMPLE</v>
      </c>
      <c r="FG8" s="276">
        <f>ROUND(FD8*FA8,0)</f>
        <v>105563115</v>
      </c>
      <c r="FH8" s="272">
        <f>+$F$8</f>
        <v>15</v>
      </c>
      <c r="FI8" s="273">
        <v>5813795</v>
      </c>
      <c r="FJ8" s="274">
        <f>ROUND(FI8,0)</f>
        <v>5813795</v>
      </c>
      <c r="FK8" s="884">
        <f>ROUND(FJ8*1.19,0)</f>
        <v>6918416</v>
      </c>
      <c r="FL8" s="885"/>
      <c r="FM8" s="275" t="str">
        <f>IF(FK8&gt;$H$8,"SOBRE PASA","CUMPLE")</f>
        <v>CUMPLE</v>
      </c>
      <c r="FN8" s="276">
        <f>ROUND(FK8*FH8,0)</f>
        <v>103776240</v>
      </c>
      <c r="FO8" s="272">
        <f>+$F$8</f>
        <v>15</v>
      </c>
      <c r="FP8" s="273">
        <v>5767779</v>
      </c>
      <c r="FQ8" s="274">
        <f>ROUND(FP8,0)</f>
        <v>5767779</v>
      </c>
      <c r="FR8" s="884">
        <f>ROUND(FQ8*1.19,0)</f>
        <v>6863657</v>
      </c>
      <c r="FS8" s="885"/>
      <c r="FT8" s="275" t="str">
        <f>IF(FR8&gt;$H$8,"SOBRE PASA","CUMPLE")</f>
        <v>CUMPLE</v>
      </c>
      <c r="FU8" s="276">
        <f>ROUND(FR8*FO8,0)</f>
        <v>102954855</v>
      </c>
      <c r="FV8" s="272">
        <f>+$F$8</f>
        <v>15</v>
      </c>
      <c r="FW8" s="273">
        <v>5864031</v>
      </c>
      <c r="FX8" s="274">
        <f>ROUND(FW8,0)</f>
        <v>5864031</v>
      </c>
      <c r="FY8" s="884">
        <f>ROUND(FX8*1.19,0)</f>
        <v>6978197</v>
      </c>
      <c r="FZ8" s="885"/>
      <c r="GA8" s="275" t="str">
        <f>IF(FY8&gt;$H$8,"SOBRE PASA","CUMPLE")</f>
        <v>CUMPLE</v>
      </c>
      <c r="GB8" s="276">
        <f>ROUND(FY8*FV8,0)</f>
        <v>104672955</v>
      </c>
      <c r="GC8" s="349">
        <f>+$F$8</f>
        <v>15</v>
      </c>
      <c r="GD8" s="350"/>
      <c r="GE8" s="350">
        <f>ROUND(GD8,0)</f>
        <v>0</v>
      </c>
      <c r="GF8" s="882">
        <f>ROUND(GE8*1.19,0)</f>
        <v>0</v>
      </c>
      <c r="GG8" s="883"/>
      <c r="GH8" s="351" t="str">
        <f>IF(GF8&gt;$H$8,"SOBRE PASA","CUMPLE")</f>
        <v>CUMPLE</v>
      </c>
      <c r="GI8" s="352">
        <f>ROUND(GF8*GC8,0)</f>
        <v>0</v>
      </c>
      <c r="GJ8" s="272">
        <f>+$F$8</f>
        <v>15</v>
      </c>
      <c r="GK8" s="182">
        <v>6233688.6299999999</v>
      </c>
      <c r="GL8" s="274">
        <f>ROUND(GK8,0)</f>
        <v>6233689</v>
      </c>
      <c r="GM8" s="884">
        <f>ROUND(GL8*1.19,0)</f>
        <v>7418090</v>
      </c>
      <c r="GN8" s="885"/>
      <c r="GO8" s="275" t="str">
        <f>IF(GM8&gt;$H$8,"SOBRE PASA","CUMPLE")</f>
        <v>SOBRE PASA</v>
      </c>
      <c r="GP8" s="276">
        <f>ROUND(GM8*GJ8,0)</f>
        <v>111271350</v>
      </c>
      <c r="GQ8" s="272">
        <f>+$F$8</f>
        <v>15</v>
      </c>
      <c r="GR8" s="182">
        <v>6233688.6299999999</v>
      </c>
      <c r="GS8" s="274">
        <f>ROUND(GR8,0)</f>
        <v>6233689</v>
      </c>
      <c r="GT8" s="884">
        <f>ROUND(GS8*1.19,0)</f>
        <v>7418090</v>
      </c>
      <c r="GU8" s="885"/>
      <c r="GV8" s="275" t="str">
        <f>IF(GT8&gt;$H$8,"SOBRE PASA","CUMPLE")</f>
        <v>SOBRE PASA</v>
      </c>
      <c r="GW8" s="276">
        <f>ROUND(GT8*GQ8,0)</f>
        <v>111271350</v>
      </c>
      <c r="GX8" s="349">
        <f>+$F$8</f>
        <v>15</v>
      </c>
      <c r="GY8" s="350"/>
      <c r="GZ8" s="350">
        <f>ROUND(GY8,0)</f>
        <v>0</v>
      </c>
      <c r="HA8" s="882">
        <f>ROUND(GZ8*1.19,0)</f>
        <v>0</v>
      </c>
      <c r="HB8" s="883"/>
      <c r="HC8" s="351" t="str">
        <f>IF(HA8&gt;$H$8,"SOBRE PASA","CUMPLE")</f>
        <v>CUMPLE</v>
      </c>
      <c r="HD8" s="352">
        <f>ROUND(HA8*GX8,0)</f>
        <v>0</v>
      </c>
      <c r="HE8" s="272">
        <f>+$F$8</f>
        <v>15</v>
      </c>
      <c r="HF8" s="409">
        <v>5922004</v>
      </c>
      <c r="HG8" s="274">
        <f>ROUND(HF8,0)</f>
        <v>5922004</v>
      </c>
      <c r="HH8" s="884">
        <f>ROUND(HG8*1.19,0)</f>
        <v>7047185</v>
      </c>
      <c r="HI8" s="885"/>
      <c r="HJ8" s="275" t="str">
        <f>IF(HH8&gt;$H$8,"SOBRE PASA","CUMPLE")</f>
        <v>CUMPLE</v>
      </c>
      <c r="HK8" s="276">
        <f>ROUND(HH8*HE8,0)</f>
        <v>105707775</v>
      </c>
      <c r="HL8" s="272">
        <f>+$F$8</f>
        <v>15</v>
      </c>
      <c r="HM8" s="409">
        <v>5930108</v>
      </c>
      <c r="HN8" s="274">
        <f>ROUND(HM8,0)</f>
        <v>5930108</v>
      </c>
      <c r="HO8" s="884">
        <f>ROUND(HN8*1.19,0)</f>
        <v>7056829</v>
      </c>
      <c r="HP8" s="885"/>
      <c r="HQ8" s="275" t="str">
        <f>IF(HO8&gt;$H$8,"SOBRE PASA","CUMPLE")</f>
        <v>CUMPLE</v>
      </c>
      <c r="HR8" s="276">
        <f>ROUND(HO8*HL8,0)</f>
        <v>105852435</v>
      </c>
      <c r="HS8" s="272">
        <f>+$F$8</f>
        <v>15</v>
      </c>
      <c r="HT8" s="182">
        <v>5936201</v>
      </c>
      <c r="HU8" s="274">
        <f>ROUND(HT8,0)</f>
        <v>5936201</v>
      </c>
      <c r="HV8" s="884">
        <f>ROUND(HU8*1.19,0)</f>
        <v>7064079</v>
      </c>
      <c r="HW8" s="885"/>
      <c r="HX8" s="275" t="str">
        <f>IF(HV8&gt;$H$8,"SOBRE PASA","CUMPLE")</f>
        <v>CUMPLE</v>
      </c>
      <c r="HY8" s="276">
        <f>ROUND(HV8*HS8,0)</f>
        <v>105961185</v>
      </c>
      <c r="HZ8" s="349">
        <f>+$F$8</f>
        <v>15</v>
      </c>
      <c r="IA8" s="350"/>
      <c r="IB8" s="350">
        <f>ROUND(IA8,0)</f>
        <v>0</v>
      </c>
      <c r="IC8" s="882">
        <f>ROUND(IB8*1.19,0)</f>
        <v>0</v>
      </c>
      <c r="ID8" s="883"/>
      <c r="IE8" s="351" t="str">
        <f>IF(IC8&gt;$H$8,"SOBRE PASA","CUMPLE")</f>
        <v>CUMPLE</v>
      </c>
      <c r="IF8" s="352">
        <f>ROUND(IC8*HZ8,0)</f>
        <v>0</v>
      </c>
    </row>
    <row r="9" spans="1:240" ht="34.5" customHeight="1" thickBot="1" x14ac:dyDescent="0.35">
      <c r="A9" s="174"/>
      <c r="B9" s="943" t="s">
        <v>604</v>
      </c>
      <c r="C9" s="944"/>
      <c r="D9" s="944"/>
      <c r="E9" s="944"/>
      <c r="F9" s="944"/>
      <c r="G9" s="944"/>
      <c r="H9" s="945"/>
      <c r="J9" s="886"/>
      <c r="K9" s="887"/>
      <c r="L9" s="887"/>
      <c r="M9" s="887"/>
      <c r="N9" s="887"/>
      <c r="O9" s="887"/>
      <c r="P9" s="888"/>
      <c r="Q9" s="889"/>
      <c r="R9" s="890"/>
      <c r="S9" s="890"/>
      <c r="T9" s="890"/>
      <c r="U9" s="890"/>
      <c r="V9" s="890"/>
      <c r="W9" s="891"/>
      <c r="X9" s="889"/>
      <c r="Y9" s="890"/>
      <c r="Z9" s="890"/>
      <c r="AA9" s="890"/>
      <c r="AB9" s="890"/>
      <c r="AC9" s="890"/>
      <c r="AD9" s="891"/>
      <c r="AE9" s="889"/>
      <c r="AF9" s="890"/>
      <c r="AG9" s="890"/>
      <c r="AH9" s="890"/>
      <c r="AI9" s="890"/>
      <c r="AJ9" s="890"/>
      <c r="AK9" s="891"/>
      <c r="AL9" s="886"/>
      <c r="AM9" s="887"/>
      <c r="AN9" s="887"/>
      <c r="AO9" s="887"/>
      <c r="AP9" s="887"/>
      <c r="AQ9" s="887"/>
      <c r="AR9" s="888"/>
      <c r="AS9" s="889"/>
      <c r="AT9" s="890"/>
      <c r="AU9" s="890"/>
      <c r="AV9" s="890"/>
      <c r="AW9" s="890"/>
      <c r="AX9" s="890"/>
      <c r="AY9" s="891"/>
      <c r="AZ9" s="889"/>
      <c r="BA9" s="890"/>
      <c r="BB9" s="890"/>
      <c r="BC9" s="890"/>
      <c r="BD9" s="890"/>
      <c r="BE9" s="890"/>
      <c r="BF9" s="891"/>
      <c r="BG9" s="889"/>
      <c r="BH9" s="890"/>
      <c r="BI9" s="890"/>
      <c r="BJ9" s="890"/>
      <c r="BK9" s="890"/>
      <c r="BL9" s="890"/>
      <c r="BM9" s="891"/>
      <c r="BN9" s="889"/>
      <c r="BO9" s="890"/>
      <c r="BP9" s="890"/>
      <c r="BQ9" s="890"/>
      <c r="BR9" s="890"/>
      <c r="BS9" s="890"/>
      <c r="BT9" s="891"/>
      <c r="BU9" s="889"/>
      <c r="BV9" s="890"/>
      <c r="BW9" s="890"/>
      <c r="BX9" s="890"/>
      <c r="BY9" s="890"/>
      <c r="BZ9" s="890"/>
      <c r="CA9" s="891"/>
      <c r="CB9" s="889"/>
      <c r="CC9" s="890"/>
      <c r="CD9" s="890"/>
      <c r="CE9" s="890"/>
      <c r="CF9" s="890"/>
      <c r="CG9" s="890"/>
      <c r="CH9" s="891"/>
      <c r="CI9" s="889"/>
      <c r="CJ9" s="890"/>
      <c r="CK9" s="890"/>
      <c r="CL9" s="890"/>
      <c r="CM9" s="890"/>
      <c r="CN9" s="890"/>
      <c r="CO9" s="891"/>
      <c r="CP9" s="889"/>
      <c r="CQ9" s="890"/>
      <c r="CR9" s="890"/>
      <c r="CS9" s="890"/>
      <c r="CT9" s="890"/>
      <c r="CU9" s="890"/>
      <c r="CV9" s="891"/>
      <c r="CW9" s="889"/>
      <c r="CX9" s="890"/>
      <c r="CY9" s="890"/>
      <c r="CZ9" s="890"/>
      <c r="DA9" s="890"/>
      <c r="DB9" s="890"/>
      <c r="DC9" s="891"/>
      <c r="DD9" s="889"/>
      <c r="DE9" s="890"/>
      <c r="DF9" s="890"/>
      <c r="DG9" s="890"/>
      <c r="DH9" s="890"/>
      <c r="DI9" s="890"/>
      <c r="DJ9" s="891"/>
      <c r="DK9" s="889"/>
      <c r="DL9" s="890"/>
      <c r="DM9" s="890"/>
      <c r="DN9" s="890"/>
      <c r="DO9" s="890"/>
      <c r="DP9" s="890"/>
      <c r="DQ9" s="891"/>
      <c r="DR9" s="886"/>
      <c r="DS9" s="887"/>
      <c r="DT9" s="887"/>
      <c r="DU9" s="887"/>
      <c r="DV9" s="887"/>
      <c r="DW9" s="887"/>
      <c r="DX9" s="888"/>
      <c r="DY9" s="886"/>
      <c r="DZ9" s="887"/>
      <c r="EA9" s="887"/>
      <c r="EB9" s="887"/>
      <c r="EC9" s="887"/>
      <c r="ED9" s="887"/>
      <c r="EE9" s="888"/>
      <c r="EF9" s="889"/>
      <c r="EG9" s="890"/>
      <c r="EH9" s="890"/>
      <c r="EI9" s="890"/>
      <c r="EJ9" s="890"/>
      <c r="EK9" s="890"/>
      <c r="EL9" s="891"/>
      <c r="EM9" s="886"/>
      <c r="EN9" s="887"/>
      <c r="EO9" s="887"/>
      <c r="EP9" s="887"/>
      <c r="EQ9" s="887"/>
      <c r="ER9" s="887"/>
      <c r="ES9" s="888"/>
      <c r="ET9" s="889"/>
      <c r="EU9" s="890"/>
      <c r="EV9" s="890"/>
      <c r="EW9" s="890"/>
      <c r="EX9" s="890"/>
      <c r="EY9" s="890"/>
      <c r="EZ9" s="891"/>
      <c r="FA9" s="889"/>
      <c r="FB9" s="890"/>
      <c r="FC9" s="890"/>
      <c r="FD9" s="890"/>
      <c r="FE9" s="890"/>
      <c r="FF9" s="890"/>
      <c r="FG9" s="891"/>
      <c r="FH9" s="889"/>
      <c r="FI9" s="890"/>
      <c r="FJ9" s="890"/>
      <c r="FK9" s="890"/>
      <c r="FL9" s="890"/>
      <c r="FM9" s="890"/>
      <c r="FN9" s="891"/>
      <c r="FO9" s="889"/>
      <c r="FP9" s="890"/>
      <c r="FQ9" s="890"/>
      <c r="FR9" s="890"/>
      <c r="FS9" s="890"/>
      <c r="FT9" s="890"/>
      <c r="FU9" s="891"/>
      <c r="FV9" s="889"/>
      <c r="FW9" s="890"/>
      <c r="FX9" s="890"/>
      <c r="FY9" s="890"/>
      <c r="FZ9" s="890"/>
      <c r="GA9" s="890"/>
      <c r="GB9" s="891"/>
      <c r="GC9" s="886"/>
      <c r="GD9" s="887"/>
      <c r="GE9" s="887"/>
      <c r="GF9" s="887"/>
      <c r="GG9" s="887"/>
      <c r="GH9" s="887"/>
      <c r="GI9" s="888"/>
      <c r="GJ9" s="889"/>
      <c r="GK9" s="890"/>
      <c r="GL9" s="890"/>
      <c r="GM9" s="890"/>
      <c r="GN9" s="890"/>
      <c r="GO9" s="890"/>
      <c r="GP9" s="891"/>
      <c r="GQ9" s="889"/>
      <c r="GR9" s="890"/>
      <c r="GS9" s="890"/>
      <c r="GT9" s="890"/>
      <c r="GU9" s="890"/>
      <c r="GV9" s="890"/>
      <c r="GW9" s="891"/>
      <c r="GX9" s="886"/>
      <c r="GY9" s="887"/>
      <c r="GZ9" s="887"/>
      <c r="HA9" s="887"/>
      <c r="HB9" s="887"/>
      <c r="HC9" s="887"/>
      <c r="HD9" s="888"/>
      <c r="HE9" s="889"/>
      <c r="HF9" s="890"/>
      <c r="HG9" s="890"/>
      <c r="HH9" s="890"/>
      <c r="HI9" s="890"/>
      <c r="HJ9" s="890"/>
      <c r="HK9" s="891"/>
      <c r="HL9" s="889"/>
      <c r="HM9" s="890"/>
      <c r="HN9" s="890"/>
      <c r="HO9" s="890"/>
      <c r="HP9" s="890"/>
      <c r="HQ9" s="890"/>
      <c r="HR9" s="891"/>
      <c r="HS9" s="889"/>
      <c r="HT9" s="890"/>
      <c r="HU9" s="890"/>
      <c r="HV9" s="890"/>
      <c r="HW9" s="890"/>
      <c r="HX9" s="890"/>
      <c r="HY9" s="891"/>
      <c r="HZ9" s="886"/>
      <c r="IA9" s="887"/>
      <c r="IB9" s="887"/>
      <c r="IC9" s="887"/>
      <c r="ID9" s="887"/>
      <c r="IE9" s="887"/>
      <c r="IF9" s="888"/>
    </row>
    <row r="10" spans="1:240" ht="35.25" customHeight="1" x14ac:dyDescent="0.3">
      <c r="A10" s="174"/>
      <c r="B10" s="936" t="s">
        <v>592</v>
      </c>
      <c r="C10" s="937" t="s">
        <v>593</v>
      </c>
      <c r="D10" s="937" t="s">
        <v>594</v>
      </c>
      <c r="E10" s="937" t="s">
        <v>595</v>
      </c>
      <c r="F10" s="937" t="s">
        <v>596</v>
      </c>
      <c r="G10" s="938" t="s">
        <v>605</v>
      </c>
      <c r="H10" s="939" t="s">
        <v>606</v>
      </c>
      <c r="J10" s="878" t="s">
        <v>596</v>
      </c>
      <c r="K10" s="880" t="s">
        <v>605</v>
      </c>
      <c r="L10" s="835" t="s">
        <v>599</v>
      </c>
      <c r="M10" s="835" t="s">
        <v>606</v>
      </c>
      <c r="N10" s="892" t="s">
        <v>803</v>
      </c>
      <c r="O10" s="835" t="s">
        <v>607</v>
      </c>
      <c r="P10" s="894" t="s">
        <v>601</v>
      </c>
      <c r="Q10" s="849" t="s">
        <v>596</v>
      </c>
      <c r="R10" s="896" t="s">
        <v>605</v>
      </c>
      <c r="S10" s="851" t="s">
        <v>599</v>
      </c>
      <c r="T10" s="851" t="s">
        <v>606</v>
      </c>
      <c r="U10" s="853" t="s">
        <v>803</v>
      </c>
      <c r="V10" s="851" t="s">
        <v>607</v>
      </c>
      <c r="W10" s="847" t="s">
        <v>601</v>
      </c>
      <c r="X10" s="849" t="s">
        <v>596</v>
      </c>
      <c r="Y10" s="896" t="s">
        <v>605</v>
      </c>
      <c r="Z10" s="851" t="s">
        <v>599</v>
      </c>
      <c r="AA10" s="851" t="s">
        <v>606</v>
      </c>
      <c r="AB10" s="853" t="s">
        <v>803</v>
      </c>
      <c r="AC10" s="851" t="s">
        <v>607</v>
      </c>
      <c r="AD10" s="847" t="s">
        <v>601</v>
      </c>
      <c r="AE10" s="849" t="s">
        <v>596</v>
      </c>
      <c r="AF10" s="896" t="s">
        <v>605</v>
      </c>
      <c r="AG10" s="851" t="s">
        <v>599</v>
      </c>
      <c r="AH10" s="851" t="s">
        <v>606</v>
      </c>
      <c r="AI10" s="853" t="s">
        <v>803</v>
      </c>
      <c r="AJ10" s="851" t="s">
        <v>607</v>
      </c>
      <c r="AK10" s="847" t="s">
        <v>601</v>
      </c>
      <c r="AL10" s="878" t="s">
        <v>596</v>
      </c>
      <c r="AM10" s="880" t="s">
        <v>605</v>
      </c>
      <c r="AN10" s="835" t="s">
        <v>599</v>
      </c>
      <c r="AO10" s="835" t="s">
        <v>606</v>
      </c>
      <c r="AP10" s="892" t="s">
        <v>803</v>
      </c>
      <c r="AQ10" s="835" t="s">
        <v>607</v>
      </c>
      <c r="AR10" s="894" t="s">
        <v>601</v>
      </c>
      <c r="AS10" s="849" t="s">
        <v>596</v>
      </c>
      <c r="AT10" s="896" t="s">
        <v>605</v>
      </c>
      <c r="AU10" s="851" t="s">
        <v>599</v>
      </c>
      <c r="AV10" s="851" t="s">
        <v>606</v>
      </c>
      <c r="AW10" s="853" t="s">
        <v>803</v>
      </c>
      <c r="AX10" s="851" t="s">
        <v>607</v>
      </c>
      <c r="AY10" s="847" t="s">
        <v>601</v>
      </c>
      <c r="AZ10" s="849" t="s">
        <v>596</v>
      </c>
      <c r="BA10" s="896" t="s">
        <v>605</v>
      </c>
      <c r="BB10" s="851" t="s">
        <v>599</v>
      </c>
      <c r="BC10" s="851" t="s">
        <v>606</v>
      </c>
      <c r="BD10" s="853" t="s">
        <v>803</v>
      </c>
      <c r="BE10" s="851" t="s">
        <v>607</v>
      </c>
      <c r="BF10" s="847" t="s">
        <v>601</v>
      </c>
      <c r="BG10" s="849" t="s">
        <v>596</v>
      </c>
      <c r="BH10" s="896" t="s">
        <v>605</v>
      </c>
      <c r="BI10" s="851" t="s">
        <v>599</v>
      </c>
      <c r="BJ10" s="851" t="s">
        <v>606</v>
      </c>
      <c r="BK10" s="853" t="s">
        <v>803</v>
      </c>
      <c r="BL10" s="851" t="s">
        <v>607</v>
      </c>
      <c r="BM10" s="847" t="s">
        <v>601</v>
      </c>
      <c r="BN10" s="849" t="s">
        <v>596</v>
      </c>
      <c r="BO10" s="896" t="s">
        <v>605</v>
      </c>
      <c r="BP10" s="851" t="s">
        <v>599</v>
      </c>
      <c r="BQ10" s="851" t="s">
        <v>606</v>
      </c>
      <c r="BR10" s="853" t="s">
        <v>803</v>
      </c>
      <c r="BS10" s="851" t="s">
        <v>607</v>
      </c>
      <c r="BT10" s="847" t="s">
        <v>601</v>
      </c>
      <c r="BU10" s="849" t="s">
        <v>596</v>
      </c>
      <c r="BV10" s="896" t="s">
        <v>605</v>
      </c>
      <c r="BW10" s="851" t="s">
        <v>599</v>
      </c>
      <c r="BX10" s="851" t="s">
        <v>606</v>
      </c>
      <c r="BY10" s="853" t="s">
        <v>803</v>
      </c>
      <c r="BZ10" s="851" t="s">
        <v>607</v>
      </c>
      <c r="CA10" s="847" t="s">
        <v>601</v>
      </c>
      <c r="CB10" s="849" t="s">
        <v>596</v>
      </c>
      <c r="CC10" s="896" t="s">
        <v>605</v>
      </c>
      <c r="CD10" s="851" t="s">
        <v>599</v>
      </c>
      <c r="CE10" s="851" t="s">
        <v>606</v>
      </c>
      <c r="CF10" s="853" t="s">
        <v>803</v>
      </c>
      <c r="CG10" s="851" t="s">
        <v>607</v>
      </c>
      <c r="CH10" s="847" t="s">
        <v>601</v>
      </c>
      <c r="CI10" s="849" t="s">
        <v>596</v>
      </c>
      <c r="CJ10" s="896" t="s">
        <v>605</v>
      </c>
      <c r="CK10" s="851" t="s">
        <v>599</v>
      </c>
      <c r="CL10" s="851" t="s">
        <v>606</v>
      </c>
      <c r="CM10" s="853" t="s">
        <v>803</v>
      </c>
      <c r="CN10" s="851" t="s">
        <v>607</v>
      </c>
      <c r="CO10" s="847" t="s">
        <v>601</v>
      </c>
      <c r="CP10" s="849" t="s">
        <v>596</v>
      </c>
      <c r="CQ10" s="896" t="s">
        <v>605</v>
      </c>
      <c r="CR10" s="851" t="s">
        <v>599</v>
      </c>
      <c r="CS10" s="851" t="s">
        <v>606</v>
      </c>
      <c r="CT10" s="853" t="s">
        <v>803</v>
      </c>
      <c r="CU10" s="851" t="s">
        <v>607</v>
      </c>
      <c r="CV10" s="847" t="s">
        <v>601</v>
      </c>
      <c r="CW10" s="849" t="s">
        <v>596</v>
      </c>
      <c r="CX10" s="896" t="s">
        <v>605</v>
      </c>
      <c r="CY10" s="851" t="s">
        <v>599</v>
      </c>
      <c r="CZ10" s="851" t="s">
        <v>606</v>
      </c>
      <c r="DA10" s="853" t="s">
        <v>803</v>
      </c>
      <c r="DB10" s="851" t="s">
        <v>607</v>
      </c>
      <c r="DC10" s="847" t="s">
        <v>601</v>
      </c>
      <c r="DD10" s="849" t="s">
        <v>596</v>
      </c>
      <c r="DE10" s="896" t="s">
        <v>605</v>
      </c>
      <c r="DF10" s="851" t="s">
        <v>599</v>
      </c>
      <c r="DG10" s="851" t="s">
        <v>606</v>
      </c>
      <c r="DH10" s="853" t="s">
        <v>803</v>
      </c>
      <c r="DI10" s="851" t="s">
        <v>607</v>
      </c>
      <c r="DJ10" s="847" t="s">
        <v>601</v>
      </c>
      <c r="DK10" s="849" t="s">
        <v>596</v>
      </c>
      <c r="DL10" s="896" t="s">
        <v>605</v>
      </c>
      <c r="DM10" s="851" t="s">
        <v>599</v>
      </c>
      <c r="DN10" s="851" t="s">
        <v>606</v>
      </c>
      <c r="DO10" s="853" t="s">
        <v>803</v>
      </c>
      <c r="DP10" s="851" t="s">
        <v>607</v>
      </c>
      <c r="DQ10" s="847" t="s">
        <v>601</v>
      </c>
      <c r="DR10" s="878" t="s">
        <v>596</v>
      </c>
      <c r="DS10" s="880" t="s">
        <v>605</v>
      </c>
      <c r="DT10" s="835" t="s">
        <v>599</v>
      </c>
      <c r="DU10" s="835" t="s">
        <v>606</v>
      </c>
      <c r="DV10" s="892" t="s">
        <v>803</v>
      </c>
      <c r="DW10" s="835" t="s">
        <v>607</v>
      </c>
      <c r="DX10" s="894" t="s">
        <v>601</v>
      </c>
      <c r="DY10" s="878" t="s">
        <v>596</v>
      </c>
      <c r="DZ10" s="880" t="s">
        <v>605</v>
      </c>
      <c r="EA10" s="835" t="s">
        <v>599</v>
      </c>
      <c r="EB10" s="835" t="s">
        <v>606</v>
      </c>
      <c r="EC10" s="892" t="s">
        <v>803</v>
      </c>
      <c r="ED10" s="835" t="s">
        <v>607</v>
      </c>
      <c r="EE10" s="894" t="s">
        <v>601</v>
      </c>
      <c r="EF10" s="849" t="s">
        <v>596</v>
      </c>
      <c r="EG10" s="896" t="s">
        <v>605</v>
      </c>
      <c r="EH10" s="851" t="s">
        <v>599</v>
      </c>
      <c r="EI10" s="851" t="s">
        <v>606</v>
      </c>
      <c r="EJ10" s="853" t="s">
        <v>803</v>
      </c>
      <c r="EK10" s="851" t="s">
        <v>607</v>
      </c>
      <c r="EL10" s="847" t="s">
        <v>601</v>
      </c>
      <c r="EM10" s="878" t="s">
        <v>596</v>
      </c>
      <c r="EN10" s="880" t="s">
        <v>605</v>
      </c>
      <c r="EO10" s="835" t="s">
        <v>599</v>
      </c>
      <c r="EP10" s="835" t="s">
        <v>606</v>
      </c>
      <c r="EQ10" s="892" t="s">
        <v>803</v>
      </c>
      <c r="ER10" s="835" t="s">
        <v>607</v>
      </c>
      <c r="ES10" s="894" t="s">
        <v>601</v>
      </c>
      <c r="ET10" s="849" t="s">
        <v>596</v>
      </c>
      <c r="EU10" s="896" t="s">
        <v>605</v>
      </c>
      <c r="EV10" s="851" t="s">
        <v>599</v>
      </c>
      <c r="EW10" s="851" t="s">
        <v>606</v>
      </c>
      <c r="EX10" s="853" t="s">
        <v>803</v>
      </c>
      <c r="EY10" s="851" t="s">
        <v>607</v>
      </c>
      <c r="EZ10" s="847" t="s">
        <v>601</v>
      </c>
      <c r="FA10" s="849" t="s">
        <v>596</v>
      </c>
      <c r="FB10" s="896" t="s">
        <v>605</v>
      </c>
      <c r="FC10" s="851" t="s">
        <v>599</v>
      </c>
      <c r="FD10" s="851" t="s">
        <v>606</v>
      </c>
      <c r="FE10" s="853" t="s">
        <v>803</v>
      </c>
      <c r="FF10" s="851" t="s">
        <v>607</v>
      </c>
      <c r="FG10" s="847" t="s">
        <v>601</v>
      </c>
      <c r="FH10" s="849" t="s">
        <v>596</v>
      </c>
      <c r="FI10" s="896" t="s">
        <v>605</v>
      </c>
      <c r="FJ10" s="851" t="s">
        <v>599</v>
      </c>
      <c r="FK10" s="851" t="s">
        <v>606</v>
      </c>
      <c r="FL10" s="853" t="s">
        <v>803</v>
      </c>
      <c r="FM10" s="851" t="s">
        <v>607</v>
      </c>
      <c r="FN10" s="847" t="s">
        <v>601</v>
      </c>
      <c r="FO10" s="849" t="s">
        <v>596</v>
      </c>
      <c r="FP10" s="896" t="s">
        <v>605</v>
      </c>
      <c r="FQ10" s="851" t="s">
        <v>599</v>
      </c>
      <c r="FR10" s="851" t="s">
        <v>606</v>
      </c>
      <c r="FS10" s="853" t="s">
        <v>803</v>
      </c>
      <c r="FT10" s="851" t="s">
        <v>607</v>
      </c>
      <c r="FU10" s="847" t="s">
        <v>601</v>
      </c>
      <c r="FV10" s="849" t="s">
        <v>596</v>
      </c>
      <c r="FW10" s="896" t="s">
        <v>605</v>
      </c>
      <c r="FX10" s="851" t="s">
        <v>599</v>
      </c>
      <c r="FY10" s="851" t="s">
        <v>606</v>
      </c>
      <c r="FZ10" s="853" t="s">
        <v>803</v>
      </c>
      <c r="GA10" s="851" t="s">
        <v>607</v>
      </c>
      <c r="GB10" s="847" t="s">
        <v>601</v>
      </c>
      <c r="GC10" s="878" t="s">
        <v>596</v>
      </c>
      <c r="GD10" s="880" t="s">
        <v>605</v>
      </c>
      <c r="GE10" s="835" t="s">
        <v>599</v>
      </c>
      <c r="GF10" s="835" t="s">
        <v>606</v>
      </c>
      <c r="GG10" s="892" t="s">
        <v>803</v>
      </c>
      <c r="GH10" s="835" t="s">
        <v>607</v>
      </c>
      <c r="GI10" s="894" t="s">
        <v>601</v>
      </c>
      <c r="GJ10" s="849" t="s">
        <v>596</v>
      </c>
      <c r="GK10" s="896" t="s">
        <v>605</v>
      </c>
      <c r="GL10" s="851" t="s">
        <v>599</v>
      </c>
      <c r="GM10" s="851" t="s">
        <v>606</v>
      </c>
      <c r="GN10" s="853" t="s">
        <v>803</v>
      </c>
      <c r="GO10" s="851" t="s">
        <v>607</v>
      </c>
      <c r="GP10" s="847" t="s">
        <v>601</v>
      </c>
      <c r="GQ10" s="849" t="s">
        <v>596</v>
      </c>
      <c r="GR10" s="896" t="s">
        <v>605</v>
      </c>
      <c r="GS10" s="851" t="s">
        <v>599</v>
      </c>
      <c r="GT10" s="851" t="s">
        <v>606</v>
      </c>
      <c r="GU10" s="853" t="s">
        <v>803</v>
      </c>
      <c r="GV10" s="851" t="s">
        <v>607</v>
      </c>
      <c r="GW10" s="847" t="s">
        <v>601</v>
      </c>
      <c r="GX10" s="878" t="s">
        <v>596</v>
      </c>
      <c r="GY10" s="880" t="s">
        <v>605</v>
      </c>
      <c r="GZ10" s="835" t="s">
        <v>599</v>
      </c>
      <c r="HA10" s="835" t="s">
        <v>606</v>
      </c>
      <c r="HB10" s="892" t="s">
        <v>803</v>
      </c>
      <c r="HC10" s="835" t="s">
        <v>607</v>
      </c>
      <c r="HD10" s="894" t="s">
        <v>601</v>
      </c>
      <c r="HE10" s="849" t="s">
        <v>596</v>
      </c>
      <c r="HF10" s="896" t="s">
        <v>605</v>
      </c>
      <c r="HG10" s="851" t="s">
        <v>599</v>
      </c>
      <c r="HH10" s="851" t="s">
        <v>606</v>
      </c>
      <c r="HI10" s="853" t="s">
        <v>803</v>
      </c>
      <c r="HJ10" s="851" t="s">
        <v>607</v>
      </c>
      <c r="HK10" s="847" t="s">
        <v>601</v>
      </c>
      <c r="HL10" s="849" t="s">
        <v>596</v>
      </c>
      <c r="HM10" s="896" t="s">
        <v>605</v>
      </c>
      <c r="HN10" s="851" t="s">
        <v>599</v>
      </c>
      <c r="HO10" s="851" t="s">
        <v>606</v>
      </c>
      <c r="HP10" s="853" t="s">
        <v>803</v>
      </c>
      <c r="HQ10" s="851" t="s">
        <v>607</v>
      </c>
      <c r="HR10" s="847" t="s">
        <v>601</v>
      </c>
      <c r="HS10" s="849" t="s">
        <v>596</v>
      </c>
      <c r="HT10" s="896" t="s">
        <v>605</v>
      </c>
      <c r="HU10" s="851" t="s">
        <v>599</v>
      </c>
      <c r="HV10" s="851" t="s">
        <v>606</v>
      </c>
      <c r="HW10" s="853" t="s">
        <v>803</v>
      </c>
      <c r="HX10" s="851" t="s">
        <v>607</v>
      </c>
      <c r="HY10" s="847" t="s">
        <v>601</v>
      </c>
      <c r="HZ10" s="878" t="s">
        <v>596</v>
      </c>
      <c r="IA10" s="880" t="s">
        <v>605</v>
      </c>
      <c r="IB10" s="835" t="s">
        <v>599</v>
      </c>
      <c r="IC10" s="835" t="s">
        <v>606</v>
      </c>
      <c r="ID10" s="892" t="s">
        <v>803</v>
      </c>
      <c r="IE10" s="835" t="s">
        <v>607</v>
      </c>
      <c r="IF10" s="894" t="s">
        <v>601</v>
      </c>
    </row>
    <row r="11" spans="1:240" ht="35.25" customHeight="1" thickBot="1" x14ac:dyDescent="0.35">
      <c r="A11" s="174"/>
      <c r="B11" s="936"/>
      <c r="C11" s="937"/>
      <c r="D11" s="937"/>
      <c r="E11" s="937"/>
      <c r="F11" s="937"/>
      <c r="G11" s="938"/>
      <c r="H11" s="939"/>
      <c r="J11" s="879"/>
      <c r="K11" s="881"/>
      <c r="L11" s="836"/>
      <c r="M11" s="836"/>
      <c r="N11" s="893"/>
      <c r="O11" s="836"/>
      <c r="P11" s="895"/>
      <c r="Q11" s="850"/>
      <c r="R11" s="897"/>
      <c r="S11" s="852"/>
      <c r="T11" s="852"/>
      <c r="U11" s="854"/>
      <c r="V11" s="852"/>
      <c r="W11" s="848"/>
      <c r="X11" s="850"/>
      <c r="Y11" s="897"/>
      <c r="Z11" s="852"/>
      <c r="AA11" s="852"/>
      <c r="AB11" s="854"/>
      <c r="AC11" s="852"/>
      <c r="AD11" s="848"/>
      <c r="AE11" s="850"/>
      <c r="AF11" s="897"/>
      <c r="AG11" s="852"/>
      <c r="AH11" s="852"/>
      <c r="AI11" s="854"/>
      <c r="AJ11" s="852"/>
      <c r="AK11" s="848"/>
      <c r="AL11" s="879"/>
      <c r="AM11" s="881"/>
      <c r="AN11" s="836"/>
      <c r="AO11" s="836"/>
      <c r="AP11" s="893"/>
      <c r="AQ11" s="836"/>
      <c r="AR11" s="895"/>
      <c r="AS11" s="850"/>
      <c r="AT11" s="897"/>
      <c r="AU11" s="852"/>
      <c r="AV11" s="852"/>
      <c r="AW11" s="854"/>
      <c r="AX11" s="852"/>
      <c r="AY11" s="848"/>
      <c r="AZ11" s="850"/>
      <c r="BA11" s="897"/>
      <c r="BB11" s="852"/>
      <c r="BC11" s="852"/>
      <c r="BD11" s="854"/>
      <c r="BE11" s="852"/>
      <c r="BF11" s="848"/>
      <c r="BG11" s="850"/>
      <c r="BH11" s="897"/>
      <c r="BI11" s="852"/>
      <c r="BJ11" s="852"/>
      <c r="BK11" s="854"/>
      <c r="BL11" s="852"/>
      <c r="BM11" s="848"/>
      <c r="BN11" s="850"/>
      <c r="BO11" s="897"/>
      <c r="BP11" s="852"/>
      <c r="BQ11" s="852"/>
      <c r="BR11" s="854"/>
      <c r="BS11" s="852"/>
      <c r="BT11" s="848"/>
      <c r="BU11" s="850"/>
      <c r="BV11" s="897"/>
      <c r="BW11" s="852"/>
      <c r="BX11" s="852"/>
      <c r="BY11" s="854"/>
      <c r="BZ11" s="852"/>
      <c r="CA11" s="848"/>
      <c r="CB11" s="850"/>
      <c r="CC11" s="897"/>
      <c r="CD11" s="852"/>
      <c r="CE11" s="852"/>
      <c r="CF11" s="854"/>
      <c r="CG11" s="852"/>
      <c r="CH11" s="848"/>
      <c r="CI11" s="850"/>
      <c r="CJ11" s="897"/>
      <c r="CK11" s="852"/>
      <c r="CL11" s="852"/>
      <c r="CM11" s="854"/>
      <c r="CN11" s="852"/>
      <c r="CO11" s="848"/>
      <c r="CP11" s="850"/>
      <c r="CQ11" s="897"/>
      <c r="CR11" s="852"/>
      <c r="CS11" s="852"/>
      <c r="CT11" s="854"/>
      <c r="CU11" s="852"/>
      <c r="CV11" s="848"/>
      <c r="CW11" s="850"/>
      <c r="CX11" s="897"/>
      <c r="CY11" s="852"/>
      <c r="CZ11" s="852"/>
      <c r="DA11" s="854"/>
      <c r="DB11" s="852"/>
      <c r="DC11" s="848"/>
      <c r="DD11" s="850"/>
      <c r="DE11" s="897"/>
      <c r="DF11" s="852"/>
      <c r="DG11" s="852"/>
      <c r="DH11" s="854"/>
      <c r="DI11" s="852"/>
      <c r="DJ11" s="848"/>
      <c r="DK11" s="850"/>
      <c r="DL11" s="897"/>
      <c r="DM11" s="852"/>
      <c r="DN11" s="852"/>
      <c r="DO11" s="854"/>
      <c r="DP11" s="852"/>
      <c r="DQ11" s="848"/>
      <c r="DR11" s="879"/>
      <c r="DS11" s="881"/>
      <c r="DT11" s="836"/>
      <c r="DU11" s="836"/>
      <c r="DV11" s="893"/>
      <c r="DW11" s="836"/>
      <c r="DX11" s="895"/>
      <c r="DY11" s="879"/>
      <c r="DZ11" s="881"/>
      <c r="EA11" s="836"/>
      <c r="EB11" s="836"/>
      <c r="EC11" s="893"/>
      <c r="ED11" s="836"/>
      <c r="EE11" s="895"/>
      <c r="EF11" s="850"/>
      <c r="EG11" s="897"/>
      <c r="EH11" s="852"/>
      <c r="EI11" s="852"/>
      <c r="EJ11" s="854"/>
      <c r="EK11" s="852"/>
      <c r="EL11" s="848"/>
      <c r="EM11" s="879"/>
      <c r="EN11" s="881"/>
      <c r="EO11" s="836"/>
      <c r="EP11" s="836"/>
      <c r="EQ11" s="893"/>
      <c r="ER11" s="836"/>
      <c r="ES11" s="895"/>
      <c r="ET11" s="850"/>
      <c r="EU11" s="897"/>
      <c r="EV11" s="852"/>
      <c r="EW11" s="852"/>
      <c r="EX11" s="854"/>
      <c r="EY11" s="852"/>
      <c r="EZ11" s="848"/>
      <c r="FA11" s="850"/>
      <c r="FB11" s="897"/>
      <c r="FC11" s="852"/>
      <c r="FD11" s="852"/>
      <c r="FE11" s="854"/>
      <c r="FF11" s="852"/>
      <c r="FG11" s="848"/>
      <c r="FH11" s="850"/>
      <c r="FI11" s="897"/>
      <c r="FJ11" s="852"/>
      <c r="FK11" s="852"/>
      <c r="FL11" s="854"/>
      <c r="FM11" s="852"/>
      <c r="FN11" s="848"/>
      <c r="FO11" s="850"/>
      <c r="FP11" s="897"/>
      <c r="FQ11" s="852"/>
      <c r="FR11" s="852"/>
      <c r="FS11" s="854"/>
      <c r="FT11" s="852"/>
      <c r="FU11" s="848"/>
      <c r="FV11" s="850"/>
      <c r="FW11" s="897"/>
      <c r="FX11" s="852"/>
      <c r="FY11" s="852"/>
      <c r="FZ11" s="854"/>
      <c r="GA11" s="852"/>
      <c r="GB11" s="848"/>
      <c r="GC11" s="879"/>
      <c r="GD11" s="881"/>
      <c r="GE11" s="836"/>
      <c r="GF11" s="836"/>
      <c r="GG11" s="893"/>
      <c r="GH11" s="836"/>
      <c r="GI11" s="895"/>
      <c r="GJ11" s="850"/>
      <c r="GK11" s="897"/>
      <c r="GL11" s="852"/>
      <c r="GM11" s="852"/>
      <c r="GN11" s="854"/>
      <c r="GO11" s="852"/>
      <c r="GP11" s="848"/>
      <c r="GQ11" s="850"/>
      <c r="GR11" s="897"/>
      <c r="GS11" s="852"/>
      <c r="GT11" s="852"/>
      <c r="GU11" s="854"/>
      <c r="GV11" s="852"/>
      <c r="GW11" s="848"/>
      <c r="GX11" s="879"/>
      <c r="GY11" s="881"/>
      <c r="GZ11" s="836"/>
      <c r="HA11" s="836"/>
      <c r="HB11" s="893"/>
      <c r="HC11" s="836"/>
      <c r="HD11" s="895"/>
      <c r="HE11" s="850"/>
      <c r="HF11" s="897"/>
      <c r="HG11" s="852"/>
      <c r="HH11" s="852"/>
      <c r="HI11" s="854"/>
      <c r="HJ11" s="852"/>
      <c r="HK11" s="848"/>
      <c r="HL11" s="850"/>
      <c r="HM11" s="897"/>
      <c r="HN11" s="852"/>
      <c r="HO11" s="852"/>
      <c r="HP11" s="854"/>
      <c r="HQ11" s="852"/>
      <c r="HR11" s="848"/>
      <c r="HS11" s="850"/>
      <c r="HT11" s="897"/>
      <c r="HU11" s="852"/>
      <c r="HV11" s="852"/>
      <c r="HW11" s="854"/>
      <c r="HX11" s="852"/>
      <c r="HY11" s="848"/>
      <c r="HZ11" s="879"/>
      <c r="IA11" s="881"/>
      <c r="IB11" s="836"/>
      <c r="IC11" s="836"/>
      <c r="ID11" s="893"/>
      <c r="IE11" s="836"/>
      <c r="IF11" s="895"/>
    </row>
    <row r="12" spans="1:240" ht="30" customHeight="1" x14ac:dyDescent="0.3">
      <c r="A12" s="174"/>
      <c r="B12" s="184">
        <v>1</v>
      </c>
      <c r="C12" s="185" t="s">
        <v>608</v>
      </c>
      <c r="D12" s="186" t="s">
        <v>609</v>
      </c>
      <c r="E12" s="187" t="s">
        <v>608</v>
      </c>
      <c r="F12" s="185" t="s">
        <v>608</v>
      </c>
      <c r="G12" s="185" t="s">
        <v>608</v>
      </c>
      <c r="H12" s="188"/>
      <c r="J12" s="353" t="s">
        <v>608</v>
      </c>
      <c r="K12" s="354" t="s">
        <v>608</v>
      </c>
      <c r="L12" s="354" t="s">
        <v>608</v>
      </c>
      <c r="M12" s="354" t="s">
        <v>608</v>
      </c>
      <c r="N12" s="354" t="s">
        <v>608</v>
      </c>
      <c r="O12" s="354" t="s">
        <v>608</v>
      </c>
      <c r="P12" s="355" t="s">
        <v>608</v>
      </c>
      <c r="Q12" s="189" t="s">
        <v>608</v>
      </c>
      <c r="R12" s="190" t="s">
        <v>608</v>
      </c>
      <c r="S12" s="190" t="s">
        <v>608</v>
      </c>
      <c r="T12" s="190" t="s">
        <v>608</v>
      </c>
      <c r="U12" s="190" t="s">
        <v>608</v>
      </c>
      <c r="V12" s="190" t="s">
        <v>608</v>
      </c>
      <c r="W12" s="191" t="s">
        <v>608</v>
      </c>
      <c r="X12" s="189" t="s">
        <v>608</v>
      </c>
      <c r="Y12" s="190" t="s">
        <v>608</v>
      </c>
      <c r="Z12" s="190" t="s">
        <v>608</v>
      </c>
      <c r="AA12" s="190" t="s">
        <v>608</v>
      </c>
      <c r="AB12" s="190" t="s">
        <v>608</v>
      </c>
      <c r="AC12" s="190" t="s">
        <v>608</v>
      </c>
      <c r="AD12" s="191" t="s">
        <v>608</v>
      </c>
      <c r="AE12" s="189" t="s">
        <v>608</v>
      </c>
      <c r="AF12" s="190" t="s">
        <v>608</v>
      </c>
      <c r="AG12" s="190" t="s">
        <v>608</v>
      </c>
      <c r="AH12" s="190" t="s">
        <v>608</v>
      </c>
      <c r="AI12" s="190" t="s">
        <v>608</v>
      </c>
      <c r="AJ12" s="190" t="s">
        <v>608</v>
      </c>
      <c r="AK12" s="191" t="s">
        <v>608</v>
      </c>
      <c r="AL12" s="353" t="s">
        <v>608</v>
      </c>
      <c r="AM12" s="354" t="s">
        <v>608</v>
      </c>
      <c r="AN12" s="354" t="s">
        <v>608</v>
      </c>
      <c r="AO12" s="354" t="s">
        <v>608</v>
      </c>
      <c r="AP12" s="354" t="s">
        <v>608</v>
      </c>
      <c r="AQ12" s="354" t="s">
        <v>608</v>
      </c>
      <c r="AR12" s="355" t="s">
        <v>608</v>
      </c>
      <c r="AS12" s="189" t="s">
        <v>608</v>
      </c>
      <c r="AT12" s="190" t="s">
        <v>608</v>
      </c>
      <c r="AU12" s="190" t="s">
        <v>608</v>
      </c>
      <c r="AV12" s="190" t="s">
        <v>608</v>
      </c>
      <c r="AW12" s="190" t="s">
        <v>608</v>
      </c>
      <c r="AX12" s="190" t="s">
        <v>608</v>
      </c>
      <c r="AY12" s="191" t="s">
        <v>608</v>
      </c>
      <c r="AZ12" s="189" t="s">
        <v>608</v>
      </c>
      <c r="BA12" s="190" t="s">
        <v>608</v>
      </c>
      <c r="BB12" s="190" t="s">
        <v>608</v>
      </c>
      <c r="BC12" s="190" t="s">
        <v>608</v>
      </c>
      <c r="BD12" s="190" t="s">
        <v>608</v>
      </c>
      <c r="BE12" s="190" t="s">
        <v>608</v>
      </c>
      <c r="BF12" s="191" t="s">
        <v>608</v>
      </c>
      <c r="BG12" s="189" t="s">
        <v>608</v>
      </c>
      <c r="BH12" s="190" t="s">
        <v>608</v>
      </c>
      <c r="BI12" s="190" t="s">
        <v>608</v>
      </c>
      <c r="BJ12" s="190" t="s">
        <v>608</v>
      </c>
      <c r="BK12" s="190" t="s">
        <v>608</v>
      </c>
      <c r="BL12" s="190" t="s">
        <v>608</v>
      </c>
      <c r="BM12" s="191" t="s">
        <v>608</v>
      </c>
      <c r="BN12" s="189" t="s">
        <v>608</v>
      </c>
      <c r="BO12" s="190" t="s">
        <v>608</v>
      </c>
      <c r="BP12" s="190" t="s">
        <v>608</v>
      </c>
      <c r="BQ12" s="190" t="s">
        <v>608</v>
      </c>
      <c r="BR12" s="190" t="s">
        <v>608</v>
      </c>
      <c r="BS12" s="190" t="s">
        <v>608</v>
      </c>
      <c r="BT12" s="191" t="s">
        <v>608</v>
      </c>
      <c r="BU12" s="189" t="s">
        <v>608</v>
      </c>
      <c r="BV12" s="190" t="s">
        <v>608</v>
      </c>
      <c r="BW12" s="190" t="s">
        <v>608</v>
      </c>
      <c r="BX12" s="190" t="s">
        <v>608</v>
      </c>
      <c r="BY12" s="190" t="s">
        <v>608</v>
      </c>
      <c r="BZ12" s="190" t="s">
        <v>608</v>
      </c>
      <c r="CA12" s="191" t="s">
        <v>608</v>
      </c>
      <c r="CB12" s="189" t="s">
        <v>608</v>
      </c>
      <c r="CC12" s="190" t="s">
        <v>608</v>
      </c>
      <c r="CD12" s="190" t="s">
        <v>608</v>
      </c>
      <c r="CE12" s="190" t="s">
        <v>608</v>
      </c>
      <c r="CF12" s="190" t="s">
        <v>608</v>
      </c>
      <c r="CG12" s="190" t="s">
        <v>608</v>
      </c>
      <c r="CH12" s="191" t="s">
        <v>608</v>
      </c>
      <c r="CI12" s="189" t="s">
        <v>608</v>
      </c>
      <c r="CJ12" s="190" t="s">
        <v>608</v>
      </c>
      <c r="CK12" s="190" t="s">
        <v>608</v>
      </c>
      <c r="CL12" s="190" t="s">
        <v>608</v>
      </c>
      <c r="CM12" s="190" t="s">
        <v>608</v>
      </c>
      <c r="CN12" s="190" t="s">
        <v>608</v>
      </c>
      <c r="CO12" s="191" t="s">
        <v>608</v>
      </c>
      <c r="CP12" s="189" t="s">
        <v>608</v>
      </c>
      <c r="CQ12" s="190" t="s">
        <v>608</v>
      </c>
      <c r="CR12" s="190" t="s">
        <v>608</v>
      </c>
      <c r="CS12" s="190" t="s">
        <v>608</v>
      </c>
      <c r="CT12" s="190" t="s">
        <v>608</v>
      </c>
      <c r="CU12" s="190" t="s">
        <v>608</v>
      </c>
      <c r="CV12" s="191" t="s">
        <v>608</v>
      </c>
      <c r="CW12" s="189" t="s">
        <v>608</v>
      </c>
      <c r="CX12" s="190" t="s">
        <v>608</v>
      </c>
      <c r="CY12" s="190" t="s">
        <v>608</v>
      </c>
      <c r="CZ12" s="190" t="s">
        <v>608</v>
      </c>
      <c r="DA12" s="190" t="s">
        <v>608</v>
      </c>
      <c r="DB12" s="190" t="s">
        <v>608</v>
      </c>
      <c r="DC12" s="191" t="s">
        <v>608</v>
      </c>
      <c r="DD12" s="189" t="s">
        <v>608</v>
      </c>
      <c r="DE12" s="190" t="s">
        <v>608</v>
      </c>
      <c r="DF12" s="190" t="s">
        <v>608</v>
      </c>
      <c r="DG12" s="190" t="s">
        <v>608</v>
      </c>
      <c r="DH12" s="190" t="s">
        <v>608</v>
      </c>
      <c r="DI12" s="190" t="s">
        <v>608</v>
      </c>
      <c r="DJ12" s="191" t="s">
        <v>608</v>
      </c>
      <c r="DK12" s="189" t="s">
        <v>608</v>
      </c>
      <c r="DL12" s="190" t="s">
        <v>608</v>
      </c>
      <c r="DM12" s="190" t="s">
        <v>608</v>
      </c>
      <c r="DN12" s="190" t="s">
        <v>608</v>
      </c>
      <c r="DO12" s="190" t="s">
        <v>608</v>
      </c>
      <c r="DP12" s="190" t="s">
        <v>608</v>
      </c>
      <c r="DQ12" s="191" t="s">
        <v>608</v>
      </c>
      <c r="DR12" s="353" t="s">
        <v>608</v>
      </c>
      <c r="DS12" s="354" t="s">
        <v>608</v>
      </c>
      <c r="DT12" s="354" t="s">
        <v>608</v>
      </c>
      <c r="DU12" s="354" t="s">
        <v>608</v>
      </c>
      <c r="DV12" s="354" t="s">
        <v>608</v>
      </c>
      <c r="DW12" s="354" t="s">
        <v>608</v>
      </c>
      <c r="DX12" s="355" t="s">
        <v>608</v>
      </c>
      <c r="DY12" s="353" t="s">
        <v>608</v>
      </c>
      <c r="DZ12" s="354" t="s">
        <v>608</v>
      </c>
      <c r="EA12" s="354" t="s">
        <v>608</v>
      </c>
      <c r="EB12" s="354" t="s">
        <v>608</v>
      </c>
      <c r="EC12" s="354" t="s">
        <v>608</v>
      </c>
      <c r="ED12" s="354" t="s">
        <v>608</v>
      </c>
      <c r="EE12" s="355" t="s">
        <v>608</v>
      </c>
      <c r="EF12" s="189" t="s">
        <v>608</v>
      </c>
      <c r="EG12" s="190" t="s">
        <v>608</v>
      </c>
      <c r="EH12" s="190" t="s">
        <v>608</v>
      </c>
      <c r="EI12" s="190" t="s">
        <v>608</v>
      </c>
      <c r="EJ12" s="190" t="s">
        <v>608</v>
      </c>
      <c r="EK12" s="190" t="s">
        <v>608</v>
      </c>
      <c r="EL12" s="191" t="s">
        <v>608</v>
      </c>
      <c r="EM12" s="353" t="s">
        <v>608</v>
      </c>
      <c r="EN12" s="354" t="s">
        <v>608</v>
      </c>
      <c r="EO12" s="354" t="s">
        <v>608</v>
      </c>
      <c r="EP12" s="354" t="s">
        <v>608</v>
      </c>
      <c r="EQ12" s="354" t="s">
        <v>608</v>
      </c>
      <c r="ER12" s="354" t="s">
        <v>608</v>
      </c>
      <c r="ES12" s="355" t="s">
        <v>608</v>
      </c>
      <c r="ET12" s="189" t="s">
        <v>608</v>
      </c>
      <c r="EU12" s="190" t="s">
        <v>608</v>
      </c>
      <c r="EV12" s="190" t="s">
        <v>608</v>
      </c>
      <c r="EW12" s="190" t="s">
        <v>608</v>
      </c>
      <c r="EX12" s="190" t="s">
        <v>608</v>
      </c>
      <c r="EY12" s="190" t="s">
        <v>608</v>
      </c>
      <c r="EZ12" s="191" t="s">
        <v>608</v>
      </c>
      <c r="FA12" s="189" t="s">
        <v>608</v>
      </c>
      <c r="FB12" s="190" t="s">
        <v>608</v>
      </c>
      <c r="FC12" s="190" t="s">
        <v>608</v>
      </c>
      <c r="FD12" s="190" t="s">
        <v>608</v>
      </c>
      <c r="FE12" s="190" t="s">
        <v>608</v>
      </c>
      <c r="FF12" s="190" t="s">
        <v>608</v>
      </c>
      <c r="FG12" s="191" t="s">
        <v>608</v>
      </c>
      <c r="FH12" s="189" t="s">
        <v>608</v>
      </c>
      <c r="FI12" s="190" t="s">
        <v>608</v>
      </c>
      <c r="FJ12" s="190" t="s">
        <v>608</v>
      </c>
      <c r="FK12" s="190" t="s">
        <v>608</v>
      </c>
      <c r="FL12" s="190" t="s">
        <v>608</v>
      </c>
      <c r="FM12" s="190" t="s">
        <v>608</v>
      </c>
      <c r="FN12" s="191" t="s">
        <v>608</v>
      </c>
      <c r="FO12" s="189" t="s">
        <v>608</v>
      </c>
      <c r="FP12" s="190" t="s">
        <v>608</v>
      </c>
      <c r="FQ12" s="190" t="s">
        <v>608</v>
      </c>
      <c r="FR12" s="190" t="s">
        <v>608</v>
      </c>
      <c r="FS12" s="190" t="s">
        <v>608</v>
      </c>
      <c r="FT12" s="190" t="s">
        <v>608</v>
      </c>
      <c r="FU12" s="191" t="s">
        <v>608</v>
      </c>
      <c r="FV12" s="189" t="s">
        <v>608</v>
      </c>
      <c r="FW12" s="190" t="s">
        <v>608</v>
      </c>
      <c r="FX12" s="190" t="s">
        <v>608</v>
      </c>
      <c r="FY12" s="190" t="s">
        <v>608</v>
      </c>
      <c r="FZ12" s="190" t="s">
        <v>608</v>
      </c>
      <c r="GA12" s="190" t="s">
        <v>608</v>
      </c>
      <c r="GB12" s="191" t="s">
        <v>608</v>
      </c>
      <c r="GC12" s="353" t="s">
        <v>608</v>
      </c>
      <c r="GD12" s="354" t="s">
        <v>608</v>
      </c>
      <c r="GE12" s="354" t="s">
        <v>608</v>
      </c>
      <c r="GF12" s="354" t="s">
        <v>608</v>
      </c>
      <c r="GG12" s="354" t="s">
        <v>608</v>
      </c>
      <c r="GH12" s="354" t="s">
        <v>608</v>
      </c>
      <c r="GI12" s="355" t="s">
        <v>608</v>
      </c>
      <c r="GJ12" s="189" t="s">
        <v>608</v>
      </c>
      <c r="GK12" s="190" t="s">
        <v>608</v>
      </c>
      <c r="GL12" s="190" t="s">
        <v>608</v>
      </c>
      <c r="GM12" s="190" t="s">
        <v>608</v>
      </c>
      <c r="GN12" s="190" t="s">
        <v>608</v>
      </c>
      <c r="GO12" s="190" t="s">
        <v>608</v>
      </c>
      <c r="GP12" s="191" t="s">
        <v>608</v>
      </c>
      <c r="GQ12" s="189" t="s">
        <v>608</v>
      </c>
      <c r="GR12" s="190" t="s">
        <v>608</v>
      </c>
      <c r="GS12" s="190" t="s">
        <v>608</v>
      </c>
      <c r="GT12" s="190" t="s">
        <v>608</v>
      </c>
      <c r="GU12" s="190" t="s">
        <v>608</v>
      </c>
      <c r="GV12" s="190" t="s">
        <v>608</v>
      </c>
      <c r="GW12" s="191" t="s">
        <v>608</v>
      </c>
      <c r="GX12" s="353" t="s">
        <v>608</v>
      </c>
      <c r="GY12" s="354" t="s">
        <v>608</v>
      </c>
      <c r="GZ12" s="354" t="s">
        <v>608</v>
      </c>
      <c r="HA12" s="354" t="s">
        <v>608</v>
      </c>
      <c r="HB12" s="354" t="s">
        <v>608</v>
      </c>
      <c r="HC12" s="354" t="s">
        <v>608</v>
      </c>
      <c r="HD12" s="355" t="s">
        <v>608</v>
      </c>
      <c r="HE12" s="189" t="s">
        <v>608</v>
      </c>
      <c r="HF12" s="190" t="s">
        <v>608</v>
      </c>
      <c r="HG12" s="190" t="s">
        <v>608</v>
      </c>
      <c r="HH12" s="190" t="s">
        <v>608</v>
      </c>
      <c r="HI12" s="190" t="s">
        <v>608</v>
      </c>
      <c r="HJ12" s="190" t="s">
        <v>608</v>
      </c>
      <c r="HK12" s="191" t="s">
        <v>608</v>
      </c>
      <c r="HL12" s="189" t="s">
        <v>608</v>
      </c>
      <c r="HM12" s="190" t="s">
        <v>608</v>
      </c>
      <c r="HN12" s="190" t="s">
        <v>608</v>
      </c>
      <c r="HO12" s="190" t="s">
        <v>608</v>
      </c>
      <c r="HP12" s="190" t="s">
        <v>608</v>
      </c>
      <c r="HQ12" s="190" t="s">
        <v>608</v>
      </c>
      <c r="HR12" s="191" t="s">
        <v>608</v>
      </c>
      <c r="HS12" s="189" t="s">
        <v>608</v>
      </c>
      <c r="HT12" s="190" t="s">
        <v>608</v>
      </c>
      <c r="HU12" s="190" t="s">
        <v>608</v>
      </c>
      <c r="HV12" s="190" t="s">
        <v>608</v>
      </c>
      <c r="HW12" s="190" t="s">
        <v>608</v>
      </c>
      <c r="HX12" s="190" t="s">
        <v>608</v>
      </c>
      <c r="HY12" s="191" t="s">
        <v>608</v>
      </c>
      <c r="HZ12" s="353" t="s">
        <v>608</v>
      </c>
      <c r="IA12" s="354" t="s">
        <v>608</v>
      </c>
      <c r="IB12" s="354" t="s">
        <v>608</v>
      </c>
      <c r="IC12" s="354" t="s">
        <v>608</v>
      </c>
      <c r="ID12" s="354" t="s">
        <v>608</v>
      </c>
      <c r="IE12" s="354" t="s">
        <v>608</v>
      </c>
      <c r="IF12" s="355" t="s">
        <v>608</v>
      </c>
    </row>
    <row r="13" spans="1:240" ht="30" customHeight="1" x14ac:dyDescent="0.3">
      <c r="A13" s="174"/>
      <c r="B13" s="192">
        <v>1.0009999999999999</v>
      </c>
      <c r="C13" s="193">
        <v>10208</v>
      </c>
      <c r="D13" s="194" t="s">
        <v>610</v>
      </c>
      <c r="E13" s="193" t="s">
        <v>611</v>
      </c>
      <c r="F13" s="195">
        <v>3970</v>
      </c>
      <c r="G13" s="196">
        <v>49217</v>
      </c>
      <c r="H13" s="197">
        <f>ROUND(G13*(1+$F$188),0)</f>
        <v>63982</v>
      </c>
      <c r="J13" s="356">
        <f>+$F13</f>
        <v>3970</v>
      </c>
      <c r="K13" s="357"/>
      <c r="L13" s="358">
        <f>ROUND(K13,0)</f>
        <v>0</v>
      </c>
      <c r="M13" s="358">
        <f>ROUND(L13*(1+K$188),0)</f>
        <v>0</v>
      </c>
      <c r="N13" s="359" t="str">
        <f>IF(M13&gt;$H13,"SOBRE PASA","CUMPLE")</f>
        <v>CUMPLE</v>
      </c>
      <c r="O13" s="358">
        <f t="shared" ref="O13:O22" si="0">ROUND(L13*(1+K$181+K$182+K$183+K$188),0)</f>
        <v>0</v>
      </c>
      <c r="P13" s="360">
        <f>ROUND(O13*J13,0)</f>
        <v>0</v>
      </c>
      <c r="Q13" s="266">
        <f>+$F13</f>
        <v>3970</v>
      </c>
      <c r="R13" s="267">
        <v>46055</v>
      </c>
      <c r="S13" s="268">
        <f>ROUND(R13,0)</f>
        <v>46055</v>
      </c>
      <c r="T13" s="268">
        <f>ROUND(S13*(1+R$188),0)</f>
        <v>59872</v>
      </c>
      <c r="U13" s="269" t="str">
        <f>IF(T13&gt;$H13,"SOBRE PASA","CUMPLE")</f>
        <v>CUMPLE</v>
      </c>
      <c r="V13" s="268">
        <f t="shared" ref="V13:V22" si="1">ROUND(S13*(1+R$181+R$182+R$183+R$188),0)</f>
        <v>63458</v>
      </c>
      <c r="W13" s="270">
        <f>ROUND(V13*Q13,0)</f>
        <v>251928260</v>
      </c>
      <c r="X13" s="266">
        <f>+$F13</f>
        <v>3970</v>
      </c>
      <c r="Y13" s="267">
        <v>44000</v>
      </c>
      <c r="Z13" s="268">
        <f>ROUND(Y13,0)</f>
        <v>44000</v>
      </c>
      <c r="AA13" s="268">
        <f>ROUND(Z13*(1+Y$188),0)</f>
        <v>57200</v>
      </c>
      <c r="AB13" s="269" t="str">
        <f>IF(AA13&gt;$H13,"SOBRE PASA","CUMPLE")</f>
        <v>CUMPLE</v>
      </c>
      <c r="AC13" s="268">
        <f t="shared" ref="AC13:AC22" si="2">ROUND(Z13*(1+Y$181+Y$182+Y$183+Y$188),0)</f>
        <v>60626</v>
      </c>
      <c r="AD13" s="270">
        <f>ROUND(AC13*X13,0)</f>
        <v>240685220</v>
      </c>
      <c r="AE13" s="266">
        <f>+$F13</f>
        <v>3970</v>
      </c>
      <c r="AF13" s="267">
        <v>45575</v>
      </c>
      <c r="AG13" s="268">
        <f>ROUND(AF13,0)</f>
        <v>45575</v>
      </c>
      <c r="AH13" s="268">
        <f>ROUND(AG13*(1+AF$188),0)</f>
        <v>59248</v>
      </c>
      <c r="AI13" s="269" t="str">
        <f>IF(AH13&gt;$H13,"SOBRE PASA","CUMPLE")</f>
        <v>CUMPLE</v>
      </c>
      <c r="AJ13" s="268">
        <f t="shared" ref="AJ13:AJ22" si="3">ROUND(AG13*(1+AF$181+AF$182+AF$183+AF$188),0)</f>
        <v>62796</v>
      </c>
      <c r="AK13" s="270">
        <f>ROUND(AJ13*AE13,0)</f>
        <v>249300120</v>
      </c>
      <c r="AL13" s="356">
        <f>+$F13</f>
        <v>3970</v>
      </c>
      <c r="AM13" s="357"/>
      <c r="AN13" s="358">
        <f>ROUND(AM13,0)</f>
        <v>0</v>
      </c>
      <c r="AO13" s="358">
        <f>ROUND(AN13*(1+AM$188),0)</f>
        <v>0</v>
      </c>
      <c r="AP13" s="359" t="str">
        <f>IF(AO13&gt;$H13,"SOBRE PASA","CUMPLE")</f>
        <v>CUMPLE</v>
      </c>
      <c r="AQ13" s="358">
        <f t="shared" ref="AQ13:AQ22" si="4">ROUND(AN13*(1+AM$181+AM$182+AM$183+AM$188),0)</f>
        <v>0</v>
      </c>
      <c r="AR13" s="360">
        <f>ROUND(AQ13*AL13,0)</f>
        <v>0</v>
      </c>
      <c r="AS13" s="266">
        <f>+$F13</f>
        <v>3970</v>
      </c>
      <c r="AT13" s="434">
        <v>44489</v>
      </c>
      <c r="AU13" s="268">
        <f>ROUND(AT13,0)</f>
        <v>44489</v>
      </c>
      <c r="AV13" s="268">
        <f>ROUND(AU13*(1+AT$188),0)</f>
        <v>57836</v>
      </c>
      <c r="AW13" s="269" t="str">
        <f>IF(AV13&gt;$H13,"SOBRE PASA","CUMPLE")</f>
        <v>CUMPLE</v>
      </c>
      <c r="AX13" s="268">
        <f t="shared" ref="AX13:AX22" si="5">ROUND(AU13*(1+AT$181+AT$182+AT$183+AT$188),0)</f>
        <v>61300</v>
      </c>
      <c r="AY13" s="270">
        <f>ROUND(AX13*AS13,0)</f>
        <v>243361000</v>
      </c>
      <c r="AZ13" s="266">
        <f>+$F13</f>
        <v>3970</v>
      </c>
      <c r="BA13" s="439">
        <v>46820</v>
      </c>
      <c r="BB13" s="268">
        <f>ROUND(BA13,0)</f>
        <v>46820</v>
      </c>
      <c r="BC13" s="268">
        <f>ROUND(BB13*(1+BA$188),0)</f>
        <v>60866</v>
      </c>
      <c r="BD13" s="269" t="str">
        <f>IF(BC13&gt;$H13,"SOBRE PASA","CUMPLE")</f>
        <v>CUMPLE</v>
      </c>
      <c r="BE13" s="268">
        <f t="shared" ref="BE13:BE22" si="6">ROUND(BB13*(1+BA$181+BA$182+BA$183+BA$188),0)</f>
        <v>64512</v>
      </c>
      <c r="BF13" s="270">
        <f>ROUND(BE13*AZ13,0)</f>
        <v>256112640</v>
      </c>
      <c r="BG13" s="266">
        <f>+$F13</f>
        <v>3970</v>
      </c>
      <c r="BH13" s="196">
        <v>46509</v>
      </c>
      <c r="BI13" s="268">
        <f>ROUND(BH13,0)</f>
        <v>46509</v>
      </c>
      <c r="BJ13" s="268">
        <f>ROUND(BI13*(1+BH$188),0)</f>
        <v>60462</v>
      </c>
      <c r="BK13" s="269" t="str">
        <f>IF(BJ13&gt;$H13,"SOBRE PASA","CUMPLE")</f>
        <v>CUMPLE</v>
      </c>
      <c r="BL13" s="268">
        <f t="shared" ref="BL13:BL22" si="7">ROUND(BI13*(1+BH$181+BH$182+BH$183+BH$188),0)</f>
        <v>64083</v>
      </c>
      <c r="BM13" s="270">
        <f>ROUND(BL13*BG13,0)</f>
        <v>254409510</v>
      </c>
      <c r="BN13" s="266">
        <f>+$F13</f>
        <v>3970</v>
      </c>
      <c r="BO13" s="196">
        <v>44637</v>
      </c>
      <c r="BP13" s="268">
        <f>ROUND(BO13,0)</f>
        <v>44637</v>
      </c>
      <c r="BQ13" s="268">
        <f>ROUND(BP13*(1+BO$188),0)</f>
        <v>58028</v>
      </c>
      <c r="BR13" s="269" t="str">
        <f>IF(BQ13&gt;$H13,"SOBRE PASA","CUMPLE")</f>
        <v>CUMPLE</v>
      </c>
      <c r="BS13" s="268">
        <f t="shared" ref="BS13:BS22" si="8">ROUND(BP13*(1+BO$181+BO$182+BO$183+BO$188),0)</f>
        <v>61504</v>
      </c>
      <c r="BT13" s="270">
        <f>ROUND(BS13*BN13,0)</f>
        <v>244170880</v>
      </c>
      <c r="BU13" s="266">
        <f>+$F13</f>
        <v>3970</v>
      </c>
      <c r="BV13" s="441">
        <v>46761</v>
      </c>
      <c r="BW13" s="268">
        <f>ROUND(BV13,0)</f>
        <v>46761</v>
      </c>
      <c r="BX13" s="268">
        <f>ROUND(BW13*(1+BV$188),0)</f>
        <v>60789</v>
      </c>
      <c r="BY13" s="269" t="str">
        <f>IF(BX13&gt;$H13,"SOBRE PASA","CUMPLE")</f>
        <v>CUMPLE</v>
      </c>
      <c r="BZ13" s="268">
        <f t="shared" ref="BZ13:BZ22" si="9">ROUND(BW13*(1+BV$181+BV$182+BV$183+BV$188),0)</f>
        <v>64430</v>
      </c>
      <c r="CA13" s="270">
        <f>ROUND(BZ13*BU13,0)</f>
        <v>255787100</v>
      </c>
      <c r="CB13" s="266">
        <f>+$F13</f>
        <v>3970</v>
      </c>
      <c r="CC13" s="267">
        <v>45622</v>
      </c>
      <c r="CD13" s="268">
        <f>ROUND(CC13,0)</f>
        <v>45622</v>
      </c>
      <c r="CE13" s="268">
        <f>ROUND(CD13*(1+CC$188),0)</f>
        <v>59309</v>
      </c>
      <c r="CF13" s="269" t="str">
        <f>IF(CE13&gt;$H13,"SOBRE PASA","CUMPLE")</f>
        <v>CUMPLE</v>
      </c>
      <c r="CG13" s="268">
        <f t="shared" ref="CG13:CG22" si="10">ROUND(CD13*(1+CC$181+CC$182+CC$183+CC$188),0)</f>
        <v>62861</v>
      </c>
      <c r="CH13" s="270">
        <f>ROUND(CG13*CB13,0)</f>
        <v>249558170</v>
      </c>
      <c r="CI13" s="266">
        <f>+$F13</f>
        <v>3970</v>
      </c>
      <c r="CJ13" s="267">
        <v>47051</v>
      </c>
      <c r="CK13" s="268">
        <f>ROUND(CJ13,0)</f>
        <v>47051</v>
      </c>
      <c r="CL13" s="268">
        <f>ROUND(CK13*(1+CJ$188),0)</f>
        <v>61166</v>
      </c>
      <c r="CM13" s="269" t="str">
        <f>IF(CL13&gt;$H13,"SOBRE PASA","CUMPLE")</f>
        <v>CUMPLE</v>
      </c>
      <c r="CN13" s="268">
        <f t="shared" ref="CN13:CN22" si="11">ROUND(CK13*(1+CJ$181+CJ$182+CJ$183+CJ$188),0)</f>
        <v>64830</v>
      </c>
      <c r="CO13" s="270">
        <f>ROUND(CN13*CI13,0)</f>
        <v>257375100</v>
      </c>
      <c r="CP13" s="266">
        <f>+$F13</f>
        <v>3970</v>
      </c>
      <c r="CQ13" s="267">
        <v>46471</v>
      </c>
      <c r="CR13" s="268">
        <f>ROUND(CQ13,0)</f>
        <v>46471</v>
      </c>
      <c r="CS13" s="268">
        <f>ROUND(CR13*(1+CQ$188),0)</f>
        <v>60412</v>
      </c>
      <c r="CT13" s="269" t="str">
        <f>IF(CS13&gt;$H13,"SOBRE PASA","CUMPLE")</f>
        <v>CUMPLE</v>
      </c>
      <c r="CU13" s="268">
        <f t="shared" ref="CU13:CU22" si="12">ROUND(CR13*(1+CQ$181+CQ$182+CQ$183+CQ$188),0)</f>
        <v>64031</v>
      </c>
      <c r="CV13" s="270">
        <f>ROUND(CU13*CP13,0)</f>
        <v>254203070</v>
      </c>
      <c r="CW13" s="266">
        <f>+$F13</f>
        <v>3970</v>
      </c>
      <c r="CX13" s="196">
        <v>46753</v>
      </c>
      <c r="CY13" s="268">
        <f>ROUND(CX13,0)</f>
        <v>46753</v>
      </c>
      <c r="CZ13" s="268">
        <f>ROUND(CY13*(1+CX$188),0)</f>
        <v>60779</v>
      </c>
      <c r="DA13" s="269" t="str">
        <f>IF(CZ13&gt;$H13,"SOBRE PASA","CUMPLE")</f>
        <v>CUMPLE</v>
      </c>
      <c r="DB13" s="268">
        <f t="shared" ref="DB13:DB22" si="13">ROUND(CY13*(1+CX$181+CX$182+CX$183+CX$188),0)</f>
        <v>64419</v>
      </c>
      <c r="DC13" s="270">
        <f>ROUND(DB13*CW13,0)</f>
        <v>255743430</v>
      </c>
      <c r="DD13" s="266">
        <f>+$F13</f>
        <v>3970</v>
      </c>
      <c r="DE13" s="267">
        <v>45417</v>
      </c>
      <c r="DF13" s="268">
        <f>ROUND(DE13,0)</f>
        <v>45417</v>
      </c>
      <c r="DG13" s="268">
        <f>ROUND(DF13*(1+DE$188),0)</f>
        <v>59042</v>
      </c>
      <c r="DH13" s="269" t="str">
        <f>IF(DG13&gt;$H13,"SOBRE PASA","CUMPLE")</f>
        <v>CUMPLE</v>
      </c>
      <c r="DI13" s="268">
        <f t="shared" ref="DI13:DI22" si="14">ROUND(DF13*(1+DE$181+DE$182+DE$183+DE$188),0)</f>
        <v>62579</v>
      </c>
      <c r="DJ13" s="270">
        <f>ROUND(DI13*DD13,0)</f>
        <v>248438630</v>
      </c>
      <c r="DK13" s="266">
        <f>+$F13</f>
        <v>3970</v>
      </c>
      <c r="DL13" s="267">
        <v>46608</v>
      </c>
      <c r="DM13" s="268">
        <f>ROUND(DL13,0)</f>
        <v>46608</v>
      </c>
      <c r="DN13" s="268">
        <f>ROUND(DM13*(1+DL$188),0)</f>
        <v>60590</v>
      </c>
      <c r="DO13" s="269" t="str">
        <f>IF(DN13&gt;$H13,"SOBRE PASA","CUMPLE")</f>
        <v>CUMPLE</v>
      </c>
      <c r="DP13" s="268">
        <f t="shared" ref="DP13:DP22" si="15">ROUND(DM13*(1+DL$181+DL$182+DL$183+DL$188),0)</f>
        <v>64220</v>
      </c>
      <c r="DQ13" s="270">
        <f>ROUND(DP13*DK13,0)</f>
        <v>254953400</v>
      </c>
      <c r="DR13" s="356">
        <f>+$F13</f>
        <v>3970</v>
      </c>
      <c r="DS13" s="357"/>
      <c r="DT13" s="358">
        <f>ROUND(DS13,0)</f>
        <v>0</v>
      </c>
      <c r="DU13" s="358">
        <f>ROUND(DT13*(1+DS$188),0)</f>
        <v>0</v>
      </c>
      <c r="DV13" s="359" t="str">
        <f>IF(DU13&gt;$H13,"SOBRE PASA","CUMPLE")</f>
        <v>CUMPLE</v>
      </c>
      <c r="DW13" s="358">
        <f t="shared" ref="DW13:DW22" si="16">ROUND(DT13*(1+DS$181+DS$182+DS$183+DS$188),0)</f>
        <v>0</v>
      </c>
      <c r="DX13" s="360">
        <f>ROUND(DW13*DR13,0)</f>
        <v>0</v>
      </c>
      <c r="DY13" s="356">
        <f>+$F13</f>
        <v>3970</v>
      </c>
      <c r="DZ13" s="357"/>
      <c r="EA13" s="358">
        <f>ROUND(DZ13,0)</f>
        <v>0</v>
      </c>
      <c r="EB13" s="358">
        <f>ROUND(EA13*(1+DZ$188),0)</f>
        <v>0</v>
      </c>
      <c r="EC13" s="359" t="str">
        <f>IF(EB13&gt;$H13,"SOBRE PASA","CUMPLE")</f>
        <v>CUMPLE</v>
      </c>
      <c r="ED13" s="358">
        <f t="shared" ref="ED13:ED22" si="17">ROUND(EA13*(1+DZ$181+DZ$182+DZ$183+DZ$188),0)</f>
        <v>0</v>
      </c>
      <c r="EE13" s="360">
        <f>ROUND(ED13*DY13,0)</f>
        <v>0</v>
      </c>
      <c r="EF13" s="266">
        <f>+$F13</f>
        <v>3970</v>
      </c>
      <c r="EG13" s="267">
        <v>45363</v>
      </c>
      <c r="EH13" s="268">
        <f>ROUND(EG13,0)</f>
        <v>45363</v>
      </c>
      <c r="EI13" s="268">
        <f>ROUND(EH13*(1+EG$188),0)</f>
        <v>58972</v>
      </c>
      <c r="EJ13" s="269" t="str">
        <f>IF(EI13&gt;$H13,"SOBRE PASA","CUMPLE")</f>
        <v>CUMPLE</v>
      </c>
      <c r="EK13" s="268">
        <f t="shared" ref="EK13:EK22" si="18">ROUND(EH13*(1+EG$181+EG$182+EG$183+EG$188),0)</f>
        <v>62504</v>
      </c>
      <c r="EL13" s="270">
        <f>ROUND(EK13*EF13,0)</f>
        <v>248140880</v>
      </c>
      <c r="EM13" s="356">
        <f>+$F13</f>
        <v>3970</v>
      </c>
      <c r="EN13" s="357"/>
      <c r="EO13" s="358">
        <f>ROUND(EN13,0)</f>
        <v>0</v>
      </c>
      <c r="EP13" s="358">
        <f>ROUND(EO13*(1+EN$188),0)</f>
        <v>0</v>
      </c>
      <c r="EQ13" s="359" t="str">
        <f>IF(EP13&gt;$H13,"SOBRE PASA","CUMPLE")</f>
        <v>CUMPLE</v>
      </c>
      <c r="ER13" s="358">
        <f t="shared" ref="ER13:ER22" si="19">ROUND(EO13*(1+EN$181+EN$182+EN$183+EN$188),0)</f>
        <v>0</v>
      </c>
      <c r="ES13" s="360">
        <f>ROUND(ER13*EM13,0)</f>
        <v>0</v>
      </c>
      <c r="ET13" s="266">
        <f>+$F13</f>
        <v>3970</v>
      </c>
      <c r="EU13" s="267">
        <v>45555</v>
      </c>
      <c r="EV13" s="268">
        <f>ROUND(EU13,0)</f>
        <v>45555</v>
      </c>
      <c r="EW13" s="268">
        <f>ROUND(EV13*(1+EU$188),0)</f>
        <v>59222</v>
      </c>
      <c r="EX13" s="269" t="str">
        <f>IF(EW13&gt;$H13,"SOBRE PASA","CUMPLE")</f>
        <v>CUMPLE</v>
      </c>
      <c r="EY13" s="268">
        <f t="shared" ref="EY13:EY22" si="20">ROUND(EV13*(1+EU$181+EU$182+EU$183+EU$188),0)</f>
        <v>62769</v>
      </c>
      <c r="EZ13" s="270">
        <f>ROUND(EY13*ET13,0)</f>
        <v>249192930</v>
      </c>
      <c r="FA13" s="266">
        <f>+$F13</f>
        <v>3970</v>
      </c>
      <c r="FB13" s="196">
        <v>46692</v>
      </c>
      <c r="FC13" s="268">
        <f>ROUND(FB13,0)</f>
        <v>46692</v>
      </c>
      <c r="FD13" s="268">
        <f>ROUND(FC13*(1+FB$188),0)</f>
        <v>60700</v>
      </c>
      <c r="FE13" s="269" t="str">
        <f>IF(FD13&gt;$H13,"SOBRE PASA","CUMPLE")</f>
        <v>CUMPLE</v>
      </c>
      <c r="FF13" s="268">
        <f t="shared" ref="FF13:FF22" si="21">ROUND(FC13*(1+FB$181+FB$182+FB$183+FB$188),0)</f>
        <v>64335</v>
      </c>
      <c r="FG13" s="270">
        <f>ROUND(FF13*FA13,0)</f>
        <v>255409950</v>
      </c>
      <c r="FH13" s="266">
        <f>+$F13</f>
        <v>3970</v>
      </c>
      <c r="FI13" s="267">
        <v>45902</v>
      </c>
      <c r="FJ13" s="268">
        <f>ROUND(FI13,0)</f>
        <v>45902</v>
      </c>
      <c r="FK13" s="268">
        <f>ROUND(FJ13*(1+FI$188),0)</f>
        <v>59673</v>
      </c>
      <c r="FL13" s="269" t="str">
        <f>IF(FK13&gt;$H13,"SOBRE PASA","CUMPLE")</f>
        <v>CUMPLE</v>
      </c>
      <c r="FM13" s="268">
        <f t="shared" ref="FM13:FM22" si="22">ROUND(FJ13*(1+FI$181+FI$182+FI$183+FI$188),0)</f>
        <v>63247</v>
      </c>
      <c r="FN13" s="270">
        <f>ROUND(FM13*FH13,0)</f>
        <v>251090590</v>
      </c>
      <c r="FO13" s="266">
        <f>+$F13</f>
        <v>3970</v>
      </c>
      <c r="FP13" s="267" t="s">
        <v>819</v>
      </c>
      <c r="FQ13" s="268">
        <f>ROUND(FP13,0)</f>
        <v>45538</v>
      </c>
      <c r="FR13" s="268">
        <f>ROUND(FQ13*(1+FP$188),0)</f>
        <v>59199</v>
      </c>
      <c r="FS13" s="269" t="str">
        <f>IF(FR13&gt;$H13,"SOBRE PASA","CUMPLE")</f>
        <v>CUMPLE</v>
      </c>
      <c r="FT13" s="268">
        <f t="shared" ref="FT13:FT22" si="23">ROUND(FQ13*(1+FP$181+FP$182+FP$183+FP$188),0)</f>
        <v>62745</v>
      </c>
      <c r="FU13" s="270">
        <f>ROUND(FT13*FO13,0)</f>
        <v>249097650</v>
      </c>
      <c r="FV13" s="266">
        <f>+$F13</f>
        <v>3970</v>
      </c>
      <c r="FW13" s="267">
        <v>46298</v>
      </c>
      <c r="FX13" s="268">
        <f>ROUND(FW13,0)</f>
        <v>46298</v>
      </c>
      <c r="FY13" s="268">
        <f>ROUND(FX13*(1+FW$188),0)</f>
        <v>60187</v>
      </c>
      <c r="FZ13" s="269" t="str">
        <f>IF(FY13&gt;$H13,"SOBRE PASA","CUMPLE")</f>
        <v>CUMPLE</v>
      </c>
      <c r="GA13" s="268">
        <f t="shared" ref="GA13:GA22" si="24">ROUND(FX13*(1+FW$181+FW$182+FW$183+FW$188),0)</f>
        <v>63792</v>
      </c>
      <c r="GB13" s="270">
        <f>ROUND(GA13*FV13,0)</f>
        <v>253254240</v>
      </c>
      <c r="GC13" s="356">
        <f>+$F13</f>
        <v>3970</v>
      </c>
      <c r="GD13" s="357"/>
      <c r="GE13" s="358">
        <f>ROUND(GD13,0)</f>
        <v>0</v>
      </c>
      <c r="GF13" s="358">
        <f>ROUND(GE13*(1+GD$188),0)</f>
        <v>0</v>
      </c>
      <c r="GG13" s="359" t="str">
        <f>IF(GF13&gt;$H13,"SOBRE PASA","CUMPLE")</f>
        <v>CUMPLE</v>
      </c>
      <c r="GH13" s="358">
        <f t="shared" ref="GH13:GH22" si="25">ROUND(GE13*(1+GD$181+GD$182+GD$183+GD$188),0)</f>
        <v>0</v>
      </c>
      <c r="GI13" s="360">
        <f>ROUND(GH13*GC13,0)</f>
        <v>0</v>
      </c>
      <c r="GJ13" s="266">
        <f>+$F13</f>
        <v>3970</v>
      </c>
      <c r="GK13" s="196">
        <v>46827</v>
      </c>
      <c r="GL13" s="268">
        <f>ROUND(GK13,0)</f>
        <v>46827</v>
      </c>
      <c r="GM13" s="268">
        <f>ROUND(GL13*(1+GK$188),0)</f>
        <v>60875</v>
      </c>
      <c r="GN13" s="269" t="str">
        <f>IF(GM13&gt;$H13,"SOBRE PASA","CUMPLE")</f>
        <v>CUMPLE</v>
      </c>
      <c r="GO13" s="268">
        <f t="shared" ref="GO13:GO22" si="26">ROUND(GL13*(1+GK$181+GK$182+GK$183+GK$188),0)</f>
        <v>64521</v>
      </c>
      <c r="GP13" s="270">
        <f>ROUND(GO13*GJ13,0)</f>
        <v>256148370</v>
      </c>
      <c r="GQ13" s="266">
        <f>+$F13</f>
        <v>3970</v>
      </c>
      <c r="GR13" s="407">
        <v>46923</v>
      </c>
      <c r="GS13" s="268">
        <f>ROUND(GR13,0)</f>
        <v>46923</v>
      </c>
      <c r="GT13" s="268">
        <f>ROUND(GS13*(1+GR$188),0)</f>
        <v>61000</v>
      </c>
      <c r="GU13" s="269" t="str">
        <f>IF(GT13&gt;$H13,"SOBRE PASA","CUMPLE")</f>
        <v>CUMPLE</v>
      </c>
      <c r="GV13" s="268">
        <f t="shared" ref="GV13:GV22" si="27">ROUND(GS13*(1+GR$181+GR$182+GR$183+GR$188),0)</f>
        <v>64654</v>
      </c>
      <c r="GW13" s="270">
        <f>ROUND(GV13*GQ13,0)</f>
        <v>256676380</v>
      </c>
      <c r="GX13" s="356">
        <f>+$F13</f>
        <v>3970</v>
      </c>
      <c r="GY13" s="357"/>
      <c r="GZ13" s="358">
        <f>ROUND(GY13,0)</f>
        <v>0</v>
      </c>
      <c r="HA13" s="358">
        <f>ROUND(GZ13*(1+GY$188),0)</f>
        <v>0</v>
      </c>
      <c r="HB13" s="359" t="str">
        <f>IF(HA13&gt;$H13,"SOBRE PASA","CUMPLE")</f>
        <v>CUMPLE</v>
      </c>
      <c r="HC13" s="358">
        <f t="shared" ref="HC13:HC22" si="28">ROUND(GZ13*(1+GY$181+GY$182+GY$183+GY$188),0)</f>
        <v>0</v>
      </c>
      <c r="HD13" s="360">
        <f>ROUND(HC13*GX13,0)</f>
        <v>0</v>
      </c>
      <c r="HE13" s="266">
        <f>+$F13</f>
        <v>3970</v>
      </c>
      <c r="HF13" s="411">
        <v>46432</v>
      </c>
      <c r="HG13" s="268">
        <f>ROUND(HF13,0)</f>
        <v>46432</v>
      </c>
      <c r="HH13" s="268">
        <f>ROUND(HG13*(1+HF$188),0)</f>
        <v>60362</v>
      </c>
      <c r="HI13" s="269" t="str">
        <f>IF(HH13&gt;$H13,"SOBRE PASA","CUMPLE")</f>
        <v>CUMPLE</v>
      </c>
      <c r="HJ13" s="268">
        <f t="shared" ref="HJ13:HJ22" si="29">ROUND(HG13*(1+HF$181+HF$182+HF$183+HF$188),0)</f>
        <v>63977</v>
      </c>
      <c r="HK13" s="270">
        <f>ROUND(HJ13*HE13,0)</f>
        <v>253988690</v>
      </c>
      <c r="HL13" s="266">
        <f>+$F13</f>
        <v>3970</v>
      </c>
      <c r="HM13" s="411">
        <v>46820</v>
      </c>
      <c r="HN13" s="268">
        <f>ROUND(HM13,0)</f>
        <v>46820</v>
      </c>
      <c r="HO13" s="268">
        <f>ROUND(HN13*(1+HM$188),0)</f>
        <v>60866</v>
      </c>
      <c r="HP13" s="269" t="str">
        <f>IF(HO13&gt;$H13,"SOBRE PASA","CUMPLE")</f>
        <v>CUMPLE</v>
      </c>
      <c r="HQ13" s="268">
        <f t="shared" ref="HQ13:HQ22" si="30">ROUND(HN13*(1+HM$181+HM$182+HM$183+HM$188),0)</f>
        <v>64512</v>
      </c>
      <c r="HR13" s="270">
        <f>ROUND(HQ13*HL13,0)</f>
        <v>256112640</v>
      </c>
      <c r="HS13" s="266">
        <f>+$F13</f>
        <v>3970</v>
      </c>
      <c r="HT13" s="196">
        <v>46635</v>
      </c>
      <c r="HU13" s="268">
        <f>ROUND(HT13,0)</f>
        <v>46635</v>
      </c>
      <c r="HV13" s="268">
        <f>ROUND(HU13*(1+HT$188),0)</f>
        <v>60626</v>
      </c>
      <c r="HW13" s="269" t="str">
        <f>IF(HV13&gt;$H13,"SOBRE PASA","CUMPLE")</f>
        <v>CUMPLE</v>
      </c>
      <c r="HX13" s="268">
        <f t="shared" ref="HX13:HX22" si="31">ROUND(HU13*(1+HT$181+HT$182+HT$183+HT$188),0)</f>
        <v>64257</v>
      </c>
      <c r="HY13" s="270">
        <f>ROUND(HX13*HS13,0)</f>
        <v>255100290</v>
      </c>
      <c r="HZ13" s="356">
        <f>+$F13</f>
        <v>3970</v>
      </c>
      <c r="IA13" s="357"/>
      <c r="IB13" s="358">
        <f>ROUND(IA13,0)</f>
        <v>0</v>
      </c>
      <c r="IC13" s="358">
        <f>ROUND(IB13*(1+IA$188),0)</f>
        <v>0</v>
      </c>
      <c r="ID13" s="359" t="str">
        <f>IF(IC13&gt;$H13,"SOBRE PASA","CUMPLE")</f>
        <v>CUMPLE</v>
      </c>
      <c r="IE13" s="358">
        <f t="shared" ref="IE13:IE22" si="32">ROUND(IB13*(1+IA$181+IA$182+IA$183+IA$188),0)</f>
        <v>0</v>
      </c>
      <c r="IF13" s="360">
        <f>ROUND(IE13*HZ13,0)</f>
        <v>0</v>
      </c>
    </row>
    <row r="14" spans="1:240" ht="26.25" customHeight="1" x14ac:dyDescent="0.3">
      <c r="A14" s="174"/>
      <c r="B14" s="192">
        <v>1.002</v>
      </c>
      <c r="C14" s="193">
        <v>10149</v>
      </c>
      <c r="D14" s="194" t="s">
        <v>612</v>
      </c>
      <c r="E14" s="193" t="s">
        <v>611</v>
      </c>
      <c r="F14" s="195">
        <v>280</v>
      </c>
      <c r="G14" s="196">
        <v>33161</v>
      </c>
      <c r="H14" s="197">
        <f t="shared" ref="H14:H22" si="33">ROUND(G14*(1+$F$188),0)</f>
        <v>43109</v>
      </c>
      <c r="J14" s="356">
        <f t="shared" ref="J14:J22" si="34">+$F14</f>
        <v>280</v>
      </c>
      <c r="K14" s="357"/>
      <c r="L14" s="358">
        <f t="shared" ref="L14:L22" si="35">ROUND(K14,0)</f>
        <v>0</v>
      </c>
      <c r="M14" s="358">
        <f t="shared" ref="M14:M22" si="36">ROUND(L14*(1+K$188),0)</f>
        <v>0</v>
      </c>
      <c r="N14" s="359" t="str">
        <f t="shared" ref="N14:N22" si="37">IF(M14&gt;$H14,"SOBRE PASA","CUMPLE")</f>
        <v>CUMPLE</v>
      </c>
      <c r="O14" s="358">
        <f t="shared" si="0"/>
        <v>0</v>
      </c>
      <c r="P14" s="360">
        <f t="shared" ref="P14:P22" si="38">ROUND(O14*J14,0)</f>
        <v>0</v>
      </c>
      <c r="Q14" s="266">
        <f t="shared" ref="Q14:Q22" si="39">+$F14</f>
        <v>280</v>
      </c>
      <c r="R14" s="267">
        <v>31031</v>
      </c>
      <c r="S14" s="268">
        <f t="shared" ref="S14:S22" si="40">ROUND(R14,0)</f>
        <v>31031</v>
      </c>
      <c r="T14" s="268">
        <f t="shared" ref="T14:T22" si="41">ROUND(S14*(1+R$188),0)</f>
        <v>40340</v>
      </c>
      <c r="U14" s="269" t="str">
        <f t="shared" ref="U14:U22" si="42">IF(T14&gt;$H14,"SOBRE PASA","CUMPLE")</f>
        <v>CUMPLE</v>
      </c>
      <c r="V14" s="268">
        <f t="shared" si="1"/>
        <v>42757</v>
      </c>
      <c r="W14" s="270">
        <f t="shared" ref="W14:W22" si="43">ROUND(V14*Q14,0)</f>
        <v>11971960</v>
      </c>
      <c r="X14" s="266">
        <f t="shared" ref="X14:X22" si="44">+$F14</f>
        <v>280</v>
      </c>
      <c r="Y14" s="267">
        <v>33000</v>
      </c>
      <c r="Z14" s="268">
        <f t="shared" ref="Z14:Z22" si="45">ROUND(Y14,0)</f>
        <v>33000</v>
      </c>
      <c r="AA14" s="268">
        <f t="shared" ref="AA14:AA22" si="46">ROUND(Z14*(1+Y$188),0)</f>
        <v>42900</v>
      </c>
      <c r="AB14" s="269" t="str">
        <f t="shared" ref="AB14:AB22" si="47">IF(AA14&gt;$H14,"SOBRE PASA","CUMPLE")</f>
        <v>CUMPLE</v>
      </c>
      <c r="AC14" s="268">
        <f t="shared" si="2"/>
        <v>45470</v>
      </c>
      <c r="AD14" s="270">
        <f t="shared" ref="AD14:AD22" si="48">ROUND(AC14*X14,0)</f>
        <v>12731600</v>
      </c>
      <c r="AE14" s="266">
        <f t="shared" ref="AE14:AE22" si="49">+$F14</f>
        <v>280</v>
      </c>
      <c r="AF14" s="267">
        <v>30707</v>
      </c>
      <c r="AG14" s="268">
        <f t="shared" ref="AG14:AG22" si="50">ROUND(AF14,0)</f>
        <v>30707</v>
      </c>
      <c r="AH14" s="268">
        <f t="shared" ref="AH14:AH22" si="51">ROUND(AG14*(1+AF$188),0)</f>
        <v>39919</v>
      </c>
      <c r="AI14" s="269" t="str">
        <f t="shared" ref="AI14:AI22" si="52">IF(AH14&gt;$H14,"SOBRE PASA","CUMPLE")</f>
        <v>CUMPLE</v>
      </c>
      <c r="AJ14" s="268">
        <f t="shared" si="3"/>
        <v>42310</v>
      </c>
      <c r="AK14" s="270">
        <f t="shared" ref="AK14:AK22" si="53">ROUND(AJ14*AE14,0)</f>
        <v>11846800</v>
      </c>
      <c r="AL14" s="356">
        <f t="shared" ref="AL14:AL22" si="54">+$F14</f>
        <v>280</v>
      </c>
      <c r="AM14" s="357"/>
      <c r="AN14" s="358">
        <f t="shared" ref="AN14:AN22" si="55">ROUND(AM14,0)</f>
        <v>0</v>
      </c>
      <c r="AO14" s="358">
        <f t="shared" ref="AO14:AO22" si="56">ROUND(AN14*(1+AM$188),0)</f>
        <v>0</v>
      </c>
      <c r="AP14" s="359" t="str">
        <f t="shared" ref="AP14:AP22" si="57">IF(AO14&gt;$H14,"SOBRE PASA","CUMPLE")</f>
        <v>CUMPLE</v>
      </c>
      <c r="AQ14" s="358">
        <f t="shared" si="4"/>
        <v>0</v>
      </c>
      <c r="AR14" s="360">
        <f t="shared" ref="AR14:AR22" si="58">ROUND(AQ14*AL14,0)</f>
        <v>0</v>
      </c>
      <c r="AS14" s="266">
        <f t="shared" ref="AS14:AS22" si="59">+$F14</f>
        <v>280</v>
      </c>
      <c r="AT14" s="434">
        <v>29975</v>
      </c>
      <c r="AU14" s="268">
        <f t="shared" ref="AU14:AU22" si="60">ROUND(AT14,0)</f>
        <v>29975</v>
      </c>
      <c r="AV14" s="268">
        <f t="shared" ref="AV14:AV22" si="61">ROUND(AU14*(1+AT$188),0)</f>
        <v>38968</v>
      </c>
      <c r="AW14" s="269" t="str">
        <f t="shared" ref="AW14:AW22" si="62">IF(AV14&gt;$H14,"SOBRE PASA","CUMPLE")</f>
        <v>CUMPLE</v>
      </c>
      <c r="AX14" s="268">
        <f t="shared" si="5"/>
        <v>41302</v>
      </c>
      <c r="AY14" s="270">
        <f t="shared" ref="AY14:AY22" si="63">ROUND(AX14*AS14,0)</f>
        <v>11564560</v>
      </c>
      <c r="AZ14" s="266">
        <f t="shared" ref="AZ14:AZ22" si="64">+$F14</f>
        <v>280</v>
      </c>
      <c r="BA14" s="439">
        <v>31546</v>
      </c>
      <c r="BB14" s="268">
        <f t="shared" ref="BB14:BB22" si="65">ROUND(BA14,0)</f>
        <v>31546</v>
      </c>
      <c r="BC14" s="268">
        <f t="shared" ref="BC14:BC22" si="66">ROUND(BB14*(1+BA$188),0)</f>
        <v>41010</v>
      </c>
      <c r="BD14" s="269" t="str">
        <f t="shared" ref="BD14:BD22" si="67">IF(BC14&gt;$H14,"SOBRE PASA","CUMPLE")</f>
        <v>CUMPLE</v>
      </c>
      <c r="BE14" s="268">
        <f t="shared" si="6"/>
        <v>43466</v>
      </c>
      <c r="BF14" s="270">
        <f t="shared" ref="BF14:BF22" si="68">ROUND(BE14*AZ14,0)</f>
        <v>12170480</v>
      </c>
      <c r="BG14" s="266">
        <f t="shared" ref="BG14:BG22" si="69">+$F14</f>
        <v>280</v>
      </c>
      <c r="BH14" s="196">
        <v>31336</v>
      </c>
      <c r="BI14" s="268">
        <f t="shared" ref="BI14:BI22" si="70">ROUND(BH14,0)</f>
        <v>31336</v>
      </c>
      <c r="BJ14" s="268">
        <f t="shared" ref="BJ14:BJ22" si="71">ROUND(BI14*(1+BH$188),0)</f>
        <v>40737</v>
      </c>
      <c r="BK14" s="269" t="str">
        <f t="shared" ref="BK14:BK22" si="72">IF(BJ14&gt;$H14,"SOBRE PASA","CUMPLE")</f>
        <v>CUMPLE</v>
      </c>
      <c r="BL14" s="268">
        <f t="shared" si="7"/>
        <v>43177</v>
      </c>
      <c r="BM14" s="270">
        <f t="shared" ref="BM14:BM22" si="73">ROUND(BL14*BG14,0)</f>
        <v>12089560</v>
      </c>
      <c r="BN14" s="266">
        <f t="shared" ref="BN14:BN22" si="74">+$F14</f>
        <v>280</v>
      </c>
      <c r="BO14" s="196">
        <v>30074</v>
      </c>
      <c r="BP14" s="268">
        <f t="shared" ref="BP14:BP22" si="75">ROUND(BO14,0)</f>
        <v>30074</v>
      </c>
      <c r="BQ14" s="268">
        <f t="shared" ref="BQ14:BQ22" si="76">ROUND(BP14*(1+BO$188),0)</f>
        <v>39096</v>
      </c>
      <c r="BR14" s="269" t="str">
        <f t="shared" ref="BR14:BR22" si="77">IF(BQ14&gt;$H14,"SOBRE PASA","CUMPLE")</f>
        <v>CUMPLE</v>
      </c>
      <c r="BS14" s="268">
        <f t="shared" si="8"/>
        <v>41438</v>
      </c>
      <c r="BT14" s="270">
        <f t="shared" ref="BT14:BT22" si="78">ROUND(BS14*BN14,0)</f>
        <v>11602640</v>
      </c>
      <c r="BU14" s="266">
        <f t="shared" ref="BU14:BU22" si="79">+$F14</f>
        <v>280</v>
      </c>
      <c r="BV14" s="441">
        <v>31506</v>
      </c>
      <c r="BW14" s="268">
        <f t="shared" ref="BW14:BW22" si="80">ROUND(BV14,0)</f>
        <v>31506</v>
      </c>
      <c r="BX14" s="268">
        <f t="shared" ref="BX14:BX22" si="81">ROUND(BW14*(1+BV$188),0)</f>
        <v>40958</v>
      </c>
      <c r="BY14" s="269" t="str">
        <f t="shared" ref="BY14:BY22" si="82">IF(BX14&gt;$H14,"SOBRE PASA","CUMPLE")</f>
        <v>CUMPLE</v>
      </c>
      <c r="BZ14" s="268">
        <f t="shared" si="9"/>
        <v>43411</v>
      </c>
      <c r="CA14" s="270">
        <f t="shared" ref="CA14:CA22" si="83">ROUND(BZ14*BU14,0)</f>
        <v>12155080</v>
      </c>
      <c r="CB14" s="266">
        <f t="shared" ref="CB14:CB22" si="84">+$F14</f>
        <v>280</v>
      </c>
      <c r="CC14" s="267">
        <v>30738</v>
      </c>
      <c r="CD14" s="268">
        <f t="shared" ref="CD14:CD22" si="85">ROUND(CC14,0)</f>
        <v>30738</v>
      </c>
      <c r="CE14" s="268">
        <f t="shared" ref="CE14:CE22" si="86">ROUND(CD14*(1+CC$188),0)</f>
        <v>39959</v>
      </c>
      <c r="CF14" s="269" t="str">
        <f t="shared" ref="CF14:CF22" si="87">IF(CE14&gt;$H14,"SOBRE PASA","CUMPLE")</f>
        <v>CUMPLE</v>
      </c>
      <c r="CG14" s="268">
        <f t="shared" si="10"/>
        <v>42353</v>
      </c>
      <c r="CH14" s="270">
        <f t="shared" ref="CH14:CH22" si="88">ROUND(CG14*CB14,0)</f>
        <v>11858840</v>
      </c>
      <c r="CI14" s="266">
        <f t="shared" ref="CI14:CI22" si="89">+$F14</f>
        <v>280</v>
      </c>
      <c r="CJ14" s="267">
        <v>31702</v>
      </c>
      <c r="CK14" s="268">
        <f t="shared" ref="CK14:CK22" si="90">ROUND(CJ14,0)</f>
        <v>31702</v>
      </c>
      <c r="CL14" s="268">
        <f t="shared" ref="CL14:CL22" si="91">ROUND(CK14*(1+CJ$188),0)</f>
        <v>41213</v>
      </c>
      <c r="CM14" s="269" t="str">
        <f t="shared" ref="CM14:CM22" si="92">IF(CL14&gt;$H14,"SOBRE PASA","CUMPLE")</f>
        <v>CUMPLE</v>
      </c>
      <c r="CN14" s="268">
        <f t="shared" si="11"/>
        <v>43681</v>
      </c>
      <c r="CO14" s="270">
        <f t="shared" ref="CO14:CO22" si="93">ROUND(CN14*CI14,0)</f>
        <v>12230680</v>
      </c>
      <c r="CP14" s="266">
        <f t="shared" ref="CP14:CP22" si="94">+$F14</f>
        <v>280</v>
      </c>
      <c r="CQ14" s="267">
        <v>31311</v>
      </c>
      <c r="CR14" s="268">
        <f t="shared" ref="CR14:CR22" si="95">ROUND(CQ14,0)</f>
        <v>31311</v>
      </c>
      <c r="CS14" s="268">
        <f t="shared" ref="CS14:CS22" si="96">ROUND(CR14*(1+CQ$188),0)</f>
        <v>40704</v>
      </c>
      <c r="CT14" s="269" t="str">
        <f t="shared" ref="CT14:CT22" si="97">IF(CS14&gt;$H14,"SOBRE PASA","CUMPLE")</f>
        <v>CUMPLE</v>
      </c>
      <c r="CU14" s="268">
        <f t="shared" si="12"/>
        <v>43142</v>
      </c>
      <c r="CV14" s="270">
        <f t="shared" ref="CV14:CV22" si="98">ROUND(CU14*CP14,0)</f>
        <v>12079760</v>
      </c>
      <c r="CW14" s="266">
        <f t="shared" ref="CW14:CW22" si="99">+$F14</f>
        <v>280</v>
      </c>
      <c r="CX14" s="196">
        <v>31500</v>
      </c>
      <c r="CY14" s="268">
        <f t="shared" ref="CY14:CY22" si="100">ROUND(CX14,0)</f>
        <v>31500</v>
      </c>
      <c r="CZ14" s="268">
        <f t="shared" ref="CZ14:CZ22" si="101">ROUND(CY14*(1+CX$188),0)</f>
        <v>40950</v>
      </c>
      <c r="DA14" s="269" t="str">
        <f t="shared" ref="DA14:DA22" si="102">IF(CZ14&gt;$H14,"SOBRE PASA","CUMPLE")</f>
        <v>CUMPLE</v>
      </c>
      <c r="DB14" s="268">
        <f t="shared" si="13"/>
        <v>43403</v>
      </c>
      <c r="DC14" s="270">
        <f t="shared" ref="DC14:DC22" si="103">ROUND(DB14*CW14,0)</f>
        <v>12152840</v>
      </c>
      <c r="DD14" s="266">
        <f t="shared" ref="DD14:DD22" si="104">+$F14</f>
        <v>280</v>
      </c>
      <c r="DE14" s="267">
        <v>30601</v>
      </c>
      <c r="DF14" s="268">
        <f t="shared" ref="DF14:DF22" si="105">ROUND(DE14,0)</f>
        <v>30601</v>
      </c>
      <c r="DG14" s="268">
        <f t="shared" ref="DG14:DG22" si="106">ROUND(DF14*(1+DE$188),0)</f>
        <v>39781</v>
      </c>
      <c r="DH14" s="269" t="str">
        <f t="shared" ref="DH14:DH22" si="107">IF(DG14&gt;$H14,"SOBRE PASA","CUMPLE")</f>
        <v>CUMPLE</v>
      </c>
      <c r="DI14" s="268">
        <f t="shared" si="14"/>
        <v>42164</v>
      </c>
      <c r="DJ14" s="270">
        <f t="shared" ref="DJ14:DJ22" si="108">ROUND(DI14*DD14,0)</f>
        <v>11805920</v>
      </c>
      <c r="DK14" s="266">
        <f t="shared" ref="DK14:DK22" si="109">+$F14</f>
        <v>280</v>
      </c>
      <c r="DL14" s="267">
        <v>31403</v>
      </c>
      <c r="DM14" s="268">
        <f t="shared" ref="DM14:DM22" si="110">ROUND(DL14,0)</f>
        <v>31403</v>
      </c>
      <c r="DN14" s="268">
        <f t="shared" ref="DN14:DN22" si="111">ROUND(DM14*(1+DL$188),0)</f>
        <v>40824</v>
      </c>
      <c r="DO14" s="269" t="str">
        <f t="shared" ref="DO14:DO22" si="112">IF(DN14&gt;$H14,"SOBRE PASA","CUMPLE")</f>
        <v>CUMPLE</v>
      </c>
      <c r="DP14" s="268">
        <f t="shared" si="15"/>
        <v>43269</v>
      </c>
      <c r="DQ14" s="270">
        <f t="shared" ref="DQ14:DQ22" si="113">ROUND(DP14*DK14,0)</f>
        <v>12115320</v>
      </c>
      <c r="DR14" s="356">
        <f t="shared" ref="DR14:DR22" si="114">+$F14</f>
        <v>280</v>
      </c>
      <c r="DS14" s="357"/>
      <c r="DT14" s="358">
        <f t="shared" ref="DT14:DT22" si="115">ROUND(DS14,0)</f>
        <v>0</v>
      </c>
      <c r="DU14" s="358">
        <f t="shared" ref="DU14:DU22" si="116">ROUND(DT14*(1+DS$188),0)</f>
        <v>0</v>
      </c>
      <c r="DV14" s="359" t="str">
        <f t="shared" ref="DV14:DV22" si="117">IF(DU14&gt;$H14,"SOBRE PASA","CUMPLE")</f>
        <v>CUMPLE</v>
      </c>
      <c r="DW14" s="358">
        <f t="shared" si="16"/>
        <v>0</v>
      </c>
      <c r="DX14" s="360">
        <f t="shared" ref="DX14:DX22" si="118">ROUND(DW14*DR14,0)</f>
        <v>0</v>
      </c>
      <c r="DY14" s="356">
        <f t="shared" ref="DY14:DY22" si="119">+$F14</f>
        <v>280</v>
      </c>
      <c r="DZ14" s="357"/>
      <c r="EA14" s="358">
        <f t="shared" ref="EA14:EA22" si="120">ROUND(DZ14,0)</f>
        <v>0</v>
      </c>
      <c r="EB14" s="358">
        <f t="shared" ref="EB14:EB22" si="121">ROUND(EA14*(1+DZ$188),0)</f>
        <v>0</v>
      </c>
      <c r="EC14" s="359" t="str">
        <f t="shared" ref="EC14:EC22" si="122">IF(EB14&gt;$H14,"SOBRE PASA","CUMPLE")</f>
        <v>CUMPLE</v>
      </c>
      <c r="ED14" s="358">
        <f t="shared" si="17"/>
        <v>0</v>
      </c>
      <c r="EE14" s="360">
        <f t="shared" ref="EE14:EE22" si="123">ROUND(ED14*DY14,0)</f>
        <v>0</v>
      </c>
      <c r="EF14" s="266">
        <f t="shared" ref="EF14:EF22" si="124">+$F14</f>
        <v>280</v>
      </c>
      <c r="EG14" s="267">
        <v>30564</v>
      </c>
      <c r="EH14" s="268">
        <f t="shared" ref="EH14:EH22" si="125">ROUND(EG14,0)</f>
        <v>30564</v>
      </c>
      <c r="EI14" s="268">
        <f t="shared" ref="EI14:EI22" si="126">ROUND(EH14*(1+EG$188),0)</f>
        <v>39733</v>
      </c>
      <c r="EJ14" s="269" t="str">
        <f t="shared" ref="EJ14:EJ22" si="127">IF(EI14&gt;$H14,"SOBRE PASA","CUMPLE")</f>
        <v>CUMPLE</v>
      </c>
      <c r="EK14" s="268">
        <f t="shared" si="18"/>
        <v>42113</v>
      </c>
      <c r="EL14" s="270">
        <f t="shared" ref="EL14:EL22" si="128">ROUND(EK14*EF14,0)</f>
        <v>11791640</v>
      </c>
      <c r="EM14" s="356">
        <f t="shared" ref="EM14:EM22" si="129">+$F14</f>
        <v>280</v>
      </c>
      <c r="EN14" s="357"/>
      <c r="EO14" s="358">
        <f t="shared" ref="EO14:EO22" si="130">ROUND(EN14,0)</f>
        <v>0</v>
      </c>
      <c r="EP14" s="358">
        <f t="shared" ref="EP14:EP22" si="131">ROUND(EO14*(1+EN$188),0)</f>
        <v>0</v>
      </c>
      <c r="EQ14" s="359" t="str">
        <f t="shared" ref="EQ14:EQ22" si="132">IF(EP14&gt;$H14,"SOBRE PASA","CUMPLE")</f>
        <v>CUMPLE</v>
      </c>
      <c r="ER14" s="358">
        <f t="shared" si="19"/>
        <v>0</v>
      </c>
      <c r="ES14" s="360">
        <f t="shared" ref="ES14:ES22" si="133">ROUND(ER14*EM14,0)</f>
        <v>0</v>
      </c>
      <c r="ET14" s="266">
        <f t="shared" ref="ET14:ET22" si="134">+$F14</f>
        <v>280</v>
      </c>
      <c r="EU14" s="267">
        <v>32166</v>
      </c>
      <c r="EV14" s="268">
        <f t="shared" ref="EV14:EV22" si="135">ROUND(EU14,0)</f>
        <v>32166</v>
      </c>
      <c r="EW14" s="268">
        <f t="shared" ref="EW14:EW22" si="136">ROUND(EV14*(1+EU$188),0)</f>
        <v>41816</v>
      </c>
      <c r="EX14" s="269" t="str">
        <f t="shared" ref="EX14:EX22" si="137">IF(EW14&gt;$H14,"SOBRE PASA","CUMPLE")</f>
        <v>CUMPLE</v>
      </c>
      <c r="EY14" s="268">
        <f t="shared" si="20"/>
        <v>44320</v>
      </c>
      <c r="EZ14" s="270">
        <f t="shared" ref="EZ14:EZ22" si="138">ROUND(EY14*ET14,0)</f>
        <v>12409600</v>
      </c>
      <c r="FA14" s="266">
        <f t="shared" ref="FA14:FA22" si="139">+$F14</f>
        <v>280</v>
      </c>
      <c r="FB14" s="196">
        <v>31460</v>
      </c>
      <c r="FC14" s="268">
        <f t="shared" ref="FC14:FC22" si="140">ROUND(FB14,0)</f>
        <v>31460</v>
      </c>
      <c r="FD14" s="268">
        <f t="shared" ref="FD14:FD22" si="141">ROUND(FC14*(1+FB$188),0)</f>
        <v>40898</v>
      </c>
      <c r="FE14" s="269" t="str">
        <f t="shared" ref="FE14:FE22" si="142">IF(FD14&gt;$H14,"SOBRE PASA","CUMPLE")</f>
        <v>CUMPLE</v>
      </c>
      <c r="FF14" s="268">
        <f t="shared" si="21"/>
        <v>43348</v>
      </c>
      <c r="FG14" s="270">
        <f t="shared" ref="FG14:FG22" si="143">ROUND(FF14*FA14,0)</f>
        <v>12137440</v>
      </c>
      <c r="FH14" s="266">
        <f t="shared" ref="FH14:FH22" si="144">+$F14</f>
        <v>280</v>
      </c>
      <c r="FI14" s="267">
        <v>30927</v>
      </c>
      <c r="FJ14" s="268">
        <f t="shared" ref="FJ14:FJ22" si="145">ROUND(FI14,0)</f>
        <v>30927</v>
      </c>
      <c r="FK14" s="268">
        <f t="shared" ref="FK14:FK22" si="146">ROUND(FJ14*(1+FI$188),0)</f>
        <v>40205</v>
      </c>
      <c r="FL14" s="269" t="str">
        <f t="shared" ref="FL14:FL22" si="147">IF(FK14&gt;$H14,"SOBRE PASA","CUMPLE")</f>
        <v>CUMPLE</v>
      </c>
      <c r="FM14" s="268">
        <f t="shared" si="22"/>
        <v>42613</v>
      </c>
      <c r="FN14" s="270">
        <f t="shared" ref="FN14:FN22" si="148">ROUND(FM14*FH14,0)</f>
        <v>11931640</v>
      </c>
      <c r="FO14" s="266">
        <f t="shared" ref="FO14:FO22" si="149">+$F14</f>
        <v>280</v>
      </c>
      <c r="FP14" s="267" t="s">
        <v>820</v>
      </c>
      <c r="FQ14" s="268">
        <f t="shared" ref="FQ14:FQ22" si="150">ROUND(FP14,0)</f>
        <v>30683</v>
      </c>
      <c r="FR14" s="268">
        <f t="shared" ref="FR14:FR22" si="151">ROUND(FQ14*(1+FP$188),0)</f>
        <v>39888</v>
      </c>
      <c r="FS14" s="269" t="str">
        <f t="shared" ref="FS14:FS22" si="152">IF(FR14&gt;$H14,"SOBRE PASA","CUMPLE")</f>
        <v>CUMPLE</v>
      </c>
      <c r="FT14" s="268">
        <f t="shared" si="23"/>
        <v>42277</v>
      </c>
      <c r="FU14" s="270">
        <f t="shared" ref="FU14:FU22" si="153">ROUND(FT14*FO14,0)</f>
        <v>11837560</v>
      </c>
      <c r="FV14" s="266">
        <f t="shared" ref="FV14:FV22" si="154">+$F14</f>
        <v>280</v>
      </c>
      <c r="FW14" s="267">
        <v>31195</v>
      </c>
      <c r="FX14" s="268">
        <f t="shared" ref="FX14:FX22" si="155">ROUND(FW14,0)</f>
        <v>31195</v>
      </c>
      <c r="FY14" s="268">
        <f t="shared" ref="FY14:FY22" si="156">ROUND(FX14*(1+FW$188),0)</f>
        <v>40554</v>
      </c>
      <c r="FZ14" s="269" t="str">
        <f t="shared" ref="FZ14:FZ22" si="157">IF(FY14&gt;$H14,"SOBRE PASA","CUMPLE")</f>
        <v>CUMPLE</v>
      </c>
      <c r="GA14" s="268">
        <f t="shared" si="24"/>
        <v>42983</v>
      </c>
      <c r="GB14" s="270">
        <f t="shared" ref="GB14:GB22" si="158">ROUND(GA14*FV14,0)</f>
        <v>12035240</v>
      </c>
      <c r="GC14" s="356">
        <f t="shared" ref="GC14:GC22" si="159">+$F14</f>
        <v>280</v>
      </c>
      <c r="GD14" s="357"/>
      <c r="GE14" s="358">
        <f t="shared" ref="GE14:GE22" si="160">ROUND(GD14,0)</f>
        <v>0</v>
      </c>
      <c r="GF14" s="358">
        <f t="shared" ref="GF14:GF22" si="161">ROUND(GE14*(1+GD$188),0)</f>
        <v>0</v>
      </c>
      <c r="GG14" s="359" t="str">
        <f t="shared" ref="GG14:GG22" si="162">IF(GF14&gt;$H14,"SOBRE PASA","CUMPLE")</f>
        <v>CUMPLE</v>
      </c>
      <c r="GH14" s="358">
        <f t="shared" si="25"/>
        <v>0</v>
      </c>
      <c r="GI14" s="360">
        <f t="shared" ref="GI14:GI22" si="163">ROUND(GH14*GC14,0)</f>
        <v>0</v>
      </c>
      <c r="GJ14" s="266">
        <f t="shared" ref="GJ14:GJ22" si="164">+$F14</f>
        <v>280</v>
      </c>
      <c r="GK14" s="196">
        <v>31551</v>
      </c>
      <c r="GL14" s="268">
        <f t="shared" ref="GL14:GL22" si="165">ROUND(GK14,0)</f>
        <v>31551</v>
      </c>
      <c r="GM14" s="268">
        <f t="shared" ref="GM14:GM22" si="166">ROUND(GL14*(1+GK$188),0)</f>
        <v>41016</v>
      </c>
      <c r="GN14" s="269" t="str">
        <f t="shared" ref="GN14:GN22" si="167">IF(GM14&gt;$H14,"SOBRE PASA","CUMPLE")</f>
        <v>CUMPLE</v>
      </c>
      <c r="GO14" s="268">
        <f t="shared" si="26"/>
        <v>43473</v>
      </c>
      <c r="GP14" s="270">
        <f t="shared" ref="GP14:GP22" si="168">ROUND(GO14*GJ14,0)</f>
        <v>12172440</v>
      </c>
      <c r="GQ14" s="266">
        <f t="shared" ref="GQ14:GQ22" si="169">+$F14</f>
        <v>280</v>
      </c>
      <c r="GR14" s="407">
        <v>31616</v>
      </c>
      <c r="GS14" s="268">
        <f t="shared" ref="GS14:GS22" si="170">ROUND(GR14,0)</f>
        <v>31616</v>
      </c>
      <c r="GT14" s="268">
        <f t="shared" ref="GT14:GT22" si="171">ROUND(GS14*(1+GR$188),0)</f>
        <v>41101</v>
      </c>
      <c r="GU14" s="269" t="str">
        <f t="shared" ref="GU14:GU22" si="172">IF(GT14&gt;$H14,"SOBRE PASA","CUMPLE")</f>
        <v>CUMPLE</v>
      </c>
      <c r="GV14" s="268">
        <f t="shared" si="27"/>
        <v>43563</v>
      </c>
      <c r="GW14" s="270">
        <f t="shared" ref="GW14:GW22" si="173">ROUND(GV14*GQ14,0)</f>
        <v>12197640</v>
      </c>
      <c r="GX14" s="356">
        <f t="shared" ref="GX14:GX22" si="174">+$F14</f>
        <v>280</v>
      </c>
      <c r="GY14" s="357"/>
      <c r="GZ14" s="358">
        <f t="shared" ref="GZ14:GZ22" si="175">ROUND(GY14,0)</f>
        <v>0</v>
      </c>
      <c r="HA14" s="358">
        <f t="shared" ref="HA14:HA22" si="176">ROUND(GZ14*(1+GY$188),0)</f>
        <v>0</v>
      </c>
      <c r="HB14" s="359" t="str">
        <f t="shared" ref="HB14:HB22" si="177">IF(HA14&gt;$H14,"SOBRE PASA","CUMPLE")</f>
        <v>CUMPLE</v>
      </c>
      <c r="HC14" s="358">
        <f t="shared" si="28"/>
        <v>0</v>
      </c>
      <c r="HD14" s="360">
        <f t="shared" ref="HD14:HD22" si="178">ROUND(HC14*GX14,0)</f>
        <v>0</v>
      </c>
      <c r="HE14" s="266">
        <f t="shared" ref="HE14:HE22" si="179">+$F14</f>
        <v>280</v>
      </c>
      <c r="HF14" s="411">
        <v>31284</v>
      </c>
      <c r="HG14" s="268">
        <f t="shared" ref="HG14:HG22" si="180">ROUND(HF14,0)</f>
        <v>31284</v>
      </c>
      <c r="HH14" s="268">
        <f t="shared" ref="HH14:HH22" si="181">ROUND(HG14*(1+HF$188),0)</f>
        <v>40669</v>
      </c>
      <c r="HI14" s="269" t="str">
        <f t="shared" ref="HI14:HI22" si="182">IF(HH14&gt;$H14,"SOBRE PASA","CUMPLE")</f>
        <v>CUMPLE</v>
      </c>
      <c r="HJ14" s="268">
        <f t="shared" si="29"/>
        <v>43105</v>
      </c>
      <c r="HK14" s="270">
        <f t="shared" ref="HK14:HK22" si="183">ROUND(HJ14*HE14,0)</f>
        <v>12069400</v>
      </c>
      <c r="HL14" s="266">
        <f t="shared" ref="HL14:HL22" si="184">+$F14</f>
        <v>280</v>
      </c>
      <c r="HM14" s="411">
        <v>31546</v>
      </c>
      <c r="HN14" s="268">
        <f t="shared" ref="HN14:HN22" si="185">ROUND(HM14,0)</f>
        <v>31546</v>
      </c>
      <c r="HO14" s="268">
        <f t="shared" ref="HO14:HO22" si="186">ROUND(HN14*(1+HM$188),0)</f>
        <v>41010</v>
      </c>
      <c r="HP14" s="269" t="str">
        <f t="shared" ref="HP14:HP22" si="187">IF(HO14&gt;$H14,"SOBRE PASA","CUMPLE")</f>
        <v>CUMPLE</v>
      </c>
      <c r="HQ14" s="268">
        <f t="shared" si="30"/>
        <v>43466</v>
      </c>
      <c r="HR14" s="270">
        <f t="shared" ref="HR14:HR22" si="188">ROUND(HQ14*HL14,0)</f>
        <v>12170480</v>
      </c>
      <c r="HS14" s="266">
        <f t="shared" ref="HS14:HS22" si="189">+$F14</f>
        <v>280</v>
      </c>
      <c r="HT14" s="196">
        <v>31421</v>
      </c>
      <c r="HU14" s="268">
        <f t="shared" ref="HU14:HU22" si="190">ROUND(HT14,0)</f>
        <v>31421</v>
      </c>
      <c r="HV14" s="268">
        <f t="shared" ref="HV14:HV22" si="191">ROUND(HU14*(1+HT$188),0)</f>
        <v>40847</v>
      </c>
      <c r="HW14" s="269" t="str">
        <f t="shared" ref="HW14:HW22" si="192">IF(HV14&gt;$H14,"SOBRE PASA","CUMPLE")</f>
        <v>CUMPLE</v>
      </c>
      <c r="HX14" s="268">
        <f t="shared" si="31"/>
        <v>43294</v>
      </c>
      <c r="HY14" s="270">
        <f t="shared" ref="HY14:HY22" si="193">ROUND(HX14*HS14,0)</f>
        <v>12122320</v>
      </c>
      <c r="HZ14" s="356">
        <f t="shared" ref="HZ14:HZ22" si="194">+$F14</f>
        <v>280</v>
      </c>
      <c r="IA14" s="357"/>
      <c r="IB14" s="358">
        <f t="shared" ref="IB14:IB22" si="195">ROUND(IA14,0)</f>
        <v>0</v>
      </c>
      <c r="IC14" s="358">
        <f t="shared" ref="IC14:IC22" si="196">ROUND(IB14*(1+IA$188),0)</f>
        <v>0</v>
      </c>
      <c r="ID14" s="359" t="str">
        <f t="shared" ref="ID14:ID22" si="197">IF(IC14&gt;$H14,"SOBRE PASA","CUMPLE")</f>
        <v>CUMPLE</v>
      </c>
      <c r="IE14" s="358">
        <f t="shared" si="32"/>
        <v>0</v>
      </c>
      <c r="IF14" s="360">
        <f t="shared" ref="IF14:IF22" si="198">ROUND(IE14*HZ14,0)</f>
        <v>0</v>
      </c>
    </row>
    <row r="15" spans="1:240" ht="30" customHeight="1" x14ac:dyDescent="0.3">
      <c r="A15" s="174"/>
      <c r="B15" s="192">
        <v>1.0029999999999999</v>
      </c>
      <c r="C15" s="193">
        <v>10209</v>
      </c>
      <c r="D15" s="194" t="s">
        <v>613</v>
      </c>
      <c r="E15" s="193" t="s">
        <v>611</v>
      </c>
      <c r="F15" s="195">
        <v>155</v>
      </c>
      <c r="G15" s="196">
        <v>17299</v>
      </c>
      <c r="H15" s="197">
        <f t="shared" si="33"/>
        <v>22489</v>
      </c>
      <c r="J15" s="356">
        <f t="shared" si="34"/>
        <v>155</v>
      </c>
      <c r="K15" s="357"/>
      <c r="L15" s="358">
        <f t="shared" si="35"/>
        <v>0</v>
      </c>
      <c r="M15" s="358">
        <f t="shared" si="36"/>
        <v>0</v>
      </c>
      <c r="N15" s="359" t="str">
        <f t="shared" si="37"/>
        <v>CUMPLE</v>
      </c>
      <c r="O15" s="358">
        <f t="shared" si="0"/>
        <v>0</v>
      </c>
      <c r="P15" s="360">
        <f t="shared" si="38"/>
        <v>0</v>
      </c>
      <c r="Q15" s="266">
        <f t="shared" si="39"/>
        <v>155</v>
      </c>
      <c r="R15" s="267">
        <v>16188</v>
      </c>
      <c r="S15" s="268">
        <f t="shared" si="40"/>
        <v>16188</v>
      </c>
      <c r="T15" s="268">
        <f t="shared" si="41"/>
        <v>21044</v>
      </c>
      <c r="U15" s="269" t="str">
        <f t="shared" si="42"/>
        <v>CUMPLE</v>
      </c>
      <c r="V15" s="268">
        <f t="shared" si="1"/>
        <v>22305</v>
      </c>
      <c r="W15" s="270">
        <f t="shared" si="43"/>
        <v>3457275</v>
      </c>
      <c r="X15" s="266">
        <f t="shared" si="44"/>
        <v>155</v>
      </c>
      <c r="Y15" s="267">
        <v>17000</v>
      </c>
      <c r="Z15" s="268">
        <f t="shared" si="45"/>
        <v>17000</v>
      </c>
      <c r="AA15" s="268">
        <f t="shared" si="46"/>
        <v>22100</v>
      </c>
      <c r="AB15" s="269" t="str">
        <f t="shared" si="47"/>
        <v>CUMPLE</v>
      </c>
      <c r="AC15" s="268">
        <f t="shared" si="2"/>
        <v>23424</v>
      </c>
      <c r="AD15" s="270">
        <f t="shared" si="48"/>
        <v>3630720</v>
      </c>
      <c r="AE15" s="266">
        <f t="shared" si="49"/>
        <v>155</v>
      </c>
      <c r="AF15" s="267">
        <v>16019</v>
      </c>
      <c r="AG15" s="268">
        <f t="shared" si="50"/>
        <v>16019</v>
      </c>
      <c r="AH15" s="268">
        <f t="shared" si="51"/>
        <v>20825</v>
      </c>
      <c r="AI15" s="269" t="str">
        <f t="shared" si="52"/>
        <v>CUMPLE</v>
      </c>
      <c r="AJ15" s="268">
        <f t="shared" si="3"/>
        <v>22072</v>
      </c>
      <c r="AK15" s="270">
        <f t="shared" si="53"/>
        <v>3421160</v>
      </c>
      <c r="AL15" s="356">
        <f t="shared" si="54"/>
        <v>155</v>
      </c>
      <c r="AM15" s="357"/>
      <c r="AN15" s="358">
        <f t="shared" si="55"/>
        <v>0</v>
      </c>
      <c r="AO15" s="358">
        <f t="shared" si="56"/>
        <v>0</v>
      </c>
      <c r="AP15" s="359" t="str">
        <f t="shared" si="57"/>
        <v>CUMPLE</v>
      </c>
      <c r="AQ15" s="358">
        <f t="shared" si="4"/>
        <v>0</v>
      </c>
      <c r="AR15" s="360">
        <f t="shared" si="58"/>
        <v>0</v>
      </c>
      <c r="AS15" s="266">
        <f t="shared" si="59"/>
        <v>155</v>
      </c>
      <c r="AT15" s="434">
        <v>15635</v>
      </c>
      <c r="AU15" s="268">
        <f t="shared" si="60"/>
        <v>15635</v>
      </c>
      <c r="AV15" s="268">
        <f t="shared" si="61"/>
        <v>20326</v>
      </c>
      <c r="AW15" s="269" t="str">
        <f t="shared" si="62"/>
        <v>CUMPLE</v>
      </c>
      <c r="AX15" s="268">
        <f t="shared" si="5"/>
        <v>21543</v>
      </c>
      <c r="AY15" s="270">
        <f t="shared" si="63"/>
        <v>3339165</v>
      </c>
      <c r="AZ15" s="266">
        <f t="shared" si="64"/>
        <v>155</v>
      </c>
      <c r="BA15" s="439">
        <v>16457</v>
      </c>
      <c r="BB15" s="268">
        <f t="shared" si="65"/>
        <v>16457</v>
      </c>
      <c r="BC15" s="268">
        <f t="shared" si="66"/>
        <v>21394</v>
      </c>
      <c r="BD15" s="269" t="str">
        <f t="shared" si="67"/>
        <v>CUMPLE</v>
      </c>
      <c r="BE15" s="268">
        <f t="shared" si="6"/>
        <v>22676</v>
      </c>
      <c r="BF15" s="270">
        <f t="shared" si="68"/>
        <v>3514780</v>
      </c>
      <c r="BG15" s="266">
        <f t="shared" si="69"/>
        <v>155</v>
      </c>
      <c r="BH15" s="196">
        <v>16347</v>
      </c>
      <c r="BI15" s="268">
        <f t="shared" si="70"/>
        <v>16347</v>
      </c>
      <c r="BJ15" s="268">
        <f t="shared" si="71"/>
        <v>21251</v>
      </c>
      <c r="BK15" s="269" t="str">
        <f t="shared" si="72"/>
        <v>CUMPLE</v>
      </c>
      <c r="BL15" s="268">
        <f t="shared" si="7"/>
        <v>22524</v>
      </c>
      <c r="BM15" s="270">
        <f t="shared" si="73"/>
        <v>3491220</v>
      </c>
      <c r="BN15" s="266">
        <f t="shared" si="74"/>
        <v>155</v>
      </c>
      <c r="BO15" s="196">
        <v>15687</v>
      </c>
      <c r="BP15" s="268">
        <f t="shared" si="75"/>
        <v>15687</v>
      </c>
      <c r="BQ15" s="268">
        <f t="shared" si="76"/>
        <v>20393</v>
      </c>
      <c r="BR15" s="269" t="str">
        <f t="shared" si="77"/>
        <v>CUMPLE</v>
      </c>
      <c r="BS15" s="268">
        <f t="shared" si="8"/>
        <v>21615</v>
      </c>
      <c r="BT15" s="270">
        <f t="shared" si="78"/>
        <v>3350325</v>
      </c>
      <c r="BU15" s="266">
        <f t="shared" si="79"/>
        <v>155</v>
      </c>
      <c r="BV15" s="441">
        <v>16436</v>
      </c>
      <c r="BW15" s="268">
        <f t="shared" si="80"/>
        <v>16436</v>
      </c>
      <c r="BX15" s="268">
        <f t="shared" si="81"/>
        <v>21367</v>
      </c>
      <c r="BY15" s="269" t="str">
        <f t="shared" si="82"/>
        <v>CUMPLE</v>
      </c>
      <c r="BZ15" s="268">
        <f t="shared" si="9"/>
        <v>22647</v>
      </c>
      <c r="CA15" s="270">
        <f t="shared" si="83"/>
        <v>3510285</v>
      </c>
      <c r="CB15" s="266">
        <f t="shared" si="84"/>
        <v>155</v>
      </c>
      <c r="CC15" s="267">
        <v>16034</v>
      </c>
      <c r="CD15" s="268">
        <f t="shared" si="85"/>
        <v>16034</v>
      </c>
      <c r="CE15" s="268">
        <f t="shared" si="86"/>
        <v>20844</v>
      </c>
      <c r="CF15" s="269" t="str">
        <f t="shared" si="87"/>
        <v>CUMPLE</v>
      </c>
      <c r="CG15" s="268">
        <f t="shared" si="10"/>
        <v>22093</v>
      </c>
      <c r="CH15" s="270">
        <f t="shared" si="88"/>
        <v>3424415</v>
      </c>
      <c r="CI15" s="266">
        <f t="shared" si="89"/>
        <v>155</v>
      </c>
      <c r="CJ15" s="267">
        <v>16538</v>
      </c>
      <c r="CK15" s="268">
        <f t="shared" si="90"/>
        <v>16538</v>
      </c>
      <c r="CL15" s="268">
        <f t="shared" si="91"/>
        <v>21499</v>
      </c>
      <c r="CM15" s="269" t="str">
        <f t="shared" si="92"/>
        <v>CUMPLE</v>
      </c>
      <c r="CN15" s="268">
        <f t="shared" si="11"/>
        <v>22787</v>
      </c>
      <c r="CO15" s="270">
        <f t="shared" si="93"/>
        <v>3531985</v>
      </c>
      <c r="CP15" s="266">
        <f t="shared" si="94"/>
        <v>155</v>
      </c>
      <c r="CQ15" s="267">
        <v>16334</v>
      </c>
      <c r="CR15" s="268">
        <f t="shared" si="95"/>
        <v>16334</v>
      </c>
      <c r="CS15" s="268">
        <f t="shared" si="96"/>
        <v>21234</v>
      </c>
      <c r="CT15" s="269" t="str">
        <f t="shared" si="97"/>
        <v>CUMPLE</v>
      </c>
      <c r="CU15" s="268">
        <f t="shared" si="12"/>
        <v>22506</v>
      </c>
      <c r="CV15" s="270">
        <f t="shared" si="98"/>
        <v>3488430</v>
      </c>
      <c r="CW15" s="266">
        <f t="shared" si="99"/>
        <v>155</v>
      </c>
      <c r="CX15" s="196">
        <v>16431</v>
      </c>
      <c r="CY15" s="268">
        <f t="shared" si="100"/>
        <v>16431</v>
      </c>
      <c r="CZ15" s="268">
        <f t="shared" si="101"/>
        <v>21360</v>
      </c>
      <c r="DA15" s="269" t="str">
        <f t="shared" si="102"/>
        <v>CUMPLE</v>
      </c>
      <c r="DB15" s="268">
        <f t="shared" si="13"/>
        <v>22640</v>
      </c>
      <c r="DC15" s="270">
        <f t="shared" si="103"/>
        <v>3509200</v>
      </c>
      <c r="DD15" s="266">
        <f t="shared" si="104"/>
        <v>155</v>
      </c>
      <c r="DE15" s="267">
        <v>15964</v>
      </c>
      <c r="DF15" s="268">
        <f t="shared" si="105"/>
        <v>15964</v>
      </c>
      <c r="DG15" s="268">
        <f t="shared" si="106"/>
        <v>20753</v>
      </c>
      <c r="DH15" s="269" t="str">
        <f t="shared" si="107"/>
        <v>CUMPLE</v>
      </c>
      <c r="DI15" s="268">
        <f t="shared" si="14"/>
        <v>21996</v>
      </c>
      <c r="DJ15" s="270">
        <f t="shared" si="108"/>
        <v>3409380</v>
      </c>
      <c r="DK15" s="266">
        <f t="shared" si="109"/>
        <v>155</v>
      </c>
      <c r="DL15" s="267">
        <v>16382</v>
      </c>
      <c r="DM15" s="268">
        <f t="shared" si="110"/>
        <v>16382</v>
      </c>
      <c r="DN15" s="268">
        <f t="shared" si="111"/>
        <v>21297</v>
      </c>
      <c r="DO15" s="269" t="str">
        <f t="shared" si="112"/>
        <v>CUMPLE</v>
      </c>
      <c r="DP15" s="268">
        <f t="shared" si="15"/>
        <v>22572</v>
      </c>
      <c r="DQ15" s="270">
        <f t="shared" si="113"/>
        <v>3498660</v>
      </c>
      <c r="DR15" s="356">
        <f t="shared" si="114"/>
        <v>155</v>
      </c>
      <c r="DS15" s="357"/>
      <c r="DT15" s="358">
        <f t="shared" si="115"/>
        <v>0</v>
      </c>
      <c r="DU15" s="358">
        <f t="shared" si="116"/>
        <v>0</v>
      </c>
      <c r="DV15" s="359" t="str">
        <f t="shared" si="117"/>
        <v>CUMPLE</v>
      </c>
      <c r="DW15" s="358">
        <f t="shared" si="16"/>
        <v>0</v>
      </c>
      <c r="DX15" s="360">
        <f t="shared" si="118"/>
        <v>0</v>
      </c>
      <c r="DY15" s="356">
        <f t="shared" si="119"/>
        <v>155</v>
      </c>
      <c r="DZ15" s="357"/>
      <c r="EA15" s="358">
        <f t="shared" si="120"/>
        <v>0</v>
      </c>
      <c r="EB15" s="358">
        <f t="shared" si="121"/>
        <v>0</v>
      </c>
      <c r="EC15" s="359" t="str">
        <f t="shared" si="122"/>
        <v>CUMPLE</v>
      </c>
      <c r="ED15" s="358">
        <f t="shared" si="17"/>
        <v>0</v>
      </c>
      <c r="EE15" s="360">
        <f t="shared" si="123"/>
        <v>0</v>
      </c>
      <c r="EF15" s="266">
        <f t="shared" si="124"/>
        <v>155</v>
      </c>
      <c r="EG15" s="267">
        <v>15944</v>
      </c>
      <c r="EH15" s="268">
        <f t="shared" si="125"/>
        <v>15944</v>
      </c>
      <c r="EI15" s="268">
        <f t="shared" si="126"/>
        <v>20727</v>
      </c>
      <c r="EJ15" s="269" t="str">
        <f t="shared" si="127"/>
        <v>CUMPLE</v>
      </c>
      <c r="EK15" s="268">
        <f t="shared" si="18"/>
        <v>21969</v>
      </c>
      <c r="EL15" s="270">
        <f t="shared" si="128"/>
        <v>3405195</v>
      </c>
      <c r="EM15" s="356">
        <f t="shared" si="129"/>
        <v>155</v>
      </c>
      <c r="EN15" s="357"/>
      <c r="EO15" s="358">
        <f t="shared" si="130"/>
        <v>0</v>
      </c>
      <c r="EP15" s="358">
        <f t="shared" si="131"/>
        <v>0</v>
      </c>
      <c r="EQ15" s="359" t="str">
        <f t="shared" si="132"/>
        <v>CUMPLE</v>
      </c>
      <c r="ER15" s="358">
        <f t="shared" si="19"/>
        <v>0</v>
      </c>
      <c r="ES15" s="360">
        <f t="shared" si="133"/>
        <v>0</v>
      </c>
      <c r="ET15" s="266">
        <f t="shared" si="134"/>
        <v>155</v>
      </c>
      <c r="EU15" s="267">
        <v>16780</v>
      </c>
      <c r="EV15" s="268">
        <f t="shared" si="135"/>
        <v>16780</v>
      </c>
      <c r="EW15" s="268">
        <f t="shared" si="136"/>
        <v>21814</v>
      </c>
      <c r="EX15" s="269" t="str">
        <f t="shared" si="137"/>
        <v>CUMPLE</v>
      </c>
      <c r="EY15" s="268">
        <f t="shared" si="20"/>
        <v>23121</v>
      </c>
      <c r="EZ15" s="270">
        <f t="shared" si="138"/>
        <v>3583755</v>
      </c>
      <c r="FA15" s="266">
        <f t="shared" si="139"/>
        <v>155</v>
      </c>
      <c r="FB15" s="196">
        <v>16412</v>
      </c>
      <c r="FC15" s="268">
        <f t="shared" si="140"/>
        <v>16412</v>
      </c>
      <c r="FD15" s="268">
        <f t="shared" si="141"/>
        <v>21336</v>
      </c>
      <c r="FE15" s="269" t="str">
        <f t="shared" si="142"/>
        <v>CUMPLE</v>
      </c>
      <c r="FF15" s="268">
        <f t="shared" si="21"/>
        <v>22614</v>
      </c>
      <c r="FG15" s="270">
        <f t="shared" si="143"/>
        <v>3505170</v>
      </c>
      <c r="FH15" s="266">
        <f t="shared" si="144"/>
        <v>155</v>
      </c>
      <c r="FI15" s="267">
        <v>16134</v>
      </c>
      <c r="FJ15" s="268">
        <f t="shared" si="145"/>
        <v>16134</v>
      </c>
      <c r="FK15" s="268">
        <f t="shared" si="146"/>
        <v>20974</v>
      </c>
      <c r="FL15" s="269" t="str">
        <f t="shared" si="147"/>
        <v>CUMPLE</v>
      </c>
      <c r="FM15" s="268">
        <f t="shared" si="22"/>
        <v>22230</v>
      </c>
      <c r="FN15" s="270">
        <f t="shared" si="148"/>
        <v>3445650</v>
      </c>
      <c r="FO15" s="266">
        <f t="shared" si="149"/>
        <v>155</v>
      </c>
      <c r="FP15" s="267" t="s">
        <v>821</v>
      </c>
      <c r="FQ15" s="268">
        <f t="shared" si="150"/>
        <v>16006</v>
      </c>
      <c r="FR15" s="268">
        <f t="shared" si="151"/>
        <v>20808</v>
      </c>
      <c r="FS15" s="269" t="str">
        <f t="shared" si="152"/>
        <v>CUMPLE</v>
      </c>
      <c r="FT15" s="268">
        <f t="shared" si="23"/>
        <v>22054</v>
      </c>
      <c r="FU15" s="270">
        <f t="shared" si="153"/>
        <v>3418370</v>
      </c>
      <c r="FV15" s="266">
        <f t="shared" si="154"/>
        <v>155</v>
      </c>
      <c r="FW15" s="267">
        <v>16273</v>
      </c>
      <c r="FX15" s="268">
        <f t="shared" si="155"/>
        <v>16273</v>
      </c>
      <c r="FY15" s="268">
        <f t="shared" si="156"/>
        <v>21155</v>
      </c>
      <c r="FZ15" s="269" t="str">
        <f t="shared" si="157"/>
        <v>CUMPLE</v>
      </c>
      <c r="GA15" s="268">
        <f t="shared" si="24"/>
        <v>22422</v>
      </c>
      <c r="GB15" s="270">
        <f t="shared" si="158"/>
        <v>3475410</v>
      </c>
      <c r="GC15" s="356">
        <f t="shared" si="159"/>
        <v>155</v>
      </c>
      <c r="GD15" s="357"/>
      <c r="GE15" s="358">
        <f t="shared" si="160"/>
        <v>0</v>
      </c>
      <c r="GF15" s="358">
        <f t="shared" si="161"/>
        <v>0</v>
      </c>
      <c r="GG15" s="359" t="str">
        <f t="shared" si="162"/>
        <v>CUMPLE</v>
      </c>
      <c r="GH15" s="358">
        <f t="shared" si="25"/>
        <v>0</v>
      </c>
      <c r="GI15" s="360">
        <f t="shared" si="163"/>
        <v>0</v>
      </c>
      <c r="GJ15" s="266">
        <f t="shared" si="164"/>
        <v>155</v>
      </c>
      <c r="GK15" s="196">
        <v>16459</v>
      </c>
      <c r="GL15" s="268">
        <f t="shared" si="165"/>
        <v>16459</v>
      </c>
      <c r="GM15" s="268">
        <f t="shared" si="166"/>
        <v>21397</v>
      </c>
      <c r="GN15" s="269" t="str">
        <f t="shared" si="167"/>
        <v>CUMPLE</v>
      </c>
      <c r="GO15" s="268">
        <f t="shared" si="26"/>
        <v>22678</v>
      </c>
      <c r="GP15" s="270">
        <f t="shared" si="168"/>
        <v>3515090</v>
      </c>
      <c r="GQ15" s="266">
        <f t="shared" si="169"/>
        <v>155</v>
      </c>
      <c r="GR15" s="407">
        <v>16493</v>
      </c>
      <c r="GS15" s="268">
        <f t="shared" si="170"/>
        <v>16493</v>
      </c>
      <c r="GT15" s="268">
        <f t="shared" si="171"/>
        <v>21441</v>
      </c>
      <c r="GU15" s="269" t="str">
        <f t="shared" si="172"/>
        <v>CUMPLE</v>
      </c>
      <c r="GV15" s="268">
        <f t="shared" si="27"/>
        <v>22725</v>
      </c>
      <c r="GW15" s="270">
        <f t="shared" si="173"/>
        <v>3522375</v>
      </c>
      <c r="GX15" s="356">
        <f t="shared" si="174"/>
        <v>155</v>
      </c>
      <c r="GY15" s="357"/>
      <c r="GZ15" s="358">
        <f t="shared" si="175"/>
        <v>0</v>
      </c>
      <c r="HA15" s="358">
        <f t="shared" si="176"/>
        <v>0</v>
      </c>
      <c r="HB15" s="359" t="str">
        <f t="shared" si="177"/>
        <v>CUMPLE</v>
      </c>
      <c r="HC15" s="358">
        <f t="shared" si="28"/>
        <v>0</v>
      </c>
      <c r="HD15" s="360">
        <f t="shared" si="178"/>
        <v>0</v>
      </c>
      <c r="HE15" s="266">
        <f t="shared" si="179"/>
        <v>155</v>
      </c>
      <c r="HF15" s="411">
        <v>16320</v>
      </c>
      <c r="HG15" s="268">
        <f t="shared" si="180"/>
        <v>16320</v>
      </c>
      <c r="HH15" s="268">
        <f t="shared" si="181"/>
        <v>21216</v>
      </c>
      <c r="HI15" s="269" t="str">
        <f t="shared" si="182"/>
        <v>CUMPLE</v>
      </c>
      <c r="HJ15" s="268">
        <f t="shared" si="29"/>
        <v>22487</v>
      </c>
      <c r="HK15" s="270">
        <f t="shared" si="183"/>
        <v>3485485</v>
      </c>
      <c r="HL15" s="266">
        <f t="shared" si="184"/>
        <v>155</v>
      </c>
      <c r="HM15" s="411">
        <v>16457</v>
      </c>
      <c r="HN15" s="268">
        <f t="shared" si="185"/>
        <v>16457</v>
      </c>
      <c r="HO15" s="268">
        <f t="shared" si="186"/>
        <v>21394</v>
      </c>
      <c r="HP15" s="269" t="str">
        <f t="shared" si="187"/>
        <v>CUMPLE</v>
      </c>
      <c r="HQ15" s="268">
        <f t="shared" si="30"/>
        <v>22676</v>
      </c>
      <c r="HR15" s="270">
        <f t="shared" si="188"/>
        <v>3514780</v>
      </c>
      <c r="HS15" s="266">
        <f t="shared" si="189"/>
        <v>155</v>
      </c>
      <c r="HT15" s="196">
        <v>16391</v>
      </c>
      <c r="HU15" s="268">
        <f t="shared" si="190"/>
        <v>16391</v>
      </c>
      <c r="HV15" s="268">
        <f t="shared" si="191"/>
        <v>21308</v>
      </c>
      <c r="HW15" s="269" t="str">
        <f t="shared" si="192"/>
        <v>CUMPLE</v>
      </c>
      <c r="HX15" s="268">
        <f t="shared" si="31"/>
        <v>22585</v>
      </c>
      <c r="HY15" s="270">
        <f t="shared" si="193"/>
        <v>3500675</v>
      </c>
      <c r="HZ15" s="356">
        <f t="shared" si="194"/>
        <v>155</v>
      </c>
      <c r="IA15" s="357"/>
      <c r="IB15" s="358">
        <f t="shared" si="195"/>
        <v>0</v>
      </c>
      <c r="IC15" s="358">
        <f t="shared" si="196"/>
        <v>0</v>
      </c>
      <c r="ID15" s="359" t="str">
        <f t="shared" si="197"/>
        <v>CUMPLE</v>
      </c>
      <c r="IE15" s="358">
        <f t="shared" si="32"/>
        <v>0</v>
      </c>
      <c r="IF15" s="360">
        <f t="shared" si="198"/>
        <v>0</v>
      </c>
    </row>
    <row r="16" spans="1:240" ht="30" customHeight="1" x14ac:dyDescent="0.3">
      <c r="A16" s="174"/>
      <c r="B16" s="192">
        <v>1.004</v>
      </c>
      <c r="C16" s="193">
        <v>13416</v>
      </c>
      <c r="D16" s="194" t="s">
        <v>614</v>
      </c>
      <c r="E16" s="193" t="s">
        <v>615</v>
      </c>
      <c r="F16" s="195">
        <v>49</v>
      </c>
      <c r="G16" s="196">
        <v>21469</v>
      </c>
      <c r="H16" s="197">
        <f t="shared" si="33"/>
        <v>27910</v>
      </c>
      <c r="J16" s="356">
        <f t="shared" si="34"/>
        <v>49</v>
      </c>
      <c r="K16" s="357"/>
      <c r="L16" s="358">
        <f t="shared" si="35"/>
        <v>0</v>
      </c>
      <c r="M16" s="358">
        <f t="shared" si="36"/>
        <v>0</v>
      </c>
      <c r="N16" s="359" t="str">
        <f t="shared" si="37"/>
        <v>CUMPLE</v>
      </c>
      <c r="O16" s="358">
        <f t="shared" si="0"/>
        <v>0</v>
      </c>
      <c r="P16" s="360">
        <f t="shared" si="38"/>
        <v>0</v>
      </c>
      <c r="Q16" s="266">
        <f t="shared" si="39"/>
        <v>49</v>
      </c>
      <c r="R16" s="267">
        <v>20090</v>
      </c>
      <c r="S16" s="268">
        <f t="shared" si="40"/>
        <v>20090</v>
      </c>
      <c r="T16" s="268">
        <f t="shared" si="41"/>
        <v>26117</v>
      </c>
      <c r="U16" s="269" t="str">
        <f t="shared" si="42"/>
        <v>CUMPLE</v>
      </c>
      <c r="V16" s="268">
        <f t="shared" si="1"/>
        <v>27681</v>
      </c>
      <c r="W16" s="270">
        <f t="shared" si="43"/>
        <v>1356369</v>
      </c>
      <c r="X16" s="266">
        <f t="shared" si="44"/>
        <v>49</v>
      </c>
      <c r="Y16" s="267">
        <v>21469</v>
      </c>
      <c r="Z16" s="268">
        <f t="shared" si="45"/>
        <v>21469</v>
      </c>
      <c r="AA16" s="268">
        <f t="shared" si="46"/>
        <v>27910</v>
      </c>
      <c r="AB16" s="269" t="str">
        <f t="shared" si="47"/>
        <v>CUMPLE</v>
      </c>
      <c r="AC16" s="268">
        <f t="shared" si="2"/>
        <v>29581</v>
      </c>
      <c r="AD16" s="270">
        <f t="shared" si="48"/>
        <v>1449469</v>
      </c>
      <c r="AE16" s="266">
        <f t="shared" si="49"/>
        <v>49</v>
      </c>
      <c r="AF16" s="267">
        <v>19880</v>
      </c>
      <c r="AG16" s="268">
        <f t="shared" si="50"/>
        <v>19880</v>
      </c>
      <c r="AH16" s="268">
        <f t="shared" si="51"/>
        <v>25844</v>
      </c>
      <c r="AI16" s="269" t="str">
        <f t="shared" si="52"/>
        <v>CUMPLE</v>
      </c>
      <c r="AJ16" s="268">
        <f t="shared" si="3"/>
        <v>27392</v>
      </c>
      <c r="AK16" s="270">
        <f t="shared" si="53"/>
        <v>1342208</v>
      </c>
      <c r="AL16" s="356">
        <f t="shared" si="54"/>
        <v>49</v>
      </c>
      <c r="AM16" s="357"/>
      <c r="AN16" s="358">
        <f t="shared" si="55"/>
        <v>0</v>
      </c>
      <c r="AO16" s="358">
        <f t="shared" si="56"/>
        <v>0</v>
      </c>
      <c r="AP16" s="359" t="str">
        <f t="shared" si="57"/>
        <v>CUMPLE</v>
      </c>
      <c r="AQ16" s="358">
        <f t="shared" si="4"/>
        <v>0</v>
      </c>
      <c r="AR16" s="360">
        <f t="shared" si="58"/>
        <v>0</v>
      </c>
      <c r="AS16" s="266">
        <f t="shared" si="59"/>
        <v>49</v>
      </c>
      <c r="AT16" s="434">
        <v>19405</v>
      </c>
      <c r="AU16" s="268">
        <f t="shared" si="60"/>
        <v>19405</v>
      </c>
      <c r="AV16" s="268">
        <f t="shared" si="61"/>
        <v>25227</v>
      </c>
      <c r="AW16" s="269" t="str">
        <f t="shared" si="62"/>
        <v>CUMPLE</v>
      </c>
      <c r="AX16" s="268">
        <f t="shared" si="5"/>
        <v>26737</v>
      </c>
      <c r="AY16" s="270">
        <f t="shared" si="63"/>
        <v>1310113</v>
      </c>
      <c r="AZ16" s="266">
        <f t="shared" si="64"/>
        <v>49</v>
      </c>
      <c r="BA16" s="439">
        <v>20423</v>
      </c>
      <c r="BB16" s="268">
        <f t="shared" si="65"/>
        <v>20423</v>
      </c>
      <c r="BC16" s="268">
        <f t="shared" si="66"/>
        <v>26550</v>
      </c>
      <c r="BD16" s="269" t="str">
        <f t="shared" si="67"/>
        <v>CUMPLE</v>
      </c>
      <c r="BE16" s="268">
        <f t="shared" si="6"/>
        <v>28140</v>
      </c>
      <c r="BF16" s="270">
        <f t="shared" si="68"/>
        <v>1378860</v>
      </c>
      <c r="BG16" s="266">
        <f t="shared" si="69"/>
        <v>49</v>
      </c>
      <c r="BH16" s="196">
        <v>20287</v>
      </c>
      <c r="BI16" s="268">
        <f t="shared" si="70"/>
        <v>20287</v>
      </c>
      <c r="BJ16" s="268">
        <f t="shared" si="71"/>
        <v>26373</v>
      </c>
      <c r="BK16" s="269" t="str">
        <f t="shared" si="72"/>
        <v>CUMPLE</v>
      </c>
      <c r="BL16" s="268">
        <f t="shared" si="7"/>
        <v>27953</v>
      </c>
      <c r="BM16" s="270">
        <f t="shared" si="73"/>
        <v>1369697</v>
      </c>
      <c r="BN16" s="266">
        <f t="shared" si="74"/>
        <v>49</v>
      </c>
      <c r="BO16" s="196">
        <v>19469</v>
      </c>
      <c r="BP16" s="268">
        <f t="shared" si="75"/>
        <v>19469</v>
      </c>
      <c r="BQ16" s="268">
        <f t="shared" si="76"/>
        <v>25310</v>
      </c>
      <c r="BR16" s="269" t="str">
        <f t="shared" si="77"/>
        <v>CUMPLE</v>
      </c>
      <c r="BS16" s="268">
        <f t="shared" si="8"/>
        <v>26826</v>
      </c>
      <c r="BT16" s="270">
        <f t="shared" si="78"/>
        <v>1314474</v>
      </c>
      <c r="BU16" s="266">
        <f t="shared" si="79"/>
        <v>49</v>
      </c>
      <c r="BV16" s="441">
        <v>20398</v>
      </c>
      <c r="BW16" s="268">
        <f t="shared" si="80"/>
        <v>20398</v>
      </c>
      <c r="BX16" s="268">
        <f t="shared" si="81"/>
        <v>26517</v>
      </c>
      <c r="BY16" s="269" t="str">
        <f t="shared" si="82"/>
        <v>CUMPLE</v>
      </c>
      <c r="BZ16" s="268">
        <f t="shared" si="9"/>
        <v>28106</v>
      </c>
      <c r="CA16" s="270">
        <f t="shared" si="83"/>
        <v>1377194</v>
      </c>
      <c r="CB16" s="266">
        <f t="shared" si="84"/>
        <v>49</v>
      </c>
      <c r="CC16" s="267">
        <v>19900</v>
      </c>
      <c r="CD16" s="268">
        <f t="shared" si="85"/>
        <v>19900</v>
      </c>
      <c r="CE16" s="268">
        <f t="shared" si="86"/>
        <v>25870</v>
      </c>
      <c r="CF16" s="269" t="str">
        <f t="shared" si="87"/>
        <v>CUMPLE</v>
      </c>
      <c r="CG16" s="268">
        <f t="shared" si="10"/>
        <v>27420</v>
      </c>
      <c r="CH16" s="270">
        <f t="shared" si="88"/>
        <v>1343580</v>
      </c>
      <c r="CI16" s="266">
        <f t="shared" si="89"/>
        <v>49</v>
      </c>
      <c r="CJ16" s="267">
        <v>20524</v>
      </c>
      <c r="CK16" s="268">
        <f t="shared" si="90"/>
        <v>20524</v>
      </c>
      <c r="CL16" s="268">
        <f t="shared" si="91"/>
        <v>26681</v>
      </c>
      <c r="CM16" s="269" t="str">
        <f t="shared" si="92"/>
        <v>CUMPLE</v>
      </c>
      <c r="CN16" s="268">
        <f t="shared" si="11"/>
        <v>28279</v>
      </c>
      <c r="CO16" s="270">
        <f t="shared" si="93"/>
        <v>1385671</v>
      </c>
      <c r="CP16" s="266">
        <f t="shared" si="94"/>
        <v>49</v>
      </c>
      <c r="CQ16" s="267">
        <v>20271</v>
      </c>
      <c r="CR16" s="268">
        <f t="shared" si="95"/>
        <v>20271</v>
      </c>
      <c r="CS16" s="268">
        <f t="shared" si="96"/>
        <v>26352</v>
      </c>
      <c r="CT16" s="269" t="str">
        <f t="shared" si="97"/>
        <v>CUMPLE</v>
      </c>
      <c r="CU16" s="268">
        <f t="shared" si="12"/>
        <v>27931</v>
      </c>
      <c r="CV16" s="270">
        <f t="shared" si="98"/>
        <v>1368619</v>
      </c>
      <c r="CW16" s="266">
        <f t="shared" si="99"/>
        <v>49</v>
      </c>
      <c r="CX16" s="196">
        <v>20393</v>
      </c>
      <c r="CY16" s="268">
        <f t="shared" si="100"/>
        <v>20393</v>
      </c>
      <c r="CZ16" s="268">
        <f t="shared" si="101"/>
        <v>26511</v>
      </c>
      <c r="DA16" s="269" t="str">
        <f t="shared" si="102"/>
        <v>CUMPLE</v>
      </c>
      <c r="DB16" s="268">
        <f t="shared" si="13"/>
        <v>28099</v>
      </c>
      <c r="DC16" s="270">
        <f t="shared" si="103"/>
        <v>1376851</v>
      </c>
      <c r="DD16" s="266">
        <f t="shared" si="104"/>
        <v>49</v>
      </c>
      <c r="DE16" s="267">
        <v>19812</v>
      </c>
      <c r="DF16" s="268">
        <f t="shared" si="105"/>
        <v>19812</v>
      </c>
      <c r="DG16" s="268">
        <f t="shared" si="106"/>
        <v>25756</v>
      </c>
      <c r="DH16" s="269" t="str">
        <f t="shared" si="107"/>
        <v>CUMPLE</v>
      </c>
      <c r="DI16" s="268">
        <f t="shared" si="14"/>
        <v>27298</v>
      </c>
      <c r="DJ16" s="270">
        <f t="shared" si="108"/>
        <v>1337602</v>
      </c>
      <c r="DK16" s="266">
        <f t="shared" si="109"/>
        <v>49</v>
      </c>
      <c r="DL16" s="267">
        <v>20331</v>
      </c>
      <c r="DM16" s="268">
        <f t="shared" si="110"/>
        <v>20331</v>
      </c>
      <c r="DN16" s="268">
        <f t="shared" si="111"/>
        <v>26430</v>
      </c>
      <c r="DO16" s="269" t="str">
        <f t="shared" si="112"/>
        <v>CUMPLE</v>
      </c>
      <c r="DP16" s="268">
        <f t="shared" si="15"/>
        <v>28013</v>
      </c>
      <c r="DQ16" s="270">
        <f t="shared" si="113"/>
        <v>1372637</v>
      </c>
      <c r="DR16" s="356">
        <f t="shared" si="114"/>
        <v>49</v>
      </c>
      <c r="DS16" s="357"/>
      <c r="DT16" s="358">
        <f t="shared" si="115"/>
        <v>0</v>
      </c>
      <c r="DU16" s="358">
        <f t="shared" si="116"/>
        <v>0</v>
      </c>
      <c r="DV16" s="359" t="str">
        <f t="shared" si="117"/>
        <v>CUMPLE</v>
      </c>
      <c r="DW16" s="358">
        <f t="shared" si="16"/>
        <v>0</v>
      </c>
      <c r="DX16" s="360">
        <f t="shared" si="118"/>
        <v>0</v>
      </c>
      <c r="DY16" s="356">
        <f t="shared" si="119"/>
        <v>49</v>
      </c>
      <c r="DZ16" s="357"/>
      <c r="EA16" s="358">
        <f t="shared" si="120"/>
        <v>0</v>
      </c>
      <c r="EB16" s="358">
        <f t="shared" si="121"/>
        <v>0</v>
      </c>
      <c r="EC16" s="359" t="str">
        <f t="shared" si="122"/>
        <v>CUMPLE</v>
      </c>
      <c r="ED16" s="358">
        <f t="shared" si="17"/>
        <v>0</v>
      </c>
      <c r="EE16" s="360">
        <f t="shared" si="123"/>
        <v>0</v>
      </c>
      <c r="EF16" s="266">
        <f t="shared" si="124"/>
        <v>49</v>
      </c>
      <c r="EG16" s="267">
        <v>19788</v>
      </c>
      <c r="EH16" s="268">
        <f t="shared" si="125"/>
        <v>19788</v>
      </c>
      <c r="EI16" s="268">
        <f t="shared" si="126"/>
        <v>25724</v>
      </c>
      <c r="EJ16" s="269" t="str">
        <f t="shared" si="127"/>
        <v>CUMPLE</v>
      </c>
      <c r="EK16" s="268">
        <f t="shared" si="18"/>
        <v>27265</v>
      </c>
      <c r="EL16" s="270">
        <f t="shared" si="128"/>
        <v>1335985</v>
      </c>
      <c r="EM16" s="356">
        <f t="shared" si="129"/>
        <v>49</v>
      </c>
      <c r="EN16" s="357"/>
      <c r="EO16" s="358">
        <f t="shared" si="130"/>
        <v>0</v>
      </c>
      <c r="EP16" s="358">
        <f t="shared" si="131"/>
        <v>0</v>
      </c>
      <c r="EQ16" s="359" t="str">
        <f t="shared" si="132"/>
        <v>CUMPLE</v>
      </c>
      <c r="ER16" s="358">
        <f t="shared" si="19"/>
        <v>0</v>
      </c>
      <c r="ES16" s="360">
        <f t="shared" si="133"/>
        <v>0</v>
      </c>
      <c r="ET16" s="266">
        <f t="shared" si="134"/>
        <v>49</v>
      </c>
      <c r="EU16" s="267">
        <v>20825</v>
      </c>
      <c r="EV16" s="268">
        <f t="shared" si="135"/>
        <v>20825</v>
      </c>
      <c r="EW16" s="268">
        <f t="shared" si="136"/>
        <v>27073</v>
      </c>
      <c r="EX16" s="269" t="str">
        <f t="shared" si="137"/>
        <v>CUMPLE</v>
      </c>
      <c r="EY16" s="268">
        <f t="shared" si="20"/>
        <v>28694</v>
      </c>
      <c r="EZ16" s="270">
        <f t="shared" si="138"/>
        <v>1406006</v>
      </c>
      <c r="FA16" s="266">
        <f t="shared" si="139"/>
        <v>49</v>
      </c>
      <c r="FB16" s="196">
        <v>20368</v>
      </c>
      <c r="FC16" s="268">
        <f t="shared" si="140"/>
        <v>20368</v>
      </c>
      <c r="FD16" s="268">
        <f t="shared" si="141"/>
        <v>26478</v>
      </c>
      <c r="FE16" s="269" t="str">
        <f t="shared" si="142"/>
        <v>CUMPLE</v>
      </c>
      <c r="FF16" s="268">
        <f t="shared" si="21"/>
        <v>28064</v>
      </c>
      <c r="FG16" s="270">
        <f t="shared" si="143"/>
        <v>1375136</v>
      </c>
      <c r="FH16" s="266">
        <f t="shared" si="144"/>
        <v>49</v>
      </c>
      <c r="FI16" s="267">
        <v>20023</v>
      </c>
      <c r="FJ16" s="268">
        <f t="shared" si="145"/>
        <v>20023</v>
      </c>
      <c r="FK16" s="268">
        <f t="shared" si="146"/>
        <v>26030</v>
      </c>
      <c r="FL16" s="269" t="str">
        <f t="shared" si="147"/>
        <v>CUMPLE</v>
      </c>
      <c r="FM16" s="268">
        <f t="shared" si="22"/>
        <v>27589</v>
      </c>
      <c r="FN16" s="270">
        <f t="shared" si="148"/>
        <v>1351861</v>
      </c>
      <c r="FO16" s="266">
        <f t="shared" si="149"/>
        <v>49</v>
      </c>
      <c r="FP16" s="267" t="s">
        <v>822</v>
      </c>
      <c r="FQ16" s="268">
        <f t="shared" si="150"/>
        <v>19864</v>
      </c>
      <c r="FR16" s="268">
        <f t="shared" si="151"/>
        <v>25823</v>
      </c>
      <c r="FS16" s="269" t="str">
        <f t="shared" si="152"/>
        <v>CUMPLE</v>
      </c>
      <c r="FT16" s="268">
        <f t="shared" si="23"/>
        <v>27370</v>
      </c>
      <c r="FU16" s="270">
        <f t="shared" si="153"/>
        <v>1341130</v>
      </c>
      <c r="FV16" s="266">
        <f t="shared" si="154"/>
        <v>49</v>
      </c>
      <c r="FW16" s="267">
        <v>20196</v>
      </c>
      <c r="FX16" s="268">
        <f t="shared" si="155"/>
        <v>20196</v>
      </c>
      <c r="FY16" s="268">
        <f t="shared" si="156"/>
        <v>26255</v>
      </c>
      <c r="FZ16" s="269" t="str">
        <f t="shared" si="157"/>
        <v>CUMPLE</v>
      </c>
      <c r="GA16" s="268">
        <f t="shared" si="24"/>
        <v>27827</v>
      </c>
      <c r="GB16" s="270">
        <f t="shared" si="158"/>
        <v>1363523</v>
      </c>
      <c r="GC16" s="356">
        <f t="shared" si="159"/>
        <v>49</v>
      </c>
      <c r="GD16" s="357"/>
      <c r="GE16" s="358">
        <f t="shared" si="160"/>
        <v>0</v>
      </c>
      <c r="GF16" s="358">
        <f t="shared" si="161"/>
        <v>0</v>
      </c>
      <c r="GG16" s="359" t="str">
        <f t="shared" si="162"/>
        <v>CUMPLE</v>
      </c>
      <c r="GH16" s="358">
        <f t="shared" si="25"/>
        <v>0</v>
      </c>
      <c r="GI16" s="360">
        <f t="shared" si="163"/>
        <v>0</v>
      </c>
      <c r="GJ16" s="266">
        <f t="shared" si="164"/>
        <v>49</v>
      </c>
      <c r="GK16" s="196">
        <v>20426</v>
      </c>
      <c r="GL16" s="268">
        <f t="shared" si="165"/>
        <v>20426</v>
      </c>
      <c r="GM16" s="268">
        <f t="shared" si="166"/>
        <v>26554</v>
      </c>
      <c r="GN16" s="269" t="str">
        <f t="shared" si="167"/>
        <v>CUMPLE</v>
      </c>
      <c r="GO16" s="268">
        <f t="shared" si="26"/>
        <v>28144</v>
      </c>
      <c r="GP16" s="270">
        <f t="shared" si="168"/>
        <v>1379056</v>
      </c>
      <c r="GQ16" s="266">
        <f t="shared" si="169"/>
        <v>49</v>
      </c>
      <c r="GR16" s="407">
        <v>20469</v>
      </c>
      <c r="GS16" s="268">
        <f t="shared" si="170"/>
        <v>20469</v>
      </c>
      <c r="GT16" s="268">
        <f t="shared" si="171"/>
        <v>26610</v>
      </c>
      <c r="GU16" s="269" t="str">
        <f t="shared" si="172"/>
        <v>CUMPLE</v>
      </c>
      <c r="GV16" s="268">
        <f t="shared" si="27"/>
        <v>28204</v>
      </c>
      <c r="GW16" s="270">
        <f t="shared" si="173"/>
        <v>1381996</v>
      </c>
      <c r="GX16" s="356">
        <f t="shared" si="174"/>
        <v>49</v>
      </c>
      <c r="GY16" s="357"/>
      <c r="GZ16" s="358">
        <f t="shared" si="175"/>
        <v>0</v>
      </c>
      <c r="HA16" s="358">
        <f t="shared" si="176"/>
        <v>0</v>
      </c>
      <c r="HB16" s="359" t="str">
        <f t="shared" si="177"/>
        <v>CUMPLE</v>
      </c>
      <c r="HC16" s="358">
        <f t="shared" si="28"/>
        <v>0</v>
      </c>
      <c r="HD16" s="360">
        <f t="shared" si="178"/>
        <v>0</v>
      </c>
      <c r="HE16" s="266">
        <f t="shared" si="179"/>
        <v>49</v>
      </c>
      <c r="HF16" s="411">
        <v>20254</v>
      </c>
      <c r="HG16" s="268">
        <f t="shared" si="180"/>
        <v>20254</v>
      </c>
      <c r="HH16" s="268">
        <f t="shared" si="181"/>
        <v>26330</v>
      </c>
      <c r="HI16" s="269" t="str">
        <f t="shared" si="182"/>
        <v>CUMPLE</v>
      </c>
      <c r="HJ16" s="268">
        <f t="shared" si="29"/>
        <v>27907</v>
      </c>
      <c r="HK16" s="270">
        <f t="shared" si="183"/>
        <v>1367443</v>
      </c>
      <c r="HL16" s="266">
        <f t="shared" si="184"/>
        <v>49</v>
      </c>
      <c r="HM16" s="411">
        <v>20423</v>
      </c>
      <c r="HN16" s="268">
        <f t="shared" si="185"/>
        <v>20423</v>
      </c>
      <c r="HO16" s="268">
        <f t="shared" si="186"/>
        <v>26550</v>
      </c>
      <c r="HP16" s="269" t="str">
        <f t="shared" si="187"/>
        <v>CUMPLE</v>
      </c>
      <c r="HQ16" s="268">
        <f t="shared" si="30"/>
        <v>28140</v>
      </c>
      <c r="HR16" s="270">
        <f t="shared" si="188"/>
        <v>1378860</v>
      </c>
      <c r="HS16" s="266">
        <f t="shared" si="189"/>
        <v>49</v>
      </c>
      <c r="HT16" s="196">
        <v>20343</v>
      </c>
      <c r="HU16" s="268">
        <f t="shared" si="190"/>
        <v>20343</v>
      </c>
      <c r="HV16" s="268">
        <f t="shared" si="191"/>
        <v>26446</v>
      </c>
      <c r="HW16" s="269" t="str">
        <f t="shared" si="192"/>
        <v>CUMPLE</v>
      </c>
      <c r="HX16" s="268">
        <f t="shared" si="31"/>
        <v>28030</v>
      </c>
      <c r="HY16" s="270">
        <f t="shared" si="193"/>
        <v>1373470</v>
      </c>
      <c r="HZ16" s="356">
        <f t="shared" si="194"/>
        <v>49</v>
      </c>
      <c r="IA16" s="357"/>
      <c r="IB16" s="358">
        <f t="shared" si="195"/>
        <v>0</v>
      </c>
      <c r="IC16" s="358">
        <f t="shared" si="196"/>
        <v>0</v>
      </c>
      <c r="ID16" s="359" t="str">
        <f t="shared" si="197"/>
        <v>CUMPLE</v>
      </c>
      <c r="IE16" s="358">
        <f t="shared" si="32"/>
        <v>0</v>
      </c>
      <c r="IF16" s="360">
        <f t="shared" si="198"/>
        <v>0</v>
      </c>
    </row>
    <row r="17" spans="1:240" ht="30" customHeight="1" x14ac:dyDescent="0.3">
      <c r="A17" s="174"/>
      <c r="B17" s="192">
        <v>1.0049999999999999</v>
      </c>
      <c r="C17" s="193">
        <v>12352</v>
      </c>
      <c r="D17" s="194" t="s">
        <v>616</v>
      </c>
      <c r="E17" s="193" t="s">
        <v>611</v>
      </c>
      <c r="F17" s="198">
        <v>300</v>
      </c>
      <c r="G17" s="196">
        <v>635</v>
      </c>
      <c r="H17" s="197">
        <f t="shared" si="33"/>
        <v>826</v>
      </c>
      <c r="J17" s="361">
        <f t="shared" si="34"/>
        <v>300</v>
      </c>
      <c r="K17" s="357"/>
      <c r="L17" s="358">
        <f t="shared" si="35"/>
        <v>0</v>
      </c>
      <c r="M17" s="358">
        <f t="shared" si="36"/>
        <v>0</v>
      </c>
      <c r="N17" s="359" t="str">
        <f t="shared" si="37"/>
        <v>CUMPLE</v>
      </c>
      <c r="O17" s="358">
        <f t="shared" si="0"/>
        <v>0</v>
      </c>
      <c r="P17" s="360">
        <f t="shared" si="38"/>
        <v>0</v>
      </c>
      <c r="Q17" s="271">
        <f t="shared" si="39"/>
        <v>300</v>
      </c>
      <c r="R17" s="267">
        <v>594</v>
      </c>
      <c r="S17" s="268">
        <f t="shared" si="40"/>
        <v>594</v>
      </c>
      <c r="T17" s="268">
        <f t="shared" si="41"/>
        <v>772</v>
      </c>
      <c r="U17" s="269" t="str">
        <f t="shared" si="42"/>
        <v>CUMPLE</v>
      </c>
      <c r="V17" s="268">
        <f t="shared" si="1"/>
        <v>818</v>
      </c>
      <c r="W17" s="270">
        <f t="shared" si="43"/>
        <v>245400</v>
      </c>
      <c r="X17" s="271">
        <f t="shared" si="44"/>
        <v>300</v>
      </c>
      <c r="Y17" s="267">
        <v>634</v>
      </c>
      <c r="Z17" s="268">
        <f t="shared" si="45"/>
        <v>634</v>
      </c>
      <c r="AA17" s="268">
        <f t="shared" si="46"/>
        <v>824</v>
      </c>
      <c r="AB17" s="269" t="str">
        <f t="shared" si="47"/>
        <v>CUMPLE</v>
      </c>
      <c r="AC17" s="268">
        <f t="shared" si="2"/>
        <v>874</v>
      </c>
      <c r="AD17" s="270">
        <f t="shared" si="48"/>
        <v>262200</v>
      </c>
      <c r="AE17" s="271">
        <f t="shared" si="49"/>
        <v>300</v>
      </c>
      <c r="AF17" s="267">
        <v>588</v>
      </c>
      <c r="AG17" s="268">
        <f t="shared" si="50"/>
        <v>588</v>
      </c>
      <c r="AH17" s="268">
        <f t="shared" si="51"/>
        <v>764</v>
      </c>
      <c r="AI17" s="269" t="str">
        <f t="shared" si="52"/>
        <v>CUMPLE</v>
      </c>
      <c r="AJ17" s="268">
        <f t="shared" si="3"/>
        <v>810</v>
      </c>
      <c r="AK17" s="270">
        <f t="shared" si="53"/>
        <v>243000</v>
      </c>
      <c r="AL17" s="361">
        <f t="shared" si="54"/>
        <v>300</v>
      </c>
      <c r="AM17" s="357"/>
      <c r="AN17" s="358">
        <f t="shared" si="55"/>
        <v>0</v>
      </c>
      <c r="AO17" s="358">
        <f t="shared" si="56"/>
        <v>0</v>
      </c>
      <c r="AP17" s="359" t="str">
        <f t="shared" si="57"/>
        <v>CUMPLE</v>
      </c>
      <c r="AQ17" s="358">
        <f t="shared" si="4"/>
        <v>0</v>
      </c>
      <c r="AR17" s="360">
        <f t="shared" si="58"/>
        <v>0</v>
      </c>
      <c r="AS17" s="271">
        <f t="shared" si="59"/>
        <v>300</v>
      </c>
      <c r="AT17" s="434">
        <v>571</v>
      </c>
      <c r="AU17" s="268">
        <f t="shared" si="60"/>
        <v>571</v>
      </c>
      <c r="AV17" s="268">
        <f t="shared" si="61"/>
        <v>742</v>
      </c>
      <c r="AW17" s="269" t="str">
        <f t="shared" si="62"/>
        <v>CUMPLE</v>
      </c>
      <c r="AX17" s="268">
        <f t="shared" si="5"/>
        <v>787</v>
      </c>
      <c r="AY17" s="270">
        <f t="shared" si="63"/>
        <v>236100</v>
      </c>
      <c r="AZ17" s="271">
        <f t="shared" si="64"/>
        <v>300</v>
      </c>
      <c r="BA17" s="439">
        <v>604</v>
      </c>
      <c r="BB17" s="268">
        <f t="shared" si="65"/>
        <v>604</v>
      </c>
      <c r="BC17" s="268">
        <f t="shared" si="66"/>
        <v>785</v>
      </c>
      <c r="BD17" s="269" t="str">
        <f t="shared" si="67"/>
        <v>CUMPLE</v>
      </c>
      <c r="BE17" s="268">
        <f t="shared" si="6"/>
        <v>832</v>
      </c>
      <c r="BF17" s="270">
        <f t="shared" si="68"/>
        <v>249600</v>
      </c>
      <c r="BG17" s="271">
        <f t="shared" si="69"/>
        <v>300</v>
      </c>
      <c r="BH17" s="196">
        <v>599</v>
      </c>
      <c r="BI17" s="268">
        <f t="shared" si="70"/>
        <v>599</v>
      </c>
      <c r="BJ17" s="268">
        <f t="shared" si="71"/>
        <v>779</v>
      </c>
      <c r="BK17" s="269" t="str">
        <f t="shared" si="72"/>
        <v>CUMPLE</v>
      </c>
      <c r="BL17" s="268">
        <f t="shared" si="7"/>
        <v>825</v>
      </c>
      <c r="BM17" s="270">
        <f t="shared" si="73"/>
        <v>247500</v>
      </c>
      <c r="BN17" s="271">
        <f t="shared" si="74"/>
        <v>300</v>
      </c>
      <c r="BO17" s="196">
        <v>573</v>
      </c>
      <c r="BP17" s="268">
        <f t="shared" si="75"/>
        <v>573</v>
      </c>
      <c r="BQ17" s="268">
        <f t="shared" si="76"/>
        <v>745</v>
      </c>
      <c r="BR17" s="269" t="str">
        <f t="shared" si="77"/>
        <v>CUMPLE</v>
      </c>
      <c r="BS17" s="268">
        <f t="shared" si="8"/>
        <v>790</v>
      </c>
      <c r="BT17" s="270">
        <f t="shared" si="78"/>
        <v>237000</v>
      </c>
      <c r="BU17" s="271">
        <f t="shared" si="79"/>
        <v>300</v>
      </c>
      <c r="BV17" s="441">
        <v>603</v>
      </c>
      <c r="BW17" s="268">
        <f t="shared" si="80"/>
        <v>603</v>
      </c>
      <c r="BX17" s="268">
        <f t="shared" si="81"/>
        <v>784</v>
      </c>
      <c r="BY17" s="269" t="str">
        <f t="shared" si="82"/>
        <v>CUMPLE</v>
      </c>
      <c r="BZ17" s="268">
        <f t="shared" si="9"/>
        <v>831</v>
      </c>
      <c r="CA17" s="270">
        <f t="shared" si="83"/>
        <v>249300</v>
      </c>
      <c r="CB17" s="271">
        <f t="shared" si="84"/>
        <v>300</v>
      </c>
      <c r="CC17" s="267">
        <v>587</v>
      </c>
      <c r="CD17" s="268">
        <f t="shared" si="85"/>
        <v>587</v>
      </c>
      <c r="CE17" s="268">
        <f t="shared" si="86"/>
        <v>763</v>
      </c>
      <c r="CF17" s="269" t="str">
        <f t="shared" si="87"/>
        <v>CUMPLE</v>
      </c>
      <c r="CG17" s="268">
        <f t="shared" si="10"/>
        <v>809</v>
      </c>
      <c r="CH17" s="270">
        <f t="shared" si="88"/>
        <v>242700</v>
      </c>
      <c r="CI17" s="271">
        <f t="shared" si="89"/>
        <v>300</v>
      </c>
      <c r="CJ17" s="267">
        <v>607</v>
      </c>
      <c r="CK17" s="268">
        <f t="shared" si="90"/>
        <v>607</v>
      </c>
      <c r="CL17" s="268">
        <f t="shared" si="91"/>
        <v>789</v>
      </c>
      <c r="CM17" s="269" t="str">
        <f t="shared" si="92"/>
        <v>CUMPLE</v>
      </c>
      <c r="CN17" s="268">
        <f t="shared" si="11"/>
        <v>836</v>
      </c>
      <c r="CO17" s="270">
        <f t="shared" si="93"/>
        <v>250800</v>
      </c>
      <c r="CP17" s="271">
        <f t="shared" si="94"/>
        <v>300</v>
      </c>
      <c r="CQ17" s="267">
        <v>600</v>
      </c>
      <c r="CR17" s="268">
        <f t="shared" si="95"/>
        <v>600</v>
      </c>
      <c r="CS17" s="268">
        <f t="shared" si="96"/>
        <v>780</v>
      </c>
      <c r="CT17" s="269" t="str">
        <f t="shared" si="97"/>
        <v>CUMPLE</v>
      </c>
      <c r="CU17" s="268">
        <f t="shared" si="12"/>
        <v>827</v>
      </c>
      <c r="CV17" s="270">
        <f t="shared" si="98"/>
        <v>248100</v>
      </c>
      <c r="CW17" s="271">
        <f t="shared" si="99"/>
        <v>300</v>
      </c>
      <c r="CX17" s="196">
        <v>600</v>
      </c>
      <c r="CY17" s="268">
        <f t="shared" si="100"/>
        <v>600</v>
      </c>
      <c r="CZ17" s="268">
        <f t="shared" si="101"/>
        <v>780</v>
      </c>
      <c r="DA17" s="269" t="str">
        <f t="shared" si="102"/>
        <v>CUMPLE</v>
      </c>
      <c r="DB17" s="268">
        <f t="shared" si="13"/>
        <v>827</v>
      </c>
      <c r="DC17" s="270">
        <f t="shared" si="103"/>
        <v>248100</v>
      </c>
      <c r="DD17" s="271">
        <f t="shared" si="104"/>
        <v>300</v>
      </c>
      <c r="DE17" s="267">
        <v>586</v>
      </c>
      <c r="DF17" s="268">
        <f t="shared" si="105"/>
        <v>586</v>
      </c>
      <c r="DG17" s="268">
        <f t="shared" si="106"/>
        <v>762</v>
      </c>
      <c r="DH17" s="269" t="str">
        <f t="shared" si="107"/>
        <v>CUMPLE</v>
      </c>
      <c r="DI17" s="268">
        <f t="shared" si="14"/>
        <v>807</v>
      </c>
      <c r="DJ17" s="270">
        <f t="shared" si="108"/>
        <v>242100</v>
      </c>
      <c r="DK17" s="271">
        <f t="shared" si="109"/>
        <v>300</v>
      </c>
      <c r="DL17" s="267">
        <v>601</v>
      </c>
      <c r="DM17" s="268">
        <f t="shared" si="110"/>
        <v>601</v>
      </c>
      <c r="DN17" s="268">
        <f t="shared" si="111"/>
        <v>781</v>
      </c>
      <c r="DO17" s="269" t="str">
        <f t="shared" si="112"/>
        <v>CUMPLE</v>
      </c>
      <c r="DP17" s="268">
        <f t="shared" si="15"/>
        <v>828</v>
      </c>
      <c r="DQ17" s="270">
        <f t="shared" si="113"/>
        <v>248400</v>
      </c>
      <c r="DR17" s="361">
        <f t="shared" si="114"/>
        <v>300</v>
      </c>
      <c r="DS17" s="357"/>
      <c r="DT17" s="358">
        <f t="shared" si="115"/>
        <v>0</v>
      </c>
      <c r="DU17" s="358">
        <f t="shared" si="116"/>
        <v>0</v>
      </c>
      <c r="DV17" s="359" t="str">
        <f t="shared" si="117"/>
        <v>CUMPLE</v>
      </c>
      <c r="DW17" s="358">
        <f t="shared" si="16"/>
        <v>0</v>
      </c>
      <c r="DX17" s="360">
        <f t="shared" si="118"/>
        <v>0</v>
      </c>
      <c r="DY17" s="361">
        <f t="shared" si="119"/>
        <v>300</v>
      </c>
      <c r="DZ17" s="357"/>
      <c r="EA17" s="358">
        <f t="shared" si="120"/>
        <v>0</v>
      </c>
      <c r="EB17" s="358">
        <f t="shared" si="121"/>
        <v>0</v>
      </c>
      <c r="EC17" s="359" t="str">
        <f t="shared" si="122"/>
        <v>CUMPLE</v>
      </c>
      <c r="ED17" s="358">
        <f t="shared" si="17"/>
        <v>0</v>
      </c>
      <c r="EE17" s="360">
        <f t="shared" si="123"/>
        <v>0</v>
      </c>
      <c r="EF17" s="271">
        <f t="shared" si="124"/>
        <v>300</v>
      </c>
      <c r="EG17" s="267">
        <v>585</v>
      </c>
      <c r="EH17" s="268">
        <f t="shared" si="125"/>
        <v>585</v>
      </c>
      <c r="EI17" s="268">
        <f t="shared" si="126"/>
        <v>761</v>
      </c>
      <c r="EJ17" s="269" t="str">
        <f t="shared" si="127"/>
        <v>CUMPLE</v>
      </c>
      <c r="EK17" s="268">
        <f t="shared" si="18"/>
        <v>806</v>
      </c>
      <c r="EL17" s="270">
        <f t="shared" si="128"/>
        <v>241800</v>
      </c>
      <c r="EM17" s="361">
        <f t="shared" si="129"/>
        <v>300</v>
      </c>
      <c r="EN17" s="357"/>
      <c r="EO17" s="358">
        <f t="shared" si="130"/>
        <v>0</v>
      </c>
      <c r="EP17" s="358">
        <f t="shared" si="131"/>
        <v>0</v>
      </c>
      <c r="EQ17" s="359" t="str">
        <f t="shared" si="132"/>
        <v>CUMPLE</v>
      </c>
      <c r="ER17" s="358">
        <f t="shared" si="19"/>
        <v>0</v>
      </c>
      <c r="ES17" s="360">
        <f t="shared" si="133"/>
        <v>0</v>
      </c>
      <c r="ET17" s="271">
        <f t="shared" si="134"/>
        <v>300</v>
      </c>
      <c r="EU17" s="267">
        <v>616</v>
      </c>
      <c r="EV17" s="268">
        <f t="shared" si="135"/>
        <v>616</v>
      </c>
      <c r="EW17" s="268">
        <f t="shared" si="136"/>
        <v>801</v>
      </c>
      <c r="EX17" s="269" t="str">
        <f t="shared" si="137"/>
        <v>CUMPLE</v>
      </c>
      <c r="EY17" s="268">
        <f t="shared" si="20"/>
        <v>849</v>
      </c>
      <c r="EZ17" s="270">
        <f t="shared" si="138"/>
        <v>254700</v>
      </c>
      <c r="FA17" s="271">
        <f t="shared" si="139"/>
        <v>300</v>
      </c>
      <c r="FB17" s="196">
        <v>602</v>
      </c>
      <c r="FC17" s="268">
        <f t="shared" si="140"/>
        <v>602</v>
      </c>
      <c r="FD17" s="268">
        <f t="shared" si="141"/>
        <v>783</v>
      </c>
      <c r="FE17" s="269" t="str">
        <f t="shared" si="142"/>
        <v>CUMPLE</v>
      </c>
      <c r="FF17" s="268">
        <f t="shared" si="21"/>
        <v>829</v>
      </c>
      <c r="FG17" s="270">
        <f t="shared" si="143"/>
        <v>248700</v>
      </c>
      <c r="FH17" s="271">
        <f t="shared" si="144"/>
        <v>300</v>
      </c>
      <c r="FI17" s="267">
        <v>592</v>
      </c>
      <c r="FJ17" s="268">
        <f t="shared" si="145"/>
        <v>592</v>
      </c>
      <c r="FK17" s="268">
        <f t="shared" si="146"/>
        <v>770</v>
      </c>
      <c r="FL17" s="269" t="str">
        <f t="shared" si="147"/>
        <v>CUMPLE</v>
      </c>
      <c r="FM17" s="268">
        <f t="shared" si="22"/>
        <v>816</v>
      </c>
      <c r="FN17" s="270">
        <f t="shared" si="148"/>
        <v>244800</v>
      </c>
      <c r="FO17" s="271">
        <f t="shared" si="149"/>
        <v>300</v>
      </c>
      <c r="FP17" s="267" t="s">
        <v>823</v>
      </c>
      <c r="FQ17" s="268">
        <f t="shared" si="150"/>
        <v>588</v>
      </c>
      <c r="FR17" s="268">
        <f t="shared" si="151"/>
        <v>764</v>
      </c>
      <c r="FS17" s="269" t="str">
        <f t="shared" si="152"/>
        <v>CUMPLE</v>
      </c>
      <c r="FT17" s="268">
        <f t="shared" si="23"/>
        <v>810</v>
      </c>
      <c r="FU17" s="270">
        <f t="shared" si="153"/>
        <v>243000</v>
      </c>
      <c r="FV17" s="271">
        <f t="shared" si="154"/>
        <v>300</v>
      </c>
      <c r="FW17" s="267">
        <v>597</v>
      </c>
      <c r="FX17" s="268">
        <f t="shared" si="155"/>
        <v>597</v>
      </c>
      <c r="FY17" s="268">
        <f t="shared" si="156"/>
        <v>776</v>
      </c>
      <c r="FZ17" s="269" t="str">
        <f t="shared" si="157"/>
        <v>CUMPLE</v>
      </c>
      <c r="GA17" s="268">
        <f t="shared" si="24"/>
        <v>823</v>
      </c>
      <c r="GB17" s="270">
        <f t="shared" si="158"/>
        <v>246900</v>
      </c>
      <c r="GC17" s="361">
        <f t="shared" si="159"/>
        <v>300</v>
      </c>
      <c r="GD17" s="357"/>
      <c r="GE17" s="358">
        <f t="shared" si="160"/>
        <v>0</v>
      </c>
      <c r="GF17" s="358">
        <f t="shared" si="161"/>
        <v>0</v>
      </c>
      <c r="GG17" s="359" t="str">
        <f t="shared" si="162"/>
        <v>CUMPLE</v>
      </c>
      <c r="GH17" s="358">
        <f t="shared" si="25"/>
        <v>0</v>
      </c>
      <c r="GI17" s="360">
        <f t="shared" si="163"/>
        <v>0</v>
      </c>
      <c r="GJ17" s="271">
        <f t="shared" si="164"/>
        <v>300</v>
      </c>
      <c r="GK17" s="196">
        <v>604</v>
      </c>
      <c r="GL17" s="268">
        <f t="shared" si="165"/>
        <v>604</v>
      </c>
      <c r="GM17" s="268">
        <f t="shared" si="166"/>
        <v>785</v>
      </c>
      <c r="GN17" s="269" t="str">
        <f t="shared" si="167"/>
        <v>CUMPLE</v>
      </c>
      <c r="GO17" s="268">
        <f t="shared" si="26"/>
        <v>832</v>
      </c>
      <c r="GP17" s="270">
        <f t="shared" si="168"/>
        <v>249600</v>
      </c>
      <c r="GQ17" s="271">
        <f t="shared" si="169"/>
        <v>300</v>
      </c>
      <c r="GR17" s="407">
        <v>605</v>
      </c>
      <c r="GS17" s="268">
        <f t="shared" si="170"/>
        <v>605</v>
      </c>
      <c r="GT17" s="268">
        <f t="shared" si="171"/>
        <v>787</v>
      </c>
      <c r="GU17" s="269" t="str">
        <f t="shared" si="172"/>
        <v>CUMPLE</v>
      </c>
      <c r="GV17" s="268">
        <f t="shared" si="27"/>
        <v>834</v>
      </c>
      <c r="GW17" s="270">
        <f t="shared" si="173"/>
        <v>250200</v>
      </c>
      <c r="GX17" s="361">
        <f t="shared" si="174"/>
        <v>300</v>
      </c>
      <c r="GY17" s="357"/>
      <c r="GZ17" s="358">
        <f t="shared" si="175"/>
        <v>0</v>
      </c>
      <c r="HA17" s="358">
        <f t="shared" si="176"/>
        <v>0</v>
      </c>
      <c r="HB17" s="359" t="str">
        <f t="shared" si="177"/>
        <v>CUMPLE</v>
      </c>
      <c r="HC17" s="358">
        <f t="shared" si="28"/>
        <v>0</v>
      </c>
      <c r="HD17" s="360">
        <f t="shared" si="178"/>
        <v>0</v>
      </c>
      <c r="HE17" s="271">
        <f t="shared" si="179"/>
        <v>300</v>
      </c>
      <c r="HF17" s="411">
        <v>599</v>
      </c>
      <c r="HG17" s="268">
        <f t="shared" si="180"/>
        <v>599</v>
      </c>
      <c r="HH17" s="268">
        <f t="shared" si="181"/>
        <v>779</v>
      </c>
      <c r="HI17" s="269" t="str">
        <f t="shared" si="182"/>
        <v>CUMPLE</v>
      </c>
      <c r="HJ17" s="268">
        <f t="shared" si="29"/>
        <v>825</v>
      </c>
      <c r="HK17" s="270">
        <f t="shared" si="183"/>
        <v>247500</v>
      </c>
      <c r="HL17" s="271">
        <f t="shared" si="184"/>
        <v>300</v>
      </c>
      <c r="HM17" s="411">
        <v>604</v>
      </c>
      <c r="HN17" s="268">
        <f t="shared" si="185"/>
        <v>604</v>
      </c>
      <c r="HO17" s="268">
        <f t="shared" si="186"/>
        <v>785</v>
      </c>
      <c r="HP17" s="269" t="str">
        <f t="shared" si="187"/>
        <v>CUMPLE</v>
      </c>
      <c r="HQ17" s="268">
        <f t="shared" si="30"/>
        <v>832</v>
      </c>
      <c r="HR17" s="270">
        <f t="shared" si="188"/>
        <v>249600</v>
      </c>
      <c r="HS17" s="271">
        <f t="shared" si="189"/>
        <v>300</v>
      </c>
      <c r="HT17" s="196">
        <v>602</v>
      </c>
      <c r="HU17" s="268">
        <f t="shared" si="190"/>
        <v>602</v>
      </c>
      <c r="HV17" s="268">
        <f t="shared" si="191"/>
        <v>783</v>
      </c>
      <c r="HW17" s="269" t="str">
        <f t="shared" si="192"/>
        <v>CUMPLE</v>
      </c>
      <c r="HX17" s="268">
        <f t="shared" si="31"/>
        <v>829</v>
      </c>
      <c r="HY17" s="270">
        <f t="shared" si="193"/>
        <v>248700</v>
      </c>
      <c r="HZ17" s="361">
        <f t="shared" si="194"/>
        <v>300</v>
      </c>
      <c r="IA17" s="357"/>
      <c r="IB17" s="358">
        <f t="shared" si="195"/>
        <v>0</v>
      </c>
      <c r="IC17" s="358">
        <f t="shared" si="196"/>
        <v>0</v>
      </c>
      <c r="ID17" s="359" t="str">
        <f t="shared" si="197"/>
        <v>CUMPLE</v>
      </c>
      <c r="IE17" s="358">
        <f t="shared" si="32"/>
        <v>0</v>
      </c>
      <c r="IF17" s="360">
        <f t="shared" si="198"/>
        <v>0</v>
      </c>
    </row>
    <row r="18" spans="1:240" ht="30" customHeight="1" x14ac:dyDescent="0.3">
      <c r="A18" s="174"/>
      <c r="B18" s="192">
        <v>1.006</v>
      </c>
      <c r="C18" s="193">
        <v>14910</v>
      </c>
      <c r="D18" s="194" t="s">
        <v>617</v>
      </c>
      <c r="E18" s="193" t="s">
        <v>611</v>
      </c>
      <c r="F18" s="195">
        <v>60</v>
      </c>
      <c r="G18" s="196">
        <v>40743</v>
      </c>
      <c r="H18" s="197">
        <f t="shared" si="33"/>
        <v>52966</v>
      </c>
      <c r="J18" s="356">
        <f t="shared" si="34"/>
        <v>60</v>
      </c>
      <c r="K18" s="357"/>
      <c r="L18" s="358">
        <f t="shared" si="35"/>
        <v>0</v>
      </c>
      <c r="M18" s="358">
        <f t="shared" si="36"/>
        <v>0</v>
      </c>
      <c r="N18" s="359" t="str">
        <f t="shared" si="37"/>
        <v>CUMPLE</v>
      </c>
      <c r="O18" s="358">
        <f t="shared" si="0"/>
        <v>0</v>
      </c>
      <c r="P18" s="360">
        <f t="shared" si="38"/>
        <v>0</v>
      </c>
      <c r="Q18" s="266">
        <f t="shared" si="39"/>
        <v>60</v>
      </c>
      <c r="R18" s="267">
        <v>38125</v>
      </c>
      <c r="S18" s="268">
        <f t="shared" si="40"/>
        <v>38125</v>
      </c>
      <c r="T18" s="268">
        <f t="shared" si="41"/>
        <v>49563</v>
      </c>
      <c r="U18" s="269" t="str">
        <f t="shared" si="42"/>
        <v>CUMPLE</v>
      </c>
      <c r="V18" s="268">
        <f t="shared" si="1"/>
        <v>52531</v>
      </c>
      <c r="W18" s="270">
        <f t="shared" si="43"/>
        <v>3151860</v>
      </c>
      <c r="X18" s="266">
        <f t="shared" si="44"/>
        <v>60</v>
      </c>
      <c r="Y18" s="267">
        <v>40500</v>
      </c>
      <c r="Z18" s="268">
        <f t="shared" si="45"/>
        <v>40500</v>
      </c>
      <c r="AA18" s="268">
        <f t="shared" si="46"/>
        <v>52650</v>
      </c>
      <c r="AB18" s="269" t="str">
        <f t="shared" si="47"/>
        <v>CUMPLE</v>
      </c>
      <c r="AC18" s="268">
        <f t="shared" si="2"/>
        <v>55804</v>
      </c>
      <c r="AD18" s="270">
        <f t="shared" si="48"/>
        <v>3348240</v>
      </c>
      <c r="AE18" s="266">
        <f t="shared" si="49"/>
        <v>60</v>
      </c>
      <c r="AF18" s="267">
        <v>37728</v>
      </c>
      <c r="AG18" s="268">
        <f t="shared" si="50"/>
        <v>37728</v>
      </c>
      <c r="AH18" s="268">
        <f t="shared" si="51"/>
        <v>49046</v>
      </c>
      <c r="AI18" s="269" t="str">
        <f t="shared" si="52"/>
        <v>CUMPLE</v>
      </c>
      <c r="AJ18" s="268">
        <f t="shared" si="3"/>
        <v>51984</v>
      </c>
      <c r="AK18" s="270">
        <f t="shared" si="53"/>
        <v>3119040</v>
      </c>
      <c r="AL18" s="356">
        <f t="shared" si="54"/>
        <v>60</v>
      </c>
      <c r="AM18" s="357"/>
      <c r="AN18" s="358">
        <f t="shared" si="55"/>
        <v>0</v>
      </c>
      <c r="AO18" s="358">
        <f t="shared" si="56"/>
        <v>0</v>
      </c>
      <c r="AP18" s="359" t="str">
        <f t="shared" si="57"/>
        <v>CUMPLE</v>
      </c>
      <c r="AQ18" s="358">
        <f t="shared" si="4"/>
        <v>0</v>
      </c>
      <c r="AR18" s="360">
        <f t="shared" si="58"/>
        <v>0</v>
      </c>
      <c r="AS18" s="266">
        <f t="shared" si="59"/>
        <v>60</v>
      </c>
      <c r="AT18" s="434">
        <v>36829</v>
      </c>
      <c r="AU18" s="268">
        <f t="shared" si="60"/>
        <v>36829</v>
      </c>
      <c r="AV18" s="268">
        <f t="shared" si="61"/>
        <v>47878</v>
      </c>
      <c r="AW18" s="269" t="str">
        <f t="shared" si="62"/>
        <v>CUMPLE</v>
      </c>
      <c r="AX18" s="268">
        <f t="shared" si="5"/>
        <v>50745</v>
      </c>
      <c r="AY18" s="270">
        <f t="shared" si="63"/>
        <v>3044700</v>
      </c>
      <c r="AZ18" s="266">
        <f t="shared" si="64"/>
        <v>60</v>
      </c>
      <c r="BA18" s="439">
        <v>38759</v>
      </c>
      <c r="BB18" s="268">
        <f t="shared" si="65"/>
        <v>38759</v>
      </c>
      <c r="BC18" s="268">
        <f t="shared" si="66"/>
        <v>50387</v>
      </c>
      <c r="BD18" s="269" t="str">
        <f t="shared" si="67"/>
        <v>CUMPLE</v>
      </c>
      <c r="BE18" s="268">
        <f t="shared" si="6"/>
        <v>53405</v>
      </c>
      <c r="BF18" s="270">
        <f t="shared" si="68"/>
        <v>3204300</v>
      </c>
      <c r="BG18" s="266">
        <f t="shared" si="69"/>
        <v>60</v>
      </c>
      <c r="BH18" s="196">
        <v>38501</v>
      </c>
      <c r="BI18" s="268">
        <f t="shared" si="70"/>
        <v>38501</v>
      </c>
      <c r="BJ18" s="268">
        <f t="shared" si="71"/>
        <v>50051</v>
      </c>
      <c r="BK18" s="269" t="str">
        <f t="shared" si="72"/>
        <v>CUMPLE</v>
      </c>
      <c r="BL18" s="268">
        <f t="shared" si="7"/>
        <v>53049</v>
      </c>
      <c r="BM18" s="270">
        <f t="shared" si="73"/>
        <v>3182940</v>
      </c>
      <c r="BN18" s="266">
        <f t="shared" si="74"/>
        <v>60</v>
      </c>
      <c r="BO18" s="196">
        <v>36951</v>
      </c>
      <c r="BP18" s="268">
        <f t="shared" si="75"/>
        <v>36951</v>
      </c>
      <c r="BQ18" s="268">
        <f t="shared" si="76"/>
        <v>48036</v>
      </c>
      <c r="BR18" s="269" t="str">
        <f t="shared" si="77"/>
        <v>CUMPLE</v>
      </c>
      <c r="BS18" s="268">
        <f t="shared" si="8"/>
        <v>50914</v>
      </c>
      <c r="BT18" s="270">
        <f t="shared" si="78"/>
        <v>3054840</v>
      </c>
      <c r="BU18" s="266">
        <f t="shared" si="79"/>
        <v>60</v>
      </c>
      <c r="BV18" s="441">
        <v>38710</v>
      </c>
      <c r="BW18" s="268">
        <f t="shared" si="80"/>
        <v>38710</v>
      </c>
      <c r="BX18" s="268">
        <f t="shared" si="81"/>
        <v>50323</v>
      </c>
      <c r="BY18" s="269" t="str">
        <f t="shared" si="82"/>
        <v>CUMPLE</v>
      </c>
      <c r="BZ18" s="268">
        <f t="shared" si="9"/>
        <v>53337</v>
      </c>
      <c r="CA18" s="270">
        <f t="shared" si="83"/>
        <v>3200220</v>
      </c>
      <c r="CB18" s="266">
        <f t="shared" si="84"/>
        <v>60</v>
      </c>
      <c r="CC18" s="267">
        <v>37767</v>
      </c>
      <c r="CD18" s="268">
        <f t="shared" si="85"/>
        <v>37767</v>
      </c>
      <c r="CE18" s="268">
        <f t="shared" si="86"/>
        <v>49097</v>
      </c>
      <c r="CF18" s="269" t="str">
        <f t="shared" si="87"/>
        <v>CUMPLE</v>
      </c>
      <c r="CG18" s="268">
        <f t="shared" si="10"/>
        <v>52038</v>
      </c>
      <c r="CH18" s="270">
        <f t="shared" si="88"/>
        <v>3122280</v>
      </c>
      <c r="CI18" s="266">
        <f t="shared" si="89"/>
        <v>60</v>
      </c>
      <c r="CJ18" s="267">
        <v>38950</v>
      </c>
      <c r="CK18" s="268">
        <f t="shared" si="90"/>
        <v>38950</v>
      </c>
      <c r="CL18" s="268">
        <f t="shared" si="91"/>
        <v>50635</v>
      </c>
      <c r="CM18" s="269" t="str">
        <f t="shared" si="92"/>
        <v>CUMPLE</v>
      </c>
      <c r="CN18" s="268">
        <f t="shared" si="11"/>
        <v>53668</v>
      </c>
      <c r="CO18" s="270">
        <f t="shared" si="93"/>
        <v>3220080</v>
      </c>
      <c r="CP18" s="266">
        <f t="shared" si="94"/>
        <v>60</v>
      </c>
      <c r="CQ18" s="267">
        <v>38470</v>
      </c>
      <c r="CR18" s="268">
        <f t="shared" si="95"/>
        <v>38470</v>
      </c>
      <c r="CS18" s="268">
        <f t="shared" si="96"/>
        <v>50011</v>
      </c>
      <c r="CT18" s="269" t="str">
        <f t="shared" si="97"/>
        <v>CUMPLE</v>
      </c>
      <c r="CU18" s="268">
        <f t="shared" si="12"/>
        <v>53007</v>
      </c>
      <c r="CV18" s="270">
        <f t="shared" si="98"/>
        <v>3180420</v>
      </c>
      <c r="CW18" s="266">
        <f t="shared" si="99"/>
        <v>60</v>
      </c>
      <c r="CX18" s="196">
        <v>38703</v>
      </c>
      <c r="CY18" s="268">
        <f t="shared" si="100"/>
        <v>38703</v>
      </c>
      <c r="CZ18" s="268">
        <f t="shared" si="101"/>
        <v>50314</v>
      </c>
      <c r="DA18" s="269" t="str">
        <f t="shared" si="102"/>
        <v>CUMPLE</v>
      </c>
      <c r="DB18" s="268">
        <f t="shared" si="13"/>
        <v>53328</v>
      </c>
      <c r="DC18" s="270">
        <f t="shared" si="103"/>
        <v>3199680</v>
      </c>
      <c r="DD18" s="266">
        <f t="shared" si="104"/>
        <v>60</v>
      </c>
      <c r="DE18" s="267">
        <v>37598</v>
      </c>
      <c r="DF18" s="268">
        <f t="shared" si="105"/>
        <v>37598</v>
      </c>
      <c r="DG18" s="268">
        <f t="shared" si="106"/>
        <v>48877</v>
      </c>
      <c r="DH18" s="269" t="str">
        <f t="shared" si="107"/>
        <v>CUMPLE</v>
      </c>
      <c r="DI18" s="268">
        <f t="shared" si="14"/>
        <v>51805</v>
      </c>
      <c r="DJ18" s="270">
        <f t="shared" si="108"/>
        <v>3108300</v>
      </c>
      <c r="DK18" s="266">
        <f t="shared" si="109"/>
        <v>60</v>
      </c>
      <c r="DL18" s="267">
        <v>38584</v>
      </c>
      <c r="DM18" s="268">
        <f t="shared" si="110"/>
        <v>38584</v>
      </c>
      <c r="DN18" s="268">
        <f t="shared" si="111"/>
        <v>50159</v>
      </c>
      <c r="DO18" s="269" t="str">
        <f t="shared" si="112"/>
        <v>CUMPLE</v>
      </c>
      <c r="DP18" s="268">
        <f t="shared" si="15"/>
        <v>53164</v>
      </c>
      <c r="DQ18" s="270">
        <f t="shared" si="113"/>
        <v>3189840</v>
      </c>
      <c r="DR18" s="356">
        <f t="shared" si="114"/>
        <v>60</v>
      </c>
      <c r="DS18" s="357"/>
      <c r="DT18" s="358">
        <f t="shared" si="115"/>
        <v>0</v>
      </c>
      <c r="DU18" s="358">
        <f t="shared" si="116"/>
        <v>0</v>
      </c>
      <c r="DV18" s="359" t="str">
        <f t="shared" si="117"/>
        <v>CUMPLE</v>
      </c>
      <c r="DW18" s="358">
        <f t="shared" si="16"/>
        <v>0</v>
      </c>
      <c r="DX18" s="360">
        <f t="shared" si="118"/>
        <v>0</v>
      </c>
      <c r="DY18" s="356">
        <f t="shared" si="119"/>
        <v>60</v>
      </c>
      <c r="DZ18" s="357"/>
      <c r="EA18" s="358">
        <f t="shared" si="120"/>
        <v>0</v>
      </c>
      <c r="EB18" s="358">
        <f t="shared" si="121"/>
        <v>0</v>
      </c>
      <c r="EC18" s="359" t="str">
        <f t="shared" si="122"/>
        <v>CUMPLE</v>
      </c>
      <c r="ED18" s="358">
        <f t="shared" si="17"/>
        <v>0</v>
      </c>
      <c r="EE18" s="360">
        <f t="shared" si="123"/>
        <v>0</v>
      </c>
      <c r="EF18" s="266">
        <f t="shared" si="124"/>
        <v>60</v>
      </c>
      <c r="EG18" s="267">
        <v>37553</v>
      </c>
      <c r="EH18" s="268">
        <f t="shared" si="125"/>
        <v>37553</v>
      </c>
      <c r="EI18" s="268">
        <f t="shared" si="126"/>
        <v>48819</v>
      </c>
      <c r="EJ18" s="269" t="str">
        <f t="shared" si="127"/>
        <v>CUMPLE</v>
      </c>
      <c r="EK18" s="268">
        <f t="shared" si="18"/>
        <v>51743</v>
      </c>
      <c r="EL18" s="270">
        <f t="shared" si="128"/>
        <v>3104580</v>
      </c>
      <c r="EM18" s="356">
        <f t="shared" si="129"/>
        <v>60</v>
      </c>
      <c r="EN18" s="357"/>
      <c r="EO18" s="358">
        <f t="shared" si="130"/>
        <v>0</v>
      </c>
      <c r="EP18" s="358">
        <f t="shared" si="131"/>
        <v>0</v>
      </c>
      <c r="EQ18" s="359" t="str">
        <f t="shared" si="132"/>
        <v>CUMPLE</v>
      </c>
      <c r="ER18" s="358">
        <f t="shared" si="19"/>
        <v>0</v>
      </c>
      <c r="ES18" s="360">
        <f t="shared" si="133"/>
        <v>0</v>
      </c>
      <c r="ET18" s="266">
        <f t="shared" si="134"/>
        <v>60</v>
      </c>
      <c r="EU18" s="267">
        <v>39521</v>
      </c>
      <c r="EV18" s="268">
        <f t="shared" si="135"/>
        <v>39521</v>
      </c>
      <c r="EW18" s="268">
        <f t="shared" si="136"/>
        <v>51377</v>
      </c>
      <c r="EX18" s="269" t="str">
        <f t="shared" si="137"/>
        <v>CUMPLE</v>
      </c>
      <c r="EY18" s="268">
        <f t="shared" si="20"/>
        <v>54455</v>
      </c>
      <c r="EZ18" s="270">
        <f t="shared" si="138"/>
        <v>3267300</v>
      </c>
      <c r="FA18" s="266">
        <f t="shared" si="139"/>
        <v>60</v>
      </c>
      <c r="FB18" s="196">
        <v>38653</v>
      </c>
      <c r="FC18" s="268">
        <f t="shared" si="140"/>
        <v>38653</v>
      </c>
      <c r="FD18" s="268">
        <f t="shared" si="141"/>
        <v>50249</v>
      </c>
      <c r="FE18" s="269" t="str">
        <f t="shared" si="142"/>
        <v>CUMPLE</v>
      </c>
      <c r="FF18" s="268">
        <f t="shared" si="21"/>
        <v>53259</v>
      </c>
      <c r="FG18" s="270">
        <f t="shared" si="143"/>
        <v>3195540</v>
      </c>
      <c r="FH18" s="266">
        <f t="shared" si="144"/>
        <v>60</v>
      </c>
      <c r="FI18" s="267">
        <v>37999</v>
      </c>
      <c r="FJ18" s="268">
        <f t="shared" si="145"/>
        <v>37999</v>
      </c>
      <c r="FK18" s="268">
        <f t="shared" si="146"/>
        <v>49399</v>
      </c>
      <c r="FL18" s="269" t="str">
        <f t="shared" si="147"/>
        <v>CUMPLE</v>
      </c>
      <c r="FM18" s="268">
        <f t="shared" si="22"/>
        <v>52358</v>
      </c>
      <c r="FN18" s="270">
        <f t="shared" si="148"/>
        <v>3141480</v>
      </c>
      <c r="FO18" s="266">
        <f t="shared" si="149"/>
        <v>60</v>
      </c>
      <c r="FP18" s="267" t="s">
        <v>824</v>
      </c>
      <c r="FQ18" s="268">
        <f t="shared" si="150"/>
        <v>37698</v>
      </c>
      <c r="FR18" s="268">
        <f t="shared" si="151"/>
        <v>49007</v>
      </c>
      <c r="FS18" s="269" t="str">
        <f t="shared" si="152"/>
        <v>CUMPLE</v>
      </c>
      <c r="FT18" s="268">
        <f t="shared" si="23"/>
        <v>51943</v>
      </c>
      <c r="FU18" s="270">
        <f t="shared" si="153"/>
        <v>3116580</v>
      </c>
      <c r="FV18" s="266">
        <f t="shared" si="154"/>
        <v>60</v>
      </c>
      <c r="FW18" s="267">
        <v>38327</v>
      </c>
      <c r="FX18" s="268">
        <f t="shared" si="155"/>
        <v>38327</v>
      </c>
      <c r="FY18" s="268">
        <f t="shared" si="156"/>
        <v>49825</v>
      </c>
      <c r="FZ18" s="269" t="str">
        <f t="shared" si="157"/>
        <v>CUMPLE</v>
      </c>
      <c r="GA18" s="268">
        <f t="shared" si="24"/>
        <v>52809</v>
      </c>
      <c r="GB18" s="270">
        <f t="shared" si="158"/>
        <v>3168540</v>
      </c>
      <c r="GC18" s="356">
        <f t="shared" si="159"/>
        <v>60</v>
      </c>
      <c r="GD18" s="357"/>
      <c r="GE18" s="358">
        <f t="shared" si="160"/>
        <v>0</v>
      </c>
      <c r="GF18" s="358">
        <f t="shared" si="161"/>
        <v>0</v>
      </c>
      <c r="GG18" s="359" t="str">
        <f t="shared" si="162"/>
        <v>CUMPLE</v>
      </c>
      <c r="GH18" s="358">
        <f t="shared" si="25"/>
        <v>0</v>
      </c>
      <c r="GI18" s="360">
        <f t="shared" si="163"/>
        <v>0</v>
      </c>
      <c r="GJ18" s="266">
        <f t="shared" si="164"/>
        <v>60</v>
      </c>
      <c r="GK18" s="196">
        <v>38765</v>
      </c>
      <c r="GL18" s="268">
        <f t="shared" si="165"/>
        <v>38765</v>
      </c>
      <c r="GM18" s="268">
        <f t="shared" si="166"/>
        <v>50395</v>
      </c>
      <c r="GN18" s="269" t="str">
        <f t="shared" si="167"/>
        <v>CUMPLE</v>
      </c>
      <c r="GO18" s="268">
        <f t="shared" si="26"/>
        <v>53413</v>
      </c>
      <c r="GP18" s="270">
        <f t="shared" si="168"/>
        <v>3204780</v>
      </c>
      <c r="GQ18" s="266">
        <f t="shared" si="169"/>
        <v>60</v>
      </c>
      <c r="GR18" s="407">
        <v>38844</v>
      </c>
      <c r="GS18" s="268">
        <f t="shared" si="170"/>
        <v>38844</v>
      </c>
      <c r="GT18" s="268">
        <f t="shared" si="171"/>
        <v>50497</v>
      </c>
      <c r="GU18" s="269" t="str">
        <f t="shared" si="172"/>
        <v>CUMPLE</v>
      </c>
      <c r="GV18" s="268">
        <f t="shared" si="27"/>
        <v>53522</v>
      </c>
      <c r="GW18" s="270">
        <f t="shared" si="173"/>
        <v>3211320</v>
      </c>
      <c r="GX18" s="356">
        <f t="shared" si="174"/>
        <v>60</v>
      </c>
      <c r="GY18" s="357"/>
      <c r="GZ18" s="358">
        <f t="shared" si="175"/>
        <v>0</v>
      </c>
      <c r="HA18" s="358">
        <f t="shared" si="176"/>
        <v>0</v>
      </c>
      <c r="HB18" s="359" t="str">
        <f t="shared" si="177"/>
        <v>CUMPLE</v>
      </c>
      <c r="HC18" s="358">
        <f t="shared" si="28"/>
        <v>0</v>
      </c>
      <c r="HD18" s="360">
        <f t="shared" si="178"/>
        <v>0</v>
      </c>
      <c r="HE18" s="266">
        <f t="shared" si="179"/>
        <v>60</v>
      </c>
      <c r="HF18" s="411">
        <v>38437</v>
      </c>
      <c r="HG18" s="268">
        <f t="shared" si="180"/>
        <v>38437</v>
      </c>
      <c r="HH18" s="268">
        <f t="shared" si="181"/>
        <v>49968</v>
      </c>
      <c r="HI18" s="269" t="str">
        <f t="shared" si="182"/>
        <v>CUMPLE</v>
      </c>
      <c r="HJ18" s="268">
        <f t="shared" si="29"/>
        <v>52961</v>
      </c>
      <c r="HK18" s="270">
        <f t="shared" si="183"/>
        <v>3177660</v>
      </c>
      <c r="HL18" s="266">
        <f t="shared" si="184"/>
        <v>60</v>
      </c>
      <c r="HM18" s="411">
        <v>38759</v>
      </c>
      <c r="HN18" s="268">
        <f t="shared" si="185"/>
        <v>38759</v>
      </c>
      <c r="HO18" s="268">
        <f t="shared" si="186"/>
        <v>50387</v>
      </c>
      <c r="HP18" s="269" t="str">
        <f t="shared" si="187"/>
        <v>CUMPLE</v>
      </c>
      <c r="HQ18" s="268">
        <f t="shared" si="30"/>
        <v>53405</v>
      </c>
      <c r="HR18" s="270">
        <f t="shared" si="188"/>
        <v>3204300</v>
      </c>
      <c r="HS18" s="266">
        <f t="shared" si="189"/>
        <v>60</v>
      </c>
      <c r="HT18" s="196">
        <v>38605</v>
      </c>
      <c r="HU18" s="268">
        <f t="shared" si="190"/>
        <v>38605</v>
      </c>
      <c r="HV18" s="268">
        <f t="shared" si="191"/>
        <v>50187</v>
      </c>
      <c r="HW18" s="269" t="str">
        <f t="shared" si="192"/>
        <v>CUMPLE</v>
      </c>
      <c r="HX18" s="268">
        <f t="shared" si="31"/>
        <v>53193</v>
      </c>
      <c r="HY18" s="270">
        <f t="shared" si="193"/>
        <v>3191580</v>
      </c>
      <c r="HZ18" s="356">
        <f t="shared" si="194"/>
        <v>60</v>
      </c>
      <c r="IA18" s="357"/>
      <c r="IB18" s="358">
        <f t="shared" si="195"/>
        <v>0</v>
      </c>
      <c r="IC18" s="358">
        <f t="shared" si="196"/>
        <v>0</v>
      </c>
      <c r="ID18" s="359" t="str">
        <f t="shared" si="197"/>
        <v>CUMPLE</v>
      </c>
      <c r="IE18" s="358">
        <f t="shared" si="32"/>
        <v>0</v>
      </c>
      <c r="IF18" s="360">
        <f t="shared" si="198"/>
        <v>0</v>
      </c>
    </row>
    <row r="19" spans="1:240" ht="30" customHeight="1" x14ac:dyDescent="0.3">
      <c r="A19" s="174"/>
      <c r="B19" s="192">
        <v>1.0069999999999999</v>
      </c>
      <c r="C19" s="193">
        <v>15122</v>
      </c>
      <c r="D19" s="194" t="s">
        <v>618</v>
      </c>
      <c r="E19" s="193" t="s">
        <v>611</v>
      </c>
      <c r="F19" s="195">
        <v>172</v>
      </c>
      <c r="G19" s="196">
        <v>35026</v>
      </c>
      <c r="H19" s="197">
        <f t="shared" si="33"/>
        <v>45534</v>
      </c>
      <c r="J19" s="356">
        <f t="shared" si="34"/>
        <v>172</v>
      </c>
      <c r="K19" s="357"/>
      <c r="L19" s="358">
        <f t="shared" si="35"/>
        <v>0</v>
      </c>
      <c r="M19" s="358">
        <f t="shared" si="36"/>
        <v>0</v>
      </c>
      <c r="N19" s="359" t="str">
        <f t="shared" si="37"/>
        <v>CUMPLE</v>
      </c>
      <c r="O19" s="358">
        <f t="shared" si="0"/>
        <v>0</v>
      </c>
      <c r="P19" s="360">
        <f t="shared" si="38"/>
        <v>0</v>
      </c>
      <c r="Q19" s="266">
        <f t="shared" si="39"/>
        <v>172</v>
      </c>
      <c r="R19" s="267">
        <v>32776</v>
      </c>
      <c r="S19" s="268">
        <f t="shared" si="40"/>
        <v>32776</v>
      </c>
      <c r="T19" s="268">
        <f t="shared" si="41"/>
        <v>42609</v>
      </c>
      <c r="U19" s="269" t="str">
        <f t="shared" si="42"/>
        <v>CUMPLE</v>
      </c>
      <c r="V19" s="268">
        <f t="shared" si="1"/>
        <v>45161</v>
      </c>
      <c r="W19" s="270">
        <f t="shared" si="43"/>
        <v>7767692</v>
      </c>
      <c r="X19" s="266">
        <f t="shared" si="44"/>
        <v>172</v>
      </c>
      <c r="Y19" s="267">
        <v>35000</v>
      </c>
      <c r="Z19" s="268">
        <f t="shared" si="45"/>
        <v>35000</v>
      </c>
      <c r="AA19" s="268">
        <f t="shared" si="46"/>
        <v>45500</v>
      </c>
      <c r="AB19" s="269" t="str">
        <f t="shared" si="47"/>
        <v>CUMPLE</v>
      </c>
      <c r="AC19" s="268">
        <f t="shared" si="2"/>
        <v>48225</v>
      </c>
      <c r="AD19" s="270">
        <f t="shared" si="48"/>
        <v>8294700</v>
      </c>
      <c r="AE19" s="266">
        <f t="shared" si="49"/>
        <v>172</v>
      </c>
      <c r="AF19" s="267">
        <v>32434</v>
      </c>
      <c r="AG19" s="268">
        <f t="shared" si="50"/>
        <v>32434</v>
      </c>
      <c r="AH19" s="268">
        <f t="shared" si="51"/>
        <v>42164</v>
      </c>
      <c r="AI19" s="269" t="str">
        <f t="shared" si="52"/>
        <v>CUMPLE</v>
      </c>
      <c r="AJ19" s="268">
        <f t="shared" si="3"/>
        <v>44690</v>
      </c>
      <c r="AK19" s="270">
        <f t="shared" si="53"/>
        <v>7686680</v>
      </c>
      <c r="AL19" s="356">
        <f t="shared" si="54"/>
        <v>172</v>
      </c>
      <c r="AM19" s="357"/>
      <c r="AN19" s="358">
        <f t="shared" si="55"/>
        <v>0</v>
      </c>
      <c r="AO19" s="358">
        <f t="shared" si="56"/>
        <v>0</v>
      </c>
      <c r="AP19" s="359" t="str">
        <f t="shared" si="57"/>
        <v>CUMPLE</v>
      </c>
      <c r="AQ19" s="358">
        <f t="shared" si="4"/>
        <v>0</v>
      </c>
      <c r="AR19" s="360">
        <f t="shared" si="58"/>
        <v>0</v>
      </c>
      <c r="AS19" s="266">
        <f t="shared" si="59"/>
        <v>172</v>
      </c>
      <c r="AT19" s="434">
        <v>31661</v>
      </c>
      <c r="AU19" s="268">
        <f t="shared" si="60"/>
        <v>31661</v>
      </c>
      <c r="AV19" s="268">
        <f t="shared" si="61"/>
        <v>41159</v>
      </c>
      <c r="AW19" s="269" t="str">
        <f t="shared" si="62"/>
        <v>CUMPLE</v>
      </c>
      <c r="AX19" s="268">
        <f t="shared" si="5"/>
        <v>43625</v>
      </c>
      <c r="AY19" s="270">
        <f t="shared" si="63"/>
        <v>7503500</v>
      </c>
      <c r="AZ19" s="266">
        <f t="shared" si="64"/>
        <v>172</v>
      </c>
      <c r="BA19" s="439">
        <v>33320</v>
      </c>
      <c r="BB19" s="268">
        <f t="shared" si="65"/>
        <v>33320</v>
      </c>
      <c r="BC19" s="268">
        <f t="shared" si="66"/>
        <v>43316</v>
      </c>
      <c r="BD19" s="269" t="str">
        <f t="shared" si="67"/>
        <v>CUMPLE</v>
      </c>
      <c r="BE19" s="268">
        <f t="shared" si="6"/>
        <v>45910</v>
      </c>
      <c r="BF19" s="270">
        <f t="shared" si="68"/>
        <v>7896520</v>
      </c>
      <c r="BG19" s="266">
        <f t="shared" si="69"/>
        <v>172</v>
      </c>
      <c r="BH19" s="196">
        <v>33099</v>
      </c>
      <c r="BI19" s="268">
        <f t="shared" si="70"/>
        <v>33099</v>
      </c>
      <c r="BJ19" s="268">
        <f t="shared" si="71"/>
        <v>43029</v>
      </c>
      <c r="BK19" s="269" t="str">
        <f t="shared" si="72"/>
        <v>CUMPLE</v>
      </c>
      <c r="BL19" s="268">
        <f t="shared" si="7"/>
        <v>45606</v>
      </c>
      <c r="BM19" s="270">
        <f t="shared" si="73"/>
        <v>7844232</v>
      </c>
      <c r="BN19" s="266">
        <f t="shared" si="74"/>
        <v>172</v>
      </c>
      <c r="BO19" s="196">
        <v>31766</v>
      </c>
      <c r="BP19" s="268">
        <f t="shared" si="75"/>
        <v>31766</v>
      </c>
      <c r="BQ19" s="268">
        <f t="shared" si="76"/>
        <v>41296</v>
      </c>
      <c r="BR19" s="269" t="str">
        <f t="shared" si="77"/>
        <v>CUMPLE</v>
      </c>
      <c r="BS19" s="268">
        <f t="shared" si="8"/>
        <v>43769</v>
      </c>
      <c r="BT19" s="270">
        <f t="shared" si="78"/>
        <v>7528268</v>
      </c>
      <c r="BU19" s="266">
        <f t="shared" si="79"/>
        <v>172</v>
      </c>
      <c r="BV19" s="441">
        <v>33278</v>
      </c>
      <c r="BW19" s="268">
        <f t="shared" si="80"/>
        <v>33278</v>
      </c>
      <c r="BX19" s="268">
        <f t="shared" si="81"/>
        <v>43261</v>
      </c>
      <c r="BY19" s="269" t="str">
        <f t="shared" si="82"/>
        <v>CUMPLE</v>
      </c>
      <c r="BZ19" s="268">
        <f t="shared" si="9"/>
        <v>45853</v>
      </c>
      <c r="CA19" s="270">
        <f t="shared" si="83"/>
        <v>7886716</v>
      </c>
      <c r="CB19" s="266">
        <f t="shared" si="84"/>
        <v>172</v>
      </c>
      <c r="CC19" s="267">
        <v>32467</v>
      </c>
      <c r="CD19" s="268">
        <f t="shared" si="85"/>
        <v>32467</v>
      </c>
      <c r="CE19" s="268">
        <f t="shared" si="86"/>
        <v>42207</v>
      </c>
      <c r="CF19" s="269" t="str">
        <f t="shared" si="87"/>
        <v>CUMPLE</v>
      </c>
      <c r="CG19" s="268">
        <f t="shared" si="10"/>
        <v>44735</v>
      </c>
      <c r="CH19" s="270">
        <f t="shared" si="88"/>
        <v>7694420</v>
      </c>
      <c r="CI19" s="266">
        <f t="shared" si="89"/>
        <v>172</v>
      </c>
      <c r="CJ19" s="267">
        <v>33485</v>
      </c>
      <c r="CK19" s="268">
        <f t="shared" si="90"/>
        <v>33485</v>
      </c>
      <c r="CL19" s="268">
        <f t="shared" si="91"/>
        <v>43531</v>
      </c>
      <c r="CM19" s="269" t="str">
        <f t="shared" si="92"/>
        <v>CUMPLE</v>
      </c>
      <c r="CN19" s="268">
        <f t="shared" si="11"/>
        <v>46138</v>
      </c>
      <c r="CO19" s="270">
        <f t="shared" si="93"/>
        <v>7935736</v>
      </c>
      <c r="CP19" s="266">
        <f t="shared" si="94"/>
        <v>172</v>
      </c>
      <c r="CQ19" s="267">
        <v>33072</v>
      </c>
      <c r="CR19" s="268">
        <f t="shared" si="95"/>
        <v>33072</v>
      </c>
      <c r="CS19" s="268">
        <f t="shared" si="96"/>
        <v>42994</v>
      </c>
      <c r="CT19" s="269" t="str">
        <f t="shared" si="97"/>
        <v>CUMPLE</v>
      </c>
      <c r="CU19" s="268">
        <f t="shared" si="12"/>
        <v>45569</v>
      </c>
      <c r="CV19" s="270">
        <f t="shared" si="98"/>
        <v>7837868</v>
      </c>
      <c r="CW19" s="266">
        <f t="shared" si="99"/>
        <v>172</v>
      </c>
      <c r="CX19" s="196">
        <v>33272</v>
      </c>
      <c r="CY19" s="268">
        <f t="shared" si="100"/>
        <v>33272</v>
      </c>
      <c r="CZ19" s="268">
        <f t="shared" si="101"/>
        <v>43254</v>
      </c>
      <c r="DA19" s="269" t="str">
        <f t="shared" si="102"/>
        <v>CUMPLE</v>
      </c>
      <c r="DB19" s="268">
        <f t="shared" si="13"/>
        <v>45844</v>
      </c>
      <c r="DC19" s="270">
        <f t="shared" si="103"/>
        <v>7885168</v>
      </c>
      <c r="DD19" s="266">
        <f t="shared" si="104"/>
        <v>172</v>
      </c>
      <c r="DE19" s="267">
        <v>32322</v>
      </c>
      <c r="DF19" s="268">
        <f t="shared" si="105"/>
        <v>32322</v>
      </c>
      <c r="DG19" s="268">
        <f t="shared" si="106"/>
        <v>42019</v>
      </c>
      <c r="DH19" s="269" t="str">
        <f t="shared" si="107"/>
        <v>CUMPLE</v>
      </c>
      <c r="DI19" s="268">
        <f t="shared" si="14"/>
        <v>44535</v>
      </c>
      <c r="DJ19" s="270">
        <f t="shared" si="108"/>
        <v>7660020</v>
      </c>
      <c r="DK19" s="266">
        <f t="shared" si="109"/>
        <v>172</v>
      </c>
      <c r="DL19" s="267">
        <v>33170</v>
      </c>
      <c r="DM19" s="268">
        <f t="shared" si="110"/>
        <v>33170</v>
      </c>
      <c r="DN19" s="268">
        <f t="shared" si="111"/>
        <v>43121</v>
      </c>
      <c r="DO19" s="269" t="str">
        <f t="shared" si="112"/>
        <v>CUMPLE</v>
      </c>
      <c r="DP19" s="268">
        <f t="shared" si="15"/>
        <v>45704</v>
      </c>
      <c r="DQ19" s="270">
        <f t="shared" si="113"/>
        <v>7861088</v>
      </c>
      <c r="DR19" s="356">
        <f t="shared" si="114"/>
        <v>172</v>
      </c>
      <c r="DS19" s="357"/>
      <c r="DT19" s="358">
        <f t="shared" si="115"/>
        <v>0</v>
      </c>
      <c r="DU19" s="358">
        <f t="shared" si="116"/>
        <v>0</v>
      </c>
      <c r="DV19" s="359" t="str">
        <f t="shared" si="117"/>
        <v>CUMPLE</v>
      </c>
      <c r="DW19" s="358">
        <f t="shared" si="16"/>
        <v>0</v>
      </c>
      <c r="DX19" s="360">
        <f t="shared" si="118"/>
        <v>0</v>
      </c>
      <c r="DY19" s="356">
        <f t="shared" si="119"/>
        <v>172</v>
      </c>
      <c r="DZ19" s="357"/>
      <c r="EA19" s="358">
        <f t="shared" si="120"/>
        <v>0</v>
      </c>
      <c r="EB19" s="358">
        <f t="shared" si="121"/>
        <v>0</v>
      </c>
      <c r="EC19" s="359" t="str">
        <f t="shared" si="122"/>
        <v>CUMPLE</v>
      </c>
      <c r="ED19" s="358">
        <f t="shared" si="17"/>
        <v>0</v>
      </c>
      <c r="EE19" s="360">
        <f t="shared" si="123"/>
        <v>0</v>
      </c>
      <c r="EF19" s="266">
        <f t="shared" si="124"/>
        <v>172</v>
      </c>
      <c r="EG19" s="267">
        <v>32283</v>
      </c>
      <c r="EH19" s="268">
        <f t="shared" si="125"/>
        <v>32283</v>
      </c>
      <c r="EI19" s="268">
        <f t="shared" si="126"/>
        <v>41968</v>
      </c>
      <c r="EJ19" s="269" t="str">
        <f t="shared" si="127"/>
        <v>CUMPLE</v>
      </c>
      <c r="EK19" s="268">
        <f t="shared" si="18"/>
        <v>44482</v>
      </c>
      <c r="EL19" s="270">
        <f t="shared" si="128"/>
        <v>7650904</v>
      </c>
      <c r="EM19" s="356">
        <f t="shared" si="129"/>
        <v>172</v>
      </c>
      <c r="EN19" s="357"/>
      <c r="EO19" s="358">
        <f t="shared" si="130"/>
        <v>0</v>
      </c>
      <c r="EP19" s="358">
        <f t="shared" si="131"/>
        <v>0</v>
      </c>
      <c r="EQ19" s="359" t="str">
        <f t="shared" si="132"/>
        <v>CUMPLE</v>
      </c>
      <c r="ER19" s="358">
        <f t="shared" si="19"/>
        <v>0</v>
      </c>
      <c r="ES19" s="360">
        <f t="shared" si="133"/>
        <v>0</v>
      </c>
      <c r="ET19" s="266">
        <f t="shared" si="134"/>
        <v>172</v>
      </c>
      <c r="EU19" s="267">
        <v>33975</v>
      </c>
      <c r="EV19" s="268">
        <f t="shared" si="135"/>
        <v>33975</v>
      </c>
      <c r="EW19" s="268">
        <f t="shared" si="136"/>
        <v>44168</v>
      </c>
      <c r="EX19" s="269" t="str">
        <f t="shared" si="137"/>
        <v>CUMPLE</v>
      </c>
      <c r="EY19" s="268">
        <f t="shared" si="20"/>
        <v>46813</v>
      </c>
      <c r="EZ19" s="270">
        <f t="shared" si="138"/>
        <v>8051836</v>
      </c>
      <c r="FA19" s="266">
        <f t="shared" si="139"/>
        <v>172</v>
      </c>
      <c r="FB19" s="196">
        <v>33229</v>
      </c>
      <c r="FC19" s="268">
        <f t="shared" si="140"/>
        <v>33229</v>
      </c>
      <c r="FD19" s="268">
        <f t="shared" si="141"/>
        <v>43198</v>
      </c>
      <c r="FE19" s="269" t="str">
        <f t="shared" si="142"/>
        <v>CUMPLE</v>
      </c>
      <c r="FF19" s="268">
        <f t="shared" si="21"/>
        <v>45785</v>
      </c>
      <c r="FG19" s="270">
        <f t="shared" si="143"/>
        <v>7875020</v>
      </c>
      <c r="FH19" s="266">
        <f t="shared" si="144"/>
        <v>172</v>
      </c>
      <c r="FI19" s="267">
        <v>32667</v>
      </c>
      <c r="FJ19" s="268">
        <f t="shared" si="145"/>
        <v>32667</v>
      </c>
      <c r="FK19" s="268">
        <f t="shared" si="146"/>
        <v>42467</v>
      </c>
      <c r="FL19" s="269" t="str">
        <f t="shared" si="147"/>
        <v>CUMPLE</v>
      </c>
      <c r="FM19" s="268">
        <f t="shared" si="22"/>
        <v>45011</v>
      </c>
      <c r="FN19" s="270">
        <f t="shared" si="148"/>
        <v>7741892</v>
      </c>
      <c r="FO19" s="266">
        <f t="shared" si="149"/>
        <v>172</v>
      </c>
      <c r="FP19" s="267" t="s">
        <v>825</v>
      </c>
      <c r="FQ19" s="268">
        <f t="shared" si="150"/>
        <v>32408</v>
      </c>
      <c r="FR19" s="268">
        <f t="shared" si="151"/>
        <v>42130</v>
      </c>
      <c r="FS19" s="269" t="str">
        <f t="shared" si="152"/>
        <v>CUMPLE</v>
      </c>
      <c r="FT19" s="268">
        <f t="shared" si="23"/>
        <v>44654</v>
      </c>
      <c r="FU19" s="270">
        <f t="shared" si="153"/>
        <v>7680488</v>
      </c>
      <c r="FV19" s="266">
        <f t="shared" si="154"/>
        <v>172</v>
      </c>
      <c r="FW19" s="267">
        <v>32949</v>
      </c>
      <c r="FX19" s="268">
        <f t="shared" si="155"/>
        <v>32949</v>
      </c>
      <c r="FY19" s="268">
        <f t="shared" si="156"/>
        <v>42834</v>
      </c>
      <c r="FZ19" s="269" t="str">
        <f t="shared" si="157"/>
        <v>CUMPLE</v>
      </c>
      <c r="GA19" s="268">
        <f t="shared" si="24"/>
        <v>45399</v>
      </c>
      <c r="GB19" s="270">
        <f t="shared" si="158"/>
        <v>7808628</v>
      </c>
      <c r="GC19" s="356">
        <f t="shared" si="159"/>
        <v>172</v>
      </c>
      <c r="GD19" s="357"/>
      <c r="GE19" s="358">
        <f t="shared" si="160"/>
        <v>0</v>
      </c>
      <c r="GF19" s="358">
        <f t="shared" si="161"/>
        <v>0</v>
      </c>
      <c r="GG19" s="359" t="str">
        <f t="shared" si="162"/>
        <v>CUMPLE</v>
      </c>
      <c r="GH19" s="358">
        <f t="shared" si="25"/>
        <v>0</v>
      </c>
      <c r="GI19" s="360">
        <f t="shared" si="163"/>
        <v>0</v>
      </c>
      <c r="GJ19" s="266">
        <f t="shared" si="164"/>
        <v>172</v>
      </c>
      <c r="GK19" s="196">
        <v>33325</v>
      </c>
      <c r="GL19" s="268">
        <f t="shared" si="165"/>
        <v>33325</v>
      </c>
      <c r="GM19" s="268">
        <f t="shared" si="166"/>
        <v>43323</v>
      </c>
      <c r="GN19" s="269" t="str">
        <f t="shared" si="167"/>
        <v>CUMPLE</v>
      </c>
      <c r="GO19" s="268">
        <f t="shared" si="26"/>
        <v>45917</v>
      </c>
      <c r="GP19" s="270">
        <f t="shared" si="168"/>
        <v>7897724</v>
      </c>
      <c r="GQ19" s="266">
        <f t="shared" si="169"/>
        <v>172</v>
      </c>
      <c r="GR19" s="407">
        <v>33394</v>
      </c>
      <c r="GS19" s="268">
        <f t="shared" si="170"/>
        <v>33394</v>
      </c>
      <c r="GT19" s="268">
        <f t="shared" si="171"/>
        <v>43412</v>
      </c>
      <c r="GU19" s="269" t="str">
        <f t="shared" si="172"/>
        <v>CUMPLE</v>
      </c>
      <c r="GV19" s="268">
        <f t="shared" si="27"/>
        <v>46012</v>
      </c>
      <c r="GW19" s="270">
        <f t="shared" si="173"/>
        <v>7914064</v>
      </c>
      <c r="GX19" s="356">
        <f t="shared" si="174"/>
        <v>172</v>
      </c>
      <c r="GY19" s="357"/>
      <c r="GZ19" s="358">
        <f t="shared" si="175"/>
        <v>0</v>
      </c>
      <c r="HA19" s="358">
        <f t="shared" si="176"/>
        <v>0</v>
      </c>
      <c r="HB19" s="359" t="str">
        <f t="shared" si="177"/>
        <v>CUMPLE</v>
      </c>
      <c r="HC19" s="358">
        <f t="shared" si="28"/>
        <v>0</v>
      </c>
      <c r="HD19" s="360">
        <f t="shared" si="178"/>
        <v>0</v>
      </c>
      <c r="HE19" s="266">
        <f t="shared" si="179"/>
        <v>172</v>
      </c>
      <c r="HF19" s="411">
        <v>33044</v>
      </c>
      <c r="HG19" s="268">
        <f t="shared" si="180"/>
        <v>33044</v>
      </c>
      <c r="HH19" s="268">
        <f t="shared" si="181"/>
        <v>42957</v>
      </c>
      <c r="HI19" s="269" t="str">
        <f t="shared" si="182"/>
        <v>CUMPLE</v>
      </c>
      <c r="HJ19" s="268">
        <f t="shared" si="29"/>
        <v>45530</v>
      </c>
      <c r="HK19" s="270">
        <f t="shared" si="183"/>
        <v>7831160</v>
      </c>
      <c r="HL19" s="266">
        <f t="shared" si="184"/>
        <v>172</v>
      </c>
      <c r="HM19" s="411">
        <v>33320</v>
      </c>
      <c r="HN19" s="268">
        <f t="shared" si="185"/>
        <v>33320</v>
      </c>
      <c r="HO19" s="268">
        <f t="shared" si="186"/>
        <v>43316</v>
      </c>
      <c r="HP19" s="269" t="str">
        <f t="shared" si="187"/>
        <v>CUMPLE</v>
      </c>
      <c r="HQ19" s="268">
        <f t="shared" si="30"/>
        <v>45910</v>
      </c>
      <c r="HR19" s="270">
        <f t="shared" si="188"/>
        <v>7896520</v>
      </c>
      <c r="HS19" s="266">
        <f t="shared" si="189"/>
        <v>172</v>
      </c>
      <c r="HT19" s="196">
        <v>33188</v>
      </c>
      <c r="HU19" s="268">
        <f t="shared" si="190"/>
        <v>33188</v>
      </c>
      <c r="HV19" s="268">
        <f t="shared" si="191"/>
        <v>43144</v>
      </c>
      <c r="HW19" s="269" t="str">
        <f t="shared" si="192"/>
        <v>CUMPLE</v>
      </c>
      <c r="HX19" s="268">
        <f t="shared" si="31"/>
        <v>45729</v>
      </c>
      <c r="HY19" s="270">
        <f t="shared" si="193"/>
        <v>7865388</v>
      </c>
      <c r="HZ19" s="356">
        <f t="shared" si="194"/>
        <v>172</v>
      </c>
      <c r="IA19" s="357"/>
      <c r="IB19" s="358">
        <f t="shared" si="195"/>
        <v>0</v>
      </c>
      <c r="IC19" s="358">
        <f t="shared" si="196"/>
        <v>0</v>
      </c>
      <c r="ID19" s="359" t="str">
        <f t="shared" si="197"/>
        <v>CUMPLE</v>
      </c>
      <c r="IE19" s="358">
        <f t="shared" si="32"/>
        <v>0</v>
      </c>
      <c r="IF19" s="360">
        <f t="shared" si="198"/>
        <v>0</v>
      </c>
    </row>
    <row r="20" spans="1:240" ht="30" customHeight="1" x14ac:dyDescent="0.3">
      <c r="A20" s="174"/>
      <c r="B20" s="192">
        <v>1.008</v>
      </c>
      <c r="C20" s="193">
        <v>12802</v>
      </c>
      <c r="D20" s="194" t="s">
        <v>619</v>
      </c>
      <c r="E20" s="193" t="s">
        <v>620</v>
      </c>
      <c r="F20" s="195">
        <v>2</v>
      </c>
      <c r="G20" s="196">
        <v>16277</v>
      </c>
      <c r="H20" s="197">
        <f t="shared" si="33"/>
        <v>21160</v>
      </c>
      <c r="J20" s="356">
        <f t="shared" si="34"/>
        <v>2</v>
      </c>
      <c r="K20" s="357"/>
      <c r="L20" s="358">
        <f t="shared" si="35"/>
        <v>0</v>
      </c>
      <c r="M20" s="358">
        <f t="shared" si="36"/>
        <v>0</v>
      </c>
      <c r="N20" s="359" t="str">
        <f t="shared" si="37"/>
        <v>CUMPLE</v>
      </c>
      <c r="O20" s="358">
        <f t="shared" si="0"/>
        <v>0</v>
      </c>
      <c r="P20" s="360">
        <f t="shared" si="38"/>
        <v>0</v>
      </c>
      <c r="Q20" s="266">
        <f t="shared" si="39"/>
        <v>2</v>
      </c>
      <c r="R20" s="267">
        <v>15231</v>
      </c>
      <c r="S20" s="268">
        <f t="shared" si="40"/>
        <v>15231</v>
      </c>
      <c r="T20" s="268">
        <f t="shared" si="41"/>
        <v>19800</v>
      </c>
      <c r="U20" s="269" t="str">
        <f t="shared" si="42"/>
        <v>CUMPLE</v>
      </c>
      <c r="V20" s="268">
        <f t="shared" si="1"/>
        <v>20986</v>
      </c>
      <c r="W20" s="270">
        <f t="shared" si="43"/>
        <v>41972</v>
      </c>
      <c r="X20" s="266">
        <f t="shared" si="44"/>
        <v>2</v>
      </c>
      <c r="Y20" s="267">
        <v>16200</v>
      </c>
      <c r="Z20" s="268">
        <f t="shared" si="45"/>
        <v>16200</v>
      </c>
      <c r="AA20" s="268">
        <f t="shared" si="46"/>
        <v>21060</v>
      </c>
      <c r="AB20" s="269" t="str">
        <f t="shared" si="47"/>
        <v>CUMPLE</v>
      </c>
      <c r="AC20" s="268">
        <f t="shared" si="2"/>
        <v>22321</v>
      </c>
      <c r="AD20" s="270">
        <f t="shared" si="48"/>
        <v>44642</v>
      </c>
      <c r="AE20" s="266">
        <f t="shared" si="49"/>
        <v>2</v>
      </c>
      <c r="AF20" s="267">
        <v>15073</v>
      </c>
      <c r="AG20" s="268">
        <f t="shared" si="50"/>
        <v>15073</v>
      </c>
      <c r="AH20" s="268">
        <f t="shared" si="51"/>
        <v>19595</v>
      </c>
      <c r="AI20" s="269" t="str">
        <f t="shared" si="52"/>
        <v>CUMPLE</v>
      </c>
      <c r="AJ20" s="268">
        <f t="shared" si="3"/>
        <v>20769</v>
      </c>
      <c r="AK20" s="270">
        <f t="shared" si="53"/>
        <v>41538</v>
      </c>
      <c r="AL20" s="356">
        <f t="shared" si="54"/>
        <v>2</v>
      </c>
      <c r="AM20" s="357"/>
      <c r="AN20" s="358">
        <f t="shared" si="55"/>
        <v>0</v>
      </c>
      <c r="AO20" s="358">
        <f t="shared" si="56"/>
        <v>0</v>
      </c>
      <c r="AP20" s="359" t="str">
        <f t="shared" si="57"/>
        <v>CUMPLE</v>
      </c>
      <c r="AQ20" s="358">
        <f t="shared" si="4"/>
        <v>0</v>
      </c>
      <c r="AR20" s="360">
        <f t="shared" si="58"/>
        <v>0</v>
      </c>
      <c r="AS20" s="266">
        <f t="shared" si="59"/>
        <v>2</v>
      </c>
      <c r="AT20" s="434">
        <v>14711</v>
      </c>
      <c r="AU20" s="268">
        <f t="shared" si="60"/>
        <v>14711</v>
      </c>
      <c r="AV20" s="268">
        <f t="shared" si="61"/>
        <v>19124</v>
      </c>
      <c r="AW20" s="269" t="str">
        <f t="shared" si="62"/>
        <v>CUMPLE</v>
      </c>
      <c r="AX20" s="268">
        <f t="shared" si="5"/>
        <v>20270</v>
      </c>
      <c r="AY20" s="270">
        <f t="shared" si="63"/>
        <v>40540</v>
      </c>
      <c r="AZ20" s="266">
        <f t="shared" si="64"/>
        <v>2</v>
      </c>
      <c r="BA20" s="439">
        <v>15484</v>
      </c>
      <c r="BB20" s="268">
        <f t="shared" si="65"/>
        <v>15484</v>
      </c>
      <c r="BC20" s="268">
        <f t="shared" si="66"/>
        <v>20129</v>
      </c>
      <c r="BD20" s="269" t="str">
        <f t="shared" si="67"/>
        <v>CUMPLE</v>
      </c>
      <c r="BE20" s="268">
        <f t="shared" si="6"/>
        <v>21335</v>
      </c>
      <c r="BF20" s="270">
        <f t="shared" si="68"/>
        <v>42670</v>
      </c>
      <c r="BG20" s="266">
        <f t="shared" si="69"/>
        <v>2</v>
      </c>
      <c r="BH20" s="196">
        <v>15381</v>
      </c>
      <c r="BI20" s="268">
        <f t="shared" si="70"/>
        <v>15381</v>
      </c>
      <c r="BJ20" s="268">
        <f t="shared" si="71"/>
        <v>19995</v>
      </c>
      <c r="BK20" s="269" t="str">
        <f t="shared" si="72"/>
        <v>CUMPLE</v>
      </c>
      <c r="BL20" s="268">
        <f t="shared" si="7"/>
        <v>21193</v>
      </c>
      <c r="BM20" s="270">
        <f t="shared" si="73"/>
        <v>42386</v>
      </c>
      <c r="BN20" s="266">
        <f t="shared" si="74"/>
        <v>2</v>
      </c>
      <c r="BO20" s="196">
        <v>14760</v>
      </c>
      <c r="BP20" s="268">
        <f t="shared" si="75"/>
        <v>14760</v>
      </c>
      <c r="BQ20" s="268">
        <f t="shared" si="76"/>
        <v>19188</v>
      </c>
      <c r="BR20" s="269" t="str">
        <f t="shared" si="77"/>
        <v>CUMPLE</v>
      </c>
      <c r="BS20" s="268">
        <f t="shared" si="8"/>
        <v>20337</v>
      </c>
      <c r="BT20" s="270">
        <f t="shared" si="78"/>
        <v>40674</v>
      </c>
      <c r="BU20" s="266">
        <f t="shared" si="79"/>
        <v>2</v>
      </c>
      <c r="BV20" s="441">
        <v>15465</v>
      </c>
      <c r="BW20" s="268">
        <f t="shared" si="80"/>
        <v>15465</v>
      </c>
      <c r="BX20" s="268">
        <f t="shared" si="81"/>
        <v>20105</v>
      </c>
      <c r="BY20" s="269" t="str">
        <f t="shared" si="82"/>
        <v>CUMPLE</v>
      </c>
      <c r="BZ20" s="268">
        <f t="shared" si="9"/>
        <v>21309</v>
      </c>
      <c r="CA20" s="270">
        <f t="shared" si="83"/>
        <v>42618</v>
      </c>
      <c r="CB20" s="266">
        <f t="shared" si="84"/>
        <v>2</v>
      </c>
      <c r="CC20" s="267">
        <v>15087</v>
      </c>
      <c r="CD20" s="268">
        <f t="shared" si="85"/>
        <v>15087</v>
      </c>
      <c r="CE20" s="268">
        <f t="shared" si="86"/>
        <v>19613</v>
      </c>
      <c r="CF20" s="269" t="str">
        <f t="shared" si="87"/>
        <v>CUMPLE</v>
      </c>
      <c r="CG20" s="268">
        <f t="shared" si="10"/>
        <v>20788</v>
      </c>
      <c r="CH20" s="270">
        <f t="shared" si="88"/>
        <v>41576</v>
      </c>
      <c r="CI20" s="266">
        <f t="shared" si="89"/>
        <v>2</v>
      </c>
      <c r="CJ20" s="267">
        <v>15561</v>
      </c>
      <c r="CK20" s="268">
        <f t="shared" si="90"/>
        <v>15561</v>
      </c>
      <c r="CL20" s="268">
        <f t="shared" si="91"/>
        <v>20229</v>
      </c>
      <c r="CM20" s="269" t="str">
        <f t="shared" si="92"/>
        <v>CUMPLE</v>
      </c>
      <c r="CN20" s="268">
        <f t="shared" si="11"/>
        <v>21441</v>
      </c>
      <c r="CO20" s="270">
        <f t="shared" si="93"/>
        <v>42882</v>
      </c>
      <c r="CP20" s="266">
        <f t="shared" si="94"/>
        <v>2</v>
      </c>
      <c r="CQ20" s="267">
        <v>15369</v>
      </c>
      <c r="CR20" s="268">
        <f t="shared" si="95"/>
        <v>15369</v>
      </c>
      <c r="CS20" s="268">
        <f t="shared" si="96"/>
        <v>19980</v>
      </c>
      <c r="CT20" s="269" t="str">
        <f t="shared" si="97"/>
        <v>CUMPLE</v>
      </c>
      <c r="CU20" s="268">
        <f t="shared" si="12"/>
        <v>21176</v>
      </c>
      <c r="CV20" s="270">
        <f t="shared" si="98"/>
        <v>42352</v>
      </c>
      <c r="CW20" s="266">
        <f t="shared" si="99"/>
        <v>2</v>
      </c>
      <c r="CX20" s="196">
        <v>15460</v>
      </c>
      <c r="CY20" s="268">
        <f t="shared" si="100"/>
        <v>15460</v>
      </c>
      <c r="CZ20" s="268">
        <f t="shared" si="101"/>
        <v>20098</v>
      </c>
      <c r="DA20" s="269" t="str">
        <f t="shared" si="102"/>
        <v>CUMPLE</v>
      </c>
      <c r="DB20" s="268">
        <f t="shared" si="13"/>
        <v>21302</v>
      </c>
      <c r="DC20" s="270">
        <f t="shared" si="103"/>
        <v>42604</v>
      </c>
      <c r="DD20" s="266">
        <f t="shared" si="104"/>
        <v>2</v>
      </c>
      <c r="DE20" s="267">
        <v>15020</v>
      </c>
      <c r="DF20" s="268">
        <f t="shared" si="105"/>
        <v>15020</v>
      </c>
      <c r="DG20" s="268">
        <f t="shared" si="106"/>
        <v>19526</v>
      </c>
      <c r="DH20" s="269" t="str">
        <f t="shared" si="107"/>
        <v>CUMPLE</v>
      </c>
      <c r="DI20" s="268">
        <f t="shared" si="14"/>
        <v>20696</v>
      </c>
      <c r="DJ20" s="270">
        <f t="shared" si="108"/>
        <v>41392</v>
      </c>
      <c r="DK20" s="266">
        <f t="shared" si="109"/>
        <v>2</v>
      </c>
      <c r="DL20" s="267">
        <v>15414</v>
      </c>
      <c r="DM20" s="268">
        <f t="shared" si="110"/>
        <v>15414</v>
      </c>
      <c r="DN20" s="268">
        <f t="shared" si="111"/>
        <v>20038</v>
      </c>
      <c r="DO20" s="269" t="str">
        <f t="shared" si="112"/>
        <v>CUMPLE</v>
      </c>
      <c r="DP20" s="268">
        <f t="shared" si="15"/>
        <v>21238</v>
      </c>
      <c r="DQ20" s="270">
        <f t="shared" si="113"/>
        <v>42476</v>
      </c>
      <c r="DR20" s="356">
        <f t="shared" si="114"/>
        <v>2</v>
      </c>
      <c r="DS20" s="357"/>
      <c r="DT20" s="358">
        <f t="shared" si="115"/>
        <v>0</v>
      </c>
      <c r="DU20" s="358">
        <f t="shared" si="116"/>
        <v>0</v>
      </c>
      <c r="DV20" s="359" t="str">
        <f t="shared" si="117"/>
        <v>CUMPLE</v>
      </c>
      <c r="DW20" s="358">
        <f t="shared" si="16"/>
        <v>0</v>
      </c>
      <c r="DX20" s="360">
        <f t="shared" si="118"/>
        <v>0</v>
      </c>
      <c r="DY20" s="356">
        <f t="shared" si="119"/>
        <v>2</v>
      </c>
      <c r="DZ20" s="357"/>
      <c r="EA20" s="358">
        <f t="shared" si="120"/>
        <v>0</v>
      </c>
      <c r="EB20" s="358">
        <f t="shared" si="121"/>
        <v>0</v>
      </c>
      <c r="EC20" s="359" t="str">
        <f t="shared" si="122"/>
        <v>CUMPLE</v>
      </c>
      <c r="ED20" s="358">
        <f t="shared" si="17"/>
        <v>0</v>
      </c>
      <c r="EE20" s="360">
        <f t="shared" si="123"/>
        <v>0</v>
      </c>
      <c r="EF20" s="266">
        <f t="shared" si="124"/>
        <v>2</v>
      </c>
      <c r="EG20" s="267">
        <v>15003</v>
      </c>
      <c r="EH20" s="268">
        <f t="shared" si="125"/>
        <v>15003</v>
      </c>
      <c r="EI20" s="268">
        <f t="shared" si="126"/>
        <v>19504</v>
      </c>
      <c r="EJ20" s="269" t="str">
        <f t="shared" si="127"/>
        <v>CUMPLE</v>
      </c>
      <c r="EK20" s="268">
        <f t="shared" si="18"/>
        <v>20672</v>
      </c>
      <c r="EL20" s="270">
        <f t="shared" si="128"/>
        <v>41344</v>
      </c>
      <c r="EM20" s="356">
        <f t="shared" si="129"/>
        <v>2</v>
      </c>
      <c r="EN20" s="357"/>
      <c r="EO20" s="358">
        <f t="shared" si="130"/>
        <v>0</v>
      </c>
      <c r="EP20" s="358">
        <f t="shared" si="131"/>
        <v>0</v>
      </c>
      <c r="EQ20" s="359" t="str">
        <f t="shared" si="132"/>
        <v>CUMPLE</v>
      </c>
      <c r="ER20" s="358">
        <f t="shared" si="19"/>
        <v>0</v>
      </c>
      <c r="ES20" s="360">
        <f t="shared" si="133"/>
        <v>0</v>
      </c>
      <c r="ET20" s="266">
        <f t="shared" si="134"/>
        <v>2</v>
      </c>
      <c r="EU20" s="267">
        <v>15789</v>
      </c>
      <c r="EV20" s="268">
        <f t="shared" si="135"/>
        <v>15789</v>
      </c>
      <c r="EW20" s="268">
        <f t="shared" si="136"/>
        <v>20526</v>
      </c>
      <c r="EX20" s="269" t="str">
        <f t="shared" si="137"/>
        <v>CUMPLE</v>
      </c>
      <c r="EY20" s="268">
        <f t="shared" si="20"/>
        <v>21755</v>
      </c>
      <c r="EZ20" s="270">
        <f t="shared" si="138"/>
        <v>43510</v>
      </c>
      <c r="FA20" s="266">
        <f t="shared" si="139"/>
        <v>2</v>
      </c>
      <c r="FB20" s="196">
        <v>15442</v>
      </c>
      <c r="FC20" s="268">
        <f t="shared" si="140"/>
        <v>15442</v>
      </c>
      <c r="FD20" s="268">
        <f t="shared" si="141"/>
        <v>20075</v>
      </c>
      <c r="FE20" s="269" t="str">
        <f t="shared" si="142"/>
        <v>CUMPLE</v>
      </c>
      <c r="FF20" s="268">
        <f t="shared" si="21"/>
        <v>21277</v>
      </c>
      <c r="FG20" s="270">
        <f t="shared" si="143"/>
        <v>42554</v>
      </c>
      <c r="FH20" s="266">
        <f t="shared" si="144"/>
        <v>2</v>
      </c>
      <c r="FI20" s="267">
        <v>15181</v>
      </c>
      <c r="FJ20" s="268">
        <f t="shared" si="145"/>
        <v>15181</v>
      </c>
      <c r="FK20" s="268">
        <f t="shared" si="146"/>
        <v>19735</v>
      </c>
      <c r="FL20" s="269" t="str">
        <f t="shared" si="147"/>
        <v>CUMPLE</v>
      </c>
      <c r="FM20" s="268">
        <f t="shared" si="22"/>
        <v>20917</v>
      </c>
      <c r="FN20" s="270">
        <f t="shared" si="148"/>
        <v>41834</v>
      </c>
      <c r="FO20" s="266">
        <f t="shared" si="149"/>
        <v>2</v>
      </c>
      <c r="FP20" s="267" t="s">
        <v>826</v>
      </c>
      <c r="FQ20" s="268">
        <f t="shared" si="150"/>
        <v>15060</v>
      </c>
      <c r="FR20" s="268">
        <f t="shared" si="151"/>
        <v>19578</v>
      </c>
      <c r="FS20" s="269" t="str">
        <f t="shared" si="152"/>
        <v>CUMPLE</v>
      </c>
      <c r="FT20" s="268">
        <f t="shared" si="23"/>
        <v>20751</v>
      </c>
      <c r="FU20" s="270">
        <f t="shared" si="153"/>
        <v>41502</v>
      </c>
      <c r="FV20" s="266">
        <f t="shared" si="154"/>
        <v>2</v>
      </c>
      <c r="FW20" s="267">
        <v>15312</v>
      </c>
      <c r="FX20" s="268">
        <f t="shared" si="155"/>
        <v>15312</v>
      </c>
      <c r="FY20" s="268">
        <f t="shared" si="156"/>
        <v>19906</v>
      </c>
      <c r="FZ20" s="269" t="str">
        <f t="shared" si="157"/>
        <v>CUMPLE</v>
      </c>
      <c r="GA20" s="268">
        <f t="shared" si="24"/>
        <v>21098</v>
      </c>
      <c r="GB20" s="270">
        <f t="shared" si="158"/>
        <v>42196</v>
      </c>
      <c r="GC20" s="356">
        <f t="shared" si="159"/>
        <v>2</v>
      </c>
      <c r="GD20" s="357"/>
      <c r="GE20" s="358">
        <f t="shared" si="160"/>
        <v>0</v>
      </c>
      <c r="GF20" s="358">
        <f t="shared" si="161"/>
        <v>0</v>
      </c>
      <c r="GG20" s="359" t="str">
        <f t="shared" si="162"/>
        <v>CUMPLE</v>
      </c>
      <c r="GH20" s="358">
        <f t="shared" si="25"/>
        <v>0</v>
      </c>
      <c r="GI20" s="360">
        <f t="shared" si="163"/>
        <v>0</v>
      </c>
      <c r="GJ20" s="266">
        <f t="shared" si="164"/>
        <v>2</v>
      </c>
      <c r="GK20" s="196">
        <v>15487</v>
      </c>
      <c r="GL20" s="268">
        <f t="shared" si="165"/>
        <v>15487</v>
      </c>
      <c r="GM20" s="268">
        <f t="shared" si="166"/>
        <v>20133</v>
      </c>
      <c r="GN20" s="269" t="str">
        <f t="shared" si="167"/>
        <v>CUMPLE</v>
      </c>
      <c r="GO20" s="268">
        <f t="shared" si="26"/>
        <v>21339</v>
      </c>
      <c r="GP20" s="270">
        <f t="shared" si="168"/>
        <v>42678</v>
      </c>
      <c r="GQ20" s="266">
        <f t="shared" si="169"/>
        <v>2</v>
      </c>
      <c r="GR20" s="407">
        <v>15518</v>
      </c>
      <c r="GS20" s="268">
        <f t="shared" si="170"/>
        <v>15518</v>
      </c>
      <c r="GT20" s="268">
        <f t="shared" si="171"/>
        <v>20173</v>
      </c>
      <c r="GU20" s="269" t="str">
        <f t="shared" si="172"/>
        <v>CUMPLE</v>
      </c>
      <c r="GV20" s="268">
        <f t="shared" si="27"/>
        <v>21382</v>
      </c>
      <c r="GW20" s="270">
        <f t="shared" si="173"/>
        <v>42764</v>
      </c>
      <c r="GX20" s="356">
        <f t="shared" si="174"/>
        <v>2</v>
      </c>
      <c r="GY20" s="357"/>
      <c r="GZ20" s="358">
        <f t="shared" si="175"/>
        <v>0</v>
      </c>
      <c r="HA20" s="358">
        <f t="shared" si="176"/>
        <v>0</v>
      </c>
      <c r="HB20" s="359" t="str">
        <f t="shared" si="177"/>
        <v>CUMPLE</v>
      </c>
      <c r="HC20" s="358">
        <f t="shared" si="28"/>
        <v>0</v>
      </c>
      <c r="HD20" s="360">
        <f t="shared" si="178"/>
        <v>0</v>
      </c>
      <c r="HE20" s="266">
        <f t="shared" si="179"/>
        <v>2</v>
      </c>
      <c r="HF20" s="411">
        <v>15356</v>
      </c>
      <c r="HG20" s="268">
        <f t="shared" si="180"/>
        <v>15356</v>
      </c>
      <c r="HH20" s="268">
        <f t="shared" si="181"/>
        <v>19963</v>
      </c>
      <c r="HI20" s="269" t="str">
        <f t="shared" si="182"/>
        <v>CUMPLE</v>
      </c>
      <c r="HJ20" s="268">
        <f t="shared" si="29"/>
        <v>21159</v>
      </c>
      <c r="HK20" s="270">
        <f t="shared" si="183"/>
        <v>42318</v>
      </c>
      <c r="HL20" s="266">
        <f t="shared" si="184"/>
        <v>2</v>
      </c>
      <c r="HM20" s="411">
        <v>15484</v>
      </c>
      <c r="HN20" s="268">
        <f t="shared" si="185"/>
        <v>15484</v>
      </c>
      <c r="HO20" s="268">
        <f t="shared" si="186"/>
        <v>20129</v>
      </c>
      <c r="HP20" s="269" t="str">
        <f t="shared" si="187"/>
        <v>CUMPLE</v>
      </c>
      <c r="HQ20" s="268">
        <f t="shared" si="30"/>
        <v>21335</v>
      </c>
      <c r="HR20" s="270">
        <f t="shared" si="188"/>
        <v>42670</v>
      </c>
      <c r="HS20" s="266">
        <f t="shared" si="189"/>
        <v>2</v>
      </c>
      <c r="HT20" s="196">
        <v>15423</v>
      </c>
      <c r="HU20" s="268">
        <f t="shared" si="190"/>
        <v>15423</v>
      </c>
      <c r="HV20" s="268">
        <f t="shared" si="191"/>
        <v>20050</v>
      </c>
      <c r="HW20" s="269" t="str">
        <f t="shared" si="192"/>
        <v>CUMPLE</v>
      </c>
      <c r="HX20" s="268">
        <f t="shared" si="31"/>
        <v>21251</v>
      </c>
      <c r="HY20" s="270">
        <f t="shared" si="193"/>
        <v>42502</v>
      </c>
      <c r="HZ20" s="356">
        <f t="shared" si="194"/>
        <v>2</v>
      </c>
      <c r="IA20" s="357"/>
      <c r="IB20" s="358">
        <f t="shared" si="195"/>
        <v>0</v>
      </c>
      <c r="IC20" s="358">
        <f t="shared" si="196"/>
        <v>0</v>
      </c>
      <c r="ID20" s="359" t="str">
        <f t="shared" si="197"/>
        <v>CUMPLE</v>
      </c>
      <c r="IE20" s="358">
        <f t="shared" si="32"/>
        <v>0</v>
      </c>
      <c r="IF20" s="360">
        <f t="shared" si="198"/>
        <v>0</v>
      </c>
    </row>
    <row r="21" spans="1:240" ht="30" customHeight="1" x14ac:dyDescent="0.3">
      <c r="A21" s="174"/>
      <c r="B21" s="192">
        <v>1.0089999999999999</v>
      </c>
      <c r="C21" s="193">
        <v>12087</v>
      </c>
      <c r="D21" s="194" t="s">
        <v>621</v>
      </c>
      <c r="E21" s="193" t="s">
        <v>620</v>
      </c>
      <c r="F21" s="195">
        <v>1</v>
      </c>
      <c r="G21" s="196">
        <v>288693</v>
      </c>
      <c r="H21" s="197">
        <f t="shared" si="33"/>
        <v>375301</v>
      </c>
      <c r="J21" s="356">
        <f t="shared" si="34"/>
        <v>1</v>
      </c>
      <c r="K21" s="357"/>
      <c r="L21" s="358">
        <f t="shared" si="35"/>
        <v>0</v>
      </c>
      <c r="M21" s="358">
        <f t="shared" si="36"/>
        <v>0</v>
      </c>
      <c r="N21" s="359" t="str">
        <f t="shared" si="37"/>
        <v>CUMPLE</v>
      </c>
      <c r="O21" s="358">
        <f t="shared" si="0"/>
        <v>0</v>
      </c>
      <c r="P21" s="360">
        <f t="shared" si="38"/>
        <v>0</v>
      </c>
      <c r="Q21" s="266">
        <f t="shared" si="39"/>
        <v>1</v>
      </c>
      <c r="R21" s="267">
        <v>270146</v>
      </c>
      <c r="S21" s="268">
        <f t="shared" si="40"/>
        <v>270146</v>
      </c>
      <c r="T21" s="268">
        <f t="shared" si="41"/>
        <v>351190</v>
      </c>
      <c r="U21" s="269" t="str">
        <f t="shared" si="42"/>
        <v>CUMPLE</v>
      </c>
      <c r="V21" s="268">
        <f t="shared" si="1"/>
        <v>372225</v>
      </c>
      <c r="W21" s="270">
        <f t="shared" si="43"/>
        <v>372225</v>
      </c>
      <c r="X21" s="266">
        <f t="shared" si="44"/>
        <v>1</v>
      </c>
      <c r="Y21" s="267">
        <v>288600</v>
      </c>
      <c r="Z21" s="268">
        <f t="shared" si="45"/>
        <v>288600</v>
      </c>
      <c r="AA21" s="268">
        <f t="shared" si="46"/>
        <v>375180</v>
      </c>
      <c r="AB21" s="269" t="str">
        <f t="shared" si="47"/>
        <v>CUMPLE</v>
      </c>
      <c r="AC21" s="268">
        <f t="shared" si="2"/>
        <v>397652</v>
      </c>
      <c r="AD21" s="270">
        <f t="shared" si="48"/>
        <v>397652</v>
      </c>
      <c r="AE21" s="266">
        <f t="shared" si="49"/>
        <v>1</v>
      </c>
      <c r="AF21" s="267">
        <v>267330</v>
      </c>
      <c r="AG21" s="268">
        <f t="shared" si="50"/>
        <v>267330</v>
      </c>
      <c r="AH21" s="268">
        <f t="shared" si="51"/>
        <v>347529</v>
      </c>
      <c r="AI21" s="269" t="str">
        <f t="shared" si="52"/>
        <v>CUMPLE</v>
      </c>
      <c r="AJ21" s="268">
        <f t="shared" si="3"/>
        <v>368345</v>
      </c>
      <c r="AK21" s="270">
        <f t="shared" si="53"/>
        <v>368345</v>
      </c>
      <c r="AL21" s="356">
        <f t="shared" si="54"/>
        <v>1</v>
      </c>
      <c r="AM21" s="357"/>
      <c r="AN21" s="358">
        <f t="shared" si="55"/>
        <v>0</v>
      </c>
      <c r="AO21" s="358">
        <f t="shared" si="56"/>
        <v>0</v>
      </c>
      <c r="AP21" s="359" t="str">
        <f t="shared" si="57"/>
        <v>CUMPLE</v>
      </c>
      <c r="AQ21" s="358">
        <f t="shared" si="4"/>
        <v>0</v>
      </c>
      <c r="AR21" s="360">
        <f t="shared" si="58"/>
        <v>0</v>
      </c>
      <c r="AS21" s="266">
        <f t="shared" si="59"/>
        <v>1</v>
      </c>
      <c r="AT21" s="434">
        <v>260975</v>
      </c>
      <c r="AU21" s="268">
        <f t="shared" si="60"/>
        <v>260975</v>
      </c>
      <c r="AV21" s="268">
        <f t="shared" si="61"/>
        <v>339268</v>
      </c>
      <c r="AW21" s="269" t="str">
        <f t="shared" si="62"/>
        <v>CUMPLE</v>
      </c>
      <c r="AX21" s="268">
        <f t="shared" si="5"/>
        <v>359589</v>
      </c>
      <c r="AY21" s="270">
        <f t="shared" si="63"/>
        <v>359589</v>
      </c>
      <c r="AZ21" s="266">
        <f t="shared" si="64"/>
        <v>1</v>
      </c>
      <c r="BA21" s="439">
        <v>274634</v>
      </c>
      <c r="BB21" s="268">
        <f t="shared" si="65"/>
        <v>274634</v>
      </c>
      <c r="BC21" s="268">
        <f t="shared" si="66"/>
        <v>357024</v>
      </c>
      <c r="BD21" s="269" t="str">
        <f t="shared" si="67"/>
        <v>CUMPLE</v>
      </c>
      <c r="BE21" s="268">
        <f t="shared" si="6"/>
        <v>378409</v>
      </c>
      <c r="BF21" s="270">
        <f t="shared" si="68"/>
        <v>378409</v>
      </c>
      <c r="BG21" s="266">
        <f t="shared" si="69"/>
        <v>1</v>
      </c>
      <c r="BH21" s="196">
        <v>272814</v>
      </c>
      <c r="BI21" s="268">
        <f t="shared" si="70"/>
        <v>272814</v>
      </c>
      <c r="BJ21" s="268">
        <f t="shared" si="71"/>
        <v>354658</v>
      </c>
      <c r="BK21" s="269" t="str">
        <f t="shared" si="72"/>
        <v>CUMPLE</v>
      </c>
      <c r="BL21" s="268">
        <f t="shared" si="7"/>
        <v>375901</v>
      </c>
      <c r="BM21" s="270">
        <f t="shared" si="73"/>
        <v>375901</v>
      </c>
      <c r="BN21" s="266">
        <f t="shared" si="74"/>
        <v>1</v>
      </c>
      <c r="BO21" s="196">
        <v>261842</v>
      </c>
      <c r="BP21" s="268">
        <f t="shared" si="75"/>
        <v>261842</v>
      </c>
      <c r="BQ21" s="268">
        <f t="shared" si="76"/>
        <v>340395</v>
      </c>
      <c r="BR21" s="269" t="str">
        <f t="shared" si="77"/>
        <v>CUMPLE</v>
      </c>
      <c r="BS21" s="268">
        <f t="shared" si="8"/>
        <v>360783</v>
      </c>
      <c r="BT21" s="270">
        <f t="shared" si="78"/>
        <v>360783</v>
      </c>
      <c r="BU21" s="266">
        <f t="shared" si="79"/>
        <v>1</v>
      </c>
      <c r="BV21" s="441">
        <v>274287</v>
      </c>
      <c r="BW21" s="268">
        <f t="shared" si="80"/>
        <v>274287</v>
      </c>
      <c r="BX21" s="268">
        <f t="shared" si="81"/>
        <v>356573</v>
      </c>
      <c r="BY21" s="269" t="str">
        <f t="shared" si="82"/>
        <v>CUMPLE</v>
      </c>
      <c r="BZ21" s="268">
        <f t="shared" si="9"/>
        <v>377931</v>
      </c>
      <c r="CA21" s="270">
        <f t="shared" si="83"/>
        <v>377931</v>
      </c>
      <c r="CB21" s="266">
        <f t="shared" si="84"/>
        <v>1</v>
      </c>
      <c r="CC21" s="267">
        <v>267616</v>
      </c>
      <c r="CD21" s="268">
        <f t="shared" si="85"/>
        <v>267616</v>
      </c>
      <c r="CE21" s="268">
        <f t="shared" si="86"/>
        <v>347901</v>
      </c>
      <c r="CF21" s="269" t="str">
        <f t="shared" si="87"/>
        <v>CUMPLE</v>
      </c>
      <c r="CG21" s="268">
        <f t="shared" si="10"/>
        <v>368739</v>
      </c>
      <c r="CH21" s="270">
        <f t="shared" si="88"/>
        <v>368739</v>
      </c>
      <c r="CI21" s="266">
        <f t="shared" si="89"/>
        <v>1</v>
      </c>
      <c r="CJ21" s="267">
        <v>275991</v>
      </c>
      <c r="CK21" s="268">
        <f t="shared" si="90"/>
        <v>275991</v>
      </c>
      <c r="CL21" s="268">
        <f t="shared" si="91"/>
        <v>358788</v>
      </c>
      <c r="CM21" s="269" t="str">
        <f t="shared" si="92"/>
        <v>CUMPLE</v>
      </c>
      <c r="CN21" s="268">
        <f t="shared" si="11"/>
        <v>380279</v>
      </c>
      <c r="CO21" s="270">
        <f t="shared" si="93"/>
        <v>380279</v>
      </c>
      <c r="CP21" s="266">
        <f t="shared" si="94"/>
        <v>1</v>
      </c>
      <c r="CQ21" s="267">
        <v>272584</v>
      </c>
      <c r="CR21" s="268">
        <f t="shared" si="95"/>
        <v>272584</v>
      </c>
      <c r="CS21" s="268">
        <f t="shared" si="96"/>
        <v>354359</v>
      </c>
      <c r="CT21" s="269" t="str">
        <f t="shared" si="97"/>
        <v>CUMPLE</v>
      </c>
      <c r="CU21" s="268">
        <f t="shared" si="12"/>
        <v>375584</v>
      </c>
      <c r="CV21" s="270">
        <f t="shared" si="98"/>
        <v>375584</v>
      </c>
      <c r="CW21" s="266">
        <f t="shared" si="99"/>
        <v>1</v>
      </c>
      <c r="CX21" s="196">
        <v>274255</v>
      </c>
      <c r="CY21" s="268">
        <f t="shared" si="100"/>
        <v>274255</v>
      </c>
      <c r="CZ21" s="268">
        <f t="shared" si="101"/>
        <v>356532</v>
      </c>
      <c r="DA21" s="269" t="str">
        <f t="shared" si="102"/>
        <v>CUMPLE</v>
      </c>
      <c r="DB21" s="268">
        <f t="shared" si="13"/>
        <v>377887</v>
      </c>
      <c r="DC21" s="270">
        <f t="shared" si="103"/>
        <v>377887</v>
      </c>
      <c r="DD21" s="266">
        <f t="shared" si="104"/>
        <v>1</v>
      </c>
      <c r="DE21" s="267">
        <v>266406</v>
      </c>
      <c r="DF21" s="268">
        <f t="shared" si="105"/>
        <v>266406</v>
      </c>
      <c r="DG21" s="268">
        <f t="shared" si="106"/>
        <v>346328</v>
      </c>
      <c r="DH21" s="269" t="str">
        <f t="shared" si="107"/>
        <v>CUMPLE</v>
      </c>
      <c r="DI21" s="268">
        <f t="shared" si="14"/>
        <v>367072</v>
      </c>
      <c r="DJ21" s="270">
        <f t="shared" si="108"/>
        <v>367072</v>
      </c>
      <c r="DK21" s="266">
        <f t="shared" si="109"/>
        <v>1</v>
      </c>
      <c r="DL21" s="267">
        <v>273392</v>
      </c>
      <c r="DM21" s="268">
        <f t="shared" si="110"/>
        <v>273392</v>
      </c>
      <c r="DN21" s="268">
        <f t="shared" si="111"/>
        <v>355410</v>
      </c>
      <c r="DO21" s="269" t="str">
        <f t="shared" si="112"/>
        <v>CUMPLE</v>
      </c>
      <c r="DP21" s="268">
        <f t="shared" si="15"/>
        <v>376698</v>
      </c>
      <c r="DQ21" s="270">
        <f t="shared" si="113"/>
        <v>376698</v>
      </c>
      <c r="DR21" s="356">
        <f t="shared" si="114"/>
        <v>1</v>
      </c>
      <c r="DS21" s="357"/>
      <c r="DT21" s="358">
        <f t="shared" si="115"/>
        <v>0</v>
      </c>
      <c r="DU21" s="358">
        <f t="shared" si="116"/>
        <v>0</v>
      </c>
      <c r="DV21" s="359" t="str">
        <f t="shared" si="117"/>
        <v>CUMPLE</v>
      </c>
      <c r="DW21" s="358">
        <f t="shared" si="16"/>
        <v>0</v>
      </c>
      <c r="DX21" s="360">
        <f t="shared" si="118"/>
        <v>0</v>
      </c>
      <c r="DY21" s="356">
        <f t="shared" si="119"/>
        <v>1</v>
      </c>
      <c r="DZ21" s="357"/>
      <c r="EA21" s="358">
        <f t="shared" si="120"/>
        <v>0</v>
      </c>
      <c r="EB21" s="358">
        <f t="shared" si="121"/>
        <v>0</v>
      </c>
      <c r="EC21" s="359" t="str">
        <f t="shared" si="122"/>
        <v>CUMPLE</v>
      </c>
      <c r="ED21" s="358">
        <f t="shared" si="17"/>
        <v>0</v>
      </c>
      <c r="EE21" s="360">
        <f t="shared" si="123"/>
        <v>0</v>
      </c>
      <c r="EF21" s="266">
        <f t="shared" si="124"/>
        <v>1</v>
      </c>
      <c r="EG21" s="267">
        <v>266088</v>
      </c>
      <c r="EH21" s="268">
        <f t="shared" si="125"/>
        <v>266088</v>
      </c>
      <c r="EI21" s="268">
        <f t="shared" si="126"/>
        <v>345914</v>
      </c>
      <c r="EJ21" s="269" t="str">
        <f t="shared" si="127"/>
        <v>CUMPLE</v>
      </c>
      <c r="EK21" s="268">
        <f t="shared" si="18"/>
        <v>366634</v>
      </c>
      <c r="EL21" s="270">
        <f t="shared" si="128"/>
        <v>366634</v>
      </c>
      <c r="EM21" s="356">
        <f t="shared" si="129"/>
        <v>1</v>
      </c>
      <c r="EN21" s="357"/>
      <c r="EO21" s="358">
        <f t="shared" si="130"/>
        <v>0</v>
      </c>
      <c r="EP21" s="358">
        <f t="shared" si="131"/>
        <v>0</v>
      </c>
      <c r="EQ21" s="359" t="str">
        <f t="shared" si="132"/>
        <v>CUMPLE</v>
      </c>
      <c r="ER21" s="358">
        <f t="shared" si="19"/>
        <v>0</v>
      </c>
      <c r="ES21" s="360">
        <f t="shared" si="133"/>
        <v>0</v>
      </c>
      <c r="ET21" s="266">
        <f t="shared" si="134"/>
        <v>1</v>
      </c>
      <c r="EU21" s="267">
        <v>280032</v>
      </c>
      <c r="EV21" s="268">
        <f t="shared" si="135"/>
        <v>280032</v>
      </c>
      <c r="EW21" s="268">
        <f t="shared" si="136"/>
        <v>364042</v>
      </c>
      <c r="EX21" s="269" t="str">
        <f t="shared" si="137"/>
        <v>CUMPLE</v>
      </c>
      <c r="EY21" s="268">
        <f t="shared" si="20"/>
        <v>385847</v>
      </c>
      <c r="EZ21" s="270">
        <f t="shared" si="138"/>
        <v>385847</v>
      </c>
      <c r="FA21" s="266">
        <f t="shared" si="139"/>
        <v>1</v>
      </c>
      <c r="FB21" s="196">
        <v>273883</v>
      </c>
      <c r="FC21" s="268">
        <f t="shared" si="140"/>
        <v>273883</v>
      </c>
      <c r="FD21" s="268">
        <f t="shared" si="141"/>
        <v>356048</v>
      </c>
      <c r="FE21" s="269" t="str">
        <f t="shared" si="142"/>
        <v>CUMPLE</v>
      </c>
      <c r="FF21" s="268">
        <f t="shared" si="21"/>
        <v>377374</v>
      </c>
      <c r="FG21" s="270">
        <f t="shared" si="143"/>
        <v>377374</v>
      </c>
      <c r="FH21" s="266">
        <f t="shared" si="144"/>
        <v>1</v>
      </c>
      <c r="FI21" s="267">
        <v>269247</v>
      </c>
      <c r="FJ21" s="268">
        <f t="shared" si="145"/>
        <v>269247</v>
      </c>
      <c r="FK21" s="268">
        <f t="shared" si="146"/>
        <v>350021</v>
      </c>
      <c r="FL21" s="269" t="str">
        <f t="shared" si="147"/>
        <v>CUMPLE</v>
      </c>
      <c r="FM21" s="268">
        <f t="shared" si="22"/>
        <v>370986</v>
      </c>
      <c r="FN21" s="270">
        <f t="shared" si="148"/>
        <v>370986</v>
      </c>
      <c r="FO21" s="266">
        <f t="shared" si="149"/>
        <v>1</v>
      </c>
      <c r="FP21" s="267" t="s">
        <v>827</v>
      </c>
      <c r="FQ21" s="268">
        <f t="shared" si="150"/>
        <v>267116</v>
      </c>
      <c r="FR21" s="268">
        <f t="shared" si="151"/>
        <v>347251</v>
      </c>
      <c r="FS21" s="269" t="str">
        <f t="shared" si="152"/>
        <v>CUMPLE</v>
      </c>
      <c r="FT21" s="268">
        <f t="shared" si="23"/>
        <v>368050</v>
      </c>
      <c r="FU21" s="270">
        <f t="shared" si="153"/>
        <v>368050</v>
      </c>
      <c r="FV21" s="266">
        <f t="shared" si="154"/>
        <v>1</v>
      </c>
      <c r="FW21" s="267">
        <v>271574</v>
      </c>
      <c r="FX21" s="268">
        <f t="shared" si="155"/>
        <v>271574</v>
      </c>
      <c r="FY21" s="268">
        <f t="shared" si="156"/>
        <v>353046</v>
      </c>
      <c r="FZ21" s="269" t="str">
        <f t="shared" si="157"/>
        <v>CUMPLE</v>
      </c>
      <c r="GA21" s="268">
        <f t="shared" si="24"/>
        <v>374193</v>
      </c>
      <c r="GB21" s="270">
        <f t="shared" si="158"/>
        <v>374193</v>
      </c>
      <c r="GC21" s="356">
        <f t="shared" si="159"/>
        <v>1</v>
      </c>
      <c r="GD21" s="357"/>
      <c r="GE21" s="358">
        <f t="shared" si="160"/>
        <v>0</v>
      </c>
      <c r="GF21" s="358">
        <f t="shared" si="161"/>
        <v>0</v>
      </c>
      <c r="GG21" s="359" t="str">
        <f t="shared" si="162"/>
        <v>CUMPLE</v>
      </c>
      <c r="GH21" s="358">
        <f t="shared" si="25"/>
        <v>0</v>
      </c>
      <c r="GI21" s="360">
        <f t="shared" si="163"/>
        <v>0</v>
      </c>
      <c r="GJ21" s="266">
        <f t="shared" si="164"/>
        <v>1</v>
      </c>
      <c r="GK21" s="196">
        <v>274674</v>
      </c>
      <c r="GL21" s="268">
        <f t="shared" si="165"/>
        <v>274674</v>
      </c>
      <c r="GM21" s="268">
        <f t="shared" si="166"/>
        <v>357076</v>
      </c>
      <c r="GN21" s="269" t="str">
        <f t="shared" si="167"/>
        <v>CUMPLE</v>
      </c>
      <c r="GO21" s="268">
        <f t="shared" si="26"/>
        <v>378464</v>
      </c>
      <c r="GP21" s="270">
        <f t="shared" si="168"/>
        <v>378464</v>
      </c>
      <c r="GQ21" s="266">
        <f t="shared" si="169"/>
        <v>1</v>
      </c>
      <c r="GR21" s="407">
        <v>275240</v>
      </c>
      <c r="GS21" s="268">
        <f t="shared" si="170"/>
        <v>275240</v>
      </c>
      <c r="GT21" s="268">
        <f t="shared" si="171"/>
        <v>357812</v>
      </c>
      <c r="GU21" s="269" t="str">
        <f t="shared" si="172"/>
        <v>CUMPLE</v>
      </c>
      <c r="GV21" s="268">
        <f t="shared" si="27"/>
        <v>379244</v>
      </c>
      <c r="GW21" s="270">
        <f t="shared" si="173"/>
        <v>379244</v>
      </c>
      <c r="GX21" s="356">
        <f t="shared" si="174"/>
        <v>1</v>
      </c>
      <c r="GY21" s="357"/>
      <c r="GZ21" s="358">
        <f t="shared" si="175"/>
        <v>0</v>
      </c>
      <c r="HA21" s="358">
        <f t="shared" si="176"/>
        <v>0</v>
      </c>
      <c r="HB21" s="359" t="str">
        <f t="shared" si="177"/>
        <v>CUMPLE</v>
      </c>
      <c r="HC21" s="358">
        <f t="shared" si="28"/>
        <v>0</v>
      </c>
      <c r="HD21" s="360">
        <f t="shared" si="178"/>
        <v>0</v>
      </c>
      <c r="HE21" s="266">
        <f t="shared" si="179"/>
        <v>1</v>
      </c>
      <c r="HF21" s="411">
        <v>272356</v>
      </c>
      <c r="HG21" s="268">
        <f t="shared" si="180"/>
        <v>272356</v>
      </c>
      <c r="HH21" s="268">
        <f t="shared" si="181"/>
        <v>354063</v>
      </c>
      <c r="HI21" s="269" t="str">
        <f t="shared" si="182"/>
        <v>CUMPLE</v>
      </c>
      <c r="HJ21" s="268">
        <f t="shared" si="29"/>
        <v>375270</v>
      </c>
      <c r="HK21" s="270">
        <f t="shared" si="183"/>
        <v>375270</v>
      </c>
      <c r="HL21" s="266">
        <f t="shared" si="184"/>
        <v>1</v>
      </c>
      <c r="HM21" s="411">
        <v>274634</v>
      </c>
      <c r="HN21" s="268">
        <f t="shared" si="185"/>
        <v>274634</v>
      </c>
      <c r="HO21" s="268">
        <f t="shared" si="186"/>
        <v>357024</v>
      </c>
      <c r="HP21" s="269" t="str">
        <f t="shared" si="187"/>
        <v>CUMPLE</v>
      </c>
      <c r="HQ21" s="268">
        <f t="shared" si="30"/>
        <v>378409</v>
      </c>
      <c r="HR21" s="270">
        <f t="shared" si="188"/>
        <v>378409</v>
      </c>
      <c r="HS21" s="266">
        <f t="shared" si="189"/>
        <v>1</v>
      </c>
      <c r="HT21" s="196">
        <v>273545</v>
      </c>
      <c r="HU21" s="268">
        <f t="shared" si="190"/>
        <v>273545</v>
      </c>
      <c r="HV21" s="268">
        <f t="shared" si="191"/>
        <v>355609</v>
      </c>
      <c r="HW21" s="269" t="str">
        <f t="shared" si="192"/>
        <v>CUMPLE</v>
      </c>
      <c r="HX21" s="268">
        <f t="shared" si="31"/>
        <v>376908</v>
      </c>
      <c r="HY21" s="270">
        <f t="shared" si="193"/>
        <v>376908</v>
      </c>
      <c r="HZ21" s="356">
        <f t="shared" si="194"/>
        <v>1</v>
      </c>
      <c r="IA21" s="357"/>
      <c r="IB21" s="358">
        <f t="shared" si="195"/>
        <v>0</v>
      </c>
      <c r="IC21" s="358">
        <f t="shared" si="196"/>
        <v>0</v>
      </c>
      <c r="ID21" s="359" t="str">
        <f t="shared" si="197"/>
        <v>CUMPLE</v>
      </c>
      <c r="IE21" s="358">
        <f t="shared" si="32"/>
        <v>0</v>
      </c>
      <c r="IF21" s="360">
        <f t="shared" si="198"/>
        <v>0</v>
      </c>
    </row>
    <row r="22" spans="1:240" ht="30" customHeight="1" x14ac:dyDescent="0.3">
      <c r="A22" s="174"/>
      <c r="B22" s="192">
        <v>1.01</v>
      </c>
      <c r="C22" s="193">
        <v>11373</v>
      </c>
      <c r="D22" s="194" t="s">
        <v>622</v>
      </c>
      <c r="E22" s="193" t="s">
        <v>611</v>
      </c>
      <c r="F22" s="195">
        <v>80</v>
      </c>
      <c r="G22" s="196">
        <v>20943</v>
      </c>
      <c r="H22" s="197">
        <f t="shared" si="33"/>
        <v>27226</v>
      </c>
      <c r="J22" s="356">
        <f t="shared" si="34"/>
        <v>80</v>
      </c>
      <c r="K22" s="357"/>
      <c r="L22" s="358">
        <f t="shared" si="35"/>
        <v>0</v>
      </c>
      <c r="M22" s="358">
        <f t="shared" si="36"/>
        <v>0</v>
      </c>
      <c r="N22" s="359" t="str">
        <f t="shared" si="37"/>
        <v>CUMPLE</v>
      </c>
      <c r="O22" s="358">
        <f t="shared" si="0"/>
        <v>0</v>
      </c>
      <c r="P22" s="360">
        <f t="shared" si="38"/>
        <v>0</v>
      </c>
      <c r="Q22" s="266">
        <f t="shared" si="39"/>
        <v>80</v>
      </c>
      <c r="R22" s="267">
        <v>19598</v>
      </c>
      <c r="S22" s="268">
        <f t="shared" si="40"/>
        <v>19598</v>
      </c>
      <c r="T22" s="268">
        <f t="shared" si="41"/>
        <v>25477</v>
      </c>
      <c r="U22" s="269" t="str">
        <f t="shared" si="42"/>
        <v>CUMPLE</v>
      </c>
      <c r="V22" s="268">
        <f t="shared" si="1"/>
        <v>27003</v>
      </c>
      <c r="W22" s="270">
        <f t="shared" si="43"/>
        <v>2160240</v>
      </c>
      <c r="X22" s="266">
        <f t="shared" si="44"/>
        <v>80</v>
      </c>
      <c r="Y22" s="267">
        <v>20800</v>
      </c>
      <c r="Z22" s="268">
        <f t="shared" si="45"/>
        <v>20800</v>
      </c>
      <c r="AA22" s="268">
        <f t="shared" si="46"/>
        <v>27040</v>
      </c>
      <c r="AB22" s="269" t="str">
        <f t="shared" si="47"/>
        <v>CUMPLE</v>
      </c>
      <c r="AC22" s="268">
        <f t="shared" si="2"/>
        <v>28660</v>
      </c>
      <c r="AD22" s="270">
        <f t="shared" si="48"/>
        <v>2292800</v>
      </c>
      <c r="AE22" s="266">
        <f t="shared" si="49"/>
        <v>80</v>
      </c>
      <c r="AF22" s="267">
        <v>19393</v>
      </c>
      <c r="AG22" s="268">
        <f t="shared" si="50"/>
        <v>19393</v>
      </c>
      <c r="AH22" s="268">
        <f t="shared" si="51"/>
        <v>25211</v>
      </c>
      <c r="AI22" s="269" t="str">
        <f t="shared" si="52"/>
        <v>CUMPLE</v>
      </c>
      <c r="AJ22" s="268">
        <f t="shared" si="3"/>
        <v>26721</v>
      </c>
      <c r="AK22" s="270">
        <f t="shared" si="53"/>
        <v>2137680</v>
      </c>
      <c r="AL22" s="356">
        <f t="shared" si="54"/>
        <v>80</v>
      </c>
      <c r="AM22" s="357"/>
      <c r="AN22" s="358">
        <f t="shared" si="55"/>
        <v>0</v>
      </c>
      <c r="AO22" s="358">
        <f t="shared" si="56"/>
        <v>0</v>
      </c>
      <c r="AP22" s="359" t="str">
        <f t="shared" si="57"/>
        <v>CUMPLE</v>
      </c>
      <c r="AQ22" s="358">
        <f t="shared" si="4"/>
        <v>0</v>
      </c>
      <c r="AR22" s="360">
        <f t="shared" si="58"/>
        <v>0</v>
      </c>
      <c r="AS22" s="266">
        <f t="shared" si="59"/>
        <v>80</v>
      </c>
      <c r="AT22" s="434">
        <v>18929</v>
      </c>
      <c r="AU22" s="268">
        <f t="shared" si="60"/>
        <v>18929</v>
      </c>
      <c r="AV22" s="268">
        <f t="shared" si="61"/>
        <v>24608</v>
      </c>
      <c r="AW22" s="269" t="str">
        <f t="shared" si="62"/>
        <v>CUMPLE</v>
      </c>
      <c r="AX22" s="268">
        <f t="shared" si="5"/>
        <v>26082</v>
      </c>
      <c r="AY22" s="270">
        <f t="shared" si="63"/>
        <v>2086560</v>
      </c>
      <c r="AZ22" s="266">
        <f t="shared" si="64"/>
        <v>80</v>
      </c>
      <c r="BA22" s="439">
        <v>19923</v>
      </c>
      <c r="BB22" s="268">
        <f t="shared" si="65"/>
        <v>19923</v>
      </c>
      <c r="BC22" s="268">
        <f t="shared" si="66"/>
        <v>25900</v>
      </c>
      <c r="BD22" s="269" t="str">
        <f t="shared" si="67"/>
        <v>CUMPLE</v>
      </c>
      <c r="BE22" s="268">
        <f t="shared" si="6"/>
        <v>27451</v>
      </c>
      <c r="BF22" s="270">
        <f t="shared" si="68"/>
        <v>2196080</v>
      </c>
      <c r="BG22" s="266">
        <f t="shared" si="69"/>
        <v>80</v>
      </c>
      <c r="BH22" s="196">
        <v>19790</v>
      </c>
      <c r="BI22" s="268">
        <f t="shared" si="70"/>
        <v>19790</v>
      </c>
      <c r="BJ22" s="268">
        <f t="shared" si="71"/>
        <v>25727</v>
      </c>
      <c r="BK22" s="269" t="str">
        <f t="shared" si="72"/>
        <v>CUMPLE</v>
      </c>
      <c r="BL22" s="268">
        <f t="shared" si="7"/>
        <v>27268</v>
      </c>
      <c r="BM22" s="270">
        <f t="shared" si="73"/>
        <v>2181440</v>
      </c>
      <c r="BN22" s="266">
        <f t="shared" si="74"/>
        <v>80</v>
      </c>
      <c r="BO22" s="196">
        <v>18992</v>
      </c>
      <c r="BP22" s="268">
        <f t="shared" si="75"/>
        <v>18992</v>
      </c>
      <c r="BQ22" s="268">
        <f t="shared" si="76"/>
        <v>24690</v>
      </c>
      <c r="BR22" s="269" t="str">
        <f t="shared" si="77"/>
        <v>CUMPLE</v>
      </c>
      <c r="BS22" s="268">
        <f t="shared" si="8"/>
        <v>26168</v>
      </c>
      <c r="BT22" s="270">
        <f t="shared" si="78"/>
        <v>2093440</v>
      </c>
      <c r="BU22" s="266">
        <f t="shared" si="79"/>
        <v>80</v>
      </c>
      <c r="BV22" s="441">
        <v>19898</v>
      </c>
      <c r="BW22" s="268">
        <f t="shared" si="80"/>
        <v>19898</v>
      </c>
      <c r="BX22" s="268">
        <f t="shared" si="81"/>
        <v>25867</v>
      </c>
      <c r="BY22" s="269" t="str">
        <f t="shared" si="82"/>
        <v>CUMPLE</v>
      </c>
      <c r="BZ22" s="268">
        <f t="shared" si="9"/>
        <v>27417</v>
      </c>
      <c r="CA22" s="270">
        <f t="shared" si="83"/>
        <v>2193360</v>
      </c>
      <c r="CB22" s="266">
        <f t="shared" si="84"/>
        <v>80</v>
      </c>
      <c r="CC22" s="267">
        <v>19412</v>
      </c>
      <c r="CD22" s="268">
        <f t="shared" si="85"/>
        <v>19412</v>
      </c>
      <c r="CE22" s="268">
        <f t="shared" si="86"/>
        <v>25236</v>
      </c>
      <c r="CF22" s="269" t="str">
        <f t="shared" si="87"/>
        <v>CUMPLE</v>
      </c>
      <c r="CG22" s="268">
        <f t="shared" si="10"/>
        <v>26747</v>
      </c>
      <c r="CH22" s="270">
        <f t="shared" si="88"/>
        <v>2139760</v>
      </c>
      <c r="CI22" s="266">
        <f t="shared" si="89"/>
        <v>80</v>
      </c>
      <c r="CJ22" s="267">
        <v>20022</v>
      </c>
      <c r="CK22" s="268">
        <f t="shared" si="90"/>
        <v>20022</v>
      </c>
      <c r="CL22" s="268">
        <f t="shared" si="91"/>
        <v>26029</v>
      </c>
      <c r="CM22" s="269" t="str">
        <f t="shared" si="92"/>
        <v>CUMPLE</v>
      </c>
      <c r="CN22" s="268">
        <f t="shared" si="11"/>
        <v>27588</v>
      </c>
      <c r="CO22" s="270">
        <f t="shared" si="93"/>
        <v>2207040</v>
      </c>
      <c r="CP22" s="266">
        <f t="shared" si="94"/>
        <v>80</v>
      </c>
      <c r="CQ22" s="267">
        <v>19774</v>
      </c>
      <c r="CR22" s="268">
        <f t="shared" si="95"/>
        <v>19774</v>
      </c>
      <c r="CS22" s="268">
        <f t="shared" si="96"/>
        <v>25706</v>
      </c>
      <c r="CT22" s="269" t="str">
        <f t="shared" si="97"/>
        <v>CUMPLE</v>
      </c>
      <c r="CU22" s="268">
        <f t="shared" si="12"/>
        <v>27246</v>
      </c>
      <c r="CV22" s="270">
        <f t="shared" si="98"/>
        <v>2179680</v>
      </c>
      <c r="CW22" s="266">
        <f t="shared" si="99"/>
        <v>80</v>
      </c>
      <c r="CX22" s="196">
        <v>19893</v>
      </c>
      <c r="CY22" s="268">
        <f t="shared" si="100"/>
        <v>19893</v>
      </c>
      <c r="CZ22" s="268">
        <f t="shared" si="101"/>
        <v>25861</v>
      </c>
      <c r="DA22" s="269" t="str">
        <f t="shared" si="102"/>
        <v>CUMPLE</v>
      </c>
      <c r="DB22" s="268">
        <f t="shared" si="13"/>
        <v>27410</v>
      </c>
      <c r="DC22" s="270">
        <f t="shared" si="103"/>
        <v>2192800</v>
      </c>
      <c r="DD22" s="266">
        <f t="shared" si="104"/>
        <v>80</v>
      </c>
      <c r="DE22" s="267">
        <v>19326</v>
      </c>
      <c r="DF22" s="268">
        <f t="shared" si="105"/>
        <v>19326</v>
      </c>
      <c r="DG22" s="268">
        <f t="shared" si="106"/>
        <v>25124</v>
      </c>
      <c r="DH22" s="269" t="str">
        <f t="shared" si="107"/>
        <v>CUMPLE</v>
      </c>
      <c r="DI22" s="268">
        <f t="shared" si="14"/>
        <v>26629</v>
      </c>
      <c r="DJ22" s="270">
        <f t="shared" si="108"/>
        <v>2130320</v>
      </c>
      <c r="DK22" s="266">
        <f t="shared" si="109"/>
        <v>80</v>
      </c>
      <c r="DL22" s="267">
        <v>19833</v>
      </c>
      <c r="DM22" s="268">
        <f t="shared" si="110"/>
        <v>19833</v>
      </c>
      <c r="DN22" s="268">
        <f t="shared" si="111"/>
        <v>25783</v>
      </c>
      <c r="DO22" s="269" t="str">
        <f t="shared" si="112"/>
        <v>CUMPLE</v>
      </c>
      <c r="DP22" s="268">
        <f t="shared" si="15"/>
        <v>27327</v>
      </c>
      <c r="DQ22" s="270">
        <f t="shared" si="113"/>
        <v>2186160</v>
      </c>
      <c r="DR22" s="356">
        <f t="shared" si="114"/>
        <v>80</v>
      </c>
      <c r="DS22" s="357"/>
      <c r="DT22" s="358">
        <f t="shared" si="115"/>
        <v>0</v>
      </c>
      <c r="DU22" s="358">
        <f t="shared" si="116"/>
        <v>0</v>
      </c>
      <c r="DV22" s="359" t="str">
        <f t="shared" si="117"/>
        <v>CUMPLE</v>
      </c>
      <c r="DW22" s="358">
        <f t="shared" si="16"/>
        <v>0</v>
      </c>
      <c r="DX22" s="360">
        <f t="shared" si="118"/>
        <v>0</v>
      </c>
      <c r="DY22" s="356">
        <f t="shared" si="119"/>
        <v>80</v>
      </c>
      <c r="DZ22" s="357"/>
      <c r="EA22" s="358">
        <f t="shared" si="120"/>
        <v>0</v>
      </c>
      <c r="EB22" s="358">
        <f t="shared" si="121"/>
        <v>0</v>
      </c>
      <c r="EC22" s="359" t="str">
        <f t="shared" si="122"/>
        <v>CUMPLE</v>
      </c>
      <c r="ED22" s="358">
        <f t="shared" si="17"/>
        <v>0</v>
      </c>
      <c r="EE22" s="360">
        <f t="shared" si="123"/>
        <v>0</v>
      </c>
      <c r="EF22" s="266">
        <f t="shared" si="124"/>
        <v>80</v>
      </c>
      <c r="EG22" s="267">
        <v>19303</v>
      </c>
      <c r="EH22" s="268">
        <f t="shared" si="125"/>
        <v>19303</v>
      </c>
      <c r="EI22" s="268">
        <f t="shared" si="126"/>
        <v>25094</v>
      </c>
      <c r="EJ22" s="269" t="str">
        <f t="shared" si="127"/>
        <v>CUMPLE</v>
      </c>
      <c r="EK22" s="268">
        <f t="shared" si="18"/>
        <v>26597</v>
      </c>
      <c r="EL22" s="270">
        <f t="shared" si="128"/>
        <v>2127760</v>
      </c>
      <c r="EM22" s="356">
        <f t="shared" si="129"/>
        <v>80</v>
      </c>
      <c r="EN22" s="357"/>
      <c r="EO22" s="358">
        <f t="shared" si="130"/>
        <v>0</v>
      </c>
      <c r="EP22" s="358">
        <f t="shared" si="131"/>
        <v>0</v>
      </c>
      <c r="EQ22" s="359" t="str">
        <f t="shared" si="132"/>
        <v>CUMPLE</v>
      </c>
      <c r="ER22" s="358">
        <f t="shared" si="19"/>
        <v>0</v>
      </c>
      <c r="ES22" s="360">
        <f t="shared" si="133"/>
        <v>0</v>
      </c>
      <c r="ET22" s="266">
        <f t="shared" si="134"/>
        <v>80</v>
      </c>
      <c r="EU22" s="267">
        <v>20315</v>
      </c>
      <c r="EV22" s="268">
        <f t="shared" si="135"/>
        <v>20315</v>
      </c>
      <c r="EW22" s="268">
        <f t="shared" si="136"/>
        <v>26410</v>
      </c>
      <c r="EX22" s="269" t="str">
        <f t="shared" si="137"/>
        <v>CUMPLE</v>
      </c>
      <c r="EY22" s="268">
        <f t="shared" si="20"/>
        <v>27991</v>
      </c>
      <c r="EZ22" s="270">
        <f t="shared" si="138"/>
        <v>2239280</v>
      </c>
      <c r="FA22" s="266">
        <f t="shared" si="139"/>
        <v>80</v>
      </c>
      <c r="FB22" s="196">
        <v>19869</v>
      </c>
      <c r="FC22" s="268">
        <f t="shared" si="140"/>
        <v>19869</v>
      </c>
      <c r="FD22" s="268">
        <f t="shared" si="141"/>
        <v>25830</v>
      </c>
      <c r="FE22" s="269" t="str">
        <f t="shared" si="142"/>
        <v>CUMPLE</v>
      </c>
      <c r="FF22" s="268">
        <f t="shared" si="21"/>
        <v>27377</v>
      </c>
      <c r="FG22" s="270">
        <f t="shared" si="143"/>
        <v>2190160</v>
      </c>
      <c r="FH22" s="266">
        <f t="shared" si="144"/>
        <v>80</v>
      </c>
      <c r="FI22" s="267">
        <v>19532</v>
      </c>
      <c r="FJ22" s="268">
        <f t="shared" si="145"/>
        <v>19532</v>
      </c>
      <c r="FK22" s="268">
        <f t="shared" si="146"/>
        <v>25392</v>
      </c>
      <c r="FL22" s="269" t="str">
        <f t="shared" si="147"/>
        <v>CUMPLE</v>
      </c>
      <c r="FM22" s="268">
        <f t="shared" si="22"/>
        <v>26912</v>
      </c>
      <c r="FN22" s="270">
        <f t="shared" si="148"/>
        <v>2152960</v>
      </c>
      <c r="FO22" s="266">
        <f t="shared" si="149"/>
        <v>80</v>
      </c>
      <c r="FP22" s="267" t="s">
        <v>828</v>
      </c>
      <c r="FQ22" s="268">
        <f t="shared" si="150"/>
        <v>19378</v>
      </c>
      <c r="FR22" s="268">
        <f t="shared" si="151"/>
        <v>25191</v>
      </c>
      <c r="FS22" s="269" t="str">
        <f t="shared" si="152"/>
        <v>CUMPLE</v>
      </c>
      <c r="FT22" s="268">
        <f t="shared" si="23"/>
        <v>26700</v>
      </c>
      <c r="FU22" s="270">
        <f t="shared" si="153"/>
        <v>2136000</v>
      </c>
      <c r="FV22" s="266">
        <f t="shared" si="154"/>
        <v>80</v>
      </c>
      <c r="FW22" s="267">
        <v>19701</v>
      </c>
      <c r="FX22" s="268">
        <f t="shared" si="155"/>
        <v>19701</v>
      </c>
      <c r="FY22" s="268">
        <f t="shared" si="156"/>
        <v>25611</v>
      </c>
      <c r="FZ22" s="269" t="str">
        <f t="shared" si="157"/>
        <v>CUMPLE</v>
      </c>
      <c r="GA22" s="268">
        <f t="shared" si="24"/>
        <v>27145</v>
      </c>
      <c r="GB22" s="270">
        <f t="shared" si="158"/>
        <v>2171600</v>
      </c>
      <c r="GC22" s="356">
        <f t="shared" si="159"/>
        <v>80</v>
      </c>
      <c r="GD22" s="357"/>
      <c r="GE22" s="358">
        <f t="shared" si="160"/>
        <v>0</v>
      </c>
      <c r="GF22" s="358">
        <f t="shared" si="161"/>
        <v>0</v>
      </c>
      <c r="GG22" s="359" t="str">
        <f t="shared" si="162"/>
        <v>CUMPLE</v>
      </c>
      <c r="GH22" s="358">
        <f t="shared" si="25"/>
        <v>0</v>
      </c>
      <c r="GI22" s="360">
        <f t="shared" si="163"/>
        <v>0</v>
      </c>
      <c r="GJ22" s="266">
        <f t="shared" si="164"/>
        <v>80</v>
      </c>
      <c r="GK22" s="196">
        <v>19926</v>
      </c>
      <c r="GL22" s="268">
        <f t="shared" si="165"/>
        <v>19926</v>
      </c>
      <c r="GM22" s="268">
        <f t="shared" si="166"/>
        <v>25904</v>
      </c>
      <c r="GN22" s="269" t="str">
        <f t="shared" si="167"/>
        <v>CUMPLE</v>
      </c>
      <c r="GO22" s="268">
        <f t="shared" si="26"/>
        <v>27455</v>
      </c>
      <c r="GP22" s="270">
        <f t="shared" si="168"/>
        <v>2196400</v>
      </c>
      <c r="GQ22" s="266">
        <f t="shared" si="169"/>
        <v>80</v>
      </c>
      <c r="GR22" s="407">
        <v>19967</v>
      </c>
      <c r="GS22" s="268">
        <f t="shared" si="170"/>
        <v>19967</v>
      </c>
      <c r="GT22" s="268">
        <f t="shared" si="171"/>
        <v>25957</v>
      </c>
      <c r="GU22" s="269" t="str">
        <f t="shared" si="172"/>
        <v>CUMPLE</v>
      </c>
      <c r="GV22" s="268">
        <f t="shared" si="27"/>
        <v>27512</v>
      </c>
      <c r="GW22" s="270">
        <f t="shared" si="173"/>
        <v>2200960</v>
      </c>
      <c r="GX22" s="356">
        <f t="shared" si="174"/>
        <v>80</v>
      </c>
      <c r="GY22" s="357"/>
      <c r="GZ22" s="358">
        <f t="shared" si="175"/>
        <v>0</v>
      </c>
      <c r="HA22" s="358">
        <f t="shared" si="176"/>
        <v>0</v>
      </c>
      <c r="HB22" s="359" t="str">
        <f t="shared" si="177"/>
        <v>CUMPLE</v>
      </c>
      <c r="HC22" s="358">
        <f t="shared" si="28"/>
        <v>0</v>
      </c>
      <c r="HD22" s="360">
        <f t="shared" si="178"/>
        <v>0</v>
      </c>
      <c r="HE22" s="266">
        <f t="shared" si="179"/>
        <v>80</v>
      </c>
      <c r="HF22" s="411">
        <v>19758</v>
      </c>
      <c r="HG22" s="268">
        <f t="shared" si="180"/>
        <v>19758</v>
      </c>
      <c r="HH22" s="268">
        <f t="shared" si="181"/>
        <v>25685</v>
      </c>
      <c r="HI22" s="269" t="str">
        <f t="shared" si="182"/>
        <v>CUMPLE</v>
      </c>
      <c r="HJ22" s="268">
        <f t="shared" si="29"/>
        <v>27224</v>
      </c>
      <c r="HK22" s="270">
        <f t="shared" si="183"/>
        <v>2177920</v>
      </c>
      <c r="HL22" s="266">
        <f t="shared" si="184"/>
        <v>80</v>
      </c>
      <c r="HM22" s="411">
        <v>19923</v>
      </c>
      <c r="HN22" s="268">
        <f t="shared" si="185"/>
        <v>19923</v>
      </c>
      <c r="HO22" s="268">
        <f t="shared" si="186"/>
        <v>25900</v>
      </c>
      <c r="HP22" s="269" t="str">
        <f t="shared" si="187"/>
        <v>CUMPLE</v>
      </c>
      <c r="HQ22" s="268">
        <f t="shared" si="30"/>
        <v>27451</v>
      </c>
      <c r="HR22" s="270">
        <f t="shared" si="188"/>
        <v>2196080</v>
      </c>
      <c r="HS22" s="266">
        <f t="shared" si="189"/>
        <v>80</v>
      </c>
      <c r="HT22" s="196">
        <v>19844</v>
      </c>
      <c r="HU22" s="268">
        <f t="shared" si="190"/>
        <v>19844</v>
      </c>
      <c r="HV22" s="268">
        <f t="shared" si="191"/>
        <v>25797</v>
      </c>
      <c r="HW22" s="269" t="str">
        <f t="shared" si="192"/>
        <v>CUMPLE</v>
      </c>
      <c r="HX22" s="268">
        <f t="shared" si="31"/>
        <v>27342</v>
      </c>
      <c r="HY22" s="270">
        <f t="shared" si="193"/>
        <v>2187360</v>
      </c>
      <c r="HZ22" s="356">
        <f t="shared" si="194"/>
        <v>80</v>
      </c>
      <c r="IA22" s="357"/>
      <c r="IB22" s="358">
        <f t="shared" si="195"/>
        <v>0</v>
      </c>
      <c r="IC22" s="358">
        <f t="shared" si="196"/>
        <v>0</v>
      </c>
      <c r="ID22" s="359" t="str">
        <f t="shared" si="197"/>
        <v>CUMPLE</v>
      </c>
      <c r="IE22" s="358">
        <f t="shared" si="32"/>
        <v>0</v>
      </c>
      <c r="IF22" s="360">
        <f t="shared" si="198"/>
        <v>0</v>
      </c>
    </row>
    <row r="23" spans="1:240" ht="30" customHeight="1" x14ac:dyDescent="0.3">
      <c r="A23" s="174"/>
      <c r="B23" s="199"/>
      <c r="C23" s="193"/>
      <c r="D23" s="194"/>
      <c r="E23" s="193"/>
      <c r="F23" s="195"/>
      <c r="G23" s="196"/>
      <c r="H23" s="197"/>
      <c r="J23" s="356"/>
      <c r="K23" s="362"/>
      <c r="L23" s="358"/>
      <c r="M23" s="358"/>
      <c r="N23" s="358"/>
      <c r="O23" s="363"/>
      <c r="P23" s="360"/>
      <c r="Q23" s="266"/>
      <c r="R23" s="430"/>
      <c r="S23" s="268"/>
      <c r="T23" s="268"/>
      <c r="U23" s="268"/>
      <c r="V23" s="278"/>
      <c r="W23" s="270"/>
      <c r="X23" s="266"/>
      <c r="Y23" s="430"/>
      <c r="Z23" s="268"/>
      <c r="AA23" s="268"/>
      <c r="AB23" s="268"/>
      <c r="AC23" s="278"/>
      <c r="AD23" s="270"/>
      <c r="AE23" s="266"/>
      <c r="AF23" s="430"/>
      <c r="AG23" s="268"/>
      <c r="AH23" s="268"/>
      <c r="AI23" s="268"/>
      <c r="AJ23" s="278"/>
      <c r="AK23" s="270"/>
      <c r="AL23" s="356"/>
      <c r="AM23" s="362"/>
      <c r="AN23" s="358"/>
      <c r="AO23" s="358"/>
      <c r="AP23" s="358"/>
      <c r="AQ23" s="363"/>
      <c r="AR23" s="360"/>
      <c r="AS23" s="266"/>
      <c r="AT23" s="435"/>
      <c r="AU23" s="268"/>
      <c r="AV23" s="268"/>
      <c r="AW23" s="268"/>
      <c r="AX23" s="278"/>
      <c r="AY23" s="270"/>
      <c r="AZ23" s="266"/>
      <c r="BA23" s="430"/>
      <c r="BB23" s="268"/>
      <c r="BC23" s="268"/>
      <c r="BD23" s="268"/>
      <c r="BE23" s="278"/>
      <c r="BF23" s="270"/>
      <c r="BG23" s="266"/>
      <c r="BH23" s="430"/>
      <c r="BI23" s="268"/>
      <c r="BJ23" s="268"/>
      <c r="BK23" s="268"/>
      <c r="BL23" s="278"/>
      <c r="BM23" s="270"/>
      <c r="BN23" s="266"/>
      <c r="BO23" s="196"/>
      <c r="BP23" s="268"/>
      <c r="BQ23" s="268"/>
      <c r="BR23" s="268"/>
      <c r="BS23" s="278"/>
      <c r="BT23" s="270"/>
      <c r="BU23" s="266"/>
      <c r="BV23" s="430"/>
      <c r="BW23" s="268"/>
      <c r="BX23" s="268"/>
      <c r="BY23" s="268"/>
      <c r="BZ23" s="278"/>
      <c r="CA23" s="270"/>
      <c r="CB23" s="266"/>
      <c r="CC23" s="430"/>
      <c r="CD23" s="268"/>
      <c r="CE23" s="268"/>
      <c r="CF23" s="268"/>
      <c r="CG23" s="278"/>
      <c r="CH23" s="270"/>
      <c r="CI23" s="266"/>
      <c r="CJ23" s="430"/>
      <c r="CK23" s="268"/>
      <c r="CL23" s="268"/>
      <c r="CM23" s="268"/>
      <c r="CN23" s="278"/>
      <c r="CO23" s="270"/>
      <c r="CP23" s="266"/>
      <c r="CQ23" s="430"/>
      <c r="CR23" s="268"/>
      <c r="CS23" s="268"/>
      <c r="CT23" s="268"/>
      <c r="CU23" s="278"/>
      <c r="CV23" s="270"/>
      <c r="CW23" s="266"/>
      <c r="CX23" s="430"/>
      <c r="CY23" s="268"/>
      <c r="CZ23" s="268"/>
      <c r="DA23" s="268"/>
      <c r="DB23" s="278"/>
      <c r="DC23" s="270"/>
      <c r="DD23" s="266"/>
      <c r="DE23" s="430"/>
      <c r="DF23" s="268"/>
      <c r="DG23" s="268"/>
      <c r="DH23" s="268"/>
      <c r="DI23" s="278"/>
      <c r="DJ23" s="270"/>
      <c r="DK23" s="266"/>
      <c r="DL23" s="430"/>
      <c r="DM23" s="268"/>
      <c r="DN23" s="268"/>
      <c r="DO23" s="268"/>
      <c r="DP23" s="278"/>
      <c r="DQ23" s="270"/>
      <c r="DR23" s="356"/>
      <c r="DS23" s="362"/>
      <c r="DT23" s="358"/>
      <c r="DU23" s="358"/>
      <c r="DV23" s="358"/>
      <c r="DW23" s="363"/>
      <c r="DX23" s="360"/>
      <c r="DY23" s="356"/>
      <c r="DZ23" s="362"/>
      <c r="EA23" s="358"/>
      <c r="EB23" s="358"/>
      <c r="EC23" s="358"/>
      <c r="ED23" s="363"/>
      <c r="EE23" s="360"/>
      <c r="EF23" s="266"/>
      <c r="EG23" s="430"/>
      <c r="EH23" s="268"/>
      <c r="EI23" s="268"/>
      <c r="EJ23" s="268"/>
      <c r="EK23" s="278"/>
      <c r="EL23" s="270"/>
      <c r="EM23" s="356"/>
      <c r="EN23" s="362"/>
      <c r="EO23" s="358"/>
      <c r="EP23" s="358"/>
      <c r="EQ23" s="358"/>
      <c r="ER23" s="363"/>
      <c r="ES23" s="360"/>
      <c r="ET23" s="266"/>
      <c r="EU23" s="430"/>
      <c r="EV23" s="268"/>
      <c r="EW23" s="268"/>
      <c r="EX23" s="268"/>
      <c r="EY23" s="278"/>
      <c r="EZ23" s="270"/>
      <c r="FA23" s="266"/>
      <c r="FB23" s="196"/>
      <c r="FC23" s="268"/>
      <c r="FD23" s="268"/>
      <c r="FE23" s="268"/>
      <c r="FF23" s="278"/>
      <c r="FG23" s="270"/>
      <c r="FH23" s="266"/>
      <c r="FI23" s="277"/>
      <c r="FJ23" s="268"/>
      <c r="FK23" s="268"/>
      <c r="FL23" s="268"/>
      <c r="FM23" s="278"/>
      <c r="FN23" s="270"/>
      <c r="FO23" s="266"/>
      <c r="FP23" s="277"/>
      <c r="FQ23" s="268"/>
      <c r="FR23" s="268"/>
      <c r="FS23" s="268"/>
      <c r="FT23" s="278"/>
      <c r="FU23" s="270"/>
      <c r="FV23" s="266"/>
      <c r="FW23" s="277"/>
      <c r="FX23" s="268"/>
      <c r="FY23" s="268"/>
      <c r="FZ23" s="268"/>
      <c r="GA23" s="278"/>
      <c r="GB23" s="270"/>
      <c r="GC23" s="356"/>
      <c r="GD23" s="362"/>
      <c r="GE23" s="358"/>
      <c r="GF23" s="358"/>
      <c r="GG23" s="358"/>
      <c r="GH23" s="363"/>
      <c r="GI23" s="360"/>
      <c r="GJ23" s="266"/>
      <c r="GK23" s="196"/>
      <c r="GL23" s="268"/>
      <c r="GM23" s="268"/>
      <c r="GN23" s="268"/>
      <c r="GO23" s="278"/>
      <c r="GP23" s="270"/>
      <c r="GQ23" s="266"/>
      <c r="GR23" s="196"/>
      <c r="GS23" s="268"/>
      <c r="GT23" s="268"/>
      <c r="GU23" s="268"/>
      <c r="GV23" s="278"/>
      <c r="GW23" s="270"/>
      <c r="GX23" s="356"/>
      <c r="GY23" s="362"/>
      <c r="GZ23" s="358"/>
      <c r="HA23" s="358"/>
      <c r="HB23" s="358"/>
      <c r="HC23" s="363"/>
      <c r="HD23" s="360"/>
      <c r="HE23" s="266"/>
      <c r="HF23" s="412"/>
      <c r="HG23" s="268"/>
      <c r="HH23" s="268"/>
      <c r="HI23" s="268"/>
      <c r="HJ23" s="278"/>
      <c r="HK23" s="270"/>
      <c r="HL23" s="266"/>
      <c r="HM23" s="277"/>
      <c r="HN23" s="268"/>
      <c r="HO23" s="268"/>
      <c r="HP23" s="268"/>
      <c r="HQ23" s="278"/>
      <c r="HR23" s="270"/>
      <c r="HS23" s="266"/>
      <c r="HT23" s="196"/>
      <c r="HU23" s="268"/>
      <c r="HV23" s="268"/>
      <c r="HW23" s="268"/>
      <c r="HX23" s="278"/>
      <c r="HY23" s="270"/>
      <c r="HZ23" s="356"/>
      <c r="IA23" s="362"/>
      <c r="IB23" s="358"/>
      <c r="IC23" s="358"/>
      <c r="ID23" s="358"/>
      <c r="IE23" s="363"/>
      <c r="IF23" s="360"/>
    </row>
    <row r="24" spans="1:240" ht="30" customHeight="1" x14ac:dyDescent="0.3">
      <c r="A24" s="174"/>
      <c r="B24" s="184">
        <v>2</v>
      </c>
      <c r="C24" s="187" t="s">
        <v>608</v>
      </c>
      <c r="D24" s="200" t="s">
        <v>623</v>
      </c>
      <c r="E24" s="201"/>
      <c r="F24" s="202"/>
      <c r="G24" s="201"/>
      <c r="H24" s="203"/>
      <c r="J24" s="364"/>
      <c r="K24" s="365"/>
      <c r="L24" s="365"/>
      <c r="M24" s="365"/>
      <c r="N24" s="365"/>
      <c r="O24" s="365"/>
      <c r="P24" s="366"/>
      <c r="Q24" s="279"/>
      <c r="R24" s="431"/>
      <c r="S24" s="280"/>
      <c r="T24" s="280"/>
      <c r="U24" s="280"/>
      <c r="V24" s="280"/>
      <c r="W24" s="281"/>
      <c r="X24" s="279"/>
      <c r="Y24" s="431"/>
      <c r="Z24" s="280"/>
      <c r="AA24" s="280"/>
      <c r="AB24" s="280"/>
      <c r="AC24" s="280"/>
      <c r="AD24" s="281"/>
      <c r="AE24" s="279"/>
      <c r="AF24" s="431"/>
      <c r="AG24" s="280"/>
      <c r="AH24" s="280"/>
      <c r="AI24" s="280"/>
      <c r="AJ24" s="280"/>
      <c r="AK24" s="281"/>
      <c r="AL24" s="364"/>
      <c r="AM24" s="365"/>
      <c r="AN24" s="365"/>
      <c r="AO24" s="365"/>
      <c r="AP24" s="365"/>
      <c r="AQ24" s="365"/>
      <c r="AR24" s="366"/>
      <c r="AS24" s="279"/>
      <c r="AT24" s="187"/>
      <c r="AU24" s="280"/>
      <c r="AV24" s="280"/>
      <c r="AW24" s="280"/>
      <c r="AX24" s="280"/>
      <c r="AY24" s="281"/>
      <c r="AZ24" s="279"/>
      <c r="BA24" s="431"/>
      <c r="BB24" s="280"/>
      <c r="BC24" s="280"/>
      <c r="BD24" s="280"/>
      <c r="BE24" s="280"/>
      <c r="BF24" s="281"/>
      <c r="BG24" s="279"/>
      <c r="BH24" s="431"/>
      <c r="BI24" s="280"/>
      <c r="BJ24" s="280"/>
      <c r="BK24" s="280"/>
      <c r="BL24" s="280"/>
      <c r="BM24" s="281"/>
      <c r="BN24" s="279"/>
      <c r="BO24" s="201"/>
      <c r="BP24" s="280"/>
      <c r="BQ24" s="280"/>
      <c r="BR24" s="280"/>
      <c r="BS24" s="280"/>
      <c r="BT24" s="281"/>
      <c r="BU24" s="279"/>
      <c r="BV24" s="431"/>
      <c r="BW24" s="280"/>
      <c r="BX24" s="280"/>
      <c r="BY24" s="280"/>
      <c r="BZ24" s="280"/>
      <c r="CA24" s="281"/>
      <c r="CB24" s="279"/>
      <c r="CC24" s="431"/>
      <c r="CD24" s="280"/>
      <c r="CE24" s="280"/>
      <c r="CF24" s="280"/>
      <c r="CG24" s="280"/>
      <c r="CH24" s="281"/>
      <c r="CI24" s="279"/>
      <c r="CJ24" s="431"/>
      <c r="CK24" s="280"/>
      <c r="CL24" s="280"/>
      <c r="CM24" s="280"/>
      <c r="CN24" s="280"/>
      <c r="CO24" s="281"/>
      <c r="CP24" s="279"/>
      <c r="CQ24" s="431"/>
      <c r="CR24" s="280"/>
      <c r="CS24" s="280"/>
      <c r="CT24" s="280"/>
      <c r="CU24" s="280"/>
      <c r="CV24" s="281"/>
      <c r="CW24" s="279"/>
      <c r="CX24" s="431"/>
      <c r="CY24" s="280"/>
      <c r="CZ24" s="280"/>
      <c r="DA24" s="280"/>
      <c r="DB24" s="280"/>
      <c r="DC24" s="281"/>
      <c r="DD24" s="279"/>
      <c r="DE24" s="431"/>
      <c r="DF24" s="280"/>
      <c r="DG24" s="280"/>
      <c r="DH24" s="280"/>
      <c r="DI24" s="280"/>
      <c r="DJ24" s="281"/>
      <c r="DK24" s="279"/>
      <c r="DL24" s="431"/>
      <c r="DM24" s="280"/>
      <c r="DN24" s="280"/>
      <c r="DO24" s="280"/>
      <c r="DP24" s="280"/>
      <c r="DQ24" s="281"/>
      <c r="DR24" s="364"/>
      <c r="DS24" s="365"/>
      <c r="DT24" s="365"/>
      <c r="DU24" s="365"/>
      <c r="DV24" s="365"/>
      <c r="DW24" s="365"/>
      <c r="DX24" s="366"/>
      <c r="DY24" s="364"/>
      <c r="DZ24" s="365"/>
      <c r="EA24" s="365"/>
      <c r="EB24" s="365"/>
      <c r="EC24" s="365"/>
      <c r="ED24" s="365"/>
      <c r="EE24" s="366"/>
      <c r="EF24" s="279"/>
      <c r="EG24" s="431"/>
      <c r="EH24" s="280"/>
      <c r="EI24" s="280"/>
      <c r="EJ24" s="280"/>
      <c r="EK24" s="280"/>
      <c r="EL24" s="281"/>
      <c r="EM24" s="364"/>
      <c r="EN24" s="365"/>
      <c r="EO24" s="365"/>
      <c r="EP24" s="365"/>
      <c r="EQ24" s="365"/>
      <c r="ER24" s="365"/>
      <c r="ES24" s="366"/>
      <c r="ET24" s="279"/>
      <c r="EU24" s="431"/>
      <c r="EV24" s="280"/>
      <c r="EW24" s="280"/>
      <c r="EX24" s="280"/>
      <c r="EY24" s="280"/>
      <c r="EZ24" s="281"/>
      <c r="FA24" s="279"/>
      <c r="FB24" s="201"/>
      <c r="FC24" s="280"/>
      <c r="FD24" s="280"/>
      <c r="FE24" s="280"/>
      <c r="FF24" s="280"/>
      <c r="FG24" s="281"/>
      <c r="FH24" s="279"/>
      <c r="FI24" s="280"/>
      <c r="FJ24" s="280"/>
      <c r="FK24" s="280"/>
      <c r="FL24" s="280"/>
      <c r="FM24" s="280"/>
      <c r="FN24" s="281"/>
      <c r="FO24" s="279"/>
      <c r="FP24" s="280"/>
      <c r="FQ24" s="280"/>
      <c r="FR24" s="280"/>
      <c r="FS24" s="280"/>
      <c r="FT24" s="280"/>
      <c r="FU24" s="281"/>
      <c r="FV24" s="279"/>
      <c r="FW24" s="280"/>
      <c r="FX24" s="280"/>
      <c r="FY24" s="280"/>
      <c r="FZ24" s="280"/>
      <c r="GA24" s="280"/>
      <c r="GB24" s="281"/>
      <c r="GC24" s="364"/>
      <c r="GD24" s="365"/>
      <c r="GE24" s="365"/>
      <c r="GF24" s="365"/>
      <c r="GG24" s="365"/>
      <c r="GH24" s="365"/>
      <c r="GI24" s="366"/>
      <c r="GJ24" s="279"/>
      <c r="GK24" s="201"/>
      <c r="GL24" s="280"/>
      <c r="GM24" s="280"/>
      <c r="GN24" s="280"/>
      <c r="GO24" s="280"/>
      <c r="GP24" s="281"/>
      <c r="GQ24" s="279"/>
      <c r="GR24" s="201"/>
      <c r="GS24" s="280"/>
      <c r="GT24" s="280"/>
      <c r="GU24" s="280"/>
      <c r="GV24" s="280"/>
      <c r="GW24" s="281"/>
      <c r="GX24" s="364"/>
      <c r="GY24" s="365"/>
      <c r="GZ24" s="365"/>
      <c r="HA24" s="365"/>
      <c r="HB24" s="365"/>
      <c r="HC24" s="365"/>
      <c r="HD24" s="366"/>
      <c r="HE24" s="279"/>
      <c r="HF24" s="410"/>
      <c r="HG24" s="280"/>
      <c r="HH24" s="280"/>
      <c r="HI24" s="280"/>
      <c r="HJ24" s="280"/>
      <c r="HK24" s="281"/>
      <c r="HL24" s="279"/>
      <c r="HM24" s="280"/>
      <c r="HN24" s="280"/>
      <c r="HO24" s="280"/>
      <c r="HP24" s="280"/>
      <c r="HQ24" s="280"/>
      <c r="HR24" s="281"/>
      <c r="HS24" s="279"/>
      <c r="HT24" s="201"/>
      <c r="HU24" s="280"/>
      <c r="HV24" s="280"/>
      <c r="HW24" s="280"/>
      <c r="HX24" s="280"/>
      <c r="HY24" s="281"/>
      <c r="HZ24" s="364"/>
      <c r="IA24" s="365"/>
      <c r="IB24" s="365"/>
      <c r="IC24" s="365"/>
      <c r="ID24" s="365"/>
      <c r="IE24" s="365"/>
      <c r="IF24" s="366"/>
    </row>
    <row r="25" spans="1:240" ht="30" customHeight="1" x14ac:dyDescent="0.3">
      <c r="A25" s="174"/>
      <c r="B25" s="192">
        <v>2.0009999999999999</v>
      </c>
      <c r="C25" s="193">
        <v>10240</v>
      </c>
      <c r="D25" s="194" t="s">
        <v>624</v>
      </c>
      <c r="E25" s="193" t="s">
        <v>625</v>
      </c>
      <c r="F25" s="195">
        <v>15</v>
      </c>
      <c r="G25" s="196">
        <v>117893</v>
      </c>
      <c r="H25" s="197">
        <f t="shared" ref="H25:H41" si="199">ROUND(G25*(1+$F$188),0)</f>
        <v>153261</v>
      </c>
      <c r="J25" s="356">
        <f t="shared" ref="J25:J41" si="200">+$F25</f>
        <v>15</v>
      </c>
      <c r="K25" s="357"/>
      <c r="L25" s="358">
        <f t="shared" ref="L25:L87" si="201">ROUND(K25,0)</f>
        <v>0</v>
      </c>
      <c r="M25" s="358">
        <f t="shared" ref="M25:M87" si="202">ROUND(L25*(1+K$188),0)</f>
        <v>0</v>
      </c>
      <c r="N25" s="359" t="str">
        <f t="shared" ref="N25:N41" si="203">IF(M25&gt;$H25,"SOBRE PASA","CUMPLE")</f>
        <v>CUMPLE</v>
      </c>
      <c r="O25" s="358">
        <f t="shared" ref="O25:O41" si="204">ROUND(L25*(1+K$181+K$182+K$183+K$188),0)</f>
        <v>0</v>
      </c>
      <c r="P25" s="360">
        <f t="shared" ref="P25:P87" si="205">ROUND(O25*J25,0)</f>
        <v>0</v>
      </c>
      <c r="Q25" s="266">
        <f t="shared" ref="Q25:Q41" si="206">+$F25</f>
        <v>15</v>
      </c>
      <c r="R25" s="267">
        <v>110319</v>
      </c>
      <c r="S25" s="268">
        <f t="shared" ref="S25:S41" si="207">ROUND(R25,0)</f>
        <v>110319</v>
      </c>
      <c r="T25" s="268">
        <f t="shared" ref="T25:T41" si="208">ROUND(S25*(1+R$188),0)</f>
        <v>143415</v>
      </c>
      <c r="U25" s="269" t="str">
        <f t="shared" ref="U25:U41" si="209">IF(T25&gt;$H25,"SOBRE PASA","CUMPLE")</f>
        <v>CUMPLE</v>
      </c>
      <c r="V25" s="268">
        <f t="shared" ref="V25:V41" si="210">ROUND(S25*(1+R$181+R$182+R$183+R$188),0)</f>
        <v>152005</v>
      </c>
      <c r="W25" s="270">
        <f t="shared" ref="W25:W41" si="211">ROUND(V25*Q25,0)</f>
        <v>2280075</v>
      </c>
      <c r="X25" s="266">
        <f t="shared" ref="X25:X41" si="212">+$F25</f>
        <v>15</v>
      </c>
      <c r="Y25" s="267">
        <v>117800</v>
      </c>
      <c r="Z25" s="268">
        <f t="shared" ref="Z25:Z41" si="213">ROUND(Y25,0)</f>
        <v>117800</v>
      </c>
      <c r="AA25" s="268">
        <f t="shared" ref="AA25:AA41" si="214">ROUND(Z25*(1+Y$188),0)</f>
        <v>153140</v>
      </c>
      <c r="AB25" s="269" t="str">
        <f t="shared" ref="AB25:AB41" si="215">IF(AA25&gt;$H25,"SOBRE PASA","CUMPLE")</f>
        <v>CUMPLE</v>
      </c>
      <c r="AC25" s="268">
        <f t="shared" ref="AC25:AC41" si="216">ROUND(Z25*(1+Y$181+Y$182+Y$183+Y$188),0)</f>
        <v>162313</v>
      </c>
      <c r="AD25" s="270">
        <f t="shared" ref="AD25:AD41" si="217">ROUND(AC25*X25,0)</f>
        <v>2434695</v>
      </c>
      <c r="AE25" s="266">
        <f t="shared" ref="AE25:AE41" si="218">+$F25</f>
        <v>15</v>
      </c>
      <c r="AF25" s="267">
        <v>109169</v>
      </c>
      <c r="AG25" s="268">
        <f t="shared" ref="AG25:AG41" si="219">ROUND(AF25,0)</f>
        <v>109169</v>
      </c>
      <c r="AH25" s="268">
        <f t="shared" ref="AH25:AH41" si="220">ROUND(AG25*(1+AF$188),0)</f>
        <v>141920</v>
      </c>
      <c r="AI25" s="269" t="str">
        <f t="shared" ref="AI25:AI41" si="221">IF(AH25&gt;$H25,"SOBRE PASA","CUMPLE")</f>
        <v>CUMPLE</v>
      </c>
      <c r="AJ25" s="268">
        <f t="shared" ref="AJ25:AJ41" si="222">ROUND(AG25*(1+AF$181+AF$182+AF$183+AF$188),0)</f>
        <v>150420</v>
      </c>
      <c r="AK25" s="270">
        <f t="shared" ref="AK25:AK41" si="223">ROUND(AJ25*AE25,0)</f>
        <v>2256300</v>
      </c>
      <c r="AL25" s="356">
        <f t="shared" ref="AL25:AL41" si="224">+$F25</f>
        <v>15</v>
      </c>
      <c r="AM25" s="357"/>
      <c r="AN25" s="358">
        <f t="shared" ref="AN25:AN41" si="225">ROUND(AM25,0)</f>
        <v>0</v>
      </c>
      <c r="AO25" s="358">
        <f t="shared" ref="AO25:AO41" si="226">ROUND(AN25*(1+AM$188),0)</f>
        <v>0</v>
      </c>
      <c r="AP25" s="359" t="str">
        <f t="shared" ref="AP25:AP41" si="227">IF(AO25&gt;$H25,"SOBRE PASA","CUMPLE")</f>
        <v>CUMPLE</v>
      </c>
      <c r="AQ25" s="358">
        <f t="shared" ref="AQ25:AQ41" si="228">ROUND(AN25*(1+AM$181+AM$182+AM$183+AM$188),0)</f>
        <v>0</v>
      </c>
      <c r="AR25" s="360">
        <f t="shared" ref="AR25:AR41" si="229">ROUND(AQ25*AL25,0)</f>
        <v>0</v>
      </c>
      <c r="AS25" s="266">
        <f t="shared" ref="AS25:AS41" si="230">+$F25</f>
        <v>15</v>
      </c>
      <c r="AT25" s="434">
        <v>106572</v>
      </c>
      <c r="AU25" s="268">
        <f t="shared" ref="AU25:AU41" si="231">ROUND(AT25,0)</f>
        <v>106572</v>
      </c>
      <c r="AV25" s="268">
        <f t="shared" ref="AV25:AV41" si="232">ROUND(AU25*(1+AT$188),0)</f>
        <v>138544</v>
      </c>
      <c r="AW25" s="269" t="str">
        <f t="shared" ref="AW25:AW41" si="233">IF(AV25&gt;$H25,"SOBRE PASA","CUMPLE")</f>
        <v>CUMPLE</v>
      </c>
      <c r="AX25" s="268">
        <f t="shared" ref="AX25:AX41" si="234">ROUND(AU25*(1+AT$181+AT$182+AT$183+AT$188),0)</f>
        <v>146842</v>
      </c>
      <c r="AY25" s="270">
        <f t="shared" ref="AY25:AY41" si="235">ROUND(AX25*AS25,0)</f>
        <v>2202630</v>
      </c>
      <c r="AZ25" s="266">
        <f t="shared" ref="AZ25:AZ41" si="236">+$F25</f>
        <v>15</v>
      </c>
      <c r="BA25" s="439">
        <v>112152</v>
      </c>
      <c r="BB25" s="268">
        <f t="shared" ref="BB25:BB41" si="237">ROUND(BA25,0)</f>
        <v>112152</v>
      </c>
      <c r="BC25" s="268">
        <f t="shared" ref="BC25:BC41" si="238">ROUND(BB25*(1+BA$188),0)</f>
        <v>145798</v>
      </c>
      <c r="BD25" s="269" t="str">
        <f t="shared" ref="BD25:BD41" si="239">IF(BC25&gt;$H25,"SOBRE PASA","CUMPLE")</f>
        <v>CUMPLE</v>
      </c>
      <c r="BE25" s="268">
        <f t="shared" ref="BE25:BE41" si="240">ROUND(BB25*(1+BA$181+BA$182+BA$183+BA$188),0)</f>
        <v>154530</v>
      </c>
      <c r="BF25" s="270">
        <f t="shared" ref="BF25:BF41" si="241">ROUND(BE25*AZ25,0)</f>
        <v>2317950</v>
      </c>
      <c r="BG25" s="266">
        <f t="shared" ref="BG25:BG41" si="242">+$F25</f>
        <v>15</v>
      </c>
      <c r="BH25" s="196">
        <v>111408</v>
      </c>
      <c r="BI25" s="268">
        <f t="shared" ref="BI25:BI41" si="243">ROUND(BH25,0)</f>
        <v>111408</v>
      </c>
      <c r="BJ25" s="268">
        <f t="shared" ref="BJ25:BJ41" si="244">ROUND(BI25*(1+BH$188),0)</f>
        <v>144830</v>
      </c>
      <c r="BK25" s="269" t="str">
        <f t="shared" ref="BK25:BK41" si="245">IF(BJ25&gt;$H25,"SOBRE PASA","CUMPLE")</f>
        <v>CUMPLE</v>
      </c>
      <c r="BL25" s="268">
        <f t="shared" ref="BL25:BL41" si="246">ROUND(BI25*(1+BH$181+BH$182+BH$183+BH$188),0)</f>
        <v>153505</v>
      </c>
      <c r="BM25" s="270">
        <f t="shared" ref="BM25:BM41" si="247">ROUND(BL25*BG25,0)</f>
        <v>2302575</v>
      </c>
      <c r="BN25" s="266">
        <f t="shared" ref="BN25:BN41" si="248">+$F25</f>
        <v>15</v>
      </c>
      <c r="BO25" s="196">
        <v>106926</v>
      </c>
      <c r="BP25" s="268">
        <f t="shared" ref="BP25:BP41" si="249">ROUND(BO25,0)</f>
        <v>106926</v>
      </c>
      <c r="BQ25" s="268">
        <f t="shared" ref="BQ25:BQ41" si="250">ROUND(BP25*(1+BO$188),0)</f>
        <v>139004</v>
      </c>
      <c r="BR25" s="269" t="str">
        <f t="shared" ref="BR25:BR41" si="251">IF(BQ25&gt;$H25,"SOBRE PASA","CUMPLE")</f>
        <v>CUMPLE</v>
      </c>
      <c r="BS25" s="268">
        <f t="shared" ref="BS25:BS41" si="252">ROUND(BP25*(1+BO$181+BO$182+BO$183+BO$188),0)</f>
        <v>147330</v>
      </c>
      <c r="BT25" s="270">
        <f t="shared" ref="BT25:BT41" si="253">ROUND(BS25*BN25,0)</f>
        <v>2209950</v>
      </c>
      <c r="BU25" s="266">
        <f t="shared" ref="BU25:BU41" si="254">+$F25</f>
        <v>15</v>
      </c>
      <c r="BV25" s="441">
        <v>112010</v>
      </c>
      <c r="BW25" s="268">
        <f t="shared" ref="BW25:BW41" si="255">ROUND(BV25,0)</f>
        <v>112010</v>
      </c>
      <c r="BX25" s="268">
        <f t="shared" ref="BX25:BX41" si="256">ROUND(BW25*(1+BV$188),0)</f>
        <v>145613</v>
      </c>
      <c r="BY25" s="269" t="str">
        <f t="shared" ref="BY25:BY41" si="257">IF(BX25&gt;$H25,"SOBRE PASA","CUMPLE")</f>
        <v>CUMPLE</v>
      </c>
      <c r="BZ25" s="268">
        <f t="shared" ref="BZ25:BZ41" si="258">ROUND(BW25*(1+BV$181+BV$182+BV$183+BV$188),0)</f>
        <v>154335</v>
      </c>
      <c r="CA25" s="270">
        <f t="shared" ref="CA25:CA41" si="259">ROUND(BZ25*BU25,0)</f>
        <v>2315025</v>
      </c>
      <c r="CB25" s="266">
        <f t="shared" ref="CB25:CB41" si="260">+$F25</f>
        <v>15</v>
      </c>
      <c r="CC25" s="267">
        <v>109285</v>
      </c>
      <c r="CD25" s="268">
        <f t="shared" ref="CD25:CD41" si="261">ROUND(CC25,0)</f>
        <v>109285</v>
      </c>
      <c r="CE25" s="268">
        <f t="shared" ref="CE25:CE41" si="262">ROUND(CD25*(1+CC$188),0)</f>
        <v>142071</v>
      </c>
      <c r="CF25" s="269" t="str">
        <f t="shared" ref="CF25:CF41" si="263">IF(CE25&gt;$H25,"SOBRE PASA","CUMPLE")</f>
        <v>CUMPLE</v>
      </c>
      <c r="CG25" s="268">
        <f t="shared" ref="CG25:CG41" si="264">ROUND(CD25*(1+CC$181+CC$182+CC$183+CC$188),0)</f>
        <v>150580</v>
      </c>
      <c r="CH25" s="270">
        <f t="shared" ref="CH25:CH41" si="265">ROUND(CG25*CB25,0)</f>
        <v>2258700</v>
      </c>
      <c r="CI25" s="266">
        <f t="shared" ref="CI25:CI41" si="266">+$F25</f>
        <v>15</v>
      </c>
      <c r="CJ25" s="267">
        <v>112706</v>
      </c>
      <c r="CK25" s="268">
        <f t="shared" ref="CK25:CK41" si="267">ROUND(CJ25,0)</f>
        <v>112706</v>
      </c>
      <c r="CL25" s="268">
        <f t="shared" ref="CL25:CL41" si="268">ROUND(CK25*(1+CJ$188),0)</f>
        <v>146518</v>
      </c>
      <c r="CM25" s="269" t="str">
        <f t="shared" ref="CM25:CM41" si="269">IF(CL25&gt;$H25,"SOBRE PASA","CUMPLE")</f>
        <v>CUMPLE</v>
      </c>
      <c r="CN25" s="268">
        <f t="shared" ref="CN25:CN41" si="270">ROUND(CK25*(1+CJ$181+CJ$182+CJ$183+CJ$188),0)</f>
        <v>155294</v>
      </c>
      <c r="CO25" s="270">
        <f t="shared" ref="CO25:CO41" si="271">ROUND(CN25*CI25,0)</f>
        <v>2329410</v>
      </c>
      <c r="CP25" s="266">
        <f t="shared" ref="CP25:CP41" si="272">+$F25</f>
        <v>15</v>
      </c>
      <c r="CQ25" s="267">
        <v>111315</v>
      </c>
      <c r="CR25" s="268">
        <f t="shared" ref="CR25:CR41" si="273">ROUND(CQ25,0)</f>
        <v>111315</v>
      </c>
      <c r="CS25" s="268">
        <f t="shared" ref="CS25:CS41" si="274">ROUND(CR25*(1+CQ$188),0)</f>
        <v>144710</v>
      </c>
      <c r="CT25" s="269" t="str">
        <f t="shared" ref="CT25:CT41" si="275">IF(CS25&gt;$H25,"SOBRE PASA","CUMPLE")</f>
        <v>CUMPLE</v>
      </c>
      <c r="CU25" s="268">
        <f t="shared" ref="CU25:CU41" si="276">ROUND(CR25*(1+CQ$181+CQ$182+CQ$183+CQ$188),0)</f>
        <v>153377</v>
      </c>
      <c r="CV25" s="270">
        <f t="shared" ref="CV25:CV41" si="277">ROUND(CU25*CP25,0)</f>
        <v>2300655</v>
      </c>
      <c r="CW25" s="266">
        <f t="shared" ref="CW25:CW41" si="278">+$F25</f>
        <v>15</v>
      </c>
      <c r="CX25" s="196">
        <v>111995</v>
      </c>
      <c r="CY25" s="268">
        <f t="shared" ref="CY25:CY41" si="279">ROUND(CX25,0)</f>
        <v>111995</v>
      </c>
      <c r="CZ25" s="268">
        <f t="shared" ref="CZ25:CZ41" si="280">ROUND(CY25*(1+CX$188),0)</f>
        <v>145594</v>
      </c>
      <c r="DA25" s="269" t="str">
        <f t="shared" ref="DA25:DA41" si="281">IF(CZ25&gt;$H25,"SOBRE PASA","CUMPLE")</f>
        <v>CUMPLE</v>
      </c>
      <c r="DB25" s="268">
        <f t="shared" ref="DB25:DB41" si="282">ROUND(CY25*(1+CX$181+CX$182+CX$183+CX$188),0)</f>
        <v>154314</v>
      </c>
      <c r="DC25" s="270">
        <f t="shared" ref="DC25:DC41" si="283">ROUND(DB25*CW25,0)</f>
        <v>2314710</v>
      </c>
      <c r="DD25" s="266">
        <f t="shared" ref="DD25:DD41" si="284">+$F25</f>
        <v>15</v>
      </c>
      <c r="DE25" s="267">
        <v>108792</v>
      </c>
      <c r="DF25" s="268">
        <f t="shared" ref="DF25:DF41" si="285">ROUND(DE25,0)</f>
        <v>108792</v>
      </c>
      <c r="DG25" s="268">
        <f t="shared" ref="DG25:DG41" si="286">ROUND(DF25*(1+DE$188),0)</f>
        <v>141430</v>
      </c>
      <c r="DH25" s="269" t="str">
        <f t="shared" ref="DH25:DH41" si="287">IF(DG25&gt;$H25,"SOBRE PASA","CUMPLE")</f>
        <v>CUMPLE</v>
      </c>
      <c r="DI25" s="268">
        <f t="shared" ref="DI25:DI41" si="288">ROUND(DF25*(1+DE$181+DE$182+DE$183+DE$188),0)</f>
        <v>149901</v>
      </c>
      <c r="DJ25" s="270">
        <f t="shared" ref="DJ25:DJ41" si="289">ROUND(DI25*DD25,0)</f>
        <v>2248515</v>
      </c>
      <c r="DK25" s="266">
        <f t="shared" ref="DK25:DK41" si="290">+$F25</f>
        <v>15</v>
      </c>
      <c r="DL25" s="267">
        <v>111645</v>
      </c>
      <c r="DM25" s="268">
        <f t="shared" ref="DM25:DM41" si="291">ROUND(DL25,0)</f>
        <v>111645</v>
      </c>
      <c r="DN25" s="268">
        <f t="shared" ref="DN25:DN41" si="292">ROUND(DM25*(1+DL$188),0)</f>
        <v>145139</v>
      </c>
      <c r="DO25" s="269" t="str">
        <f t="shared" ref="DO25:DO41" si="293">IF(DN25&gt;$H25,"SOBRE PASA","CUMPLE")</f>
        <v>CUMPLE</v>
      </c>
      <c r="DP25" s="268">
        <f t="shared" ref="DP25:DP41" si="294">ROUND(DM25*(1+DL$181+DL$182+DL$183+DL$188),0)</f>
        <v>153832</v>
      </c>
      <c r="DQ25" s="270">
        <f t="shared" ref="DQ25:DQ41" si="295">ROUND(DP25*DK25,0)</f>
        <v>2307480</v>
      </c>
      <c r="DR25" s="356">
        <f t="shared" ref="DR25:DR41" si="296">+$F25</f>
        <v>15</v>
      </c>
      <c r="DS25" s="357"/>
      <c r="DT25" s="358">
        <f t="shared" ref="DT25:DT41" si="297">ROUND(DS25,0)</f>
        <v>0</v>
      </c>
      <c r="DU25" s="358">
        <f t="shared" ref="DU25:DU41" si="298">ROUND(DT25*(1+DS$188),0)</f>
        <v>0</v>
      </c>
      <c r="DV25" s="359" t="str">
        <f t="shared" ref="DV25:DV41" si="299">IF(DU25&gt;$H25,"SOBRE PASA","CUMPLE")</f>
        <v>CUMPLE</v>
      </c>
      <c r="DW25" s="358">
        <f t="shared" ref="DW25:DW41" si="300">ROUND(DT25*(1+DS$181+DS$182+DS$183+DS$188),0)</f>
        <v>0</v>
      </c>
      <c r="DX25" s="360">
        <f t="shared" ref="DX25:DX41" si="301">ROUND(DW25*DR25,0)</f>
        <v>0</v>
      </c>
      <c r="DY25" s="356">
        <f t="shared" ref="DY25:DY41" si="302">+$F25</f>
        <v>15</v>
      </c>
      <c r="DZ25" s="357"/>
      <c r="EA25" s="358">
        <f t="shared" ref="EA25:EA41" si="303">ROUND(DZ25,0)</f>
        <v>0</v>
      </c>
      <c r="EB25" s="358">
        <f t="shared" ref="EB25:EB41" si="304">ROUND(EA25*(1+DZ$188),0)</f>
        <v>0</v>
      </c>
      <c r="EC25" s="359" t="str">
        <f t="shared" ref="EC25:EC41" si="305">IF(EB25&gt;$H25,"SOBRE PASA","CUMPLE")</f>
        <v>CUMPLE</v>
      </c>
      <c r="ED25" s="358">
        <f t="shared" ref="ED25:ED41" si="306">ROUND(EA25*(1+DZ$181+DZ$182+DZ$183+DZ$188),0)</f>
        <v>0</v>
      </c>
      <c r="EE25" s="360">
        <f t="shared" ref="EE25:EE41" si="307">ROUND(ED25*DY25,0)</f>
        <v>0</v>
      </c>
      <c r="EF25" s="266">
        <f t="shared" ref="EF25:EF41" si="308">+$F25</f>
        <v>15</v>
      </c>
      <c r="EG25" s="267">
        <v>108662</v>
      </c>
      <c r="EH25" s="268">
        <f t="shared" ref="EH25:EH41" si="309">ROUND(EG25,0)</f>
        <v>108662</v>
      </c>
      <c r="EI25" s="268">
        <f t="shared" ref="EI25:EI41" si="310">ROUND(EH25*(1+EG$188),0)</f>
        <v>141261</v>
      </c>
      <c r="EJ25" s="269" t="str">
        <f t="shared" ref="EJ25:EJ41" si="311">IF(EI25&gt;$H25,"SOBRE PASA","CUMPLE")</f>
        <v>CUMPLE</v>
      </c>
      <c r="EK25" s="268">
        <f t="shared" ref="EK25:EK41" si="312">ROUND(EH25*(1+EG$181+EG$182+EG$183+EG$188),0)</f>
        <v>149722</v>
      </c>
      <c r="EL25" s="270">
        <f t="shared" ref="EL25:EL41" si="313">ROUND(EK25*EF25,0)</f>
        <v>2245830</v>
      </c>
      <c r="EM25" s="356">
        <f t="shared" ref="EM25:EM41" si="314">+$F25</f>
        <v>15</v>
      </c>
      <c r="EN25" s="357"/>
      <c r="EO25" s="358">
        <f t="shared" ref="EO25:EO41" si="315">ROUND(EN25,0)</f>
        <v>0</v>
      </c>
      <c r="EP25" s="358">
        <f t="shared" ref="EP25:EP41" si="316">ROUND(EO25*(1+EN$188),0)</f>
        <v>0</v>
      </c>
      <c r="EQ25" s="359" t="str">
        <f t="shared" ref="EQ25:EQ41" si="317">IF(EP25&gt;$H25,"SOBRE PASA","CUMPLE")</f>
        <v>CUMPLE</v>
      </c>
      <c r="ER25" s="358">
        <f t="shared" ref="ER25:ER41" si="318">ROUND(EO25*(1+EN$181+EN$182+EN$183+EN$188),0)</f>
        <v>0</v>
      </c>
      <c r="ES25" s="360">
        <f t="shared" ref="ES25:ES41" si="319">ROUND(ER25*EM25,0)</f>
        <v>0</v>
      </c>
      <c r="ET25" s="266">
        <f t="shared" ref="ET25:ET41" si="320">+$F25</f>
        <v>15</v>
      </c>
      <c r="EU25" s="267">
        <v>114356</v>
      </c>
      <c r="EV25" s="268">
        <f t="shared" ref="EV25:EV41" si="321">ROUND(EU25,0)</f>
        <v>114356</v>
      </c>
      <c r="EW25" s="268">
        <f t="shared" ref="EW25:EW41" si="322">ROUND(EV25*(1+EU$188),0)</f>
        <v>148663</v>
      </c>
      <c r="EX25" s="269" t="str">
        <f t="shared" ref="EX25:EX41" si="323">IF(EW25&gt;$H25,"SOBRE PASA","CUMPLE")</f>
        <v>CUMPLE</v>
      </c>
      <c r="EY25" s="268">
        <f t="shared" ref="EY25:EY41" si="324">ROUND(EV25*(1+EU$181+EU$182+EU$183+EU$188),0)</f>
        <v>157567</v>
      </c>
      <c r="EZ25" s="270">
        <f t="shared" ref="EZ25:EZ41" si="325">ROUND(EY25*ET25,0)</f>
        <v>2363505</v>
      </c>
      <c r="FA25" s="266">
        <f t="shared" ref="FA25:FA41" si="326">+$F25</f>
        <v>15</v>
      </c>
      <c r="FB25" s="196">
        <v>111845</v>
      </c>
      <c r="FC25" s="268">
        <f t="shared" ref="FC25:FC41" si="327">ROUND(FB25,0)</f>
        <v>111845</v>
      </c>
      <c r="FD25" s="268">
        <f t="shared" ref="FD25:FD41" si="328">ROUND(FC25*(1+FB$188),0)</f>
        <v>145399</v>
      </c>
      <c r="FE25" s="269" t="str">
        <f t="shared" ref="FE25:FE41" si="329">IF(FD25&gt;$H25,"SOBRE PASA","CUMPLE")</f>
        <v>CUMPLE</v>
      </c>
      <c r="FF25" s="268">
        <f t="shared" ref="FF25:FF41" si="330">ROUND(FC25*(1+FB$181+FB$182+FB$183+FB$188),0)</f>
        <v>154107</v>
      </c>
      <c r="FG25" s="270">
        <f t="shared" ref="FG25:FG41" si="331">ROUND(FF25*FA25,0)</f>
        <v>2311605</v>
      </c>
      <c r="FH25" s="266">
        <f t="shared" ref="FH25:FH41" si="332">+$F25</f>
        <v>15</v>
      </c>
      <c r="FI25" s="267">
        <v>109952</v>
      </c>
      <c r="FJ25" s="268">
        <f t="shared" ref="FJ25:FJ41" si="333">ROUND(FI25,0)</f>
        <v>109952</v>
      </c>
      <c r="FK25" s="268">
        <f t="shared" ref="FK25:FK41" si="334">ROUND(FJ25*(1+FI$188),0)</f>
        <v>142938</v>
      </c>
      <c r="FL25" s="269" t="str">
        <f t="shared" ref="FL25:FL41" si="335">IF(FK25&gt;$H25,"SOBRE PASA","CUMPLE")</f>
        <v>CUMPLE</v>
      </c>
      <c r="FM25" s="268">
        <f t="shared" ref="FM25:FM41" si="336">ROUND(FJ25*(1+FI$181+FI$182+FI$183+FI$188),0)</f>
        <v>151499</v>
      </c>
      <c r="FN25" s="270">
        <f t="shared" ref="FN25:FN41" si="337">ROUND(FM25*FH25,0)</f>
        <v>2272485</v>
      </c>
      <c r="FO25" s="266">
        <f t="shared" ref="FO25:FO41" si="338">+$F25</f>
        <v>15</v>
      </c>
      <c r="FP25" s="267" t="s">
        <v>829</v>
      </c>
      <c r="FQ25" s="268">
        <f t="shared" ref="FQ25:FQ41" si="339">ROUND(FP25,0)</f>
        <v>109082</v>
      </c>
      <c r="FR25" s="268">
        <f t="shared" ref="FR25:FR41" si="340">ROUND(FQ25*(1+FP$188),0)</f>
        <v>141807</v>
      </c>
      <c r="FS25" s="269" t="str">
        <f t="shared" ref="FS25:FS41" si="341">IF(FR25&gt;$H25,"SOBRE PASA","CUMPLE")</f>
        <v>CUMPLE</v>
      </c>
      <c r="FT25" s="268">
        <f t="shared" ref="FT25:FT41" si="342">ROUND(FQ25*(1+FP$181+FP$182+FP$183+FP$188),0)</f>
        <v>150300</v>
      </c>
      <c r="FU25" s="270">
        <f t="shared" ref="FU25:FU41" si="343">ROUND(FT25*FO25,0)</f>
        <v>2254500</v>
      </c>
      <c r="FV25" s="266">
        <f t="shared" ref="FV25:FV41" si="344">+$F25</f>
        <v>15</v>
      </c>
      <c r="FW25" s="267">
        <v>110902</v>
      </c>
      <c r="FX25" s="268">
        <f t="shared" ref="FX25:FX41" si="345">ROUND(FW25,0)</f>
        <v>110902</v>
      </c>
      <c r="FY25" s="268">
        <f t="shared" ref="FY25:FY41" si="346">ROUND(FX25*(1+FW$188),0)</f>
        <v>144173</v>
      </c>
      <c r="FZ25" s="269" t="str">
        <f t="shared" ref="FZ25:FZ41" si="347">IF(FY25&gt;$H25,"SOBRE PASA","CUMPLE")</f>
        <v>CUMPLE</v>
      </c>
      <c r="GA25" s="268">
        <f t="shared" ref="GA25:GA41" si="348">ROUND(FX25*(1+FW$181+FW$182+FW$183+FW$188),0)</f>
        <v>152808</v>
      </c>
      <c r="GB25" s="270">
        <f t="shared" ref="GB25:GB41" si="349">ROUND(GA25*FV25,0)</f>
        <v>2292120</v>
      </c>
      <c r="GC25" s="356">
        <f t="shared" ref="GC25:GC41" si="350">+$F25</f>
        <v>15</v>
      </c>
      <c r="GD25" s="357"/>
      <c r="GE25" s="358">
        <f t="shared" ref="GE25:GE41" si="351">ROUND(GD25,0)</f>
        <v>0</v>
      </c>
      <c r="GF25" s="358">
        <f t="shared" ref="GF25:GF41" si="352">ROUND(GE25*(1+GD$188),0)</f>
        <v>0</v>
      </c>
      <c r="GG25" s="359" t="str">
        <f t="shared" ref="GG25:GG41" si="353">IF(GF25&gt;$H25,"SOBRE PASA","CUMPLE")</f>
        <v>CUMPLE</v>
      </c>
      <c r="GH25" s="358">
        <f t="shared" ref="GH25:GH41" si="354">ROUND(GE25*(1+GD$181+GD$182+GD$183+GD$188),0)</f>
        <v>0</v>
      </c>
      <c r="GI25" s="360">
        <f t="shared" ref="GI25:GI41" si="355">ROUND(GH25*GC25,0)</f>
        <v>0</v>
      </c>
      <c r="GJ25" s="266">
        <f t="shared" ref="GJ25:GJ41" si="356">+$F25</f>
        <v>15</v>
      </c>
      <c r="GK25" s="196">
        <v>112168</v>
      </c>
      <c r="GL25" s="268">
        <f t="shared" ref="GL25:GL41" si="357">ROUND(GK25,0)</f>
        <v>112168</v>
      </c>
      <c r="GM25" s="268">
        <f t="shared" ref="GM25:GM41" si="358">ROUND(GL25*(1+GK$188),0)</f>
        <v>145818</v>
      </c>
      <c r="GN25" s="269" t="str">
        <f t="shared" ref="GN25:GN41" si="359">IF(GM25&gt;$H25,"SOBRE PASA","CUMPLE")</f>
        <v>CUMPLE</v>
      </c>
      <c r="GO25" s="268">
        <f t="shared" ref="GO25:GO41" si="360">ROUND(GL25*(1+GK$181+GK$182+GK$183+GK$188),0)</f>
        <v>154552</v>
      </c>
      <c r="GP25" s="270">
        <f t="shared" ref="GP25:GP41" si="361">ROUND(GO25*GJ25,0)</f>
        <v>2318280</v>
      </c>
      <c r="GQ25" s="266">
        <f t="shared" ref="GQ25:GQ41" si="362">+$F25</f>
        <v>15</v>
      </c>
      <c r="GR25" s="407">
        <v>112399</v>
      </c>
      <c r="GS25" s="268">
        <f t="shared" ref="GS25:GS41" si="363">ROUND(GR25,0)</f>
        <v>112399</v>
      </c>
      <c r="GT25" s="268">
        <f t="shared" ref="GT25:GT41" si="364">ROUND(GS25*(1+GR$188),0)</f>
        <v>146119</v>
      </c>
      <c r="GU25" s="269" t="str">
        <f t="shared" ref="GU25:GU41" si="365">IF(GT25&gt;$H25,"SOBRE PASA","CUMPLE")</f>
        <v>CUMPLE</v>
      </c>
      <c r="GV25" s="268">
        <f t="shared" ref="GV25:GV41" si="366">ROUND(GS25*(1+GR$181+GR$182+GR$183+GR$188),0)</f>
        <v>154871</v>
      </c>
      <c r="GW25" s="270">
        <f t="shared" ref="GW25:GW41" si="367">ROUND(GV25*GQ25,0)</f>
        <v>2323065</v>
      </c>
      <c r="GX25" s="356">
        <f t="shared" ref="GX25:GX41" si="368">+$F25</f>
        <v>15</v>
      </c>
      <c r="GY25" s="357"/>
      <c r="GZ25" s="358">
        <f t="shared" ref="GZ25:GZ41" si="369">ROUND(GY25,0)</f>
        <v>0</v>
      </c>
      <c r="HA25" s="358">
        <f t="shared" ref="HA25:HA41" si="370">ROUND(GZ25*(1+GY$188),0)</f>
        <v>0</v>
      </c>
      <c r="HB25" s="359" t="str">
        <f t="shared" ref="HB25:HB41" si="371">IF(HA25&gt;$H25,"SOBRE PASA","CUMPLE")</f>
        <v>CUMPLE</v>
      </c>
      <c r="HC25" s="358">
        <f t="shared" ref="HC25:HC41" si="372">ROUND(GZ25*(1+GY$181+GY$182+GY$183+GY$188),0)</f>
        <v>0</v>
      </c>
      <c r="HD25" s="360">
        <f t="shared" ref="HD25:HD41" si="373">ROUND(HC25*GX25,0)</f>
        <v>0</v>
      </c>
      <c r="HE25" s="266">
        <f t="shared" ref="HE25:HE41" si="374">+$F25</f>
        <v>15</v>
      </c>
      <c r="HF25" s="411">
        <v>111221</v>
      </c>
      <c r="HG25" s="268">
        <f t="shared" ref="HG25:HG41" si="375">ROUND(HF25,0)</f>
        <v>111221</v>
      </c>
      <c r="HH25" s="268">
        <f t="shared" ref="HH25:HH41" si="376">ROUND(HG25*(1+HF$188),0)</f>
        <v>144587</v>
      </c>
      <c r="HI25" s="269" t="str">
        <f t="shared" ref="HI25:HI41" si="377">IF(HH25&gt;$H25,"SOBRE PASA","CUMPLE")</f>
        <v>CUMPLE</v>
      </c>
      <c r="HJ25" s="268">
        <f t="shared" ref="HJ25:HJ41" si="378">ROUND(HG25*(1+HF$181+HF$182+HF$183+HF$188),0)</f>
        <v>153248</v>
      </c>
      <c r="HK25" s="270">
        <f t="shared" ref="HK25:HK41" si="379">ROUND(HJ25*HE25,0)</f>
        <v>2298720</v>
      </c>
      <c r="HL25" s="266">
        <f t="shared" ref="HL25:HL41" si="380">+$F25</f>
        <v>15</v>
      </c>
      <c r="HM25" s="417">
        <v>112152</v>
      </c>
      <c r="HN25" s="268">
        <f t="shared" ref="HN25:HN41" si="381">ROUND(HM25,0)</f>
        <v>112152</v>
      </c>
      <c r="HO25" s="268">
        <f t="shared" ref="HO25:HO41" si="382">ROUND(HN25*(1+HM$188),0)</f>
        <v>145798</v>
      </c>
      <c r="HP25" s="269" t="str">
        <f t="shared" ref="HP25:HP41" si="383">IF(HO25&gt;$H25,"SOBRE PASA","CUMPLE")</f>
        <v>CUMPLE</v>
      </c>
      <c r="HQ25" s="268">
        <f t="shared" ref="HQ25:HQ41" si="384">ROUND(HN25*(1+HM$181+HM$182+HM$183+HM$188),0)</f>
        <v>154530</v>
      </c>
      <c r="HR25" s="270">
        <f t="shared" ref="HR25:HR41" si="385">ROUND(HQ25*HL25,0)</f>
        <v>2317950</v>
      </c>
      <c r="HS25" s="266">
        <f t="shared" ref="HS25:HS41" si="386">+$F25</f>
        <v>15</v>
      </c>
      <c r="HT25" s="196">
        <v>111707</v>
      </c>
      <c r="HU25" s="268">
        <f t="shared" ref="HU25:HU41" si="387">ROUND(HT25,0)</f>
        <v>111707</v>
      </c>
      <c r="HV25" s="268">
        <f t="shared" ref="HV25:HV41" si="388">ROUND(HU25*(1+HT$188),0)</f>
        <v>145219</v>
      </c>
      <c r="HW25" s="269" t="str">
        <f t="shared" ref="HW25:HW41" si="389">IF(HV25&gt;$H25,"SOBRE PASA","CUMPLE")</f>
        <v>CUMPLE</v>
      </c>
      <c r="HX25" s="268">
        <f t="shared" ref="HX25:HX41" si="390">ROUND(HU25*(1+HT$181+HT$182+HT$183+HT$188),0)</f>
        <v>153917</v>
      </c>
      <c r="HY25" s="270">
        <f t="shared" ref="HY25:HY41" si="391">ROUND(HX25*HS25,0)</f>
        <v>2308755</v>
      </c>
      <c r="HZ25" s="356">
        <f t="shared" ref="HZ25:HZ41" si="392">+$F25</f>
        <v>15</v>
      </c>
      <c r="IA25" s="357"/>
      <c r="IB25" s="358">
        <f t="shared" ref="IB25:IB41" si="393">ROUND(IA25,0)</f>
        <v>0</v>
      </c>
      <c r="IC25" s="358">
        <f t="shared" ref="IC25:IC41" si="394">ROUND(IB25*(1+IA$188),0)</f>
        <v>0</v>
      </c>
      <c r="ID25" s="359" t="str">
        <f t="shared" ref="ID25:ID41" si="395">IF(IC25&gt;$H25,"SOBRE PASA","CUMPLE")</f>
        <v>CUMPLE</v>
      </c>
      <c r="IE25" s="358">
        <f t="shared" ref="IE25:IE41" si="396">ROUND(IB25*(1+IA$181+IA$182+IA$183+IA$188),0)</f>
        <v>0</v>
      </c>
      <c r="IF25" s="360">
        <f t="shared" ref="IF25:IF41" si="397">ROUND(IE25*HZ25,0)</f>
        <v>0</v>
      </c>
    </row>
    <row r="26" spans="1:240" ht="30" customHeight="1" x14ac:dyDescent="0.3">
      <c r="A26" s="174"/>
      <c r="B26" s="192">
        <v>2.0019999999999998</v>
      </c>
      <c r="C26" s="193">
        <v>10016</v>
      </c>
      <c r="D26" s="194" t="s">
        <v>626</v>
      </c>
      <c r="E26" s="193" t="s">
        <v>620</v>
      </c>
      <c r="F26" s="195">
        <v>18</v>
      </c>
      <c r="G26" s="196">
        <v>15460</v>
      </c>
      <c r="H26" s="197">
        <f t="shared" si="199"/>
        <v>20098</v>
      </c>
      <c r="J26" s="356">
        <f t="shared" si="200"/>
        <v>18</v>
      </c>
      <c r="K26" s="357"/>
      <c r="L26" s="358">
        <f t="shared" si="201"/>
        <v>0</v>
      </c>
      <c r="M26" s="358">
        <f t="shared" si="202"/>
        <v>0</v>
      </c>
      <c r="N26" s="359" t="str">
        <f t="shared" si="203"/>
        <v>CUMPLE</v>
      </c>
      <c r="O26" s="358">
        <f t="shared" si="204"/>
        <v>0</v>
      </c>
      <c r="P26" s="360">
        <f t="shared" si="205"/>
        <v>0</v>
      </c>
      <c r="Q26" s="266">
        <f t="shared" si="206"/>
        <v>18</v>
      </c>
      <c r="R26" s="267">
        <v>14467</v>
      </c>
      <c r="S26" s="268">
        <f t="shared" si="207"/>
        <v>14467</v>
      </c>
      <c r="T26" s="268">
        <f t="shared" si="208"/>
        <v>18807</v>
      </c>
      <c r="U26" s="269" t="str">
        <f t="shared" si="209"/>
        <v>CUMPLE</v>
      </c>
      <c r="V26" s="268">
        <f t="shared" si="210"/>
        <v>19934</v>
      </c>
      <c r="W26" s="270">
        <f t="shared" si="211"/>
        <v>358812</v>
      </c>
      <c r="X26" s="266">
        <f t="shared" si="212"/>
        <v>18</v>
      </c>
      <c r="Y26" s="267">
        <v>15400</v>
      </c>
      <c r="Z26" s="268">
        <f t="shared" si="213"/>
        <v>15400</v>
      </c>
      <c r="AA26" s="268">
        <f t="shared" si="214"/>
        <v>20020</v>
      </c>
      <c r="AB26" s="269" t="str">
        <f t="shared" si="215"/>
        <v>CUMPLE</v>
      </c>
      <c r="AC26" s="268">
        <f t="shared" si="216"/>
        <v>21219</v>
      </c>
      <c r="AD26" s="270">
        <f t="shared" si="217"/>
        <v>381942</v>
      </c>
      <c r="AE26" s="266">
        <f t="shared" si="218"/>
        <v>18</v>
      </c>
      <c r="AF26" s="267">
        <v>14316</v>
      </c>
      <c r="AG26" s="268">
        <f t="shared" si="219"/>
        <v>14316</v>
      </c>
      <c r="AH26" s="268">
        <f t="shared" si="220"/>
        <v>18611</v>
      </c>
      <c r="AI26" s="269" t="str">
        <f t="shared" si="221"/>
        <v>CUMPLE</v>
      </c>
      <c r="AJ26" s="268">
        <f t="shared" si="222"/>
        <v>19726</v>
      </c>
      <c r="AK26" s="270">
        <f t="shared" si="223"/>
        <v>355068</v>
      </c>
      <c r="AL26" s="356">
        <f t="shared" si="224"/>
        <v>18</v>
      </c>
      <c r="AM26" s="357"/>
      <c r="AN26" s="358">
        <f t="shared" si="225"/>
        <v>0</v>
      </c>
      <c r="AO26" s="358">
        <f t="shared" si="226"/>
        <v>0</v>
      </c>
      <c r="AP26" s="359" t="str">
        <f t="shared" si="227"/>
        <v>CUMPLE</v>
      </c>
      <c r="AQ26" s="358">
        <f t="shared" si="228"/>
        <v>0</v>
      </c>
      <c r="AR26" s="360">
        <f t="shared" si="229"/>
        <v>0</v>
      </c>
      <c r="AS26" s="266">
        <f t="shared" si="230"/>
        <v>18</v>
      </c>
      <c r="AT26" s="434">
        <v>13973</v>
      </c>
      <c r="AU26" s="268">
        <f t="shared" si="231"/>
        <v>13973</v>
      </c>
      <c r="AV26" s="268">
        <f t="shared" si="232"/>
        <v>18165</v>
      </c>
      <c r="AW26" s="269" t="str">
        <f t="shared" si="233"/>
        <v>CUMPLE</v>
      </c>
      <c r="AX26" s="268">
        <f t="shared" si="234"/>
        <v>19253</v>
      </c>
      <c r="AY26" s="270">
        <f t="shared" si="235"/>
        <v>346554</v>
      </c>
      <c r="AZ26" s="266">
        <f t="shared" si="236"/>
        <v>18</v>
      </c>
      <c r="BA26" s="439">
        <v>14707</v>
      </c>
      <c r="BB26" s="268">
        <f t="shared" si="237"/>
        <v>14707</v>
      </c>
      <c r="BC26" s="268">
        <f t="shared" si="238"/>
        <v>19119</v>
      </c>
      <c r="BD26" s="269" t="str">
        <f t="shared" si="239"/>
        <v>CUMPLE</v>
      </c>
      <c r="BE26" s="268">
        <f t="shared" si="240"/>
        <v>20264</v>
      </c>
      <c r="BF26" s="270">
        <f t="shared" si="241"/>
        <v>364752</v>
      </c>
      <c r="BG26" s="266">
        <f t="shared" si="242"/>
        <v>18</v>
      </c>
      <c r="BH26" s="196">
        <v>14609</v>
      </c>
      <c r="BI26" s="268">
        <f t="shared" si="243"/>
        <v>14609</v>
      </c>
      <c r="BJ26" s="268">
        <f t="shared" si="244"/>
        <v>18992</v>
      </c>
      <c r="BK26" s="269" t="str">
        <f t="shared" si="245"/>
        <v>CUMPLE</v>
      </c>
      <c r="BL26" s="268">
        <f t="shared" si="246"/>
        <v>20129</v>
      </c>
      <c r="BM26" s="270">
        <f t="shared" si="247"/>
        <v>362322</v>
      </c>
      <c r="BN26" s="266">
        <f t="shared" si="248"/>
        <v>18</v>
      </c>
      <c r="BO26" s="196">
        <v>14019</v>
      </c>
      <c r="BP26" s="268">
        <f t="shared" si="249"/>
        <v>14019</v>
      </c>
      <c r="BQ26" s="268">
        <f t="shared" si="250"/>
        <v>18225</v>
      </c>
      <c r="BR26" s="269" t="str">
        <f t="shared" si="251"/>
        <v>CUMPLE</v>
      </c>
      <c r="BS26" s="268">
        <f t="shared" si="252"/>
        <v>19316</v>
      </c>
      <c r="BT26" s="270">
        <f t="shared" si="253"/>
        <v>347688</v>
      </c>
      <c r="BU26" s="266">
        <f t="shared" si="254"/>
        <v>18</v>
      </c>
      <c r="BV26" s="441">
        <v>14689</v>
      </c>
      <c r="BW26" s="268">
        <f t="shared" si="255"/>
        <v>14689</v>
      </c>
      <c r="BX26" s="268">
        <f t="shared" si="256"/>
        <v>19096</v>
      </c>
      <c r="BY26" s="269" t="str">
        <f t="shared" si="257"/>
        <v>CUMPLE</v>
      </c>
      <c r="BZ26" s="268">
        <f t="shared" si="258"/>
        <v>20239</v>
      </c>
      <c r="CA26" s="270">
        <f t="shared" si="259"/>
        <v>364302</v>
      </c>
      <c r="CB26" s="266">
        <f t="shared" si="260"/>
        <v>18</v>
      </c>
      <c r="CC26" s="267">
        <v>14329</v>
      </c>
      <c r="CD26" s="268">
        <f t="shared" si="261"/>
        <v>14329</v>
      </c>
      <c r="CE26" s="268">
        <f t="shared" si="262"/>
        <v>18628</v>
      </c>
      <c r="CF26" s="269" t="str">
        <f t="shared" si="263"/>
        <v>CUMPLE</v>
      </c>
      <c r="CG26" s="268">
        <f t="shared" si="264"/>
        <v>19743</v>
      </c>
      <c r="CH26" s="270">
        <f t="shared" si="265"/>
        <v>355374</v>
      </c>
      <c r="CI26" s="266">
        <f t="shared" si="266"/>
        <v>18</v>
      </c>
      <c r="CJ26" s="267">
        <v>14780</v>
      </c>
      <c r="CK26" s="268">
        <f t="shared" si="267"/>
        <v>14780</v>
      </c>
      <c r="CL26" s="268">
        <f t="shared" si="268"/>
        <v>19214</v>
      </c>
      <c r="CM26" s="269" t="str">
        <f t="shared" si="269"/>
        <v>CUMPLE</v>
      </c>
      <c r="CN26" s="268">
        <f t="shared" si="270"/>
        <v>20365</v>
      </c>
      <c r="CO26" s="270">
        <f t="shared" si="271"/>
        <v>366570</v>
      </c>
      <c r="CP26" s="266">
        <f t="shared" si="272"/>
        <v>18</v>
      </c>
      <c r="CQ26" s="267">
        <v>14597</v>
      </c>
      <c r="CR26" s="268">
        <f t="shared" si="273"/>
        <v>14597</v>
      </c>
      <c r="CS26" s="268">
        <f t="shared" si="274"/>
        <v>18976</v>
      </c>
      <c r="CT26" s="269" t="str">
        <f t="shared" si="275"/>
        <v>CUMPLE</v>
      </c>
      <c r="CU26" s="268">
        <f t="shared" si="276"/>
        <v>20113</v>
      </c>
      <c r="CV26" s="270">
        <f t="shared" si="277"/>
        <v>362034</v>
      </c>
      <c r="CW26" s="266">
        <f t="shared" si="278"/>
        <v>18</v>
      </c>
      <c r="CX26" s="196">
        <v>14684</v>
      </c>
      <c r="CY26" s="268">
        <f t="shared" si="279"/>
        <v>14684</v>
      </c>
      <c r="CZ26" s="268">
        <f t="shared" si="280"/>
        <v>19089</v>
      </c>
      <c r="DA26" s="269" t="str">
        <f t="shared" si="281"/>
        <v>CUMPLE</v>
      </c>
      <c r="DB26" s="268">
        <f t="shared" si="282"/>
        <v>20233</v>
      </c>
      <c r="DC26" s="270">
        <f t="shared" si="283"/>
        <v>364194</v>
      </c>
      <c r="DD26" s="266">
        <f t="shared" si="284"/>
        <v>18</v>
      </c>
      <c r="DE26" s="267">
        <v>14266</v>
      </c>
      <c r="DF26" s="268">
        <f t="shared" si="285"/>
        <v>14266</v>
      </c>
      <c r="DG26" s="268">
        <f t="shared" si="286"/>
        <v>18546</v>
      </c>
      <c r="DH26" s="269" t="str">
        <f t="shared" si="287"/>
        <v>CUMPLE</v>
      </c>
      <c r="DI26" s="268">
        <f t="shared" si="288"/>
        <v>19657</v>
      </c>
      <c r="DJ26" s="270">
        <f t="shared" si="289"/>
        <v>353826</v>
      </c>
      <c r="DK26" s="266">
        <f t="shared" si="290"/>
        <v>18</v>
      </c>
      <c r="DL26" s="267">
        <v>14641</v>
      </c>
      <c r="DM26" s="268">
        <f t="shared" si="291"/>
        <v>14641</v>
      </c>
      <c r="DN26" s="268">
        <f t="shared" si="292"/>
        <v>19033</v>
      </c>
      <c r="DO26" s="269" t="str">
        <f t="shared" si="293"/>
        <v>CUMPLE</v>
      </c>
      <c r="DP26" s="268">
        <f t="shared" si="294"/>
        <v>20173</v>
      </c>
      <c r="DQ26" s="270">
        <f t="shared" si="295"/>
        <v>363114</v>
      </c>
      <c r="DR26" s="356">
        <f t="shared" si="296"/>
        <v>18</v>
      </c>
      <c r="DS26" s="357"/>
      <c r="DT26" s="358">
        <f t="shared" si="297"/>
        <v>0</v>
      </c>
      <c r="DU26" s="358">
        <f t="shared" si="298"/>
        <v>0</v>
      </c>
      <c r="DV26" s="359" t="str">
        <f t="shared" si="299"/>
        <v>CUMPLE</v>
      </c>
      <c r="DW26" s="358">
        <f t="shared" si="300"/>
        <v>0</v>
      </c>
      <c r="DX26" s="360">
        <f t="shared" si="301"/>
        <v>0</v>
      </c>
      <c r="DY26" s="356">
        <f t="shared" si="302"/>
        <v>18</v>
      </c>
      <c r="DZ26" s="357"/>
      <c r="EA26" s="358">
        <f t="shared" si="303"/>
        <v>0</v>
      </c>
      <c r="EB26" s="358">
        <f t="shared" si="304"/>
        <v>0</v>
      </c>
      <c r="EC26" s="359" t="str">
        <f t="shared" si="305"/>
        <v>CUMPLE</v>
      </c>
      <c r="ED26" s="358">
        <f t="shared" si="306"/>
        <v>0</v>
      </c>
      <c r="EE26" s="360">
        <f t="shared" si="307"/>
        <v>0</v>
      </c>
      <c r="EF26" s="266">
        <f t="shared" si="308"/>
        <v>18</v>
      </c>
      <c r="EG26" s="267">
        <v>14249</v>
      </c>
      <c r="EH26" s="268">
        <f t="shared" si="309"/>
        <v>14249</v>
      </c>
      <c r="EI26" s="268">
        <f t="shared" si="310"/>
        <v>18524</v>
      </c>
      <c r="EJ26" s="269" t="str">
        <f t="shared" si="311"/>
        <v>CUMPLE</v>
      </c>
      <c r="EK26" s="268">
        <f t="shared" si="312"/>
        <v>19633</v>
      </c>
      <c r="EL26" s="270">
        <f t="shared" si="313"/>
        <v>353394</v>
      </c>
      <c r="EM26" s="356">
        <f t="shared" si="314"/>
        <v>18</v>
      </c>
      <c r="EN26" s="357"/>
      <c r="EO26" s="358">
        <f t="shared" si="315"/>
        <v>0</v>
      </c>
      <c r="EP26" s="358">
        <f t="shared" si="316"/>
        <v>0</v>
      </c>
      <c r="EQ26" s="359" t="str">
        <f t="shared" si="317"/>
        <v>CUMPLE</v>
      </c>
      <c r="ER26" s="358">
        <f t="shared" si="318"/>
        <v>0</v>
      </c>
      <c r="ES26" s="360">
        <f t="shared" si="319"/>
        <v>0</v>
      </c>
      <c r="ET26" s="266">
        <f t="shared" si="320"/>
        <v>18</v>
      </c>
      <c r="EU26" s="267">
        <v>14996</v>
      </c>
      <c r="EV26" s="268">
        <f t="shared" si="321"/>
        <v>14996</v>
      </c>
      <c r="EW26" s="268">
        <f t="shared" si="322"/>
        <v>19495</v>
      </c>
      <c r="EX26" s="269" t="str">
        <f t="shared" si="323"/>
        <v>CUMPLE</v>
      </c>
      <c r="EY26" s="268">
        <f t="shared" si="324"/>
        <v>20662</v>
      </c>
      <c r="EZ26" s="270">
        <f t="shared" si="325"/>
        <v>371916</v>
      </c>
      <c r="FA26" s="266">
        <f t="shared" si="326"/>
        <v>18</v>
      </c>
      <c r="FB26" s="196">
        <v>14667</v>
      </c>
      <c r="FC26" s="268">
        <f t="shared" si="327"/>
        <v>14667</v>
      </c>
      <c r="FD26" s="268">
        <f t="shared" si="328"/>
        <v>19067</v>
      </c>
      <c r="FE26" s="269" t="str">
        <f t="shared" si="329"/>
        <v>CUMPLE</v>
      </c>
      <c r="FF26" s="268">
        <f t="shared" si="330"/>
        <v>20209</v>
      </c>
      <c r="FG26" s="270">
        <f t="shared" si="331"/>
        <v>363762</v>
      </c>
      <c r="FH26" s="266">
        <f t="shared" si="332"/>
        <v>18</v>
      </c>
      <c r="FI26" s="267">
        <v>14419</v>
      </c>
      <c r="FJ26" s="268">
        <f t="shared" si="333"/>
        <v>14419</v>
      </c>
      <c r="FK26" s="268">
        <f t="shared" si="334"/>
        <v>18745</v>
      </c>
      <c r="FL26" s="269" t="str">
        <f t="shared" si="335"/>
        <v>CUMPLE</v>
      </c>
      <c r="FM26" s="268">
        <f t="shared" si="336"/>
        <v>19867</v>
      </c>
      <c r="FN26" s="270">
        <f t="shared" si="337"/>
        <v>357606</v>
      </c>
      <c r="FO26" s="266">
        <f t="shared" si="338"/>
        <v>18</v>
      </c>
      <c r="FP26" s="267" t="s">
        <v>830</v>
      </c>
      <c r="FQ26" s="268">
        <f t="shared" si="339"/>
        <v>14305</v>
      </c>
      <c r="FR26" s="268">
        <f t="shared" si="340"/>
        <v>18597</v>
      </c>
      <c r="FS26" s="269" t="str">
        <f t="shared" si="341"/>
        <v>CUMPLE</v>
      </c>
      <c r="FT26" s="268">
        <f t="shared" si="342"/>
        <v>19710</v>
      </c>
      <c r="FU26" s="270">
        <f t="shared" si="343"/>
        <v>354780</v>
      </c>
      <c r="FV26" s="266">
        <f t="shared" si="344"/>
        <v>18</v>
      </c>
      <c r="FW26" s="267">
        <v>14543</v>
      </c>
      <c r="FX26" s="268">
        <f t="shared" si="345"/>
        <v>14543</v>
      </c>
      <c r="FY26" s="268">
        <f t="shared" si="346"/>
        <v>18906</v>
      </c>
      <c r="FZ26" s="269" t="str">
        <f t="shared" si="347"/>
        <v>CUMPLE</v>
      </c>
      <c r="GA26" s="268">
        <f t="shared" si="348"/>
        <v>20038</v>
      </c>
      <c r="GB26" s="270">
        <f t="shared" si="349"/>
        <v>360684</v>
      </c>
      <c r="GC26" s="356">
        <f t="shared" si="350"/>
        <v>18</v>
      </c>
      <c r="GD26" s="357"/>
      <c r="GE26" s="358">
        <f t="shared" si="351"/>
        <v>0</v>
      </c>
      <c r="GF26" s="358">
        <f t="shared" si="352"/>
        <v>0</v>
      </c>
      <c r="GG26" s="359" t="str">
        <f t="shared" si="353"/>
        <v>CUMPLE</v>
      </c>
      <c r="GH26" s="358">
        <f t="shared" si="354"/>
        <v>0</v>
      </c>
      <c r="GI26" s="360">
        <f t="shared" si="355"/>
        <v>0</v>
      </c>
      <c r="GJ26" s="266">
        <f t="shared" si="356"/>
        <v>18</v>
      </c>
      <c r="GK26" s="196">
        <v>14709</v>
      </c>
      <c r="GL26" s="268">
        <f t="shared" si="357"/>
        <v>14709</v>
      </c>
      <c r="GM26" s="268">
        <f t="shared" si="358"/>
        <v>19122</v>
      </c>
      <c r="GN26" s="269" t="str">
        <f t="shared" si="359"/>
        <v>CUMPLE</v>
      </c>
      <c r="GO26" s="268">
        <f t="shared" si="360"/>
        <v>20267</v>
      </c>
      <c r="GP26" s="270">
        <f t="shared" si="361"/>
        <v>364806</v>
      </c>
      <c r="GQ26" s="266">
        <f t="shared" si="362"/>
        <v>18</v>
      </c>
      <c r="GR26" s="407">
        <v>14740</v>
      </c>
      <c r="GS26" s="268">
        <f t="shared" si="363"/>
        <v>14740</v>
      </c>
      <c r="GT26" s="268">
        <f t="shared" si="364"/>
        <v>19162</v>
      </c>
      <c r="GU26" s="269" t="str">
        <f t="shared" si="365"/>
        <v>CUMPLE</v>
      </c>
      <c r="GV26" s="268">
        <f t="shared" si="366"/>
        <v>20310</v>
      </c>
      <c r="GW26" s="270">
        <f t="shared" si="367"/>
        <v>365580</v>
      </c>
      <c r="GX26" s="356">
        <f t="shared" si="368"/>
        <v>18</v>
      </c>
      <c r="GY26" s="357"/>
      <c r="GZ26" s="358">
        <f t="shared" si="369"/>
        <v>0</v>
      </c>
      <c r="HA26" s="358">
        <f t="shared" si="370"/>
        <v>0</v>
      </c>
      <c r="HB26" s="359" t="str">
        <f t="shared" si="371"/>
        <v>CUMPLE</v>
      </c>
      <c r="HC26" s="358">
        <f t="shared" si="372"/>
        <v>0</v>
      </c>
      <c r="HD26" s="360">
        <f t="shared" si="373"/>
        <v>0</v>
      </c>
      <c r="HE26" s="266">
        <f t="shared" si="374"/>
        <v>18</v>
      </c>
      <c r="HF26" s="411">
        <v>14585</v>
      </c>
      <c r="HG26" s="268">
        <f t="shared" si="375"/>
        <v>14585</v>
      </c>
      <c r="HH26" s="268">
        <f t="shared" si="376"/>
        <v>18961</v>
      </c>
      <c r="HI26" s="269" t="str">
        <f t="shared" si="377"/>
        <v>CUMPLE</v>
      </c>
      <c r="HJ26" s="268">
        <f t="shared" si="378"/>
        <v>20096</v>
      </c>
      <c r="HK26" s="270">
        <f t="shared" si="379"/>
        <v>361728</v>
      </c>
      <c r="HL26" s="266">
        <f t="shared" si="380"/>
        <v>18</v>
      </c>
      <c r="HM26" s="417">
        <v>14707</v>
      </c>
      <c r="HN26" s="268">
        <f t="shared" si="381"/>
        <v>14707</v>
      </c>
      <c r="HO26" s="268">
        <f t="shared" si="382"/>
        <v>19119</v>
      </c>
      <c r="HP26" s="269" t="str">
        <f t="shared" si="383"/>
        <v>CUMPLE</v>
      </c>
      <c r="HQ26" s="268">
        <f t="shared" si="384"/>
        <v>20264</v>
      </c>
      <c r="HR26" s="270">
        <f t="shared" si="385"/>
        <v>364752</v>
      </c>
      <c r="HS26" s="266">
        <f t="shared" si="386"/>
        <v>18</v>
      </c>
      <c r="HT26" s="196">
        <v>14649</v>
      </c>
      <c r="HU26" s="268">
        <f t="shared" si="387"/>
        <v>14649</v>
      </c>
      <c r="HV26" s="268">
        <f t="shared" si="388"/>
        <v>19044</v>
      </c>
      <c r="HW26" s="269" t="str">
        <f t="shared" si="389"/>
        <v>CUMPLE</v>
      </c>
      <c r="HX26" s="268">
        <f t="shared" si="390"/>
        <v>20184</v>
      </c>
      <c r="HY26" s="270">
        <f t="shared" si="391"/>
        <v>363312</v>
      </c>
      <c r="HZ26" s="356">
        <f t="shared" si="392"/>
        <v>18</v>
      </c>
      <c r="IA26" s="357"/>
      <c r="IB26" s="358">
        <f t="shared" si="393"/>
        <v>0</v>
      </c>
      <c r="IC26" s="358">
        <f t="shared" si="394"/>
        <v>0</v>
      </c>
      <c r="ID26" s="359" t="str">
        <f t="shared" si="395"/>
        <v>CUMPLE</v>
      </c>
      <c r="IE26" s="358">
        <f t="shared" si="396"/>
        <v>0</v>
      </c>
      <c r="IF26" s="360">
        <f t="shared" si="397"/>
        <v>0</v>
      </c>
    </row>
    <row r="27" spans="1:240" ht="30" customHeight="1" x14ac:dyDescent="0.3">
      <c r="A27" s="174"/>
      <c r="B27" s="192">
        <v>2.0030000000000001</v>
      </c>
      <c r="C27" s="193">
        <v>10808</v>
      </c>
      <c r="D27" s="194" t="s">
        <v>627</v>
      </c>
      <c r="E27" s="193" t="s">
        <v>620</v>
      </c>
      <c r="F27" s="195">
        <v>6</v>
      </c>
      <c r="G27" s="196">
        <v>57526</v>
      </c>
      <c r="H27" s="197">
        <f t="shared" si="199"/>
        <v>74784</v>
      </c>
      <c r="J27" s="356">
        <f t="shared" si="200"/>
        <v>6</v>
      </c>
      <c r="K27" s="357"/>
      <c r="L27" s="358">
        <f t="shared" si="201"/>
        <v>0</v>
      </c>
      <c r="M27" s="358">
        <f t="shared" si="202"/>
        <v>0</v>
      </c>
      <c r="N27" s="359" t="str">
        <f t="shared" si="203"/>
        <v>CUMPLE</v>
      </c>
      <c r="O27" s="358">
        <f t="shared" si="204"/>
        <v>0</v>
      </c>
      <c r="P27" s="360">
        <f t="shared" si="205"/>
        <v>0</v>
      </c>
      <c r="Q27" s="266">
        <f t="shared" si="206"/>
        <v>6</v>
      </c>
      <c r="R27" s="267">
        <v>53830</v>
      </c>
      <c r="S27" s="268">
        <f t="shared" si="207"/>
        <v>53830</v>
      </c>
      <c r="T27" s="268">
        <f t="shared" si="208"/>
        <v>69979</v>
      </c>
      <c r="U27" s="269" t="str">
        <f t="shared" si="209"/>
        <v>CUMPLE</v>
      </c>
      <c r="V27" s="268">
        <f t="shared" si="210"/>
        <v>74171</v>
      </c>
      <c r="W27" s="270">
        <f t="shared" si="211"/>
        <v>445026</v>
      </c>
      <c r="X27" s="266">
        <f t="shared" si="212"/>
        <v>6</v>
      </c>
      <c r="Y27" s="267">
        <v>57500</v>
      </c>
      <c r="Z27" s="268">
        <f t="shared" si="213"/>
        <v>57500</v>
      </c>
      <c r="AA27" s="268">
        <f t="shared" si="214"/>
        <v>74750</v>
      </c>
      <c r="AB27" s="269" t="str">
        <f t="shared" si="215"/>
        <v>CUMPLE</v>
      </c>
      <c r="AC27" s="268">
        <f t="shared" si="216"/>
        <v>79227</v>
      </c>
      <c r="AD27" s="270">
        <f t="shared" si="217"/>
        <v>475362</v>
      </c>
      <c r="AE27" s="266">
        <f t="shared" si="218"/>
        <v>6</v>
      </c>
      <c r="AF27" s="267">
        <v>53269</v>
      </c>
      <c r="AG27" s="268">
        <f t="shared" si="219"/>
        <v>53269</v>
      </c>
      <c r="AH27" s="268">
        <f t="shared" si="220"/>
        <v>69250</v>
      </c>
      <c r="AI27" s="269" t="str">
        <f t="shared" si="221"/>
        <v>CUMPLE</v>
      </c>
      <c r="AJ27" s="268">
        <f t="shared" si="222"/>
        <v>73398</v>
      </c>
      <c r="AK27" s="270">
        <f t="shared" si="223"/>
        <v>440388</v>
      </c>
      <c r="AL27" s="356">
        <f t="shared" si="224"/>
        <v>6</v>
      </c>
      <c r="AM27" s="357"/>
      <c r="AN27" s="358">
        <f t="shared" si="225"/>
        <v>0</v>
      </c>
      <c r="AO27" s="358">
        <f t="shared" si="226"/>
        <v>0</v>
      </c>
      <c r="AP27" s="359" t="str">
        <f t="shared" si="227"/>
        <v>CUMPLE</v>
      </c>
      <c r="AQ27" s="358">
        <f t="shared" si="228"/>
        <v>0</v>
      </c>
      <c r="AR27" s="360">
        <f t="shared" si="229"/>
        <v>0</v>
      </c>
      <c r="AS27" s="266">
        <f t="shared" si="230"/>
        <v>6</v>
      </c>
      <c r="AT27" s="434">
        <v>52001</v>
      </c>
      <c r="AU27" s="268">
        <f t="shared" si="231"/>
        <v>52001</v>
      </c>
      <c r="AV27" s="268">
        <f t="shared" si="232"/>
        <v>67601</v>
      </c>
      <c r="AW27" s="269" t="str">
        <f t="shared" si="233"/>
        <v>CUMPLE</v>
      </c>
      <c r="AX27" s="268">
        <f t="shared" si="234"/>
        <v>71650</v>
      </c>
      <c r="AY27" s="270">
        <f t="shared" si="235"/>
        <v>429900</v>
      </c>
      <c r="AZ27" s="266">
        <f t="shared" si="236"/>
        <v>6</v>
      </c>
      <c r="BA27" s="439">
        <v>54724</v>
      </c>
      <c r="BB27" s="268">
        <f t="shared" si="237"/>
        <v>54724</v>
      </c>
      <c r="BC27" s="268">
        <f t="shared" si="238"/>
        <v>71141</v>
      </c>
      <c r="BD27" s="269" t="str">
        <f t="shared" si="239"/>
        <v>CUMPLE</v>
      </c>
      <c r="BE27" s="268">
        <f t="shared" si="240"/>
        <v>75402</v>
      </c>
      <c r="BF27" s="270">
        <f t="shared" si="241"/>
        <v>452412</v>
      </c>
      <c r="BG27" s="266">
        <f t="shared" si="242"/>
        <v>6</v>
      </c>
      <c r="BH27" s="196">
        <v>54361</v>
      </c>
      <c r="BI27" s="268">
        <f t="shared" si="243"/>
        <v>54361</v>
      </c>
      <c r="BJ27" s="268">
        <f t="shared" si="244"/>
        <v>70669</v>
      </c>
      <c r="BK27" s="269" t="str">
        <f t="shared" si="245"/>
        <v>CUMPLE</v>
      </c>
      <c r="BL27" s="268">
        <f t="shared" si="246"/>
        <v>74902</v>
      </c>
      <c r="BM27" s="270">
        <f t="shared" si="247"/>
        <v>449412</v>
      </c>
      <c r="BN27" s="266">
        <f t="shared" si="248"/>
        <v>6</v>
      </c>
      <c r="BO27" s="196">
        <v>52173</v>
      </c>
      <c r="BP27" s="268">
        <f t="shared" si="249"/>
        <v>52173</v>
      </c>
      <c r="BQ27" s="268">
        <f t="shared" si="250"/>
        <v>67825</v>
      </c>
      <c r="BR27" s="269" t="str">
        <f t="shared" si="251"/>
        <v>CUMPLE</v>
      </c>
      <c r="BS27" s="268">
        <f t="shared" si="252"/>
        <v>71887</v>
      </c>
      <c r="BT27" s="270">
        <f t="shared" si="253"/>
        <v>431322</v>
      </c>
      <c r="BU27" s="266">
        <f t="shared" si="254"/>
        <v>6</v>
      </c>
      <c r="BV27" s="441">
        <v>54655</v>
      </c>
      <c r="BW27" s="268">
        <f t="shared" si="255"/>
        <v>54655</v>
      </c>
      <c r="BX27" s="268">
        <f t="shared" si="256"/>
        <v>71052</v>
      </c>
      <c r="BY27" s="269" t="str">
        <f t="shared" si="257"/>
        <v>CUMPLE</v>
      </c>
      <c r="BZ27" s="268">
        <f t="shared" si="258"/>
        <v>75307</v>
      </c>
      <c r="CA27" s="270">
        <f t="shared" si="259"/>
        <v>451842</v>
      </c>
      <c r="CB27" s="266">
        <f t="shared" si="260"/>
        <v>6</v>
      </c>
      <c r="CC27" s="267">
        <v>53325</v>
      </c>
      <c r="CD27" s="268">
        <f t="shared" si="261"/>
        <v>53325</v>
      </c>
      <c r="CE27" s="268">
        <f t="shared" si="262"/>
        <v>69323</v>
      </c>
      <c r="CF27" s="269" t="str">
        <f t="shared" si="263"/>
        <v>CUMPLE</v>
      </c>
      <c r="CG27" s="268">
        <f t="shared" si="264"/>
        <v>73475</v>
      </c>
      <c r="CH27" s="270">
        <f t="shared" si="265"/>
        <v>440850</v>
      </c>
      <c r="CI27" s="266">
        <f t="shared" si="266"/>
        <v>6</v>
      </c>
      <c r="CJ27" s="267">
        <v>54995</v>
      </c>
      <c r="CK27" s="268">
        <f t="shared" si="267"/>
        <v>54995</v>
      </c>
      <c r="CL27" s="268">
        <f t="shared" si="268"/>
        <v>71494</v>
      </c>
      <c r="CM27" s="269" t="str">
        <f t="shared" si="269"/>
        <v>CUMPLE</v>
      </c>
      <c r="CN27" s="268">
        <f t="shared" si="270"/>
        <v>75776</v>
      </c>
      <c r="CO27" s="270">
        <f t="shared" si="271"/>
        <v>454656</v>
      </c>
      <c r="CP27" s="266">
        <f t="shared" si="272"/>
        <v>6</v>
      </c>
      <c r="CQ27" s="267">
        <v>54316</v>
      </c>
      <c r="CR27" s="268">
        <f t="shared" si="273"/>
        <v>54316</v>
      </c>
      <c r="CS27" s="268">
        <f t="shared" si="274"/>
        <v>70611</v>
      </c>
      <c r="CT27" s="269" t="str">
        <f t="shared" si="275"/>
        <v>CUMPLE</v>
      </c>
      <c r="CU27" s="268">
        <f t="shared" si="276"/>
        <v>74840</v>
      </c>
      <c r="CV27" s="270">
        <f t="shared" si="277"/>
        <v>449040</v>
      </c>
      <c r="CW27" s="266">
        <f t="shared" si="278"/>
        <v>6</v>
      </c>
      <c r="CX27" s="196">
        <v>54647</v>
      </c>
      <c r="CY27" s="268">
        <f t="shared" si="279"/>
        <v>54647</v>
      </c>
      <c r="CZ27" s="268">
        <f t="shared" si="280"/>
        <v>71041</v>
      </c>
      <c r="DA27" s="269" t="str">
        <f t="shared" si="281"/>
        <v>CUMPLE</v>
      </c>
      <c r="DB27" s="268">
        <f t="shared" si="282"/>
        <v>75296</v>
      </c>
      <c r="DC27" s="270">
        <f t="shared" si="283"/>
        <v>451776</v>
      </c>
      <c r="DD27" s="266">
        <f t="shared" si="284"/>
        <v>6</v>
      </c>
      <c r="DE27" s="267">
        <v>53085</v>
      </c>
      <c r="DF27" s="268">
        <f t="shared" si="285"/>
        <v>53085</v>
      </c>
      <c r="DG27" s="268">
        <f t="shared" si="286"/>
        <v>69011</v>
      </c>
      <c r="DH27" s="269" t="str">
        <f t="shared" si="287"/>
        <v>CUMPLE</v>
      </c>
      <c r="DI27" s="268">
        <f t="shared" si="288"/>
        <v>73144</v>
      </c>
      <c r="DJ27" s="270">
        <f t="shared" si="289"/>
        <v>438864</v>
      </c>
      <c r="DK27" s="266">
        <f t="shared" si="290"/>
        <v>6</v>
      </c>
      <c r="DL27" s="267">
        <v>54477</v>
      </c>
      <c r="DM27" s="268">
        <f t="shared" si="291"/>
        <v>54477</v>
      </c>
      <c r="DN27" s="268">
        <f t="shared" si="292"/>
        <v>70820</v>
      </c>
      <c r="DO27" s="269" t="str">
        <f t="shared" si="293"/>
        <v>CUMPLE</v>
      </c>
      <c r="DP27" s="268">
        <f t="shared" si="294"/>
        <v>75062</v>
      </c>
      <c r="DQ27" s="270">
        <f t="shared" si="295"/>
        <v>450372</v>
      </c>
      <c r="DR27" s="356">
        <f t="shared" si="296"/>
        <v>6</v>
      </c>
      <c r="DS27" s="357"/>
      <c r="DT27" s="358">
        <f t="shared" si="297"/>
        <v>0</v>
      </c>
      <c r="DU27" s="358">
        <f t="shared" si="298"/>
        <v>0</v>
      </c>
      <c r="DV27" s="359" t="str">
        <f t="shared" si="299"/>
        <v>CUMPLE</v>
      </c>
      <c r="DW27" s="358">
        <f t="shared" si="300"/>
        <v>0</v>
      </c>
      <c r="DX27" s="360">
        <f t="shared" si="301"/>
        <v>0</v>
      </c>
      <c r="DY27" s="356">
        <f t="shared" si="302"/>
        <v>6</v>
      </c>
      <c r="DZ27" s="357"/>
      <c r="EA27" s="358">
        <f t="shared" si="303"/>
        <v>0</v>
      </c>
      <c r="EB27" s="358">
        <f t="shared" si="304"/>
        <v>0</v>
      </c>
      <c r="EC27" s="359" t="str">
        <f t="shared" si="305"/>
        <v>CUMPLE</v>
      </c>
      <c r="ED27" s="358">
        <f t="shared" si="306"/>
        <v>0</v>
      </c>
      <c r="EE27" s="360">
        <f t="shared" si="307"/>
        <v>0</v>
      </c>
      <c r="EF27" s="266">
        <f t="shared" si="308"/>
        <v>6</v>
      </c>
      <c r="EG27" s="267">
        <v>53022</v>
      </c>
      <c r="EH27" s="268">
        <f t="shared" si="309"/>
        <v>53022</v>
      </c>
      <c r="EI27" s="268">
        <f t="shared" si="310"/>
        <v>68929</v>
      </c>
      <c r="EJ27" s="269" t="str">
        <f t="shared" si="311"/>
        <v>CUMPLE</v>
      </c>
      <c r="EK27" s="268">
        <f t="shared" si="312"/>
        <v>73057</v>
      </c>
      <c r="EL27" s="270">
        <f t="shared" si="313"/>
        <v>438342</v>
      </c>
      <c r="EM27" s="356">
        <f t="shared" si="314"/>
        <v>6</v>
      </c>
      <c r="EN27" s="357"/>
      <c r="EO27" s="358">
        <f t="shared" si="315"/>
        <v>0</v>
      </c>
      <c r="EP27" s="358">
        <f t="shared" si="316"/>
        <v>0</v>
      </c>
      <c r="EQ27" s="359" t="str">
        <f t="shared" si="317"/>
        <v>CUMPLE</v>
      </c>
      <c r="ER27" s="358">
        <f t="shared" si="318"/>
        <v>0</v>
      </c>
      <c r="ES27" s="360">
        <f t="shared" si="319"/>
        <v>0</v>
      </c>
      <c r="ET27" s="266">
        <f t="shared" si="320"/>
        <v>6</v>
      </c>
      <c r="EU27" s="267">
        <v>55800</v>
      </c>
      <c r="EV27" s="268">
        <f t="shared" si="321"/>
        <v>55800</v>
      </c>
      <c r="EW27" s="268">
        <f t="shared" si="322"/>
        <v>72540</v>
      </c>
      <c r="EX27" s="269" t="str">
        <f t="shared" si="323"/>
        <v>CUMPLE</v>
      </c>
      <c r="EY27" s="268">
        <f t="shared" si="324"/>
        <v>76885</v>
      </c>
      <c r="EZ27" s="270">
        <f t="shared" si="325"/>
        <v>461310</v>
      </c>
      <c r="FA27" s="266">
        <f t="shared" si="326"/>
        <v>6</v>
      </c>
      <c r="FB27" s="196">
        <v>54575</v>
      </c>
      <c r="FC27" s="268">
        <f t="shared" si="327"/>
        <v>54575</v>
      </c>
      <c r="FD27" s="268">
        <f t="shared" si="328"/>
        <v>70948</v>
      </c>
      <c r="FE27" s="269" t="str">
        <f t="shared" si="329"/>
        <v>CUMPLE</v>
      </c>
      <c r="FF27" s="268">
        <f t="shared" si="330"/>
        <v>75197</v>
      </c>
      <c r="FG27" s="270">
        <f t="shared" si="331"/>
        <v>451182</v>
      </c>
      <c r="FH27" s="266">
        <f t="shared" si="332"/>
        <v>6</v>
      </c>
      <c r="FI27" s="267">
        <v>53651</v>
      </c>
      <c r="FJ27" s="268">
        <f t="shared" si="333"/>
        <v>53651</v>
      </c>
      <c r="FK27" s="268">
        <f t="shared" si="334"/>
        <v>69746</v>
      </c>
      <c r="FL27" s="269" t="str">
        <f t="shared" si="335"/>
        <v>CUMPLE</v>
      </c>
      <c r="FM27" s="268">
        <f t="shared" si="336"/>
        <v>73924</v>
      </c>
      <c r="FN27" s="270">
        <f t="shared" si="337"/>
        <v>443544</v>
      </c>
      <c r="FO27" s="266">
        <f t="shared" si="338"/>
        <v>6</v>
      </c>
      <c r="FP27" s="267" t="s">
        <v>831</v>
      </c>
      <c r="FQ27" s="268">
        <f t="shared" si="339"/>
        <v>53226</v>
      </c>
      <c r="FR27" s="268">
        <f t="shared" si="340"/>
        <v>69194</v>
      </c>
      <c r="FS27" s="269" t="str">
        <f t="shared" si="341"/>
        <v>CUMPLE</v>
      </c>
      <c r="FT27" s="268">
        <f t="shared" si="342"/>
        <v>73338</v>
      </c>
      <c r="FU27" s="270">
        <f t="shared" si="343"/>
        <v>440028</v>
      </c>
      <c r="FV27" s="266">
        <f t="shared" si="344"/>
        <v>6</v>
      </c>
      <c r="FW27" s="267">
        <v>54115</v>
      </c>
      <c r="FX27" s="268">
        <f t="shared" si="345"/>
        <v>54115</v>
      </c>
      <c r="FY27" s="268">
        <f t="shared" si="346"/>
        <v>70350</v>
      </c>
      <c r="FZ27" s="269" t="str">
        <f t="shared" si="347"/>
        <v>CUMPLE</v>
      </c>
      <c r="GA27" s="268">
        <f t="shared" si="348"/>
        <v>74563</v>
      </c>
      <c r="GB27" s="270">
        <f t="shared" si="349"/>
        <v>447378</v>
      </c>
      <c r="GC27" s="356">
        <f t="shared" si="350"/>
        <v>6</v>
      </c>
      <c r="GD27" s="357"/>
      <c r="GE27" s="358">
        <f t="shared" si="351"/>
        <v>0</v>
      </c>
      <c r="GF27" s="358">
        <f t="shared" si="352"/>
        <v>0</v>
      </c>
      <c r="GG27" s="359" t="str">
        <f t="shared" si="353"/>
        <v>CUMPLE</v>
      </c>
      <c r="GH27" s="358">
        <f t="shared" si="354"/>
        <v>0</v>
      </c>
      <c r="GI27" s="360">
        <f t="shared" si="355"/>
        <v>0</v>
      </c>
      <c r="GJ27" s="266">
        <f t="shared" si="356"/>
        <v>6</v>
      </c>
      <c r="GK27" s="196">
        <v>54733</v>
      </c>
      <c r="GL27" s="268">
        <f t="shared" si="357"/>
        <v>54733</v>
      </c>
      <c r="GM27" s="268">
        <f t="shared" si="358"/>
        <v>71153</v>
      </c>
      <c r="GN27" s="269" t="str">
        <f t="shared" si="359"/>
        <v>CUMPLE</v>
      </c>
      <c r="GO27" s="268">
        <f t="shared" si="360"/>
        <v>75415</v>
      </c>
      <c r="GP27" s="270">
        <f t="shared" si="361"/>
        <v>452490</v>
      </c>
      <c r="GQ27" s="266">
        <f t="shared" si="362"/>
        <v>6</v>
      </c>
      <c r="GR27" s="407">
        <v>54845</v>
      </c>
      <c r="GS27" s="268">
        <f t="shared" si="363"/>
        <v>54845</v>
      </c>
      <c r="GT27" s="268">
        <f t="shared" si="364"/>
        <v>71299</v>
      </c>
      <c r="GU27" s="269" t="str">
        <f t="shared" si="365"/>
        <v>CUMPLE</v>
      </c>
      <c r="GV27" s="268">
        <f t="shared" si="366"/>
        <v>75569</v>
      </c>
      <c r="GW27" s="270">
        <f t="shared" si="367"/>
        <v>453414</v>
      </c>
      <c r="GX27" s="356">
        <f t="shared" si="368"/>
        <v>6</v>
      </c>
      <c r="GY27" s="357"/>
      <c r="GZ27" s="358">
        <f t="shared" si="369"/>
        <v>0</v>
      </c>
      <c r="HA27" s="358">
        <f t="shared" si="370"/>
        <v>0</v>
      </c>
      <c r="HB27" s="359" t="str">
        <f t="shared" si="371"/>
        <v>CUMPLE</v>
      </c>
      <c r="HC27" s="358">
        <f t="shared" si="372"/>
        <v>0</v>
      </c>
      <c r="HD27" s="360">
        <f t="shared" si="373"/>
        <v>0</v>
      </c>
      <c r="HE27" s="266">
        <f t="shared" si="374"/>
        <v>6</v>
      </c>
      <c r="HF27" s="411">
        <v>54271</v>
      </c>
      <c r="HG27" s="268">
        <f t="shared" si="375"/>
        <v>54271</v>
      </c>
      <c r="HH27" s="268">
        <f t="shared" si="376"/>
        <v>70552</v>
      </c>
      <c r="HI27" s="269" t="str">
        <f t="shared" si="377"/>
        <v>CUMPLE</v>
      </c>
      <c r="HJ27" s="268">
        <f t="shared" si="378"/>
        <v>74778</v>
      </c>
      <c r="HK27" s="270">
        <f t="shared" si="379"/>
        <v>448668</v>
      </c>
      <c r="HL27" s="266">
        <f t="shared" si="380"/>
        <v>6</v>
      </c>
      <c r="HM27" s="417">
        <v>54724</v>
      </c>
      <c r="HN27" s="268">
        <f t="shared" si="381"/>
        <v>54724</v>
      </c>
      <c r="HO27" s="268">
        <f t="shared" si="382"/>
        <v>71141</v>
      </c>
      <c r="HP27" s="269" t="str">
        <f t="shared" si="383"/>
        <v>CUMPLE</v>
      </c>
      <c r="HQ27" s="268">
        <f t="shared" si="384"/>
        <v>75402</v>
      </c>
      <c r="HR27" s="270">
        <f t="shared" si="385"/>
        <v>452412</v>
      </c>
      <c r="HS27" s="266">
        <f t="shared" si="386"/>
        <v>6</v>
      </c>
      <c r="HT27" s="196">
        <v>54508</v>
      </c>
      <c r="HU27" s="268">
        <f t="shared" si="387"/>
        <v>54508</v>
      </c>
      <c r="HV27" s="268">
        <f t="shared" si="388"/>
        <v>70860</v>
      </c>
      <c r="HW27" s="269" t="str">
        <f t="shared" si="389"/>
        <v>CUMPLE</v>
      </c>
      <c r="HX27" s="268">
        <f t="shared" si="390"/>
        <v>75105</v>
      </c>
      <c r="HY27" s="270">
        <f t="shared" si="391"/>
        <v>450630</v>
      </c>
      <c r="HZ27" s="356">
        <f t="shared" si="392"/>
        <v>6</v>
      </c>
      <c r="IA27" s="357"/>
      <c r="IB27" s="358">
        <f t="shared" si="393"/>
        <v>0</v>
      </c>
      <c r="IC27" s="358">
        <f t="shared" si="394"/>
        <v>0</v>
      </c>
      <c r="ID27" s="359" t="str">
        <f t="shared" si="395"/>
        <v>CUMPLE</v>
      </c>
      <c r="IE27" s="358">
        <f t="shared" si="396"/>
        <v>0</v>
      </c>
      <c r="IF27" s="360">
        <f t="shared" si="397"/>
        <v>0</v>
      </c>
    </row>
    <row r="28" spans="1:240" ht="30" customHeight="1" x14ac:dyDescent="0.3">
      <c r="A28" s="174"/>
      <c r="B28" s="192">
        <v>2.004</v>
      </c>
      <c r="C28" s="193">
        <v>10860</v>
      </c>
      <c r="D28" s="194" t="s">
        <v>628</v>
      </c>
      <c r="E28" s="193" t="s">
        <v>629</v>
      </c>
      <c r="F28" s="195">
        <v>8</v>
      </c>
      <c r="G28" s="196">
        <v>55540</v>
      </c>
      <c r="H28" s="197">
        <f t="shared" si="199"/>
        <v>72202</v>
      </c>
      <c r="J28" s="356">
        <f t="shared" si="200"/>
        <v>8</v>
      </c>
      <c r="K28" s="357"/>
      <c r="L28" s="358">
        <f t="shared" si="201"/>
        <v>0</v>
      </c>
      <c r="M28" s="358">
        <f t="shared" si="202"/>
        <v>0</v>
      </c>
      <c r="N28" s="359" t="str">
        <f t="shared" si="203"/>
        <v>CUMPLE</v>
      </c>
      <c r="O28" s="358">
        <f t="shared" si="204"/>
        <v>0</v>
      </c>
      <c r="P28" s="360">
        <f t="shared" si="205"/>
        <v>0</v>
      </c>
      <c r="Q28" s="266">
        <f t="shared" si="206"/>
        <v>8</v>
      </c>
      <c r="R28" s="267">
        <v>51972</v>
      </c>
      <c r="S28" s="268">
        <f t="shared" si="207"/>
        <v>51972</v>
      </c>
      <c r="T28" s="268">
        <f t="shared" si="208"/>
        <v>67564</v>
      </c>
      <c r="U28" s="269" t="str">
        <f t="shared" si="209"/>
        <v>CUMPLE</v>
      </c>
      <c r="V28" s="268">
        <f t="shared" si="210"/>
        <v>71610</v>
      </c>
      <c r="W28" s="270">
        <f t="shared" si="211"/>
        <v>572880</v>
      </c>
      <c r="X28" s="266">
        <f t="shared" si="212"/>
        <v>8</v>
      </c>
      <c r="Y28" s="267">
        <v>55500</v>
      </c>
      <c r="Z28" s="268">
        <f t="shared" si="213"/>
        <v>55500</v>
      </c>
      <c r="AA28" s="268">
        <f t="shared" si="214"/>
        <v>72150</v>
      </c>
      <c r="AB28" s="269" t="str">
        <f t="shared" si="215"/>
        <v>CUMPLE</v>
      </c>
      <c r="AC28" s="268">
        <f t="shared" si="216"/>
        <v>76472</v>
      </c>
      <c r="AD28" s="270">
        <f t="shared" si="217"/>
        <v>611776</v>
      </c>
      <c r="AE28" s="266">
        <f t="shared" si="218"/>
        <v>8</v>
      </c>
      <c r="AF28" s="267">
        <v>51430</v>
      </c>
      <c r="AG28" s="268">
        <f t="shared" si="219"/>
        <v>51430</v>
      </c>
      <c r="AH28" s="268">
        <f t="shared" si="220"/>
        <v>66859</v>
      </c>
      <c r="AI28" s="269" t="str">
        <f t="shared" si="221"/>
        <v>CUMPLE</v>
      </c>
      <c r="AJ28" s="268">
        <f t="shared" si="222"/>
        <v>70864</v>
      </c>
      <c r="AK28" s="270">
        <f t="shared" si="223"/>
        <v>566912</v>
      </c>
      <c r="AL28" s="356">
        <f t="shared" si="224"/>
        <v>8</v>
      </c>
      <c r="AM28" s="357"/>
      <c r="AN28" s="358">
        <f t="shared" si="225"/>
        <v>0</v>
      </c>
      <c r="AO28" s="358">
        <f t="shared" si="226"/>
        <v>0</v>
      </c>
      <c r="AP28" s="359" t="str">
        <f t="shared" si="227"/>
        <v>CUMPLE</v>
      </c>
      <c r="AQ28" s="358">
        <f t="shared" si="228"/>
        <v>0</v>
      </c>
      <c r="AR28" s="360">
        <f t="shared" si="229"/>
        <v>0</v>
      </c>
      <c r="AS28" s="266">
        <f t="shared" si="230"/>
        <v>8</v>
      </c>
      <c r="AT28" s="434">
        <v>50205</v>
      </c>
      <c r="AU28" s="268">
        <f t="shared" si="231"/>
        <v>50205</v>
      </c>
      <c r="AV28" s="268">
        <f t="shared" si="232"/>
        <v>65267</v>
      </c>
      <c r="AW28" s="269" t="str">
        <f t="shared" si="233"/>
        <v>CUMPLE</v>
      </c>
      <c r="AX28" s="268">
        <f t="shared" si="234"/>
        <v>69176</v>
      </c>
      <c r="AY28" s="270">
        <f t="shared" si="235"/>
        <v>553408</v>
      </c>
      <c r="AZ28" s="266">
        <f t="shared" si="236"/>
        <v>8</v>
      </c>
      <c r="BA28" s="439">
        <v>52835</v>
      </c>
      <c r="BB28" s="268">
        <f t="shared" si="237"/>
        <v>52835</v>
      </c>
      <c r="BC28" s="268">
        <f t="shared" si="238"/>
        <v>68686</v>
      </c>
      <c r="BD28" s="269" t="str">
        <f t="shared" si="239"/>
        <v>CUMPLE</v>
      </c>
      <c r="BE28" s="268">
        <f t="shared" si="240"/>
        <v>72800</v>
      </c>
      <c r="BF28" s="270">
        <f t="shared" si="241"/>
        <v>582400</v>
      </c>
      <c r="BG28" s="266">
        <f t="shared" si="242"/>
        <v>8</v>
      </c>
      <c r="BH28" s="196">
        <v>52484</v>
      </c>
      <c r="BI28" s="268">
        <f t="shared" si="243"/>
        <v>52484</v>
      </c>
      <c r="BJ28" s="268">
        <f t="shared" si="244"/>
        <v>68229</v>
      </c>
      <c r="BK28" s="269" t="str">
        <f t="shared" si="245"/>
        <v>CUMPLE</v>
      </c>
      <c r="BL28" s="268">
        <f t="shared" si="246"/>
        <v>72316</v>
      </c>
      <c r="BM28" s="270">
        <f t="shared" si="247"/>
        <v>578528</v>
      </c>
      <c r="BN28" s="266">
        <f t="shared" si="248"/>
        <v>8</v>
      </c>
      <c r="BO28" s="196">
        <v>50372</v>
      </c>
      <c r="BP28" s="268">
        <f t="shared" si="249"/>
        <v>50372</v>
      </c>
      <c r="BQ28" s="268">
        <f t="shared" si="250"/>
        <v>65484</v>
      </c>
      <c r="BR28" s="269" t="str">
        <f t="shared" si="251"/>
        <v>CUMPLE</v>
      </c>
      <c r="BS28" s="268">
        <f t="shared" si="252"/>
        <v>69406</v>
      </c>
      <c r="BT28" s="270">
        <f t="shared" si="253"/>
        <v>555248</v>
      </c>
      <c r="BU28" s="266">
        <f t="shared" si="254"/>
        <v>8</v>
      </c>
      <c r="BV28" s="441">
        <v>52768</v>
      </c>
      <c r="BW28" s="268">
        <f t="shared" si="255"/>
        <v>52768</v>
      </c>
      <c r="BX28" s="268">
        <f t="shared" si="256"/>
        <v>68598</v>
      </c>
      <c r="BY28" s="269" t="str">
        <f t="shared" si="257"/>
        <v>CUMPLE</v>
      </c>
      <c r="BZ28" s="268">
        <f t="shared" si="258"/>
        <v>72707</v>
      </c>
      <c r="CA28" s="270">
        <f t="shared" si="259"/>
        <v>581656</v>
      </c>
      <c r="CB28" s="266">
        <f t="shared" si="260"/>
        <v>8</v>
      </c>
      <c r="CC28" s="267">
        <v>51484</v>
      </c>
      <c r="CD28" s="268">
        <f t="shared" si="261"/>
        <v>51484</v>
      </c>
      <c r="CE28" s="268">
        <f t="shared" si="262"/>
        <v>66929</v>
      </c>
      <c r="CF28" s="269" t="str">
        <f t="shared" si="263"/>
        <v>CUMPLE</v>
      </c>
      <c r="CG28" s="268">
        <f t="shared" si="264"/>
        <v>70938</v>
      </c>
      <c r="CH28" s="270">
        <f t="shared" si="265"/>
        <v>567504</v>
      </c>
      <c r="CI28" s="266">
        <f t="shared" si="266"/>
        <v>8</v>
      </c>
      <c r="CJ28" s="267">
        <v>53096</v>
      </c>
      <c r="CK28" s="268">
        <f t="shared" si="267"/>
        <v>53096</v>
      </c>
      <c r="CL28" s="268">
        <f t="shared" si="268"/>
        <v>69025</v>
      </c>
      <c r="CM28" s="269" t="str">
        <f t="shared" si="269"/>
        <v>CUMPLE</v>
      </c>
      <c r="CN28" s="268">
        <f t="shared" si="270"/>
        <v>73159</v>
      </c>
      <c r="CO28" s="270">
        <f t="shared" si="271"/>
        <v>585272</v>
      </c>
      <c r="CP28" s="266">
        <f t="shared" si="272"/>
        <v>8</v>
      </c>
      <c r="CQ28" s="267">
        <v>52441</v>
      </c>
      <c r="CR28" s="268">
        <f t="shared" si="273"/>
        <v>52441</v>
      </c>
      <c r="CS28" s="268">
        <f t="shared" si="274"/>
        <v>68173</v>
      </c>
      <c r="CT28" s="269" t="str">
        <f t="shared" si="275"/>
        <v>CUMPLE</v>
      </c>
      <c r="CU28" s="268">
        <f t="shared" si="276"/>
        <v>72257</v>
      </c>
      <c r="CV28" s="270">
        <f t="shared" si="277"/>
        <v>578056</v>
      </c>
      <c r="CW28" s="266">
        <f t="shared" si="278"/>
        <v>8</v>
      </c>
      <c r="CX28" s="196">
        <v>52760</v>
      </c>
      <c r="CY28" s="268">
        <f t="shared" si="279"/>
        <v>52760</v>
      </c>
      <c r="CZ28" s="268">
        <f t="shared" si="280"/>
        <v>68588</v>
      </c>
      <c r="DA28" s="269" t="str">
        <f t="shared" si="281"/>
        <v>CUMPLE</v>
      </c>
      <c r="DB28" s="268">
        <f t="shared" si="282"/>
        <v>72696</v>
      </c>
      <c r="DC28" s="270">
        <f t="shared" si="283"/>
        <v>581568</v>
      </c>
      <c r="DD28" s="266">
        <f t="shared" si="284"/>
        <v>8</v>
      </c>
      <c r="DE28" s="267">
        <v>51252</v>
      </c>
      <c r="DF28" s="268">
        <f t="shared" si="285"/>
        <v>51252</v>
      </c>
      <c r="DG28" s="268">
        <f t="shared" si="286"/>
        <v>66628</v>
      </c>
      <c r="DH28" s="269" t="str">
        <f t="shared" si="287"/>
        <v>CUMPLE</v>
      </c>
      <c r="DI28" s="268">
        <f t="shared" si="288"/>
        <v>70618</v>
      </c>
      <c r="DJ28" s="270">
        <f t="shared" si="289"/>
        <v>564944</v>
      </c>
      <c r="DK28" s="266">
        <f t="shared" si="290"/>
        <v>8</v>
      </c>
      <c r="DL28" s="267">
        <v>52596</v>
      </c>
      <c r="DM28" s="268">
        <f t="shared" si="291"/>
        <v>52596</v>
      </c>
      <c r="DN28" s="268">
        <f t="shared" si="292"/>
        <v>68375</v>
      </c>
      <c r="DO28" s="269" t="str">
        <f t="shared" si="293"/>
        <v>CUMPLE</v>
      </c>
      <c r="DP28" s="268">
        <f t="shared" si="294"/>
        <v>72470</v>
      </c>
      <c r="DQ28" s="270">
        <f t="shared" si="295"/>
        <v>579760</v>
      </c>
      <c r="DR28" s="356">
        <f t="shared" si="296"/>
        <v>8</v>
      </c>
      <c r="DS28" s="357"/>
      <c r="DT28" s="358">
        <f t="shared" si="297"/>
        <v>0</v>
      </c>
      <c r="DU28" s="358">
        <f t="shared" si="298"/>
        <v>0</v>
      </c>
      <c r="DV28" s="359" t="str">
        <f t="shared" si="299"/>
        <v>CUMPLE</v>
      </c>
      <c r="DW28" s="358">
        <f t="shared" si="300"/>
        <v>0</v>
      </c>
      <c r="DX28" s="360">
        <f t="shared" si="301"/>
        <v>0</v>
      </c>
      <c r="DY28" s="356">
        <f t="shared" si="302"/>
        <v>8</v>
      </c>
      <c r="DZ28" s="357"/>
      <c r="EA28" s="358">
        <f t="shared" si="303"/>
        <v>0</v>
      </c>
      <c r="EB28" s="358">
        <f t="shared" si="304"/>
        <v>0</v>
      </c>
      <c r="EC28" s="359" t="str">
        <f t="shared" si="305"/>
        <v>CUMPLE</v>
      </c>
      <c r="ED28" s="358">
        <f t="shared" si="306"/>
        <v>0</v>
      </c>
      <c r="EE28" s="360">
        <f t="shared" si="307"/>
        <v>0</v>
      </c>
      <c r="EF28" s="266">
        <f t="shared" si="308"/>
        <v>8</v>
      </c>
      <c r="EG28" s="267">
        <v>51191</v>
      </c>
      <c r="EH28" s="268">
        <f t="shared" si="309"/>
        <v>51191</v>
      </c>
      <c r="EI28" s="268">
        <f t="shared" si="310"/>
        <v>66548</v>
      </c>
      <c r="EJ28" s="269" t="str">
        <f t="shared" si="311"/>
        <v>CUMPLE</v>
      </c>
      <c r="EK28" s="268">
        <f t="shared" si="312"/>
        <v>70534</v>
      </c>
      <c r="EL28" s="270">
        <f t="shared" si="313"/>
        <v>564272</v>
      </c>
      <c r="EM28" s="356">
        <f t="shared" si="314"/>
        <v>8</v>
      </c>
      <c r="EN28" s="357"/>
      <c r="EO28" s="358">
        <f t="shared" si="315"/>
        <v>0</v>
      </c>
      <c r="EP28" s="358">
        <f t="shared" si="316"/>
        <v>0</v>
      </c>
      <c r="EQ28" s="359" t="str">
        <f t="shared" si="317"/>
        <v>CUMPLE</v>
      </c>
      <c r="ER28" s="358">
        <f t="shared" si="318"/>
        <v>0</v>
      </c>
      <c r="ES28" s="360">
        <f t="shared" si="319"/>
        <v>0</v>
      </c>
      <c r="ET28" s="266">
        <f t="shared" si="320"/>
        <v>8</v>
      </c>
      <c r="EU28" s="267">
        <v>53874</v>
      </c>
      <c r="EV28" s="268">
        <f t="shared" si="321"/>
        <v>53874</v>
      </c>
      <c r="EW28" s="268">
        <f t="shared" si="322"/>
        <v>70036</v>
      </c>
      <c r="EX28" s="269" t="str">
        <f t="shared" si="323"/>
        <v>CUMPLE</v>
      </c>
      <c r="EY28" s="268">
        <f t="shared" si="324"/>
        <v>74231</v>
      </c>
      <c r="EZ28" s="270">
        <f t="shared" si="325"/>
        <v>593848</v>
      </c>
      <c r="FA28" s="266">
        <f t="shared" si="326"/>
        <v>8</v>
      </c>
      <c r="FB28" s="196">
        <v>52691</v>
      </c>
      <c r="FC28" s="268">
        <f t="shared" si="327"/>
        <v>52691</v>
      </c>
      <c r="FD28" s="268">
        <f t="shared" si="328"/>
        <v>68498</v>
      </c>
      <c r="FE28" s="269" t="str">
        <f t="shared" si="329"/>
        <v>CUMPLE</v>
      </c>
      <c r="FF28" s="268">
        <f t="shared" si="330"/>
        <v>72601</v>
      </c>
      <c r="FG28" s="270">
        <f t="shared" si="331"/>
        <v>580808</v>
      </c>
      <c r="FH28" s="266">
        <f t="shared" si="332"/>
        <v>8</v>
      </c>
      <c r="FI28" s="267">
        <v>51799</v>
      </c>
      <c r="FJ28" s="268">
        <f t="shared" si="333"/>
        <v>51799</v>
      </c>
      <c r="FK28" s="268">
        <f t="shared" si="334"/>
        <v>67339</v>
      </c>
      <c r="FL28" s="269" t="str">
        <f t="shared" si="335"/>
        <v>CUMPLE</v>
      </c>
      <c r="FM28" s="268">
        <f t="shared" si="336"/>
        <v>71372</v>
      </c>
      <c r="FN28" s="270">
        <f t="shared" si="337"/>
        <v>570976</v>
      </c>
      <c r="FO28" s="266">
        <f t="shared" si="338"/>
        <v>8</v>
      </c>
      <c r="FP28" s="267" t="s">
        <v>832</v>
      </c>
      <c r="FQ28" s="268">
        <f t="shared" si="339"/>
        <v>51389</v>
      </c>
      <c r="FR28" s="268">
        <f t="shared" si="340"/>
        <v>66806</v>
      </c>
      <c r="FS28" s="269" t="str">
        <f t="shared" si="341"/>
        <v>CUMPLE</v>
      </c>
      <c r="FT28" s="268">
        <f t="shared" si="342"/>
        <v>70807</v>
      </c>
      <c r="FU28" s="270">
        <f t="shared" si="343"/>
        <v>566456</v>
      </c>
      <c r="FV28" s="266">
        <f t="shared" si="344"/>
        <v>8</v>
      </c>
      <c r="FW28" s="267">
        <v>52246</v>
      </c>
      <c r="FX28" s="268">
        <f t="shared" si="345"/>
        <v>52246</v>
      </c>
      <c r="FY28" s="268">
        <f t="shared" si="346"/>
        <v>67920</v>
      </c>
      <c r="FZ28" s="269" t="str">
        <f t="shared" si="347"/>
        <v>CUMPLE</v>
      </c>
      <c r="GA28" s="268">
        <f t="shared" si="348"/>
        <v>71988</v>
      </c>
      <c r="GB28" s="270">
        <f t="shared" si="349"/>
        <v>575904</v>
      </c>
      <c r="GC28" s="356">
        <f t="shared" si="350"/>
        <v>8</v>
      </c>
      <c r="GD28" s="357"/>
      <c r="GE28" s="358">
        <f t="shared" si="351"/>
        <v>0</v>
      </c>
      <c r="GF28" s="358">
        <f t="shared" si="352"/>
        <v>0</v>
      </c>
      <c r="GG28" s="359" t="str">
        <f t="shared" si="353"/>
        <v>CUMPLE</v>
      </c>
      <c r="GH28" s="358">
        <f t="shared" si="354"/>
        <v>0</v>
      </c>
      <c r="GI28" s="360">
        <f t="shared" si="355"/>
        <v>0</v>
      </c>
      <c r="GJ28" s="266">
        <f t="shared" si="356"/>
        <v>8</v>
      </c>
      <c r="GK28" s="196">
        <v>52843</v>
      </c>
      <c r="GL28" s="268">
        <f t="shared" si="357"/>
        <v>52843</v>
      </c>
      <c r="GM28" s="268">
        <f t="shared" si="358"/>
        <v>68696</v>
      </c>
      <c r="GN28" s="269" t="str">
        <f t="shared" si="359"/>
        <v>CUMPLE</v>
      </c>
      <c r="GO28" s="268">
        <f t="shared" si="360"/>
        <v>72811</v>
      </c>
      <c r="GP28" s="270">
        <f t="shared" si="361"/>
        <v>582488</v>
      </c>
      <c r="GQ28" s="266">
        <f t="shared" si="362"/>
        <v>8</v>
      </c>
      <c r="GR28" s="407">
        <v>52952</v>
      </c>
      <c r="GS28" s="268">
        <f t="shared" si="363"/>
        <v>52952</v>
      </c>
      <c r="GT28" s="268">
        <f t="shared" si="364"/>
        <v>68838</v>
      </c>
      <c r="GU28" s="269" t="str">
        <f t="shared" si="365"/>
        <v>CUMPLE</v>
      </c>
      <c r="GV28" s="268">
        <f t="shared" si="366"/>
        <v>72961</v>
      </c>
      <c r="GW28" s="270">
        <f t="shared" si="367"/>
        <v>583688</v>
      </c>
      <c r="GX28" s="356">
        <f t="shared" si="368"/>
        <v>8</v>
      </c>
      <c r="GY28" s="357"/>
      <c r="GZ28" s="358">
        <f t="shared" si="369"/>
        <v>0</v>
      </c>
      <c r="HA28" s="358">
        <f t="shared" si="370"/>
        <v>0</v>
      </c>
      <c r="HB28" s="359" t="str">
        <f t="shared" si="371"/>
        <v>CUMPLE</v>
      </c>
      <c r="HC28" s="358">
        <f t="shared" si="372"/>
        <v>0</v>
      </c>
      <c r="HD28" s="360">
        <f t="shared" si="373"/>
        <v>0</v>
      </c>
      <c r="HE28" s="266">
        <f t="shared" si="374"/>
        <v>8</v>
      </c>
      <c r="HF28" s="411">
        <v>52397</v>
      </c>
      <c r="HG28" s="268">
        <f t="shared" si="375"/>
        <v>52397</v>
      </c>
      <c r="HH28" s="268">
        <f t="shared" si="376"/>
        <v>68116</v>
      </c>
      <c r="HI28" s="269" t="str">
        <f t="shared" si="377"/>
        <v>CUMPLE</v>
      </c>
      <c r="HJ28" s="268">
        <f t="shared" si="378"/>
        <v>72196</v>
      </c>
      <c r="HK28" s="270">
        <f t="shared" si="379"/>
        <v>577568</v>
      </c>
      <c r="HL28" s="266">
        <f t="shared" si="380"/>
        <v>8</v>
      </c>
      <c r="HM28" s="417">
        <v>52835</v>
      </c>
      <c r="HN28" s="268">
        <f t="shared" si="381"/>
        <v>52835</v>
      </c>
      <c r="HO28" s="268">
        <f t="shared" si="382"/>
        <v>68686</v>
      </c>
      <c r="HP28" s="269" t="str">
        <f t="shared" si="383"/>
        <v>CUMPLE</v>
      </c>
      <c r="HQ28" s="268">
        <f t="shared" si="384"/>
        <v>72800</v>
      </c>
      <c r="HR28" s="270">
        <f t="shared" si="385"/>
        <v>582400</v>
      </c>
      <c r="HS28" s="266">
        <f t="shared" si="386"/>
        <v>8</v>
      </c>
      <c r="HT28" s="196">
        <v>52626</v>
      </c>
      <c r="HU28" s="268">
        <f t="shared" si="387"/>
        <v>52626</v>
      </c>
      <c r="HV28" s="268">
        <f t="shared" si="388"/>
        <v>68414</v>
      </c>
      <c r="HW28" s="269" t="str">
        <f t="shared" si="389"/>
        <v>CUMPLE</v>
      </c>
      <c r="HX28" s="268">
        <f t="shared" si="390"/>
        <v>72512</v>
      </c>
      <c r="HY28" s="270">
        <f t="shared" si="391"/>
        <v>580096</v>
      </c>
      <c r="HZ28" s="356">
        <f t="shared" si="392"/>
        <v>8</v>
      </c>
      <c r="IA28" s="357"/>
      <c r="IB28" s="358">
        <f t="shared" si="393"/>
        <v>0</v>
      </c>
      <c r="IC28" s="358">
        <f t="shared" si="394"/>
        <v>0</v>
      </c>
      <c r="ID28" s="359" t="str">
        <f t="shared" si="395"/>
        <v>CUMPLE</v>
      </c>
      <c r="IE28" s="358">
        <f t="shared" si="396"/>
        <v>0</v>
      </c>
      <c r="IF28" s="360">
        <f t="shared" si="397"/>
        <v>0</v>
      </c>
    </row>
    <row r="29" spans="1:240" ht="30" customHeight="1" x14ac:dyDescent="0.3">
      <c r="A29" s="174"/>
      <c r="B29" s="192">
        <v>2.0049999999999999</v>
      </c>
      <c r="C29" s="193">
        <v>12418</v>
      </c>
      <c r="D29" s="194" t="s">
        <v>630</v>
      </c>
      <c r="E29" s="193" t="s">
        <v>629</v>
      </c>
      <c r="F29" s="195">
        <v>7</v>
      </c>
      <c r="G29" s="196">
        <v>36974</v>
      </c>
      <c r="H29" s="197">
        <f t="shared" si="199"/>
        <v>48066</v>
      </c>
      <c r="J29" s="356">
        <f t="shared" si="200"/>
        <v>7</v>
      </c>
      <c r="K29" s="357"/>
      <c r="L29" s="358">
        <f t="shared" si="201"/>
        <v>0</v>
      </c>
      <c r="M29" s="358">
        <f t="shared" si="202"/>
        <v>0</v>
      </c>
      <c r="N29" s="359" t="str">
        <f t="shared" si="203"/>
        <v>CUMPLE</v>
      </c>
      <c r="O29" s="358">
        <f t="shared" si="204"/>
        <v>0</v>
      </c>
      <c r="P29" s="360">
        <f t="shared" si="205"/>
        <v>0</v>
      </c>
      <c r="Q29" s="266">
        <f t="shared" si="206"/>
        <v>7</v>
      </c>
      <c r="R29" s="267">
        <v>34599</v>
      </c>
      <c r="S29" s="268">
        <f t="shared" si="207"/>
        <v>34599</v>
      </c>
      <c r="T29" s="268">
        <f t="shared" si="208"/>
        <v>44979</v>
      </c>
      <c r="U29" s="269" t="str">
        <f t="shared" si="209"/>
        <v>CUMPLE</v>
      </c>
      <c r="V29" s="268">
        <f t="shared" si="210"/>
        <v>47673</v>
      </c>
      <c r="W29" s="270">
        <f t="shared" si="211"/>
        <v>333711</v>
      </c>
      <c r="X29" s="266">
        <f t="shared" si="212"/>
        <v>7</v>
      </c>
      <c r="Y29" s="267">
        <v>36900</v>
      </c>
      <c r="Z29" s="268">
        <f t="shared" si="213"/>
        <v>36900</v>
      </c>
      <c r="AA29" s="268">
        <f t="shared" si="214"/>
        <v>47970</v>
      </c>
      <c r="AB29" s="269" t="str">
        <f t="shared" si="215"/>
        <v>CUMPLE</v>
      </c>
      <c r="AC29" s="268">
        <f t="shared" si="216"/>
        <v>50843</v>
      </c>
      <c r="AD29" s="270">
        <f t="shared" si="217"/>
        <v>355901</v>
      </c>
      <c r="AE29" s="266">
        <f t="shared" si="218"/>
        <v>7</v>
      </c>
      <c r="AF29" s="267">
        <v>34238</v>
      </c>
      <c r="AG29" s="268">
        <f t="shared" si="219"/>
        <v>34238</v>
      </c>
      <c r="AH29" s="268">
        <f t="shared" si="220"/>
        <v>44509</v>
      </c>
      <c r="AI29" s="269" t="str">
        <f t="shared" si="221"/>
        <v>CUMPLE</v>
      </c>
      <c r="AJ29" s="268">
        <f t="shared" si="222"/>
        <v>47175</v>
      </c>
      <c r="AK29" s="270">
        <f t="shared" si="223"/>
        <v>330225</v>
      </c>
      <c r="AL29" s="356">
        <f t="shared" si="224"/>
        <v>7</v>
      </c>
      <c r="AM29" s="357"/>
      <c r="AN29" s="358">
        <f t="shared" si="225"/>
        <v>0</v>
      </c>
      <c r="AO29" s="358">
        <f t="shared" si="226"/>
        <v>0</v>
      </c>
      <c r="AP29" s="359" t="str">
        <f t="shared" si="227"/>
        <v>CUMPLE</v>
      </c>
      <c r="AQ29" s="358">
        <f t="shared" si="228"/>
        <v>0</v>
      </c>
      <c r="AR29" s="360">
        <f t="shared" si="229"/>
        <v>0</v>
      </c>
      <c r="AS29" s="266">
        <f t="shared" si="230"/>
        <v>7</v>
      </c>
      <c r="AT29" s="434">
        <v>33421</v>
      </c>
      <c r="AU29" s="268">
        <f t="shared" si="231"/>
        <v>33421</v>
      </c>
      <c r="AV29" s="268">
        <f t="shared" si="232"/>
        <v>43447</v>
      </c>
      <c r="AW29" s="269" t="str">
        <f t="shared" si="233"/>
        <v>CUMPLE</v>
      </c>
      <c r="AX29" s="268">
        <f t="shared" si="234"/>
        <v>46050</v>
      </c>
      <c r="AY29" s="270">
        <f t="shared" si="235"/>
        <v>322350</v>
      </c>
      <c r="AZ29" s="266">
        <f t="shared" si="236"/>
        <v>7</v>
      </c>
      <c r="BA29" s="439">
        <v>35173</v>
      </c>
      <c r="BB29" s="268">
        <f t="shared" si="237"/>
        <v>35173</v>
      </c>
      <c r="BC29" s="268">
        <f t="shared" si="238"/>
        <v>45725</v>
      </c>
      <c r="BD29" s="269" t="str">
        <f t="shared" si="239"/>
        <v>CUMPLE</v>
      </c>
      <c r="BE29" s="268">
        <f t="shared" si="240"/>
        <v>48464</v>
      </c>
      <c r="BF29" s="270">
        <f t="shared" si="241"/>
        <v>339248</v>
      </c>
      <c r="BG29" s="266">
        <f t="shared" si="242"/>
        <v>7</v>
      </c>
      <c r="BH29" s="196">
        <v>34939</v>
      </c>
      <c r="BI29" s="268">
        <f t="shared" si="243"/>
        <v>34939</v>
      </c>
      <c r="BJ29" s="268">
        <f t="shared" si="244"/>
        <v>45421</v>
      </c>
      <c r="BK29" s="269" t="str">
        <f t="shared" si="245"/>
        <v>CUMPLE</v>
      </c>
      <c r="BL29" s="268">
        <f t="shared" si="246"/>
        <v>48141</v>
      </c>
      <c r="BM29" s="270">
        <f t="shared" si="247"/>
        <v>336987</v>
      </c>
      <c r="BN29" s="266">
        <f t="shared" si="248"/>
        <v>7</v>
      </c>
      <c r="BO29" s="196">
        <v>33532</v>
      </c>
      <c r="BP29" s="268">
        <f t="shared" si="249"/>
        <v>33532</v>
      </c>
      <c r="BQ29" s="268">
        <f t="shared" si="250"/>
        <v>43592</v>
      </c>
      <c r="BR29" s="269" t="str">
        <f t="shared" si="251"/>
        <v>CUMPLE</v>
      </c>
      <c r="BS29" s="268">
        <f t="shared" si="252"/>
        <v>46203</v>
      </c>
      <c r="BT29" s="270">
        <f t="shared" si="253"/>
        <v>323421</v>
      </c>
      <c r="BU29" s="266">
        <f t="shared" si="254"/>
        <v>7</v>
      </c>
      <c r="BV29" s="441">
        <v>35129</v>
      </c>
      <c r="BW29" s="268">
        <f t="shared" si="255"/>
        <v>35129</v>
      </c>
      <c r="BX29" s="268">
        <f t="shared" si="256"/>
        <v>45668</v>
      </c>
      <c r="BY29" s="269" t="str">
        <f t="shared" si="257"/>
        <v>CUMPLE</v>
      </c>
      <c r="BZ29" s="268">
        <f t="shared" si="258"/>
        <v>48403</v>
      </c>
      <c r="CA29" s="270">
        <f t="shared" si="259"/>
        <v>338821</v>
      </c>
      <c r="CB29" s="266">
        <f t="shared" si="260"/>
        <v>7</v>
      </c>
      <c r="CC29" s="267">
        <v>34273</v>
      </c>
      <c r="CD29" s="268">
        <f t="shared" si="261"/>
        <v>34273</v>
      </c>
      <c r="CE29" s="268">
        <f t="shared" si="262"/>
        <v>44555</v>
      </c>
      <c r="CF29" s="269" t="str">
        <f t="shared" si="263"/>
        <v>CUMPLE</v>
      </c>
      <c r="CG29" s="268">
        <f t="shared" si="264"/>
        <v>47224</v>
      </c>
      <c r="CH29" s="270">
        <f t="shared" si="265"/>
        <v>330568</v>
      </c>
      <c r="CI29" s="266">
        <f t="shared" si="266"/>
        <v>7</v>
      </c>
      <c r="CJ29" s="267">
        <v>35347</v>
      </c>
      <c r="CK29" s="268">
        <f t="shared" si="267"/>
        <v>35347</v>
      </c>
      <c r="CL29" s="268">
        <f t="shared" si="268"/>
        <v>45951</v>
      </c>
      <c r="CM29" s="269" t="str">
        <f t="shared" si="269"/>
        <v>CUMPLE</v>
      </c>
      <c r="CN29" s="268">
        <f t="shared" si="270"/>
        <v>48703</v>
      </c>
      <c r="CO29" s="270">
        <f t="shared" si="271"/>
        <v>340921</v>
      </c>
      <c r="CP29" s="266">
        <f t="shared" si="272"/>
        <v>7</v>
      </c>
      <c r="CQ29" s="267">
        <v>34911</v>
      </c>
      <c r="CR29" s="268">
        <f t="shared" si="273"/>
        <v>34911</v>
      </c>
      <c r="CS29" s="268">
        <f t="shared" si="274"/>
        <v>45384</v>
      </c>
      <c r="CT29" s="269" t="str">
        <f t="shared" si="275"/>
        <v>CUMPLE</v>
      </c>
      <c r="CU29" s="268">
        <f t="shared" si="276"/>
        <v>48103</v>
      </c>
      <c r="CV29" s="270">
        <f t="shared" si="277"/>
        <v>336721</v>
      </c>
      <c r="CW29" s="266">
        <f t="shared" si="278"/>
        <v>7</v>
      </c>
      <c r="CX29" s="196">
        <v>35122</v>
      </c>
      <c r="CY29" s="268">
        <f t="shared" si="279"/>
        <v>35122</v>
      </c>
      <c r="CZ29" s="268">
        <f t="shared" si="280"/>
        <v>45659</v>
      </c>
      <c r="DA29" s="269" t="str">
        <f t="shared" si="281"/>
        <v>CUMPLE</v>
      </c>
      <c r="DB29" s="268">
        <f t="shared" si="282"/>
        <v>48393</v>
      </c>
      <c r="DC29" s="270">
        <f t="shared" si="283"/>
        <v>338751</v>
      </c>
      <c r="DD29" s="266">
        <f t="shared" si="284"/>
        <v>7</v>
      </c>
      <c r="DE29" s="267">
        <v>34120</v>
      </c>
      <c r="DF29" s="268">
        <f t="shared" si="285"/>
        <v>34120</v>
      </c>
      <c r="DG29" s="268">
        <f t="shared" si="286"/>
        <v>44356</v>
      </c>
      <c r="DH29" s="269" t="str">
        <f t="shared" si="287"/>
        <v>CUMPLE</v>
      </c>
      <c r="DI29" s="268">
        <f t="shared" si="288"/>
        <v>47013</v>
      </c>
      <c r="DJ29" s="270">
        <f t="shared" si="289"/>
        <v>329091</v>
      </c>
      <c r="DK29" s="266">
        <f t="shared" si="290"/>
        <v>7</v>
      </c>
      <c r="DL29" s="267">
        <v>35014</v>
      </c>
      <c r="DM29" s="268">
        <f t="shared" si="291"/>
        <v>35014</v>
      </c>
      <c r="DN29" s="268">
        <f t="shared" si="292"/>
        <v>45518</v>
      </c>
      <c r="DO29" s="269" t="str">
        <f t="shared" si="293"/>
        <v>CUMPLE</v>
      </c>
      <c r="DP29" s="268">
        <f t="shared" si="294"/>
        <v>48245</v>
      </c>
      <c r="DQ29" s="270">
        <f t="shared" si="295"/>
        <v>337715</v>
      </c>
      <c r="DR29" s="356">
        <f t="shared" si="296"/>
        <v>7</v>
      </c>
      <c r="DS29" s="357"/>
      <c r="DT29" s="358">
        <f t="shared" si="297"/>
        <v>0</v>
      </c>
      <c r="DU29" s="358">
        <f t="shared" si="298"/>
        <v>0</v>
      </c>
      <c r="DV29" s="359" t="str">
        <f t="shared" si="299"/>
        <v>CUMPLE</v>
      </c>
      <c r="DW29" s="358">
        <f t="shared" si="300"/>
        <v>0</v>
      </c>
      <c r="DX29" s="360">
        <f t="shared" si="301"/>
        <v>0</v>
      </c>
      <c r="DY29" s="356">
        <f t="shared" si="302"/>
        <v>7</v>
      </c>
      <c r="DZ29" s="357"/>
      <c r="EA29" s="358">
        <f t="shared" si="303"/>
        <v>0</v>
      </c>
      <c r="EB29" s="358">
        <f t="shared" si="304"/>
        <v>0</v>
      </c>
      <c r="EC29" s="359" t="str">
        <f t="shared" si="305"/>
        <v>CUMPLE</v>
      </c>
      <c r="ED29" s="358">
        <f t="shared" si="306"/>
        <v>0</v>
      </c>
      <c r="EE29" s="360">
        <f t="shared" si="307"/>
        <v>0</v>
      </c>
      <c r="EF29" s="266">
        <f t="shared" si="308"/>
        <v>7</v>
      </c>
      <c r="EG29" s="267">
        <v>34079</v>
      </c>
      <c r="EH29" s="268">
        <f t="shared" si="309"/>
        <v>34079</v>
      </c>
      <c r="EI29" s="268">
        <f t="shared" si="310"/>
        <v>44303</v>
      </c>
      <c r="EJ29" s="269" t="str">
        <f t="shared" si="311"/>
        <v>CUMPLE</v>
      </c>
      <c r="EK29" s="268">
        <f t="shared" si="312"/>
        <v>46956</v>
      </c>
      <c r="EL29" s="270">
        <f t="shared" si="313"/>
        <v>328692</v>
      </c>
      <c r="EM29" s="356">
        <f t="shared" si="314"/>
        <v>7</v>
      </c>
      <c r="EN29" s="357"/>
      <c r="EO29" s="358">
        <f t="shared" si="315"/>
        <v>0</v>
      </c>
      <c r="EP29" s="358">
        <f t="shared" si="316"/>
        <v>0</v>
      </c>
      <c r="EQ29" s="359" t="str">
        <f t="shared" si="317"/>
        <v>CUMPLE</v>
      </c>
      <c r="ER29" s="358">
        <f t="shared" si="318"/>
        <v>0</v>
      </c>
      <c r="ES29" s="360">
        <f t="shared" si="319"/>
        <v>0</v>
      </c>
      <c r="ET29" s="266">
        <f t="shared" si="320"/>
        <v>7</v>
      </c>
      <c r="EU29" s="267">
        <v>35865</v>
      </c>
      <c r="EV29" s="268">
        <f t="shared" si="321"/>
        <v>35865</v>
      </c>
      <c r="EW29" s="268">
        <f t="shared" si="322"/>
        <v>46625</v>
      </c>
      <c r="EX29" s="269" t="str">
        <f t="shared" si="323"/>
        <v>CUMPLE</v>
      </c>
      <c r="EY29" s="268">
        <f t="shared" si="324"/>
        <v>49417</v>
      </c>
      <c r="EZ29" s="270">
        <f t="shared" si="325"/>
        <v>345919</v>
      </c>
      <c r="FA29" s="266">
        <f t="shared" si="326"/>
        <v>7</v>
      </c>
      <c r="FB29" s="196">
        <v>35077</v>
      </c>
      <c r="FC29" s="268">
        <f t="shared" si="327"/>
        <v>35077</v>
      </c>
      <c r="FD29" s="268">
        <f t="shared" si="328"/>
        <v>45600</v>
      </c>
      <c r="FE29" s="269" t="str">
        <f t="shared" si="329"/>
        <v>CUMPLE</v>
      </c>
      <c r="FF29" s="268">
        <f t="shared" si="330"/>
        <v>48331</v>
      </c>
      <c r="FG29" s="270">
        <f t="shared" si="331"/>
        <v>338317</v>
      </c>
      <c r="FH29" s="266">
        <f t="shared" si="332"/>
        <v>7</v>
      </c>
      <c r="FI29" s="267">
        <v>34483</v>
      </c>
      <c r="FJ29" s="268">
        <f t="shared" si="333"/>
        <v>34483</v>
      </c>
      <c r="FK29" s="268">
        <f t="shared" si="334"/>
        <v>44828</v>
      </c>
      <c r="FL29" s="269" t="str">
        <f t="shared" si="335"/>
        <v>CUMPLE</v>
      </c>
      <c r="FM29" s="268">
        <f t="shared" si="336"/>
        <v>47513</v>
      </c>
      <c r="FN29" s="270">
        <f t="shared" si="337"/>
        <v>332591</v>
      </c>
      <c r="FO29" s="266">
        <f t="shared" si="338"/>
        <v>7</v>
      </c>
      <c r="FP29" s="267" t="s">
        <v>833</v>
      </c>
      <c r="FQ29" s="268">
        <f t="shared" si="339"/>
        <v>34211</v>
      </c>
      <c r="FR29" s="268">
        <f t="shared" si="340"/>
        <v>44474</v>
      </c>
      <c r="FS29" s="269" t="str">
        <f t="shared" si="341"/>
        <v>CUMPLE</v>
      </c>
      <c r="FT29" s="268">
        <f t="shared" si="342"/>
        <v>47138</v>
      </c>
      <c r="FU29" s="270">
        <f t="shared" si="343"/>
        <v>329966</v>
      </c>
      <c r="FV29" s="266">
        <f t="shared" si="344"/>
        <v>7</v>
      </c>
      <c r="FW29" s="267">
        <v>34781</v>
      </c>
      <c r="FX29" s="268">
        <f t="shared" si="345"/>
        <v>34781</v>
      </c>
      <c r="FY29" s="268">
        <f t="shared" si="346"/>
        <v>45215</v>
      </c>
      <c r="FZ29" s="269" t="str">
        <f t="shared" si="347"/>
        <v>CUMPLE</v>
      </c>
      <c r="GA29" s="268">
        <f t="shared" si="348"/>
        <v>47924</v>
      </c>
      <c r="GB29" s="270">
        <f t="shared" si="349"/>
        <v>335468</v>
      </c>
      <c r="GC29" s="356">
        <f t="shared" si="350"/>
        <v>7</v>
      </c>
      <c r="GD29" s="357"/>
      <c r="GE29" s="358">
        <f t="shared" si="351"/>
        <v>0</v>
      </c>
      <c r="GF29" s="358">
        <f t="shared" si="352"/>
        <v>0</v>
      </c>
      <c r="GG29" s="359" t="str">
        <f t="shared" si="353"/>
        <v>CUMPLE</v>
      </c>
      <c r="GH29" s="358">
        <f t="shared" si="354"/>
        <v>0</v>
      </c>
      <c r="GI29" s="360">
        <f t="shared" si="355"/>
        <v>0</v>
      </c>
      <c r="GJ29" s="266">
        <f t="shared" si="356"/>
        <v>7</v>
      </c>
      <c r="GK29" s="196">
        <v>35179</v>
      </c>
      <c r="GL29" s="268">
        <f t="shared" si="357"/>
        <v>35179</v>
      </c>
      <c r="GM29" s="268">
        <f t="shared" si="358"/>
        <v>45733</v>
      </c>
      <c r="GN29" s="269" t="str">
        <f t="shared" si="359"/>
        <v>CUMPLE</v>
      </c>
      <c r="GO29" s="268">
        <f t="shared" si="360"/>
        <v>48472</v>
      </c>
      <c r="GP29" s="270">
        <f t="shared" si="361"/>
        <v>339304</v>
      </c>
      <c r="GQ29" s="266">
        <f t="shared" si="362"/>
        <v>7</v>
      </c>
      <c r="GR29" s="407">
        <v>35251</v>
      </c>
      <c r="GS29" s="268">
        <f t="shared" si="363"/>
        <v>35251</v>
      </c>
      <c r="GT29" s="268">
        <f t="shared" si="364"/>
        <v>45826</v>
      </c>
      <c r="GU29" s="269" t="str">
        <f t="shared" si="365"/>
        <v>CUMPLE</v>
      </c>
      <c r="GV29" s="268">
        <f t="shared" si="366"/>
        <v>48571</v>
      </c>
      <c r="GW29" s="270">
        <f t="shared" si="367"/>
        <v>339997</v>
      </c>
      <c r="GX29" s="356">
        <f t="shared" si="368"/>
        <v>7</v>
      </c>
      <c r="GY29" s="357"/>
      <c r="GZ29" s="358">
        <f t="shared" si="369"/>
        <v>0</v>
      </c>
      <c r="HA29" s="358">
        <f t="shared" si="370"/>
        <v>0</v>
      </c>
      <c r="HB29" s="359" t="str">
        <f t="shared" si="371"/>
        <v>CUMPLE</v>
      </c>
      <c r="HC29" s="358">
        <f t="shared" si="372"/>
        <v>0</v>
      </c>
      <c r="HD29" s="360">
        <f t="shared" si="373"/>
        <v>0</v>
      </c>
      <c r="HE29" s="266">
        <f t="shared" si="374"/>
        <v>7</v>
      </c>
      <c r="HF29" s="411">
        <v>34882</v>
      </c>
      <c r="HG29" s="268">
        <f t="shared" si="375"/>
        <v>34882</v>
      </c>
      <c r="HH29" s="268">
        <f t="shared" si="376"/>
        <v>45347</v>
      </c>
      <c r="HI29" s="269" t="str">
        <f t="shared" si="377"/>
        <v>CUMPLE</v>
      </c>
      <c r="HJ29" s="268">
        <f t="shared" si="378"/>
        <v>48063</v>
      </c>
      <c r="HK29" s="270">
        <f t="shared" si="379"/>
        <v>336441</v>
      </c>
      <c r="HL29" s="266">
        <f t="shared" si="380"/>
        <v>7</v>
      </c>
      <c r="HM29" s="417">
        <v>35173</v>
      </c>
      <c r="HN29" s="268">
        <f t="shared" si="381"/>
        <v>35173</v>
      </c>
      <c r="HO29" s="268">
        <f t="shared" si="382"/>
        <v>45725</v>
      </c>
      <c r="HP29" s="269" t="str">
        <f t="shared" si="383"/>
        <v>CUMPLE</v>
      </c>
      <c r="HQ29" s="268">
        <f t="shared" si="384"/>
        <v>48464</v>
      </c>
      <c r="HR29" s="270">
        <f t="shared" si="385"/>
        <v>339248</v>
      </c>
      <c r="HS29" s="266">
        <f t="shared" si="386"/>
        <v>7</v>
      </c>
      <c r="HT29" s="196">
        <v>35034</v>
      </c>
      <c r="HU29" s="268">
        <f t="shared" si="387"/>
        <v>35034</v>
      </c>
      <c r="HV29" s="268">
        <f t="shared" si="388"/>
        <v>45544</v>
      </c>
      <c r="HW29" s="269" t="str">
        <f t="shared" si="389"/>
        <v>CUMPLE</v>
      </c>
      <c r="HX29" s="268">
        <f t="shared" si="390"/>
        <v>48272</v>
      </c>
      <c r="HY29" s="270">
        <f t="shared" si="391"/>
        <v>337904</v>
      </c>
      <c r="HZ29" s="356">
        <f t="shared" si="392"/>
        <v>7</v>
      </c>
      <c r="IA29" s="357"/>
      <c r="IB29" s="358">
        <f t="shared" si="393"/>
        <v>0</v>
      </c>
      <c r="IC29" s="358">
        <f t="shared" si="394"/>
        <v>0</v>
      </c>
      <c r="ID29" s="359" t="str">
        <f t="shared" si="395"/>
        <v>CUMPLE</v>
      </c>
      <c r="IE29" s="358">
        <f t="shared" si="396"/>
        <v>0</v>
      </c>
      <c r="IF29" s="360">
        <f t="shared" si="397"/>
        <v>0</v>
      </c>
    </row>
    <row r="30" spans="1:240" s="171" customFormat="1" ht="30" customHeight="1" x14ac:dyDescent="0.3">
      <c r="A30" s="174"/>
      <c r="B30" s="192">
        <v>2.0059999999999998</v>
      </c>
      <c r="C30" s="193">
        <v>16617</v>
      </c>
      <c r="D30" s="194" t="s">
        <v>631</v>
      </c>
      <c r="E30" s="193" t="s">
        <v>629</v>
      </c>
      <c r="F30" s="195">
        <v>2</v>
      </c>
      <c r="G30" s="196">
        <v>176838</v>
      </c>
      <c r="H30" s="197">
        <f t="shared" si="199"/>
        <v>229889</v>
      </c>
      <c r="J30" s="356">
        <f t="shared" si="200"/>
        <v>2</v>
      </c>
      <c r="K30" s="357"/>
      <c r="L30" s="358">
        <f t="shared" si="201"/>
        <v>0</v>
      </c>
      <c r="M30" s="358">
        <f t="shared" si="202"/>
        <v>0</v>
      </c>
      <c r="N30" s="359" t="str">
        <f t="shared" si="203"/>
        <v>CUMPLE</v>
      </c>
      <c r="O30" s="358">
        <f t="shared" si="204"/>
        <v>0</v>
      </c>
      <c r="P30" s="360">
        <f t="shared" si="205"/>
        <v>0</v>
      </c>
      <c r="Q30" s="266">
        <f t="shared" si="206"/>
        <v>2</v>
      </c>
      <c r="R30" s="267">
        <v>165477</v>
      </c>
      <c r="S30" s="268">
        <f t="shared" si="207"/>
        <v>165477</v>
      </c>
      <c r="T30" s="268">
        <f t="shared" si="208"/>
        <v>215120</v>
      </c>
      <c r="U30" s="269" t="str">
        <f t="shared" si="209"/>
        <v>CUMPLE</v>
      </c>
      <c r="V30" s="268">
        <f t="shared" si="210"/>
        <v>228005</v>
      </c>
      <c r="W30" s="270">
        <f t="shared" si="211"/>
        <v>456010</v>
      </c>
      <c r="X30" s="266">
        <f t="shared" si="212"/>
        <v>2</v>
      </c>
      <c r="Y30" s="267">
        <v>176800</v>
      </c>
      <c r="Z30" s="268">
        <f t="shared" si="213"/>
        <v>176800</v>
      </c>
      <c r="AA30" s="268">
        <f t="shared" si="214"/>
        <v>229840</v>
      </c>
      <c r="AB30" s="269" t="str">
        <f t="shared" si="215"/>
        <v>CUMPLE</v>
      </c>
      <c r="AC30" s="268">
        <f t="shared" si="216"/>
        <v>243607</v>
      </c>
      <c r="AD30" s="270">
        <f t="shared" si="217"/>
        <v>487214</v>
      </c>
      <c r="AE30" s="266">
        <f t="shared" si="218"/>
        <v>2</v>
      </c>
      <c r="AF30" s="267">
        <v>163752</v>
      </c>
      <c r="AG30" s="268">
        <f t="shared" si="219"/>
        <v>163752</v>
      </c>
      <c r="AH30" s="268">
        <f t="shared" si="220"/>
        <v>212878</v>
      </c>
      <c r="AI30" s="269" t="str">
        <f t="shared" si="221"/>
        <v>CUMPLE</v>
      </c>
      <c r="AJ30" s="268">
        <f t="shared" si="222"/>
        <v>225628</v>
      </c>
      <c r="AK30" s="270">
        <f t="shared" si="223"/>
        <v>451256</v>
      </c>
      <c r="AL30" s="356">
        <f t="shared" si="224"/>
        <v>2</v>
      </c>
      <c r="AM30" s="357"/>
      <c r="AN30" s="358">
        <f t="shared" si="225"/>
        <v>0</v>
      </c>
      <c r="AO30" s="358">
        <f t="shared" si="226"/>
        <v>0</v>
      </c>
      <c r="AP30" s="359" t="str">
        <f t="shared" si="227"/>
        <v>CUMPLE</v>
      </c>
      <c r="AQ30" s="358">
        <f t="shared" si="228"/>
        <v>0</v>
      </c>
      <c r="AR30" s="360">
        <f t="shared" si="229"/>
        <v>0</v>
      </c>
      <c r="AS30" s="266">
        <f t="shared" si="230"/>
        <v>2</v>
      </c>
      <c r="AT30" s="434">
        <v>159859</v>
      </c>
      <c r="AU30" s="268">
        <f t="shared" si="231"/>
        <v>159859</v>
      </c>
      <c r="AV30" s="268">
        <f t="shared" si="232"/>
        <v>207817</v>
      </c>
      <c r="AW30" s="269" t="str">
        <f t="shared" si="233"/>
        <v>CUMPLE</v>
      </c>
      <c r="AX30" s="268">
        <f t="shared" si="234"/>
        <v>220264</v>
      </c>
      <c r="AY30" s="270">
        <f t="shared" si="235"/>
        <v>440528</v>
      </c>
      <c r="AZ30" s="266">
        <f t="shared" si="236"/>
        <v>2</v>
      </c>
      <c r="BA30" s="439">
        <v>168226</v>
      </c>
      <c r="BB30" s="268">
        <f t="shared" si="237"/>
        <v>168226</v>
      </c>
      <c r="BC30" s="268">
        <f t="shared" si="238"/>
        <v>218694</v>
      </c>
      <c r="BD30" s="269" t="str">
        <f t="shared" si="239"/>
        <v>CUMPLE</v>
      </c>
      <c r="BE30" s="268">
        <f t="shared" si="240"/>
        <v>231793</v>
      </c>
      <c r="BF30" s="270">
        <f t="shared" si="241"/>
        <v>463586</v>
      </c>
      <c r="BG30" s="266">
        <f t="shared" si="242"/>
        <v>2</v>
      </c>
      <c r="BH30" s="196">
        <v>167111</v>
      </c>
      <c r="BI30" s="268">
        <f t="shared" si="243"/>
        <v>167111</v>
      </c>
      <c r="BJ30" s="268">
        <f t="shared" si="244"/>
        <v>217244</v>
      </c>
      <c r="BK30" s="269" t="str">
        <f t="shared" si="245"/>
        <v>CUMPLE</v>
      </c>
      <c r="BL30" s="268">
        <f t="shared" si="246"/>
        <v>230257</v>
      </c>
      <c r="BM30" s="270">
        <f t="shared" si="247"/>
        <v>460514</v>
      </c>
      <c r="BN30" s="266">
        <f t="shared" si="248"/>
        <v>2</v>
      </c>
      <c r="BO30" s="196">
        <v>160389</v>
      </c>
      <c r="BP30" s="268">
        <f t="shared" si="249"/>
        <v>160389</v>
      </c>
      <c r="BQ30" s="268">
        <f t="shared" si="250"/>
        <v>208506</v>
      </c>
      <c r="BR30" s="269" t="str">
        <f t="shared" si="251"/>
        <v>CUMPLE</v>
      </c>
      <c r="BS30" s="268">
        <f t="shared" si="252"/>
        <v>220995</v>
      </c>
      <c r="BT30" s="270">
        <f t="shared" si="253"/>
        <v>441990</v>
      </c>
      <c r="BU30" s="266">
        <f t="shared" si="254"/>
        <v>2</v>
      </c>
      <c r="BV30" s="441">
        <v>168014</v>
      </c>
      <c r="BW30" s="268">
        <f t="shared" si="255"/>
        <v>168014</v>
      </c>
      <c r="BX30" s="268">
        <f t="shared" si="256"/>
        <v>218418</v>
      </c>
      <c r="BY30" s="269" t="str">
        <f t="shared" si="257"/>
        <v>CUMPLE</v>
      </c>
      <c r="BZ30" s="268">
        <f t="shared" si="258"/>
        <v>231501</v>
      </c>
      <c r="CA30" s="270">
        <f t="shared" si="259"/>
        <v>463002</v>
      </c>
      <c r="CB30" s="266">
        <f t="shared" si="260"/>
        <v>2</v>
      </c>
      <c r="CC30" s="267">
        <v>163927</v>
      </c>
      <c r="CD30" s="268">
        <f t="shared" si="261"/>
        <v>163927</v>
      </c>
      <c r="CE30" s="268">
        <f t="shared" si="262"/>
        <v>213105</v>
      </c>
      <c r="CF30" s="269" t="str">
        <f t="shared" si="263"/>
        <v>CUMPLE</v>
      </c>
      <c r="CG30" s="268">
        <f t="shared" si="264"/>
        <v>225869</v>
      </c>
      <c r="CH30" s="270">
        <f t="shared" si="265"/>
        <v>451738</v>
      </c>
      <c r="CI30" s="266">
        <f t="shared" si="266"/>
        <v>2</v>
      </c>
      <c r="CJ30" s="267">
        <v>169057</v>
      </c>
      <c r="CK30" s="268">
        <f t="shared" si="267"/>
        <v>169057</v>
      </c>
      <c r="CL30" s="268">
        <f t="shared" si="268"/>
        <v>219774</v>
      </c>
      <c r="CM30" s="269" t="str">
        <f t="shared" si="269"/>
        <v>CUMPLE</v>
      </c>
      <c r="CN30" s="268">
        <f t="shared" si="270"/>
        <v>232938</v>
      </c>
      <c r="CO30" s="270">
        <f t="shared" si="271"/>
        <v>465876</v>
      </c>
      <c r="CP30" s="266">
        <f t="shared" si="272"/>
        <v>2</v>
      </c>
      <c r="CQ30" s="267">
        <v>166970</v>
      </c>
      <c r="CR30" s="268">
        <f t="shared" si="273"/>
        <v>166970</v>
      </c>
      <c r="CS30" s="268">
        <f t="shared" si="274"/>
        <v>217061</v>
      </c>
      <c r="CT30" s="269" t="str">
        <f t="shared" si="275"/>
        <v>CUMPLE</v>
      </c>
      <c r="CU30" s="268">
        <f t="shared" si="276"/>
        <v>230062</v>
      </c>
      <c r="CV30" s="270">
        <f t="shared" si="277"/>
        <v>460124</v>
      </c>
      <c r="CW30" s="266">
        <f t="shared" si="278"/>
        <v>2</v>
      </c>
      <c r="CX30" s="196">
        <v>167993</v>
      </c>
      <c r="CY30" s="268">
        <f t="shared" si="279"/>
        <v>167993</v>
      </c>
      <c r="CZ30" s="268">
        <f t="shared" si="280"/>
        <v>218391</v>
      </c>
      <c r="DA30" s="269" t="str">
        <f t="shared" si="281"/>
        <v>CUMPLE</v>
      </c>
      <c r="DB30" s="268">
        <f t="shared" si="282"/>
        <v>231472</v>
      </c>
      <c r="DC30" s="270">
        <f t="shared" si="283"/>
        <v>462944</v>
      </c>
      <c r="DD30" s="266">
        <f t="shared" si="284"/>
        <v>2</v>
      </c>
      <c r="DE30" s="267">
        <v>163186</v>
      </c>
      <c r="DF30" s="268">
        <f t="shared" si="285"/>
        <v>163186</v>
      </c>
      <c r="DG30" s="268">
        <f t="shared" si="286"/>
        <v>212142</v>
      </c>
      <c r="DH30" s="269" t="str">
        <f t="shared" si="287"/>
        <v>CUMPLE</v>
      </c>
      <c r="DI30" s="268">
        <f t="shared" si="288"/>
        <v>224848</v>
      </c>
      <c r="DJ30" s="270">
        <f t="shared" si="289"/>
        <v>449696</v>
      </c>
      <c r="DK30" s="266">
        <f t="shared" si="290"/>
        <v>2</v>
      </c>
      <c r="DL30" s="267">
        <v>167466</v>
      </c>
      <c r="DM30" s="268">
        <f t="shared" si="291"/>
        <v>167466</v>
      </c>
      <c r="DN30" s="268">
        <f t="shared" si="292"/>
        <v>217706</v>
      </c>
      <c r="DO30" s="269" t="str">
        <f t="shared" si="293"/>
        <v>CUMPLE</v>
      </c>
      <c r="DP30" s="268">
        <f t="shared" si="294"/>
        <v>230746</v>
      </c>
      <c r="DQ30" s="270">
        <f t="shared" si="295"/>
        <v>461492</v>
      </c>
      <c r="DR30" s="356">
        <f t="shared" si="296"/>
        <v>2</v>
      </c>
      <c r="DS30" s="357"/>
      <c r="DT30" s="358">
        <f t="shared" si="297"/>
        <v>0</v>
      </c>
      <c r="DU30" s="358">
        <f t="shared" si="298"/>
        <v>0</v>
      </c>
      <c r="DV30" s="359" t="str">
        <f t="shared" si="299"/>
        <v>CUMPLE</v>
      </c>
      <c r="DW30" s="358">
        <f t="shared" si="300"/>
        <v>0</v>
      </c>
      <c r="DX30" s="360">
        <f t="shared" si="301"/>
        <v>0</v>
      </c>
      <c r="DY30" s="356">
        <f t="shared" si="302"/>
        <v>2</v>
      </c>
      <c r="DZ30" s="357"/>
      <c r="EA30" s="358">
        <f t="shared" si="303"/>
        <v>0</v>
      </c>
      <c r="EB30" s="358">
        <f t="shared" si="304"/>
        <v>0</v>
      </c>
      <c r="EC30" s="359" t="str">
        <f t="shared" si="305"/>
        <v>CUMPLE</v>
      </c>
      <c r="ED30" s="358">
        <f t="shared" si="306"/>
        <v>0</v>
      </c>
      <c r="EE30" s="360">
        <f t="shared" si="307"/>
        <v>0</v>
      </c>
      <c r="EF30" s="266">
        <f t="shared" si="308"/>
        <v>2</v>
      </c>
      <c r="EG30" s="267">
        <v>162992</v>
      </c>
      <c r="EH30" s="268">
        <f t="shared" si="309"/>
        <v>162992</v>
      </c>
      <c r="EI30" s="268">
        <f t="shared" si="310"/>
        <v>211890</v>
      </c>
      <c r="EJ30" s="269" t="str">
        <f t="shared" si="311"/>
        <v>CUMPLE</v>
      </c>
      <c r="EK30" s="268">
        <f t="shared" si="312"/>
        <v>224581</v>
      </c>
      <c r="EL30" s="270">
        <f t="shared" si="313"/>
        <v>449162</v>
      </c>
      <c r="EM30" s="356">
        <f t="shared" si="314"/>
        <v>2</v>
      </c>
      <c r="EN30" s="357"/>
      <c r="EO30" s="358">
        <f t="shared" si="315"/>
        <v>0</v>
      </c>
      <c r="EP30" s="358">
        <f t="shared" si="316"/>
        <v>0</v>
      </c>
      <c r="EQ30" s="359" t="str">
        <f t="shared" si="317"/>
        <v>CUMPLE</v>
      </c>
      <c r="ER30" s="358">
        <f t="shared" si="318"/>
        <v>0</v>
      </c>
      <c r="ES30" s="360">
        <f t="shared" si="319"/>
        <v>0</v>
      </c>
      <c r="ET30" s="266">
        <f t="shared" si="320"/>
        <v>2</v>
      </c>
      <c r="EU30" s="267">
        <v>171533</v>
      </c>
      <c r="EV30" s="268">
        <f t="shared" si="321"/>
        <v>171533</v>
      </c>
      <c r="EW30" s="268">
        <f t="shared" si="322"/>
        <v>222993</v>
      </c>
      <c r="EX30" s="269" t="str">
        <f t="shared" si="323"/>
        <v>CUMPLE</v>
      </c>
      <c r="EY30" s="268">
        <f t="shared" si="324"/>
        <v>236349</v>
      </c>
      <c r="EZ30" s="270">
        <f t="shared" si="325"/>
        <v>472698</v>
      </c>
      <c r="FA30" s="266">
        <f t="shared" si="326"/>
        <v>2</v>
      </c>
      <c r="FB30" s="196">
        <v>167766</v>
      </c>
      <c r="FC30" s="268">
        <f t="shared" si="327"/>
        <v>167766</v>
      </c>
      <c r="FD30" s="268">
        <f t="shared" si="328"/>
        <v>218096</v>
      </c>
      <c r="FE30" s="269" t="str">
        <f t="shared" si="329"/>
        <v>CUMPLE</v>
      </c>
      <c r="FF30" s="268">
        <f t="shared" si="330"/>
        <v>231159</v>
      </c>
      <c r="FG30" s="270">
        <f t="shared" si="331"/>
        <v>462318</v>
      </c>
      <c r="FH30" s="266">
        <f t="shared" si="332"/>
        <v>2</v>
      </c>
      <c r="FI30" s="267">
        <v>164926</v>
      </c>
      <c r="FJ30" s="268">
        <f t="shared" si="333"/>
        <v>164926</v>
      </c>
      <c r="FK30" s="268">
        <f t="shared" si="334"/>
        <v>214404</v>
      </c>
      <c r="FL30" s="269" t="str">
        <f t="shared" si="335"/>
        <v>CUMPLE</v>
      </c>
      <c r="FM30" s="268">
        <f t="shared" si="336"/>
        <v>227246</v>
      </c>
      <c r="FN30" s="270">
        <f t="shared" si="337"/>
        <v>454492</v>
      </c>
      <c r="FO30" s="266">
        <f t="shared" si="338"/>
        <v>2</v>
      </c>
      <c r="FP30" s="267" t="s">
        <v>834</v>
      </c>
      <c r="FQ30" s="268">
        <f t="shared" si="339"/>
        <v>163621</v>
      </c>
      <c r="FR30" s="268">
        <f t="shared" si="340"/>
        <v>212707</v>
      </c>
      <c r="FS30" s="269" t="str">
        <f t="shared" si="341"/>
        <v>CUMPLE</v>
      </c>
      <c r="FT30" s="268">
        <f t="shared" si="342"/>
        <v>225448</v>
      </c>
      <c r="FU30" s="270">
        <f t="shared" si="343"/>
        <v>450896</v>
      </c>
      <c r="FV30" s="266">
        <f t="shared" si="344"/>
        <v>2</v>
      </c>
      <c r="FW30" s="267">
        <v>166352</v>
      </c>
      <c r="FX30" s="268">
        <f t="shared" si="345"/>
        <v>166352</v>
      </c>
      <c r="FY30" s="268">
        <f t="shared" si="346"/>
        <v>216258</v>
      </c>
      <c r="FZ30" s="269" t="str">
        <f t="shared" si="347"/>
        <v>CUMPLE</v>
      </c>
      <c r="GA30" s="268">
        <f t="shared" si="348"/>
        <v>229211</v>
      </c>
      <c r="GB30" s="270">
        <f t="shared" si="349"/>
        <v>458422</v>
      </c>
      <c r="GC30" s="356">
        <f t="shared" si="350"/>
        <v>2</v>
      </c>
      <c r="GD30" s="357"/>
      <c r="GE30" s="358">
        <f t="shared" si="351"/>
        <v>0</v>
      </c>
      <c r="GF30" s="358">
        <f t="shared" si="352"/>
        <v>0</v>
      </c>
      <c r="GG30" s="359" t="str">
        <f t="shared" si="353"/>
        <v>CUMPLE</v>
      </c>
      <c r="GH30" s="358">
        <f t="shared" si="354"/>
        <v>0</v>
      </c>
      <c r="GI30" s="360">
        <f t="shared" si="355"/>
        <v>0</v>
      </c>
      <c r="GJ30" s="266">
        <f t="shared" si="356"/>
        <v>2</v>
      </c>
      <c r="GK30" s="196">
        <v>168251</v>
      </c>
      <c r="GL30" s="268">
        <f t="shared" si="357"/>
        <v>168251</v>
      </c>
      <c r="GM30" s="268">
        <f t="shared" si="358"/>
        <v>218726</v>
      </c>
      <c r="GN30" s="269" t="str">
        <f t="shared" si="359"/>
        <v>CUMPLE</v>
      </c>
      <c r="GO30" s="268">
        <f t="shared" si="360"/>
        <v>231827</v>
      </c>
      <c r="GP30" s="270">
        <f t="shared" si="361"/>
        <v>463654</v>
      </c>
      <c r="GQ30" s="266">
        <f t="shared" si="362"/>
        <v>2</v>
      </c>
      <c r="GR30" s="407">
        <v>168597</v>
      </c>
      <c r="GS30" s="268">
        <f t="shared" si="363"/>
        <v>168597</v>
      </c>
      <c r="GT30" s="268">
        <f t="shared" si="364"/>
        <v>219176</v>
      </c>
      <c r="GU30" s="269" t="str">
        <f t="shared" si="365"/>
        <v>CUMPLE</v>
      </c>
      <c r="GV30" s="268">
        <f t="shared" si="366"/>
        <v>232304</v>
      </c>
      <c r="GW30" s="270">
        <f t="shared" si="367"/>
        <v>464608</v>
      </c>
      <c r="GX30" s="356">
        <f t="shared" si="368"/>
        <v>2</v>
      </c>
      <c r="GY30" s="357"/>
      <c r="GZ30" s="358">
        <f t="shared" si="369"/>
        <v>0</v>
      </c>
      <c r="HA30" s="358">
        <f t="shared" si="370"/>
        <v>0</v>
      </c>
      <c r="HB30" s="359" t="str">
        <f t="shared" si="371"/>
        <v>CUMPLE</v>
      </c>
      <c r="HC30" s="358">
        <f t="shared" si="372"/>
        <v>0</v>
      </c>
      <c r="HD30" s="360">
        <f t="shared" si="373"/>
        <v>0</v>
      </c>
      <c r="HE30" s="266">
        <f t="shared" si="374"/>
        <v>2</v>
      </c>
      <c r="HF30" s="411">
        <v>166831</v>
      </c>
      <c r="HG30" s="268">
        <f t="shared" si="375"/>
        <v>166831</v>
      </c>
      <c r="HH30" s="268">
        <f t="shared" si="376"/>
        <v>216880</v>
      </c>
      <c r="HI30" s="269" t="str">
        <f t="shared" si="377"/>
        <v>CUMPLE</v>
      </c>
      <c r="HJ30" s="268">
        <f t="shared" si="378"/>
        <v>229871</v>
      </c>
      <c r="HK30" s="270">
        <f t="shared" si="379"/>
        <v>459742</v>
      </c>
      <c r="HL30" s="266">
        <f t="shared" si="380"/>
        <v>2</v>
      </c>
      <c r="HM30" s="417">
        <v>168226</v>
      </c>
      <c r="HN30" s="268">
        <f t="shared" si="381"/>
        <v>168226</v>
      </c>
      <c r="HO30" s="268">
        <f t="shared" si="382"/>
        <v>218694</v>
      </c>
      <c r="HP30" s="269" t="str">
        <f t="shared" si="383"/>
        <v>CUMPLE</v>
      </c>
      <c r="HQ30" s="268">
        <f t="shared" si="384"/>
        <v>231793</v>
      </c>
      <c r="HR30" s="270">
        <f t="shared" si="385"/>
        <v>463586</v>
      </c>
      <c r="HS30" s="266">
        <f t="shared" si="386"/>
        <v>2</v>
      </c>
      <c r="HT30" s="196">
        <v>167559</v>
      </c>
      <c r="HU30" s="268">
        <f t="shared" si="387"/>
        <v>167559</v>
      </c>
      <c r="HV30" s="268">
        <f t="shared" si="388"/>
        <v>217827</v>
      </c>
      <c r="HW30" s="269" t="str">
        <f t="shared" si="389"/>
        <v>CUMPLE</v>
      </c>
      <c r="HX30" s="268">
        <f t="shared" si="390"/>
        <v>230874</v>
      </c>
      <c r="HY30" s="270">
        <f t="shared" si="391"/>
        <v>461748</v>
      </c>
      <c r="HZ30" s="356">
        <f t="shared" si="392"/>
        <v>2</v>
      </c>
      <c r="IA30" s="357"/>
      <c r="IB30" s="358">
        <f t="shared" si="393"/>
        <v>0</v>
      </c>
      <c r="IC30" s="358">
        <f t="shared" si="394"/>
        <v>0</v>
      </c>
      <c r="ID30" s="359" t="str">
        <f t="shared" si="395"/>
        <v>CUMPLE</v>
      </c>
      <c r="IE30" s="358">
        <f t="shared" si="396"/>
        <v>0</v>
      </c>
      <c r="IF30" s="360">
        <f t="shared" si="397"/>
        <v>0</v>
      </c>
    </row>
    <row r="31" spans="1:240" s="171" customFormat="1" ht="30" customHeight="1" x14ac:dyDescent="0.3">
      <c r="A31" s="174"/>
      <c r="B31" s="192">
        <v>2.0070000000000001</v>
      </c>
      <c r="C31" s="193">
        <v>10882</v>
      </c>
      <c r="D31" s="194" t="s">
        <v>632</v>
      </c>
      <c r="E31" s="193" t="s">
        <v>629</v>
      </c>
      <c r="F31" s="195">
        <v>22</v>
      </c>
      <c r="G31" s="196">
        <v>145122</v>
      </c>
      <c r="H31" s="197">
        <f t="shared" si="199"/>
        <v>188659</v>
      </c>
      <c r="J31" s="356">
        <f t="shared" si="200"/>
        <v>22</v>
      </c>
      <c r="K31" s="357"/>
      <c r="L31" s="358">
        <f t="shared" si="201"/>
        <v>0</v>
      </c>
      <c r="M31" s="358">
        <f t="shared" si="202"/>
        <v>0</v>
      </c>
      <c r="N31" s="359" t="str">
        <f t="shared" si="203"/>
        <v>CUMPLE</v>
      </c>
      <c r="O31" s="358">
        <f t="shared" si="204"/>
        <v>0</v>
      </c>
      <c r="P31" s="360">
        <f t="shared" si="205"/>
        <v>0</v>
      </c>
      <c r="Q31" s="266">
        <f t="shared" si="206"/>
        <v>22</v>
      </c>
      <c r="R31" s="267">
        <v>135799</v>
      </c>
      <c r="S31" s="268">
        <f t="shared" si="207"/>
        <v>135799</v>
      </c>
      <c r="T31" s="268">
        <f t="shared" si="208"/>
        <v>176539</v>
      </c>
      <c r="U31" s="269" t="str">
        <f t="shared" si="209"/>
        <v>CUMPLE</v>
      </c>
      <c r="V31" s="268">
        <f t="shared" si="210"/>
        <v>187113</v>
      </c>
      <c r="W31" s="270">
        <f t="shared" si="211"/>
        <v>4116486</v>
      </c>
      <c r="X31" s="266">
        <f t="shared" si="212"/>
        <v>22</v>
      </c>
      <c r="Y31" s="267">
        <v>145100</v>
      </c>
      <c r="Z31" s="268">
        <f t="shared" si="213"/>
        <v>145100</v>
      </c>
      <c r="AA31" s="268">
        <f t="shared" si="214"/>
        <v>188630</v>
      </c>
      <c r="AB31" s="269" t="str">
        <f t="shared" si="215"/>
        <v>CUMPLE</v>
      </c>
      <c r="AC31" s="268">
        <f t="shared" si="216"/>
        <v>199928</v>
      </c>
      <c r="AD31" s="270">
        <f t="shared" si="217"/>
        <v>4398416</v>
      </c>
      <c r="AE31" s="266">
        <f t="shared" si="218"/>
        <v>22</v>
      </c>
      <c r="AF31" s="267">
        <v>134383</v>
      </c>
      <c r="AG31" s="268">
        <f t="shared" si="219"/>
        <v>134383</v>
      </c>
      <c r="AH31" s="268">
        <f t="shared" si="220"/>
        <v>174698</v>
      </c>
      <c r="AI31" s="269" t="str">
        <f t="shared" si="221"/>
        <v>CUMPLE</v>
      </c>
      <c r="AJ31" s="268">
        <f t="shared" si="222"/>
        <v>185162</v>
      </c>
      <c r="AK31" s="270">
        <f t="shared" si="223"/>
        <v>4073564</v>
      </c>
      <c r="AL31" s="356">
        <f t="shared" si="224"/>
        <v>22</v>
      </c>
      <c r="AM31" s="357"/>
      <c r="AN31" s="358">
        <f t="shared" si="225"/>
        <v>0</v>
      </c>
      <c r="AO31" s="358">
        <f t="shared" si="226"/>
        <v>0</v>
      </c>
      <c r="AP31" s="359" t="str">
        <f t="shared" si="227"/>
        <v>CUMPLE</v>
      </c>
      <c r="AQ31" s="358">
        <f t="shared" si="228"/>
        <v>0</v>
      </c>
      <c r="AR31" s="360">
        <f t="shared" si="229"/>
        <v>0</v>
      </c>
      <c r="AS31" s="266">
        <f t="shared" si="230"/>
        <v>22</v>
      </c>
      <c r="AT31" s="434">
        <v>131187</v>
      </c>
      <c r="AU31" s="268">
        <f t="shared" si="231"/>
        <v>131187</v>
      </c>
      <c r="AV31" s="268">
        <f t="shared" si="232"/>
        <v>170543</v>
      </c>
      <c r="AW31" s="269" t="str">
        <f t="shared" si="233"/>
        <v>CUMPLE</v>
      </c>
      <c r="AX31" s="268">
        <f t="shared" si="234"/>
        <v>180758</v>
      </c>
      <c r="AY31" s="270">
        <f t="shared" si="235"/>
        <v>3976676</v>
      </c>
      <c r="AZ31" s="266">
        <f t="shared" si="236"/>
        <v>22</v>
      </c>
      <c r="BA31" s="439">
        <v>138055</v>
      </c>
      <c r="BB31" s="268">
        <f t="shared" si="237"/>
        <v>138055</v>
      </c>
      <c r="BC31" s="268">
        <f t="shared" si="238"/>
        <v>179472</v>
      </c>
      <c r="BD31" s="269" t="str">
        <f t="shared" si="239"/>
        <v>CUMPLE</v>
      </c>
      <c r="BE31" s="268">
        <f t="shared" si="240"/>
        <v>190221</v>
      </c>
      <c r="BF31" s="270">
        <f t="shared" si="241"/>
        <v>4184862</v>
      </c>
      <c r="BG31" s="266">
        <f t="shared" si="242"/>
        <v>22</v>
      </c>
      <c r="BH31" s="196">
        <v>137139</v>
      </c>
      <c r="BI31" s="268">
        <f t="shared" si="243"/>
        <v>137139</v>
      </c>
      <c r="BJ31" s="268">
        <f t="shared" si="244"/>
        <v>178281</v>
      </c>
      <c r="BK31" s="269" t="str">
        <f t="shared" si="245"/>
        <v>CUMPLE</v>
      </c>
      <c r="BL31" s="268">
        <f t="shared" si="246"/>
        <v>188959</v>
      </c>
      <c r="BM31" s="270">
        <f t="shared" si="247"/>
        <v>4157098</v>
      </c>
      <c r="BN31" s="266">
        <f t="shared" si="248"/>
        <v>22</v>
      </c>
      <c r="BO31" s="196">
        <v>131623</v>
      </c>
      <c r="BP31" s="268">
        <f t="shared" si="249"/>
        <v>131623</v>
      </c>
      <c r="BQ31" s="268">
        <f t="shared" si="250"/>
        <v>171110</v>
      </c>
      <c r="BR31" s="269" t="str">
        <f t="shared" si="251"/>
        <v>CUMPLE</v>
      </c>
      <c r="BS31" s="268">
        <f t="shared" si="252"/>
        <v>181359</v>
      </c>
      <c r="BT31" s="270">
        <f t="shared" si="253"/>
        <v>3989898</v>
      </c>
      <c r="BU31" s="266">
        <f t="shared" si="254"/>
        <v>22</v>
      </c>
      <c r="BV31" s="441">
        <v>137880</v>
      </c>
      <c r="BW31" s="268">
        <f t="shared" si="255"/>
        <v>137880</v>
      </c>
      <c r="BX31" s="268">
        <f t="shared" si="256"/>
        <v>179244</v>
      </c>
      <c r="BY31" s="269" t="str">
        <f t="shared" si="257"/>
        <v>CUMPLE</v>
      </c>
      <c r="BZ31" s="268">
        <f t="shared" si="258"/>
        <v>189980</v>
      </c>
      <c r="CA31" s="270">
        <f t="shared" si="259"/>
        <v>4179560</v>
      </c>
      <c r="CB31" s="266">
        <f t="shared" si="260"/>
        <v>22</v>
      </c>
      <c r="CC31" s="267">
        <v>134526</v>
      </c>
      <c r="CD31" s="268">
        <f t="shared" si="261"/>
        <v>134526</v>
      </c>
      <c r="CE31" s="268">
        <f t="shared" si="262"/>
        <v>174884</v>
      </c>
      <c r="CF31" s="269" t="str">
        <f t="shared" si="263"/>
        <v>CUMPLE</v>
      </c>
      <c r="CG31" s="268">
        <f t="shared" si="264"/>
        <v>185359</v>
      </c>
      <c r="CH31" s="270">
        <f t="shared" si="265"/>
        <v>4077898</v>
      </c>
      <c r="CI31" s="266">
        <f t="shared" si="266"/>
        <v>22</v>
      </c>
      <c r="CJ31" s="267">
        <v>138737</v>
      </c>
      <c r="CK31" s="268">
        <f t="shared" si="267"/>
        <v>138737</v>
      </c>
      <c r="CL31" s="268">
        <f t="shared" si="268"/>
        <v>180358</v>
      </c>
      <c r="CM31" s="269" t="str">
        <f t="shared" si="269"/>
        <v>CUMPLE</v>
      </c>
      <c r="CN31" s="268">
        <f t="shared" si="270"/>
        <v>191161</v>
      </c>
      <c r="CO31" s="270">
        <f t="shared" si="271"/>
        <v>4205542</v>
      </c>
      <c r="CP31" s="266">
        <f t="shared" si="272"/>
        <v>22</v>
      </c>
      <c r="CQ31" s="267">
        <v>137024</v>
      </c>
      <c r="CR31" s="268">
        <f t="shared" si="273"/>
        <v>137024</v>
      </c>
      <c r="CS31" s="268">
        <f t="shared" si="274"/>
        <v>178131</v>
      </c>
      <c r="CT31" s="269" t="str">
        <f t="shared" si="275"/>
        <v>CUMPLE</v>
      </c>
      <c r="CU31" s="268">
        <f t="shared" si="276"/>
        <v>188801</v>
      </c>
      <c r="CV31" s="270">
        <f t="shared" si="277"/>
        <v>4153622</v>
      </c>
      <c r="CW31" s="266">
        <f t="shared" si="278"/>
        <v>22</v>
      </c>
      <c r="CX31" s="196">
        <v>137863</v>
      </c>
      <c r="CY31" s="268">
        <f t="shared" si="279"/>
        <v>137863</v>
      </c>
      <c r="CZ31" s="268">
        <f t="shared" si="280"/>
        <v>179222</v>
      </c>
      <c r="DA31" s="269" t="str">
        <f t="shared" si="281"/>
        <v>CUMPLE</v>
      </c>
      <c r="DB31" s="268">
        <f t="shared" si="282"/>
        <v>189957</v>
      </c>
      <c r="DC31" s="270">
        <f t="shared" si="283"/>
        <v>4179054</v>
      </c>
      <c r="DD31" s="266">
        <f t="shared" si="284"/>
        <v>22</v>
      </c>
      <c r="DE31" s="267">
        <v>133919</v>
      </c>
      <c r="DF31" s="268">
        <f t="shared" si="285"/>
        <v>133919</v>
      </c>
      <c r="DG31" s="268">
        <f t="shared" si="286"/>
        <v>174095</v>
      </c>
      <c r="DH31" s="269" t="str">
        <f t="shared" si="287"/>
        <v>CUMPLE</v>
      </c>
      <c r="DI31" s="268">
        <f t="shared" si="288"/>
        <v>184522</v>
      </c>
      <c r="DJ31" s="270">
        <f t="shared" si="289"/>
        <v>4059484</v>
      </c>
      <c r="DK31" s="266">
        <f t="shared" si="290"/>
        <v>22</v>
      </c>
      <c r="DL31" s="267">
        <v>137431</v>
      </c>
      <c r="DM31" s="268">
        <f t="shared" si="291"/>
        <v>137431</v>
      </c>
      <c r="DN31" s="268">
        <f t="shared" si="292"/>
        <v>178660</v>
      </c>
      <c r="DO31" s="269" t="str">
        <f t="shared" si="293"/>
        <v>CUMPLE</v>
      </c>
      <c r="DP31" s="268">
        <f t="shared" si="294"/>
        <v>189362</v>
      </c>
      <c r="DQ31" s="270">
        <f t="shared" si="295"/>
        <v>4165964</v>
      </c>
      <c r="DR31" s="356">
        <f t="shared" si="296"/>
        <v>22</v>
      </c>
      <c r="DS31" s="357"/>
      <c r="DT31" s="358">
        <f t="shared" si="297"/>
        <v>0</v>
      </c>
      <c r="DU31" s="358">
        <f t="shared" si="298"/>
        <v>0</v>
      </c>
      <c r="DV31" s="359" t="str">
        <f t="shared" si="299"/>
        <v>CUMPLE</v>
      </c>
      <c r="DW31" s="358">
        <f t="shared" si="300"/>
        <v>0</v>
      </c>
      <c r="DX31" s="360">
        <f t="shared" si="301"/>
        <v>0</v>
      </c>
      <c r="DY31" s="356">
        <f t="shared" si="302"/>
        <v>22</v>
      </c>
      <c r="DZ31" s="357"/>
      <c r="EA31" s="358">
        <f t="shared" si="303"/>
        <v>0</v>
      </c>
      <c r="EB31" s="358">
        <f t="shared" si="304"/>
        <v>0</v>
      </c>
      <c r="EC31" s="359" t="str">
        <f t="shared" si="305"/>
        <v>CUMPLE</v>
      </c>
      <c r="ED31" s="358">
        <f t="shared" si="306"/>
        <v>0</v>
      </c>
      <c r="EE31" s="360">
        <f t="shared" si="307"/>
        <v>0</v>
      </c>
      <c r="EF31" s="266">
        <f t="shared" si="308"/>
        <v>22</v>
      </c>
      <c r="EG31" s="267">
        <v>133759</v>
      </c>
      <c r="EH31" s="268">
        <f t="shared" si="309"/>
        <v>133759</v>
      </c>
      <c r="EI31" s="268">
        <f t="shared" si="310"/>
        <v>173887</v>
      </c>
      <c r="EJ31" s="269" t="str">
        <f t="shared" si="311"/>
        <v>CUMPLE</v>
      </c>
      <c r="EK31" s="268">
        <f t="shared" si="312"/>
        <v>184302</v>
      </c>
      <c r="EL31" s="270">
        <f t="shared" si="313"/>
        <v>4054644</v>
      </c>
      <c r="EM31" s="356">
        <f t="shared" si="314"/>
        <v>22</v>
      </c>
      <c r="EN31" s="357"/>
      <c r="EO31" s="358">
        <f t="shared" si="315"/>
        <v>0</v>
      </c>
      <c r="EP31" s="358">
        <f t="shared" si="316"/>
        <v>0</v>
      </c>
      <c r="EQ31" s="359" t="str">
        <f t="shared" si="317"/>
        <v>CUMPLE</v>
      </c>
      <c r="ER31" s="358">
        <f t="shared" si="318"/>
        <v>0</v>
      </c>
      <c r="ES31" s="360">
        <f t="shared" si="319"/>
        <v>0</v>
      </c>
      <c r="ET31" s="266">
        <f t="shared" si="320"/>
        <v>22</v>
      </c>
      <c r="EU31" s="267">
        <v>140768</v>
      </c>
      <c r="EV31" s="268">
        <f t="shared" si="321"/>
        <v>140768</v>
      </c>
      <c r="EW31" s="268">
        <f t="shared" si="322"/>
        <v>182998</v>
      </c>
      <c r="EX31" s="269" t="str">
        <f t="shared" si="323"/>
        <v>CUMPLE</v>
      </c>
      <c r="EY31" s="268">
        <f t="shared" si="324"/>
        <v>193959</v>
      </c>
      <c r="EZ31" s="270">
        <f t="shared" si="325"/>
        <v>4267098</v>
      </c>
      <c r="FA31" s="266">
        <f t="shared" si="326"/>
        <v>22</v>
      </c>
      <c r="FB31" s="196">
        <v>137677</v>
      </c>
      <c r="FC31" s="268">
        <f t="shared" si="327"/>
        <v>137677</v>
      </c>
      <c r="FD31" s="268">
        <f t="shared" si="328"/>
        <v>178980</v>
      </c>
      <c r="FE31" s="269" t="str">
        <f t="shared" si="329"/>
        <v>CUMPLE</v>
      </c>
      <c r="FF31" s="268">
        <f t="shared" si="330"/>
        <v>189700</v>
      </c>
      <c r="FG31" s="270">
        <f t="shared" si="331"/>
        <v>4173400</v>
      </c>
      <c r="FH31" s="266">
        <f t="shared" si="332"/>
        <v>22</v>
      </c>
      <c r="FI31" s="267">
        <v>135347</v>
      </c>
      <c r="FJ31" s="268">
        <f t="shared" si="333"/>
        <v>135347</v>
      </c>
      <c r="FK31" s="268">
        <f t="shared" si="334"/>
        <v>175951</v>
      </c>
      <c r="FL31" s="269" t="str">
        <f t="shared" si="335"/>
        <v>CUMPLE</v>
      </c>
      <c r="FM31" s="268">
        <f t="shared" si="336"/>
        <v>186490</v>
      </c>
      <c r="FN31" s="270">
        <f t="shared" si="337"/>
        <v>4102780</v>
      </c>
      <c r="FO31" s="266">
        <f t="shared" si="338"/>
        <v>22</v>
      </c>
      <c r="FP31" s="267" t="s">
        <v>835</v>
      </c>
      <c r="FQ31" s="268">
        <f t="shared" si="339"/>
        <v>134275</v>
      </c>
      <c r="FR31" s="268">
        <f t="shared" si="340"/>
        <v>174558</v>
      </c>
      <c r="FS31" s="269" t="str">
        <f t="shared" si="341"/>
        <v>CUMPLE</v>
      </c>
      <c r="FT31" s="268">
        <f t="shared" si="342"/>
        <v>185013</v>
      </c>
      <c r="FU31" s="270">
        <f t="shared" si="343"/>
        <v>4070286</v>
      </c>
      <c r="FV31" s="266">
        <f t="shared" si="344"/>
        <v>22</v>
      </c>
      <c r="FW31" s="267">
        <v>136516</v>
      </c>
      <c r="FX31" s="268">
        <f t="shared" si="345"/>
        <v>136516</v>
      </c>
      <c r="FY31" s="268">
        <f t="shared" si="346"/>
        <v>177471</v>
      </c>
      <c r="FZ31" s="269" t="str">
        <f t="shared" si="347"/>
        <v>CUMPLE</v>
      </c>
      <c r="GA31" s="268">
        <f t="shared" si="348"/>
        <v>188101</v>
      </c>
      <c r="GB31" s="270">
        <f t="shared" si="349"/>
        <v>4138222</v>
      </c>
      <c r="GC31" s="356">
        <f t="shared" si="350"/>
        <v>22</v>
      </c>
      <c r="GD31" s="357"/>
      <c r="GE31" s="358">
        <f t="shared" si="351"/>
        <v>0</v>
      </c>
      <c r="GF31" s="358">
        <f t="shared" si="352"/>
        <v>0</v>
      </c>
      <c r="GG31" s="359" t="str">
        <f t="shared" si="353"/>
        <v>CUMPLE</v>
      </c>
      <c r="GH31" s="358">
        <f t="shared" si="354"/>
        <v>0</v>
      </c>
      <c r="GI31" s="360">
        <f t="shared" si="355"/>
        <v>0</v>
      </c>
      <c r="GJ31" s="266">
        <f t="shared" si="356"/>
        <v>22</v>
      </c>
      <c r="GK31" s="196">
        <v>138075</v>
      </c>
      <c r="GL31" s="268">
        <f t="shared" si="357"/>
        <v>138075</v>
      </c>
      <c r="GM31" s="268">
        <f t="shared" si="358"/>
        <v>179498</v>
      </c>
      <c r="GN31" s="269" t="str">
        <f t="shared" si="359"/>
        <v>CUMPLE</v>
      </c>
      <c r="GO31" s="268">
        <f t="shared" si="360"/>
        <v>190249</v>
      </c>
      <c r="GP31" s="270">
        <f t="shared" si="361"/>
        <v>4185478</v>
      </c>
      <c r="GQ31" s="266">
        <f t="shared" si="362"/>
        <v>22</v>
      </c>
      <c r="GR31" s="407">
        <v>138359</v>
      </c>
      <c r="GS31" s="268">
        <f t="shared" si="363"/>
        <v>138359</v>
      </c>
      <c r="GT31" s="268">
        <f t="shared" si="364"/>
        <v>179867</v>
      </c>
      <c r="GU31" s="269" t="str">
        <f t="shared" si="365"/>
        <v>CUMPLE</v>
      </c>
      <c r="GV31" s="268">
        <f t="shared" si="366"/>
        <v>190640</v>
      </c>
      <c r="GW31" s="270">
        <f t="shared" si="367"/>
        <v>4194080</v>
      </c>
      <c r="GX31" s="356">
        <f t="shared" si="368"/>
        <v>22</v>
      </c>
      <c r="GY31" s="357"/>
      <c r="GZ31" s="358">
        <f t="shared" si="369"/>
        <v>0</v>
      </c>
      <c r="HA31" s="358">
        <f t="shared" si="370"/>
        <v>0</v>
      </c>
      <c r="HB31" s="359" t="str">
        <f t="shared" si="371"/>
        <v>CUMPLE</v>
      </c>
      <c r="HC31" s="358">
        <f t="shared" si="372"/>
        <v>0</v>
      </c>
      <c r="HD31" s="360">
        <f t="shared" si="373"/>
        <v>0</v>
      </c>
      <c r="HE31" s="266">
        <f t="shared" si="374"/>
        <v>22</v>
      </c>
      <c r="HF31" s="411">
        <v>136910</v>
      </c>
      <c r="HG31" s="268">
        <f t="shared" si="375"/>
        <v>136910</v>
      </c>
      <c r="HH31" s="268">
        <f t="shared" si="376"/>
        <v>177983</v>
      </c>
      <c r="HI31" s="269" t="str">
        <f t="shared" si="377"/>
        <v>CUMPLE</v>
      </c>
      <c r="HJ31" s="268">
        <f t="shared" si="378"/>
        <v>188644</v>
      </c>
      <c r="HK31" s="270">
        <f t="shared" si="379"/>
        <v>4150168</v>
      </c>
      <c r="HL31" s="266">
        <f t="shared" si="380"/>
        <v>22</v>
      </c>
      <c r="HM31" s="417">
        <v>138055</v>
      </c>
      <c r="HN31" s="268">
        <f t="shared" si="381"/>
        <v>138055</v>
      </c>
      <c r="HO31" s="268">
        <f t="shared" si="382"/>
        <v>179472</v>
      </c>
      <c r="HP31" s="269" t="str">
        <f t="shared" si="383"/>
        <v>CUMPLE</v>
      </c>
      <c r="HQ31" s="268">
        <f t="shared" si="384"/>
        <v>190221</v>
      </c>
      <c r="HR31" s="270">
        <f t="shared" si="385"/>
        <v>4184862</v>
      </c>
      <c r="HS31" s="266">
        <f t="shared" si="386"/>
        <v>22</v>
      </c>
      <c r="HT31" s="196">
        <v>137507</v>
      </c>
      <c r="HU31" s="268">
        <f t="shared" si="387"/>
        <v>137507</v>
      </c>
      <c r="HV31" s="268">
        <f t="shared" si="388"/>
        <v>178759</v>
      </c>
      <c r="HW31" s="269" t="str">
        <f t="shared" si="389"/>
        <v>CUMPLE</v>
      </c>
      <c r="HX31" s="268">
        <f t="shared" si="390"/>
        <v>189466</v>
      </c>
      <c r="HY31" s="270">
        <f t="shared" si="391"/>
        <v>4168252</v>
      </c>
      <c r="HZ31" s="356">
        <f t="shared" si="392"/>
        <v>22</v>
      </c>
      <c r="IA31" s="357"/>
      <c r="IB31" s="358">
        <f t="shared" si="393"/>
        <v>0</v>
      </c>
      <c r="IC31" s="358">
        <f t="shared" si="394"/>
        <v>0</v>
      </c>
      <c r="ID31" s="359" t="str">
        <f t="shared" si="395"/>
        <v>CUMPLE</v>
      </c>
      <c r="IE31" s="358">
        <f t="shared" si="396"/>
        <v>0</v>
      </c>
      <c r="IF31" s="360">
        <f t="shared" si="397"/>
        <v>0</v>
      </c>
    </row>
    <row r="32" spans="1:240" s="171" customFormat="1" ht="30" customHeight="1" x14ac:dyDescent="0.3">
      <c r="A32" s="174"/>
      <c r="B32" s="192">
        <v>2.008</v>
      </c>
      <c r="C32" s="193">
        <v>14439</v>
      </c>
      <c r="D32" s="194" t="s">
        <v>633</v>
      </c>
      <c r="E32" s="193" t="s">
        <v>611</v>
      </c>
      <c r="F32" s="195">
        <v>320</v>
      </c>
      <c r="G32" s="196">
        <v>9950</v>
      </c>
      <c r="H32" s="197">
        <f t="shared" si="199"/>
        <v>12935</v>
      </c>
      <c r="J32" s="356">
        <f t="shared" si="200"/>
        <v>320</v>
      </c>
      <c r="K32" s="357"/>
      <c r="L32" s="358">
        <f t="shared" si="201"/>
        <v>0</v>
      </c>
      <c r="M32" s="358">
        <f t="shared" si="202"/>
        <v>0</v>
      </c>
      <c r="N32" s="359" t="str">
        <f t="shared" si="203"/>
        <v>CUMPLE</v>
      </c>
      <c r="O32" s="358">
        <f t="shared" si="204"/>
        <v>0</v>
      </c>
      <c r="P32" s="360">
        <f t="shared" si="205"/>
        <v>0</v>
      </c>
      <c r="Q32" s="266">
        <f t="shared" si="206"/>
        <v>320</v>
      </c>
      <c r="R32" s="267">
        <v>9311</v>
      </c>
      <c r="S32" s="268">
        <f t="shared" si="207"/>
        <v>9311</v>
      </c>
      <c r="T32" s="268">
        <f t="shared" si="208"/>
        <v>12104</v>
      </c>
      <c r="U32" s="269" t="str">
        <f t="shared" si="209"/>
        <v>CUMPLE</v>
      </c>
      <c r="V32" s="268">
        <f t="shared" si="210"/>
        <v>12829</v>
      </c>
      <c r="W32" s="270">
        <f t="shared" si="211"/>
        <v>4105280</v>
      </c>
      <c r="X32" s="266">
        <f t="shared" si="212"/>
        <v>320</v>
      </c>
      <c r="Y32" s="267">
        <v>9900</v>
      </c>
      <c r="Z32" s="268">
        <f t="shared" si="213"/>
        <v>9900</v>
      </c>
      <c r="AA32" s="268">
        <f t="shared" si="214"/>
        <v>12870</v>
      </c>
      <c r="AB32" s="269" t="str">
        <f t="shared" si="215"/>
        <v>CUMPLE</v>
      </c>
      <c r="AC32" s="268">
        <f t="shared" si="216"/>
        <v>13641</v>
      </c>
      <c r="AD32" s="270">
        <f t="shared" si="217"/>
        <v>4365120</v>
      </c>
      <c r="AE32" s="266">
        <f t="shared" si="218"/>
        <v>320</v>
      </c>
      <c r="AF32" s="267">
        <v>9214</v>
      </c>
      <c r="AG32" s="268">
        <f t="shared" si="219"/>
        <v>9214</v>
      </c>
      <c r="AH32" s="268">
        <f t="shared" si="220"/>
        <v>11978</v>
      </c>
      <c r="AI32" s="269" t="str">
        <f t="shared" si="221"/>
        <v>CUMPLE</v>
      </c>
      <c r="AJ32" s="268">
        <f t="shared" si="222"/>
        <v>12696</v>
      </c>
      <c r="AK32" s="270">
        <f t="shared" si="223"/>
        <v>4062720</v>
      </c>
      <c r="AL32" s="356">
        <f t="shared" si="224"/>
        <v>320</v>
      </c>
      <c r="AM32" s="357"/>
      <c r="AN32" s="358">
        <f t="shared" si="225"/>
        <v>0</v>
      </c>
      <c r="AO32" s="358">
        <f t="shared" si="226"/>
        <v>0</v>
      </c>
      <c r="AP32" s="359" t="str">
        <f t="shared" si="227"/>
        <v>CUMPLE</v>
      </c>
      <c r="AQ32" s="358">
        <f t="shared" si="228"/>
        <v>0</v>
      </c>
      <c r="AR32" s="360">
        <f t="shared" si="229"/>
        <v>0</v>
      </c>
      <c r="AS32" s="266">
        <f t="shared" si="230"/>
        <v>320</v>
      </c>
      <c r="AT32" s="434">
        <v>8992</v>
      </c>
      <c r="AU32" s="268">
        <f t="shared" si="231"/>
        <v>8992</v>
      </c>
      <c r="AV32" s="268">
        <f t="shared" si="232"/>
        <v>11690</v>
      </c>
      <c r="AW32" s="269" t="str">
        <f t="shared" si="233"/>
        <v>CUMPLE</v>
      </c>
      <c r="AX32" s="268">
        <f t="shared" si="234"/>
        <v>12390</v>
      </c>
      <c r="AY32" s="270">
        <f t="shared" si="235"/>
        <v>3964800</v>
      </c>
      <c r="AZ32" s="266">
        <f t="shared" si="236"/>
        <v>320</v>
      </c>
      <c r="BA32" s="439">
        <v>9465</v>
      </c>
      <c r="BB32" s="268">
        <f t="shared" si="237"/>
        <v>9465</v>
      </c>
      <c r="BC32" s="268">
        <f t="shared" si="238"/>
        <v>12305</v>
      </c>
      <c r="BD32" s="269" t="str">
        <f t="shared" si="239"/>
        <v>CUMPLE</v>
      </c>
      <c r="BE32" s="268">
        <f t="shared" si="240"/>
        <v>13042</v>
      </c>
      <c r="BF32" s="270">
        <f t="shared" si="241"/>
        <v>4173440</v>
      </c>
      <c r="BG32" s="266">
        <f t="shared" si="242"/>
        <v>320</v>
      </c>
      <c r="BH32" s="196">
        <v>9402</v>
      </c>
      <c r="BI32" s="268">
        <f t="shared" si="243"/>
        <v>9402</v>
      </c>
      <c r="BJ32" s="268">
        <f t="shared" si="244"/>
        <v>12223</v>
      </c>
      <c r="BK32" s="269" t="str">
        <f t="shared" si="245"/>
        <v>CUMPLE</v>
      </c>
      <c r="BL32" s="268">
        <f t="shared" si="246"/>
        <v>12955</v>
      </c>
      <c r="BM32" s="270">
        <f t="shared" si="247"/>
        <v>4145600</v>
      </c>
      <c r="BN32" s="266">
        <f t="shared" si="248"/>
        <v>320</v>
      </c>
      <c r="BO32" s="196">
        <v>9022</v>
      </c>
      <c r="BP32" s="268">
        <f t="shared" si="249"/>
        <v>9022</v>
      </c>
      <c r="BQ32" s="268">
        <f t="shared" si="250"/>
        <v>11729</v>
      </c>
      <c r="BR32" s="269" t="str">
        <f t="shared" si="251"/>
        <v>CUMPLE</v>
      </c>
      <c r="BS32" s="268">
        <f t="shared" si="252"/>
        <v>12431</v>
      </c>
      <c r="BT32" s="270">
        <f t="shared" si="253"/>
        <v>3977920</v>
      </c>
      <c r="BU32" s="266">
        <f t="shared" si="254"/>
        <v>320</v>
      </c>
      <c r="BV32" s="441">
        <v>9453</v>
      </c>
      <c r="BW32" s="268">
        <f t="shared" si="255"/>
        <v>9453</v>
      </c>
      <c r="BX32" s="268">
        <f t="shared" si="256"/>
        <v>12289</v>
      </c>
      <c r="BY32" s="269" t="str">
        <f t="shared" si="257"/>
        <v>CUMPLE</v>
      </c>
      <c r="BZ32" s="268">
        <f t="shared" si="258"/>
        <v>13025</v>
      </c>
      <c r="CA32" s="270">
        <f t="shared" si="259"/>
        <v>4168000</v>
      </c>
      <c r="CB32" s="266">
        <f t="shared" si="260"/>
        <v>320</v>
      </c>
      <c r="CC32" s="267">
        <v>9222</v>
      </c>
      <c r="CD32" s="268">
        <f t="shared" si="261"/>
        <v>9222</v>
      </c>
      <c r="CE32" s="268">
        <f t="shared" si="262"/>
        <v>11989</v>
      </c>
      <c r="CF32" s="269" t="str">
        <f t="shared" si="263"/>
        <v>CUMPLE</v>
      </c>
      <c r="CG32" s="268">
        <f t="shared" si="264"/>
        <v>12707</v>
      </c>
      <c r="CH32" s="270">
        <f t="shared" si="265"/>
        <v>4066240</v>
      </c>
      <c r="CI32" s="266">
        <f t="shared" si="266"/>
        <v>320</v>
      </c>
      <c r="CJ32" s="267">
        <v>9512</v>
      </c>
      <c r="CK32" s="268">
        <f t="shared" si="267"/>
        <v>9512</v>
      </c>
      <c r="CL32" s="268">
        <f t="shared" si="268"/>
        <v>12366</v>
      </c>
      <c r="CM32" s="269" t="str">
        <f t="shared" si="269"/>
        <v>CUMPLE</v>
      </c>
      <c r="CN32" s="268">
        <f t="shared" si="270"/>
        <v>13106</v>
      </c>
      <c r="CO32" s="270">
        <f t="shared" si="271"/>
        <v>4193920</v>
      </c>
      <c r="CP32" s="266">
        <f t="shared" si="272"/>
        <v>320</v>
      </c>
      <c r="CQ32" s="267">
        <v>9395</v>
      </c>
      <c r="CR32" s="268">
        <f t="shared" si="273"/>
        <v>9395</v>
      </c>
      <c r="CS32" s="268">
        <f t="shared" si="274"/>
        <v>12214</v>
      </c>
      <c r="CT32" s="269" t="str">
        <f t="shared" si="275"/>
        <v>CUMPLE</v>
      </c>
      <c r="CU32" s="268">
        <f t="shared" si="276"/>
        <v>12945</v>
      </c>
      <c r="CV32" s="270">
        <f t="shared" si="277"/>
        <v>4142400</v>
      </c>
      <c r="CW32" s="266">
        <f t="shared" si="278"/>
        <v>320</v>
      </c>
      <c r="CX32" s="196">
        <v>9450</v>
      </c>
      <c r="CY32" s="268">
        <f t="shared" si="279"/>
        <v>9450</v>
      </c>
      <c r="CZ32" s="268">
        <f t="shared" si="280"/>
        <v>12285</v>
      </c>
      <c r="DA32" s="269" t="str">
        <f t="shared" si="281"/>
        <v>CUMPLE</v>
      </c>
      <c r="DB32" s="268">
        <f t="shared" si="282"/>
        <v>13021</v>
      </c>
      <c r="DC32" s="270">
        <f t="shared" si="283"/>
        <v>4166720</v>
      </c>
      <c r="DD32" s="266">
        <f t="shared" si="284"/>
        <v>320</v>
      </c>
      <c r="DE32" s="267">
        <v>9182</v>
      </c>
      <c r="DF32" s="268">
        <f t="shared" si="285"/>
        <v>9182</v>
      </c>
      <c r="DG32" s="268">
        <f t="shared" si="286"/>
        <v>11937</v>
      </c>
      <c r="DH32" s="269" t="str">
        <f t="shared" si="287"/>
        <v>CUMPLE</v>
      </c>
      <c r="DI32" s="268">
        <f t="shared" si="288"/>
        <v>12652</v>
      </c>
      <c r="DJ32" s="270">
        <f t="shared" si="289"/>
        <v>4048640</v>
      </c>
      <c r="DK32" s="266">
        <f t="shared" si="290"/>
        <v>320</v>
      </c>
      <c r="DL32" s="267">
        <v>9423</v>
      </c>
      <c r="DM32" s="268">
        <f t="shared" si="291"/>
        <v>9423</v>
      </c>
      <c r="DN32" s="268">
        <f t="shared" si="292"/>
        <v>12250</v>
      </c>
      <c r="DO32" s="269" t="str">
        <f t="shared" si="293"/>
        <v>CUMPLE</v>
      </c>
      <c r="DP32" s="268">
        <f t="shared" si="294"/>
        <v>12984</v>
      </c>
      <c r="DQ32" s="270">
        <f t="shared" si="295"/>
        <v>4154880</v>
      </c>
      <c r="DR32" s="356">
        <f t="shared" si="296"/>
        <v>320</v>
      </c>
      <c r="DS32" s="357"/>
      <c r="DT32" s="358">
        <f t="shared" si="297"/>
        <v>0</v>
      </c>
      <c r="DU32" s="358">
        <f t="shared" si="298"/>
        <v>0</v>
      </c>
      <c r="DV32" s="359" t="str">
        <f t="shared" si="299"/>
        <v>CUMPLE</v>
      </c>
      <c r="DW32" s="358">
        <f t="shared" si="300"/>
        <v>0</v>
      </c>
      <c r="DX32" s="360">
        <f t="shared" si="301"/>
        <v>0</v>
      </c>
      <c r="DY32" s="356">
        <f t="shared" si="302"/>
        <v>320</v>
      </c>
      <c r="DZ32" s="357"/>
      <c r="EA32" s="358">
        <f t="shared" si="303"/>
        <v>0</v>
      </c>
      <c r="EB32" s="358">
        <f t="shared" si="304"/>
        <v>0</v>
      </c>
      <c r="EC32" s="359" t="str">
        <f t="shared" si="305"/>
        <v>CUMPLE</v>
      </c>
      <c r="ED32" s="358">
        <f t="shared" si="306"/>
        <v>0</v>
      </c>
      <c r="EE32" s="360">
        <f t="shared" si="307"/>
        <v>0</v>
      </c>
      <c r="EF32" s="266">
        <f t="shared" si="308"/>
        <v>320</v>
      </c>
      <c r="EG32" s="267">
        <v>9171</v>
      </c>
      <c r="EH32" s="268">
        <f t="shared" si="309"/>
        <v>9171</v>
      </c>
      <c r="EI32" s="268">
        <f t="shared" si="310"/>
        <v>11922</v>
      </c>
      <c r="EJ32" s="269" t="str">
        <f t="shared" si="311"/>
        <v>CUMPLE</v>
      </c>
      <c r="EK32" s="268">
        <f t="shared" si="312"/>
        <v>12636</v>
      </c>
      <c r="EL32" s="270">
        <f t="shared" si="313"/>
        <v>4043520</v>
      </c>
      <c r="EM32" s="356">
        <f t="shared" si="314"/>
        <v>320</v>
      </c>
      <c r="EN32" s="357"/>
      <c r="EO32" s="358">
        <f t="shared" si="315"/>
        <v>0</v>
      </c>
      <c r="EP32" s="358">
        <f t="shared" si="316"/>
        <v>0</v>
      </c>
      <c r="EQ32" s="359" t="str">
        <f t="shared" si="317"/>
        <v>CUMPLE</v>
      </c>
      <c r="ER32" s="358">
        <f t="shared" si="318"/>
        <v>0</v>
      </c>
      <c r="ES32" s="360">
        <f t="shared" si="319"/>
        <v>0</v>
      </c>
      <c r="ET32" s="266">
        <f t="shared" si="320"/>
        <v>320</v>
      </c>
      <c r="EU32" s="267">
        <v>9652</v>
      </c>
      <c r="EV32" s="268">
        <f t="shared" si="321"/>
        <v>9652</v>
      </c>
      <c r="EW32" s="268">
        <f t="shared" si="322"/>
        <v>12548</v>
      </c>
      <c r="EX32" s="269" t="str">
        <f t="shared" si="323"/>
        <v>CUMPLE</v>
      </c>
      <c r="EY32" s="268">
        <f t="shared" si="324"/>
        <v>13299</v>
      </c>
      <c r="EZ32" s="270">
        <f t="shared" si="325"/>
        <v>4255680</v>
      </c>
      <c r="FA32" s="266">
        <f t="shared" si="326"/>
        <v>320</v>
      </c>
      <c r="FB32" s="196">
        <v>9440</v>
      </c>
      <c r="FC32" s="268">
        <f t="shared" si="327"/>
        <v>9440</v>
      </c>
      <c r="FD32" s="268">
        <f t="shared" si="328"/>
        <v>12272</v>
      </c>
      <c r="FE32" s="269" t="str">
        <f t="shared" si="329"/>
        <v>CUMPLE</v>
      </c>
      <c r="FF32" s="268">
        <f t="shared" si="330"/>
        <v>13007</v>
      </c>
      <c r="FG32" s="270">
        <f t="shared" si="331"/>
        <v>4162240</v>
      </c>
      <c r="FH32" s="266">
        <f t="shared" si="332"/>
        <v>320</v>
      </c>
      <c r="FI32" s="267">
        <v>9280</v>
      </c>
      <c r="FJ32" s="268">
        <f t="shared" si="333"/>
        <v>9280</v>
      </c>
      <c r="FK32" s="268">
        <f t="shared" si="334"/>
        <v>12064</v>
      </c>
      <c r="FL32" s="269" t="str">
        <f t="shared" si="335"/>
        <v>CUMPLE</v>
      </c>
      <c r="FM32" s="268">
        <f t="shared" si="336"/>
        <v>12787</v>
      </c>
      <c r="FN32" s="270">
        <f t="shared" si="337"/>
        <v>4091840</v>
      </c>
      <c r="FO32" s="266">
        <f t="shared" si="338"/>
        <v>320</v>
      </c>
      <c r="FP32" s="267" t="s">
        <v>836</v>
      </c>
      <c r="FQ32" s="268">
        <f t="shared" si="339"/>
        <v>9206</v>
      </c>
      <c r="FR32" s="268">
        <f t="shared" si="340"/>
        <v>11968</v>
      </c>
      <c r="FS32" s="269" t="str">
        <f t="shared" si="341"/>
        <v>CUMPLE</v>
      </c>
      <c r="FT32" s="268">
        <f t="shared" si="342"/>
        <v>12685</v>
      </c>
      <c r="FU32" s="270">
        <f t="shared" si="343"/>
        <v>4059200</v>
      </c>
      <c r="FV32" s="266">
        <f t="shared" si="344"/>
        <v>320</v>
      </c>
      <c r="FW32" s="267">
        <v>9360</v>
      </c>
      <c r="FX32" s="268">
        <f t="shared" si="345"/>
        <v>9360</v>
      </c>
      <c r="FY32" s="268">
        <f t="shared" si="346"/>
        <v>12168</v>
      </c>
      <c r="FZ32" s="269" t="str">
        <f t="shared" si="347"/>
        <v>CUMPLE</v>
      </c>
      <c r="GA32" s="268">
        <f t="shared" si="348"/>
        <v>12897</v>
      </c>
      <c r="GB32" s="270">
        <f t="shared" si="349"/>
        <v>4127040</v>
      </c>
      <c r="GC32" s="356">
        <f t="shared" si="350"/>
        <v>320</v>
      </c>
      <c r="GD32" s="357"/>
      <c r="GE32" s="358">
        <f t="shared" si="351"/>
        <v>0</v>
      </c>
      <c r="GF32" s="358">
        <f t="shared" si="352"/>
        <v>0</v>
      </c>
      <c r="GG32" s="359" t="str">
        <f t="shared" si="353"/>
        <v>CUMPLE</v>
      </c>
      <c r="GH32" s="358">
        <f t="shared" si="354"/>
        <v>0</v>
      </c>
      <c r="GI32" s="360">
        <f t="shared" si="355"/>
        <v>0</v>
      </c>
      <c r="GJ32" s="266">
        <f t="shared" si="356"/>
        <v>320</v>
      </c>
      <c r="GK32" s="196">
        <v>9467</v>
      </c>
      <c r="GL32" s="268">
        <f t="shared" si="357"/>
        <v>9467</v>
      </c>
      <c r="GM32" s="268">
        <f t="shared" si="358"/>
        <v>12307</v>
      </c>
      <c r="GN32" s="269" t="str">
        <f t="shared" si="359"/>
        <v>CUMPLE</v>
      </c>
      <c r="GO32" s="268">
        <f t="shared" si="360"/>
        <v>13044</v>
      </c>
      <c r="GP32" s="270">
        <f t="shared" si="361"/>
        <v>4174080</v>
      </c>
      <c r="GQ32" s="266">
        <f t="shared" si="362"/>
        <v>320</v>
      </c>
      <c r="GR32" s="407">
        <v>9486</v>
      </c>
      <c r="GS32" s="268">
        <f t="shared" si="363"/>
        <v>9486</v>
      </c>
      <c r="GT32" s="268">
        <f t="shared" si="364"/>
        <v>12332</v>
      </c>
      <c r="GU32" s="269" t="str">
        <f t="shared" si="365"/>
        <v>CUMPLE</v>
      </c>
      <c r="GV32" s="268">
        <f t="shared" si="366"/>
        <v>13070</v>
      </c>
      <c r="GW32" s="270">
        <f t="shared" si="367"/>
        <v>4182400</v>
      </c>
      <c r="GX32" s="356">
        <f t="shared" si="368"/>
        <v>320</v>
      </c>
      <c r="GY32" s="357"/>
      <c r="GZ32" s="358">
        <f t="shared" si="369"/>
        <v>0</v>
      </c>
      <c r="HA32" s="358">
        <f t="shared" si="370"/>
        <v>0</v>
      </c>
      <c r="HB32" s="359" t="str">
        <f t="shared" si="371"/>
        <v>CUMPLE</v>
      </c>
      <c r="HC32" s="358">
        <f t="shared" si="372"/>
        <v>0</v>
      </c>
      <c r="HD32" s="360">
        <f t="shared" si="373"/>
        <v>0</v>
      </c>
      <c r="HE32" s="266">
        <f t="shared" si="374"/>
        <v>320</v>
      </c>
      <c r="HF32" s="411">
        <v>9387</v>
      </c>
      <c r="HG32" s="268">
        <f t="shared" si="375"/>
        <v>9387</v>
      </c>
      <c r="HH32" s="268">
        <f t="shared" si="376"/>
        <v>12203</v>
      </c>
      <c r="HI32" s="269" t="str">
        <f t="shared" si="377"/>
        <v>CUMPLE</v>
      </c>
      <c r="HJ32" s="268">
        <f t="shared" si="378"/>
        <v>12934</v>
      </c>
      <c r="HK32" s="270">
        <f t="shared" si="379"/>
        <v>4138880</v>
      </c>
      <c r="HL32" s="266">
        <f t="shared" si="380"/>
        <v>320</v>
      </c>
      <c r="HM32" s="417">
        <v>9465</v>
      </c>
      <c r="HN32" s="268">
        <f t="shared" si="381"/>
        <v>9465</v>
      </c>
      <c r="HO32" s="268">
        <f t="shared" si="382"/>
        <v>12305</v>
      </c>
      <c r="HP32" s="269" t="str">
        <f t="shared" si="383"/>
        <v>CUMPLE</v>
      </c>
      <c r="HQ32" s="268">
        <f t="shared" si="384"/>
        <v>13042</v>
      </c>
      <c r="HR32" s="270">
        <f t="shared" si="385"/>
        <v>4173440</v>
      </c>
      <c r="HS32" s="266">
        <f t="shared" si="386"/>
        <v>320</v>
      </c>
      <c r="HT32" s="196">
        <v>9428</v>
      </c>
      <c r="HU32" s="268">
        <f t="shared" si="387"/>
        <v>9428</v>
      </c>
      <c r="HV32" s="268">
        <f t="shared" si="388"/>
        <v>12256</v>
      </c>
      <c r="HW32" s="269" t="str">
        <f t="shared" si="389"/>
        <v>CUMPLE</v>
      </c>
      <c r="HX32" s="268">
        <f t="shared" si="390"/>
        <v>12991</v>
      </c>
      <c r="HY32" s="270">
        <f t="shared" si="391"/>
        <v>4157120</v>
      </c>
      <c r="HZ32" s="356">
        <f t="shared" si="392"/>
        <v>320</v>
      </c>
      <c r="IA32" s="357"/>
      <c r="IB32" s="358">
        <f t="shared" si="393"/>
        <v>0</v>
      </c>
      <c r="IC32" s="358">
        <f t="shared" si="394"/>
        <v>0</v>
      </c>
      <c r="ID32" s="359" t="str">
        <f t="shared" si="395"/>
        <v>CUMPLE</v>
      </c>
      <c r="IE32" s="358">
        <f t="shared" si="396"/>
        <v>0</v>
      </c>
      <c r="IF32" s="360">
        <f t="shared" si="397"/>
        <v>0</v>
      </c>
    </row>
    <row r="33" spans="1:240" s="171" customFormat="1" ht="30" customHeight="1" x14ac:dyDescent="0.3">
      <c r="A33" s="174"/>
      <c r="B33" s="192">
        <v>2.0089999999999999</v>
      </c>
      <c r="C33" s="193">
        <v>11314</v>
      </c>
      <c r="D33" s="194" t="s">
        <v>634</v>
      </c>
      <c r="E33" s="193" t="s">
        <v>611</v>
      </c>
      <c r="F33" s="195">
        <v>45</v>
      </c>
      <c r="G33" s="196">
        <v>219100</v>
      </c>
      <c r="H33" s="197">
        <f t="shared" si="199"/>
        <v>284830</v>
      </c>
      <c r="J33" s="356">
        <f t="shared" si="200"/>
        <v>45</v>
      </c>
      <c r="K33" s="357"/>
      <c r="L33" s="358">
        <f t="shared" si="201"/>
        <v>0</v>
      </c>
      <c r="M33" s="358">
        <f t="shared" si="202"/>
        <v>0</v>
      </c>
      <c r="N33" s="359" t="str">
        <f t="shared" si="203"/>
        <v>CUMPLE</v>
      </c>
      <c r="O33" s="358">
        <f t="shared" si="204"/>
        <v>0</v>
      </c>
      <c r="P33" s="360">
        <f t="shared" si="205"/>
        <v>0</v>
      </c>
      <c r="Q33" s="266">
        <f t="shared" si="206"/>
        <v>45</v>
      </c>
      <c r="R33" s="267">
        <v>205024</v>
      </c>
      <c r="S33" s="268">
        <f t="shared" si="207"/>
        <v>205024</v>
      </c>
      <c r="T33" s="268">
        <f t="shared" si="208"/>
        <v>266531</v>
      </c>
      <c r="U33" s="269" t="str">
        <f t="shared" si="209"/>
        <v>CUMPLE</v>
      </c>
      <c r="V33" s="268">
        <f t="shared" si="210"/>
        <v>282496</v>
      </c>
      <c r="W33" s="270">
        <f t="shared" si="211"/>
        <v>12712320</v>
      </c>
      <c r="X33" s="266">
        <f t="shared" si="212"/>
        <v>45</v>
      </c>
      <c r="Y33" s="267">
        <v>219100</v>
      </c>
      <c r="Z33" s="268">
        <f t="shared" si="213"/>
        <v>219100</v>
      </c>
      <c r="AA33" s="268">
        <f t="shared" si="214"/>
        <v>284830</v>
      </c>
      <c r="AB33" s="269" t="str">
        <f t="shared" si="215"/>
        <v>CUMPLE</v>
      </c>
      <c r="AC33" s="268">
        <f t="shared" si="216"/>
        <v>301890</v>
      </c>
      <c r="AD33" s="270">
        <f t="shared" si="217"/>
        <v>13585050</v>
      </c>
      <c r="AE33" s="266">
        <f t="shared" si="218"/>
        <v>45</v>
      </c>
      <c r="AF33" s="267">
        <v>202887</v>
      </c>
      <c r="AG33" s="268">
        <f t="shared" si="219"/>
        <v>202887</v>
      </c>
      <c r="AH33" s="268">
        <f t="shared" si="220"/>
        <v>263753</v>
      </c>
      <c r="AI33" s="269" t="str">
        <f t="shared" si="221"/>
        <v>CUMPLE</v>
      </c>
      <c r="AJ33" s="268">
        <f t="shared" si="222"/>
        <v>279551</v>
      </c>
      <c r="AK33" s="270">
        <f t="shared" si="223"/>
        <v>12579795</v>
      </c>
      <c r="AL33" s="356">
        <f t="shared" si="224"/>
        <v>45</v>
      </c>
      <c r="AM33" s="357"/>
      <c r="AN33" s="358">
        <f t="shared" si="225"/>
        <v>0</v>
      </c>
      <c r="AO33" s="358">
        <f t="shared" si="226"/>
        <v>0</v>
      </c>
      <c r="AP33" s="359" t="str">
        <f t="shared" si="227"/>
        <v>CUMPLE</v>
      </c>
      <c r="AQ33" s="358">
        <f t="shared" si="228"/>
        <v>0</v>
      </c>
      <c r="AR33" s="360">
        <f t="shared" si="229"/>
        <v>0</v>
      </c>
      <c r="AS33" s="266">
        <f t="shared" si="230"/>
        <v>45</v>
      </c>
      <c r="AT33" s="434">
        <v>198063</v>
      </c>
      <c r="AU33" s="268">
        <f t="shared" si="231"/>
        <v>198063</v>
      </c>
      <c r="AV33" s="268">
        <f t="shared" si="232"/>
        <v>257482</v>
      </c>
      <c r="AW33" s="269" t="str">
        <f t="shared" si="233"/>
        <v>CUMPLE</v>
      </c>
      <c r="AX33" s="268">
        <f t="shared" si="234"/>
        <v>272904</v>
      </c>
      <c r="AY33" s="270">
        <f t="shared" si="235"/>
        <v>12280680</v>
      </c>
      <c r="AZ33" s="266">
        <f t="shared" si="236"/>
        <v>45</v>
      </c>
      <c r="BA33" s="439">
        <v>208430</v>
      </c>
      <c r="BB33" s="268">
        <f t="shared" si="237"/>
        <v>208430</v>
      </c>
      <c r="BC33" s="268">
        <f t="shared" si="238"/>
        <v>270959</v>
      </c>
      <c r="BD33" s="269" t="str">
        <f t="shared" si="239"/>
        <v>CUMPLE</v>
      </c>
      <c r="BE33" s="268">
        <f t="shared" si="240"/>
        <v>287189</v>
      </c>
      <c r="BF33" s="270">
        <f t="shared" si="241"/>
        <v>12923505</v>
      </c>
      <c r="BG33" s="266">
        <f t="shared" si="242"/>
        <v>45</v>
      </c>
      <c r="BH33" s="196">
        <v>207049</v>
      </c>
      <c r="BI33" s="268">
        <f t="shared" si="243"/>
        <v>207049</v>
      </c>
      <c r="BJ33" s="268">
        <f t="shared" si="244"/>
        <v>269164</v>
      </c>
      <c r="BK33" s="269" t="str">
        <f t="shared" si="245"/>
        <v>CUMPLE</v>
      </c>
      <c r="BL33" s="268">
        <f t="shared" si="246"/>
        <v>285286</v>
      </c>
      <c r="BM33" s="270">
        <f t="shared" si="247"/>
        <v>12837870</v>
      </c>
      <c r="BN33" s="266">
        <f t="shared" si="248"/>
        <v>45</v>
      </c>
      <c r="BO33" s="196">
        <v>198721</v>
      </c>
      <c r="BP33" s="268">
        <f t="shared" si="249"/>
        <v>198721</v>
      </c>
      <c r="BQ33" s="268">
        <f t="shared" si="250"/>
        <v>258337</v>
      </c>
      <c r="BR33" s="269" t="str">
        <f t="shared" si="251"/>
        <v>CUMPLE</v>
      </c>
      <c r="BS33" s="268">
        <f t="shared" si="252"/>
        <v>273811</v>
      </c>
      <c r="BT33" s="270">
        <f t="shared" si="253"/>
        <v>12321495</v>
      </c>
      <c r="BU33" s="266">
        <f t="shared" si="254"/>
        <v>45</v>
      </c>
      <c r="BV33" s="441">
        <v>208167</v>
      </c>
      <c r="BW33" s="268">
        <f t="shared" si="255"/>
        <v>208167</v>
      </c>
      <c r="BX33" s="268">
        <f t="shared" si="256"/>
        <v>270617</v>
      </c>
      <c r="BY33" s="269" t="str">
        <f t="shared" si="257"/>
        <v>CUMPLE</v>
      </c>
      <c r="BZ33" s="268">
        <f t="shared" si="258"/>
        <v>286826</v>
      </c>
      <c r="CA33" s="270">
        <f t="shared" si="259"/>
        <v>12907170</v>
      </c>
      <c r="CB33" s="266">
        <f t="shared" si="260"/>
        <v>45</v>
      </c>
      <c r="CC33" s="267">
        <v>203104</v>
      </c>
      <c r="CD33" s="268">
        <f t="shared" si="261"/>
        <v>203104</v>
      </c>
      <c r="CE33" s="268">
        <f t="shared" si="262"/>
        <v>264035</v>
      </c>
      <c r="CF33" s="269" t="str">
        <f t="shared" si="263"/>
        <v>CUMPLE</v>
      </c>
      <c r="CG33" s="268">
        <f t="shared" si="264"/>
        <v>279850</v>
      </c>
      <c r="CH33" s="270">
        <f t="shared" si="265"/>
        <v>12593250</v>
      </c>
      <c r="CI33" s="266">
        <f t="shared" si="266"/>
        <v>45</v>
      </c>
      <c r="CJ33" s="267">
        <v>209460</v>
      </c>
      <c r="CK33" s="268">
        <f t="shared" si="267"/>
        <v>209460</v>
      </c>
      <c r="CL33" s="268">
        <f t="shared" si="268"/>
        <v>272298</v>
      </c>
      <c r="CM33" s="269" t="str">
        <f t="shared" si="269"/>
        <v>CUMPLE</v>
      </c>
      <c r="CN33" s="268">
        <f t="shared" si="270"/>
        <v>288608</v>
      </c>
      <c r="CO33" s="270">
        <f t="shared" si="271"/>
        <v>12987360</v>
      </c>
      <c r="CP33" s="266">
        <f t="shared" si="272"/>
        <v>45</v>
      </c>
      <c r="CQ33" s="267">
        <v>206874</v>
      </c>
      <c r="CR33" s="268">
        <f t="shared" si="273"/>
        <v>206874</v>
      </c>
      <c r="CS33" s="268">
        <f t="shared" si="274"/>
        <v>268936</v>
      </c>
      <c r="CT33" s="269" t="str">
        <f t="shared" si="275"/>
        <v>CUMPLE</v>
      </c>
      <c r="CU33" s="268">
        <f t="shared" si="276"/>
        <v>285045</v>
      </c>
      <c r="CV33" s="270">
        <f t="shared" si="277"/>
        <v>12827025</v>
      </c>
      <c r="CW33" s="266">
        <f t="shared" si="278"/>
        <v>45</v>
      </c>
      <c r="CX33" s="196">
        <v>208142</v>
      </c>
      <c r="CY33" s="268">
        <f t="shared" si="279"/>
        <v>208142</v>
      </c>
      <c r="CZ33" s="268">
        <f t="shared" si="280"/>
        <v>270585</v>
      </c>
      <c r="DA33" s="269" t="str">
        <f t="shared" si="281"/>
        <v>CUMPLE</v>
      </c>
      <c r="DB33" s="268">
        <f t="shared" si="282"/>
        <v>286792</v>
      </c>
      <c r="DC33" s="270">
        <f t="shared" si="283"/>
        <v>12905640</v>
      </c>
      <c r="DD33" s="266">
        <f t="shared" si="284"/>
        <v>45</v>
      </c>
      <c r="DE33" s="267">
        <v>202185</v>
      </c>
      <c r="DF33" s="268">
        <f t="shared" si="285"/>
        <v>202185</v>
      </c>
      <c r="DG33" s="268">
        <f t="shared" si="286"/>
        <v>262841</v>
      </c>
      <c r="DH33" s="269" t="str">
        <f t="shared" si="287"/>
        <v>CUMPLE</v>
      </c>
      <c r="DI33" s="268">
        <f t="shared" si="288"/>
        <v>278584</v>
      </c>
      <c r="DJ33" s="270">
        <f t="shared" si="289"/>
        <v>12536280</v>
      </c>
      <c r="DK33" s="266">
        <f t="shared" si="290"/>
        <v>45</v>
      </c>
      <c r="DL33" s="267">
        <v>207488</v>
      </c>
      <c r="DM33" s="268">
        <f t="shared" si="291"/>
        <v>207488</v>
      </c>
      <c r="DN33" s="268">
        <f t="shared" si="292"/>
        <v>269734</v>
      </c>
      <c r="DO33" s="269" t="str">
        <f t="shared" si="293"/>
        <v>CUMPLE</v>
      </c>
      <c r="DP33" s="268">
        <f t="shared" si="294"/>
        <v>285891</v>
      </c>
      <c r="DQ33" s="270">
        <f t="shared" si="295"/>
        <v>12865095</v>
      </c>
      <c r="DR33" s="356">
        <f t="shared" si="296"/>
        <v>45</v>
      </c>
      <c r="DS33" s="357"/>
      <c r="DT33" s="358">
        <f t="shared" si="297"/>
        <v>0</v>
      </c>
      <c r="DU33" s="358">
        <f t="shared" si="298"/>
        <v>0</v>
      </c>
      <c r="DV33" s="359" t="str">
        <f t="shared" si="299"/>
        <v>CUMPLE</v>
      </c>
      <c r="DW33" s="358">
        <f t="shared" si="300"/>
        <v>0</v>
      </c>
      <c r="DX33" s="360">
        <f t="shared" si="301"/>
        <v>0</v>
      </c>
      <c r="DY33" s="356">
        <f t="shared" si="302"/>
        <v>45</v>
      </c>
      <c r="DZ33" s="357"/>
      <c r="EA33" s="358">
        <f t="shared" si="303"/>
        <v>0</v>
      </c>
      <c r="EB33" s="358">
        <f t="shared" si="304"/>
        <v>0</v>
      </c>
      <c r="EC33" s="359" t="str">
        <f t="shared" si="305"/>
        <v>CUMPLE</v>
      </c>
      <c r="ED33" s="358">
        <f t="shared" si="306"/>
        <v>0</v>
      </c>
      <c r="EE33" s="360">
        <f t="shared" si="307"/>
        <v>0</v>
      </c>
      <c r="EF33" s="266">
        <f t="shared" si="308"/>
        <v>45</v>
      </c>
      <c r="EG33" s="267">
        <v>201944</v>
      </c>
      <c r="EH33" s="268">
        <f t="shared" si="309"/>
        <v>201944</v>
      </c>
      <c r="EI33" s="268">
        <f t="shared" si="310"/>
        <v>262527</v>
      </c>
      <c r="EJ33" s="269" t="str">
        <f t="shared" si="311"/>
        <v>CUMPLE</v>
      </c>
      <c r="EK33" s="268">
        <f t="shared" si="312"/>
        <v>278252</v>
      </c>
      <c r="EL33" s="270">
        <f t="shared" si="313"/>
        <v>12521340</v>
      </c>
      <c r="EM33" s="356">
        <f t="shared" si="314"/>
        <v>45</v>
      </c>
      <c r="EN33" s="357"/>
      <c r="EO33" s="358">
        <f t="shared" si="315"/>
        <v>0</v>
      </c>
      <c r="EP33" s="358">
        <f t="shared" si="316"/>
        <v>0</v>
      </c>
      <c r="EQ33" s="359" t="str">
        <f t="shared" si="317"/>
        <v>CUMPLE</v>
      </c>
      <c r="ER33" s="358">
        <f t="shared" si="318"/>
        <v>0</v>
      </c>
      <c r="ES33" s="360">
        <f t="shared" si="319"/>
        <v>0</v>
      </c>
      <c r="ET33" s="266">
        <f t="shared" si="320"/>
        <v>45</v>
      </c>
      <c r="EU33" s="267">
        <v>212527</v>
      </c>
      <c r="EV33" s="268">
        <f t="shared" si="321"/>
        <v>212527</v>
      </c>
      <c r="EW33" s="268">
        <f t="shared" si="322"/>
        <v>276285</v>
      </c>
      <c r="EX33" s="269" t="str">
        <f t="shared" si="323"/>
        <v>CUMPLE</v>
      </c>
      <c r="EY33" s="268">
        <f t="shared" si="324"/>
        <v>292834</v>
      </c>
      <c r="EZ33" s="270">
        <f t="shared" si="325"/>
        <v>13177530</v>
      </c>
      <c r="FA33" s="266">
        <f t="shared" si="326"/>
        <v>45</v>
      </c>
      <c r="FB33" s="196">
        <v>207860</v>
      </c>
      <c r="FC33" s="268">
        <f t="shared" si="327"/>
        <v>207860</v>
      </c>
      <c r="FD33" s="268">
        <f t="shared" si="328"/>
        <v>270218</v>
      </c>
      <c r="FE33" s="269" t="str">
        <f t="shared" si="329"/>
        <v>CUMPLE</v>
      </c>
      <c r="FF33" s="268">
        <f t="shared" si="330"/>
        <v>286403</v>
      </c>
      <c r="FG33" s="270">
        <f t="shared" si="331"/>
        <v>12888135</v>
      </c>
      <c r="FH33" s="266">
        <f t="shared" si="332"/>
        <v>45</v>
      </c>
      <c r="FI33" s="267">
        <v>204342</v>
      </c>
      <c r="FJ33" s="268">
        <f t="shared" si="333"/>
        <v>204342</v>
      </c>
      <c r="FK33" s="268">
        <f t="shared" si="334"/>
        <v>265645</v>
      </c>
      <c r="FL33" s="269" t="str">
        <f t="shared" si="335"/>
        <v>CUMPLE</v>
      </c>
      <c r="FM33" s="268">
        <f t="shared" si="336"/>
        <v>281556</v>
      </c>
      <c r="FN33" s="270">
        <f t="shared" si="337"/>
        <v>12670020</v>
      </c>
      <c r="FO33" s="266">
        <f t="shared" si="338"/>
        <v>45</v>
      </c>
      <c r="FP33" s="267" t="s">
        <v>837</v>
      </c>
      <c r="FQ33" s="268">
        <f t="shared" si="339"/>
        <v>202724</v>
      </c>
      <c r="FR33" s="268">
        <f t="shared" si="340"/>
        <v>263541</v>
      </c>
      <c r="FS33" s="269" t="str">
        <f t="shared" si="341"/>
        <v>CUMPLE</v>
      </c>
      <c r="FT33" s="268">
        <f t="shared" si="342"/>
        <v>279327</v>
      </c>
      <c r="FU33" s="270">
        <f t="shared" si="343"/>
        <v>12569715</v>
      </c>
      <c r="FV33" s="266">
        <f t="shared" si="344"/>
        <v>45</v>
      </c>
      <c r="FW33" s="267">
        <v>206107</v>
      </c>
      <c r="FX33" s="268">
        <f t="shared" si="345"/>
        <v>206107</v>
      </c>
      <c r="FY33" s="268">
        <f t="shared" si="346"/>
        <v>267939</v>
      </c>
      <c r="FZ33" s="269" t="str">
        <f t="shared" si="347"/>
        <v>CUMPLE</v>
      </c>
      <c r="GA33" s="268">
        <f t="shared" si="348"/>
        <v>283988</v>
      </c>
      <c r="GB33" s="270">
        <f t="shared" si="349"/>
        <v>12779460</v>
      </c>
      <c r="GC33" s="356">
        <f t="shared" si="350"/>
        <v>45</v>
      </c>
      <c r="GD33" s="357"/>
      <c r="GE33" s="358">
        <f t="shared" si="351"/>
        <v>0</v>
      </c>
      <c r="GF33" s="358">
        <f t="shared" si="352"/>
        <v>0</v>
      </c>
      <c r="GG33" s="359" t="str">
        <f t="shared" si="353"/>
        <v>CUMPLE</v>
      </c>
      <c r="GH33" s="358">
        <f t="shared" si="354"/>
        <v>0</v>
      </c>
      <c r="GI33" s="360">
        <f t="shared" si="355"/>
        <v>0</v>
      </c>
      <c r="GJ33" s="266">
        <f t="shared" si="356"/>
        <v>45</v>
      </c>
      <c r="GK33" s="196">
        <v>208461</v>
      </c>
      <c r="GL33" s="268">
        <f t="shared" si="357"/>
        <v>208461</v>
      </c>
      <c r="GM33" s="268">
        <f t="shared" si="358"/>
        <v>270999</v>
      </c>
      <c r="GN33" s="269" t="str">
        <f t="shared" si="359"/>
        <v>CUMPLE</v>
      </c>
      <c r="GO33" s="268">
        <f t="shared" si="360"/>
        <v>287231</v>
      </c>
      <c r="GP33" s="270">
        <f t="shared" si="361"/>
        <v>12925395</v>
      </c>
      <c r="GQ33" s="266">
        <f t="shared" si="362"/>
        <v>45</v>
      </c>
      <c r="GR33" s="407">
        <v>208890</v>
      </c>
      <c r="GS33" s="268">
        <f t="shared" si="363"/>
        <v>208890</v>
      </c>
      <c r="GT33" s="268">
        <f t="shared" si="364"/>
        <v>271557</v>
      </c>
      <c r="GU33" s="269" t="str">
        <f t="shared" si="365"/>
        <v>CUMPLE</v>
      </c>
      <c r="GV33" s="268">
        <f t="shared" si="366"/>
        <v>287822</v>
      </c>
      <c r="GW33" s="270">
        <f t="shared" si="367"/>
        <v>12951990</v>
      </c>
      <c r="GX33" s="356">
        <f t="shared" si="368"/>
        <v>45</v>
      </c>
      <c r="GY33" s="357"/>
      <c r="GZ33" s="358">
        <f t="shared" si="369"/>
        <v>0</v>
      </c>
      <c r="HA33" s="358">
        <f t="shared" si="370"/>
        <v>0</v>
      </c>
      <c r="HB33" s="359" t="str">
        <f t="shared" si="371"/>
        <v>CUMPLE</v>
      </c>
      <c r="HC33" s="358">
        <f t="shared" si="372"/>
        <v>0</v>
      </c>
      <c r="HD33" s="360">
        <f t="shared" si="373"/>
        <v>0</v>
      </c>
      <c r="HE33" s="266">
        <f t="shared" si="374"/>
        <v>45</v>
      </c>
      <c r="HF33" s="411">
        <v>206701</v>
      </c>
      <c r="HG33" s="268">
        <f t="shared" si="375"/>
        <v>206701</v>
      </c>
      <c r="HH33" s="268">
        <f t="shared" si="376"/>
        <v>268711</v>
      </c>
      <c r="HI33" s="269" t="str">
        <f t="shared" si="377"/>
        <v>CUMPLE</v>
      </c>
      <c r="HJ33" s="268">
        <f t="shared" si="378"/>
        <v>284806</v>
      </c>
      <c r="HK33" s="270">
        <f t="shared" si="379"/>
        <v>12816270</v>
      </c>
      <c r="HL33" s="266">
        <f t="shared" si="380"/>
        <v>45</v>
      </c>
      <c r="HM33" s="417">
        <v>208430</v>
      </c>
      <c r="HN33" s="268">
        <f t="shared" si="381"/>
        <v>208430</v>
      </c>
      <c r="HO33" s="268">
        <f t="shared" si="382"/>
        <v>270959</v>
      </c>
      <c r="HP33" s="269" t="str">
        <f t="shared" si="383"/>
        <v>CUMPLE</v>
      </c>
      <c r="HQ33" s="268">
        <f t="shared" si="384"/>
        <v>287189</v>
      </c>
      <c r="HR33" s="270">
        <f t="shared" si="385"/>
        <v>12923505</v>
      </c>
      <c r="HS33" s="266">
        <f t="shared" si="386"/>
        <v>45</v>
      </c>
      <c r="HT33" s="196">
        <v>207604</v>
      </c>
      <c r="HU33" s="268">
        <f t="shared" si="387"/>
        <v>207604</v>
      </c>
      <c r="HV33" s="268">
        <f t="shared" si="388"/>
        <v>269885</v>
      </c>
      <c r="HW33" s="269" t="str">
        <f t="shared" si="389"/>
        <v>CUMPLE</v>
      </c>
      <c r="HX33" s="268">
        <f t="shared" si="390"/>
        <v>286050</v>
      </c>
      <c r="HY33" s="270">
        <f t="shared" si="391"/>
        <v>12872250</v>
      </c>
      <c r="HZ33" s="356">
        <f t="shared" si="392"/>
        <v>45</v>
      </c>
      <c r="IA33" s="357"/>
      <c r="IB33" s="358">
        <f t="shared" si="393"/>
        <v>0</v>
      </c>
      <c r="IC33" s="358">
        <f t="shared" si="394"/>
        <v>0</v>
      </c>
      <c r="ID33" s="359" t="str">
        <f t="shared" si="395"/>
        <v>CUMPLE</v>
      </c>
      <c r="IE33" s="358">
        <f t="shared" si="396"/>
        <v>0</v>
      </c>
      <c r="IF33" s="360">
        <f t="shared" si="397"/>
        <v>0</v>
      </c>
    </row>
    <row r="34" spans="1:240" s="171" customFormat="1" ht="30" customHeight="1" x14ac:dyDescent="0.3">
      <c r="A34" s="174"/>
      <c r="B34" s="192">
        <v>2.0099999999999998</v>
      </c>
      <c r="C34" s="193">
        <v>12911</v>
      </c>
      <c r="D34" s="194" t="s">
        <v>635</v>
      </c>
      <c r="E34" s="193" t="s">
        <v>629</v>
      </c>
      <c r="F34" s="195">
        <v>1</v>
      </c>
      <c r="G34" s="196">
        <v>212026</v>
      </c>
      <c r="H34" s="197">
        <f t="shared" si="199"/>
        <v>275634</v>
      </c>
      <c r="J34" s="356">
        <f t="shared" si="200"/>
        <v>1</v>
      </c>
      <c r="K34" s="357"/>
      <c r="L34" s="358">
        <f t="shared" si="201"/>
        <v>0</v>
      </c>
      <c r="M34" s="358">
        <f t="shared" si="202"/>
        <v>0</v>
      </c>
      <c r="N34" s="359" t="str">
        <f t="shared" si="203"/>
        <v>CUMPLE</v>
      </c>
      <c r="O34" s="358">
        <f t="shared" si="204"/>
        <v>0</v>
      </c>
      <c r="P34" s="360">
        <f t="shared" si="205"/>
        <v>0</v>
      </c>
      <c r="Q34" s="266">
        <f t="shared" si="206"/>
        <v>1</v>
      </c>
      <c r="R34" s="267">
        <v>198404</v>
      </c>
      <c r="S34" s="268">
        <f t="shared" si="207"/>
        <v>198404</v>
      </c>
      <c r="T34" s="268">
        <f t="shared" si="208"/>
        <v>257925</v>
      </c>
      <c r="U34" s="269" t="str">
        <f t="shared" si="209"/>
        <v>CUMPLE</v>
      </c>
      <c r="V34" s="268">
        <f t="shared" si="210"/>
        <v>273374</v>
      </c>
      <c r="W34" s="270">
        <f t="shared" si="211"/>
        <v>273374</v>
      </c>
      <c r="X34" s="266">
        <f t="shared" si="212"/>
        <v>1</v>
      </c>
      <c r="Y34" s="267">
        <v>212000</v>
      </c>
      <c r="Z34" s="268">
        <f t="shared" si="213"/>
        <v>212000</v>
      </c>
      <c r="AA34" s="268">
        <f t="shared" si="214"/>
        <v>275600</v>
      </c>
      <c r="AB34" s="269" t="str">
        <f t="shared" si="215"/>
        <v>CUMPLE</v>
      </c>
      <c r="AC34" s="268">
        <f t="shared" si="216"/>
        <v>292108</v>
      </c>
      <c r="AD34" s="270">
        <f t="shared" si="217"/>
        <v>292108</v>
      </c>
      <c r="AE34" s="266">
        <f t="shared" si="218"/>
        <v>1</v>
      </c>
      <c r="AF34" s="267">
        <v>196336</v>
      </c>
      <c r="AG34" s="268">
        <f t="shared" si="219"/>
        <v>196336</v>
      </c>
      <c r="AH34" s="268">
        <f t="shared" si="220"/>
        <v>255237</v>
      </c>
      <c r="AI34" s="269" t="str">
        <f t="shared" si="221"/>
        <v>CUMPLE</v>
      </c>
      <c r="AJ34" s="268">
        <f t="shared" si="222"/>
        <v>270525</v>
      </c>
      <c r="AK34" s="270">
        <f t="shared" si="223"/>
        <v>270525</v>
      </c>
      <c r="AL34" s="356">
        <f t="shared" si="224"/>
        <v>1</v>
      </c>
      <c r="AM34" s="357"/>
      <c r="AN34" s="358">
        <f t="shared" si="225"/>
        <v>0</v>
      </c>
      <c r="AO34" s="358">
        <f t="shared" si="226"/>
        <v>0</v>
      </c>
      <c r="AP34" s="359" t="str">
        <f t="shared" si="227"/>
        <v>CUMPLE</v>
      </c>
      <c r="AQ34" s="358">
        <f t="shared" si="228"/>
        <v>0</v>
      </c>
      <c r="AR34" s="360">
        <f t="shared" si="229"/>
        <v>0</v>
      </c>
      <c r="AS34" s="266">
        <f t="shared" si="230"/>
        <v>1</v>
      </c>
      <c r="AT34" s="434">
        <v>191669</v>
      </c>
      <c r="AU34" s="268">
        <f t="shared" si="231"/>
        <v>191669</v>
      </c>
      <c r="AV34" s="268">
        <f t="shared" si="232"/>
        <v>249170</v>
      </c>
      <c r="AW34" s="269" t="str">
        <f t="shared" si="233"/>
        <v>CUMPLE</v>
      </c>
      <c r="AX34" s="268">
        <f t="shared" si="234"/>
        <v>264094</v>
      </c>
      <c r="AY34" s="270">
        <f t="shared" si="235"/>
        <v>264094</v>
      </c>
      <c r="AZ34" s="266">
        <f t="shared" si="236"/>
        <v>1</v>
      </c>
      <c r="BA34" s="439">
        <v>201700</v>
      </c>
      <c r="BB34" s="268">
        <f t="shared" si="237"/>
        <v>201700</v>
      </c>
      <c r="BC34" s="268">
        <f t="shared" si="238"/>
        <v>262210</v>
      </c>
      <c r="BD34" s="269" t="str">
        <f t="shared" si="239"/>
        <v>CUMPLE</v>
      </c>
      <c r="BE34" s="268">
        <f t="shared" si="240"/>
        <v>277916</v>
      </c>
      <c r="BF34" s="270">
        <f t="shared" si="241"/>
        <v>277916</v>
      </c>
      <c r="BG34" s="266">
        <f t="shared" si="242"/>
        <v>1</v>
      </c>
      <c r="BH34" s="196">
        <v>200364</v>
      </c>
      <c r="BI34" s="268">
        <f t="shared" si="243"/>
        <v>200364</v>
      </c>
      <c r="BJ34" s="268">
        <f t="shared" si="244"/>
        <v>260473</v>
      </c>
      <c r="BK34" s="269" t="str">
        <f t="shared" si="245"/>
        <v>CUMPLE</v>
      </c>
      <c r="BL34" s="268">
        <f t="shared" si="246"/>
        <v>276075</v>
      </c>
      <c r="BM34" s="270">
        <f t="shared" si="247"/>
        <v>276075</v>
      </c>
      <c r="BN34" s="266">
        <f t="shared" si="248"/>
        <v>1</v>
      </c>
      <c r="BO34" s="196">
        <v>192305</v>
      </c>
      <c r="BP34" s="268">
        <f t="shared" si="249"/>
        <v>192305</v>
      </c>
      <c r="BQ34" s="268">
        <f t="shared" si="250"/>
        <v>249997</v>
      </c>
      <c r="BR34" s="269" t="str">
        <f t="shared" si="251"/>
        <v>CUMPLE</v>
      </c>
      <c r="BS34" s="268">
        <f t="shared" si="252"/>
        <v>264971</v>
      </c>
      <c r="BT34" s="270">
        <f t="shared" si="253"/>
        <v>264971</v>
      </c>
      <c r="BU34" s="266">
        <f t="shared" si="254"/>
        <v>1</v>
      </c>
      <c r="BV34" s="441">
        <v>201446</v>
      </c>
      <c r="BW34" s="268">
        <f t="shared" si="255"/>
        <v>201446</v>
      </c>
      <c r="BX34" s="268">
        <f t="shared" si="256"/>
        <v>261880</v>
      </c>
      <c r="BY34" s="269" t="str">
        <f t="shared" si="257"/>
        <v>CUMPLE</v>
      </c>
      <c r="BZ34" s="268">
        <f t="shared" si="258"/>
        <v>277566</v>
      </c>
      <c r="CA34" s="270">
        <f t="shared" si="259"/>
        <v>277566</v>
      </c>
      <c r="CB34" s="266">
        <f t="shared" si="260"/>
        <v>1</v>
      </c>
      <c r="CC34" s="267">
        <v>196546</v>
      </c>
      <c r="CD34" s="268">
        <f t="shared" si="261"/>
        <v>196546</v>
      </c>
      <c r="CE34" s="268">
        <f t="shared" si="262"/>
        <v>255510</v>
      </c>
      <c r="CF34" s="269" t="str">
        <f t="shared" si="263"/>
        <v>CUMPLE</v>
      </c>
      <c r="CG34" s="268">
        <f t="shared" si="264"/>
        <v>270814</v>
      </c>
      <c r="CH34" s="270">
        <f t="shared" si="265"/>
        <v>270814</v>
      </c>
      <c r="CI34" s="266">
        <f t="shared" si="266"/>
        <v>1</v>
      </c>
      <c r="CJ34" s="267">
        <v>202697</v>
      </c>
      <c r="CK34" s="268">
        <f t="shared" si="267"/>
        <v>202697</v>
      </c>
      <c r="CL34" s="268">
        <f t="shared" si="268"/>
        <v>263506</v>
      </c>
      <c r="CM34" s="269" t="str">
        <f t="shared" si="269"/>
        <v>CUMPLE</v>
      </c>
      <c r="CN34" s="268">
        <f t="shared" si="270"/>
        <v>279289</v>
      </c>
      <c r="CO34" s="270">
        <f t="shared" si="271"/>
        <v>279289</v>
      </c>
      <c r="CP34" s="266">
        <f t="shared" si="272"/>
        <v>1</v>
      </c>
      <c r="CQ34" s="267">
        <v>200195</v>
      </c>
      <c r="CR34" s="268">
        <f t="shared" si="273"/>
        <v>200195</v>
      </c>
      <c r="CS34" s="268">
        <f t="shared" si="274"/>
        <v>260254</v>
      </c>
      <c r="CT34" s="269" t="str">
        <f t="shared" si="275"/>
        <v>CUMPLE</v>
      </c>
      <c r="CU34" s="268">
        <f t="shared" si="276"/>
        <v>275842</v>
      </c>
      <c r="CV34" s="270">
        <f t="shared" si="277"/>
        <v>275842</v>
      </c>
      <c r="CW34" s="266">
        <f t="shared" si="278"/>
        <v>1</v>
      </c>
      <c r="CX34" s="196">
        <v>201422</v>
      </c>
      <c r="CY34" s="268">
        <f t="shared" si="279"/>
        <v>201422</v>
      </c>
      <c r="CZ34" s="268">
        <f t="shared" si="280"/>
        <v>261849</v>
      </c>
      <c r="DA34" s="269" t="str">
        <f t="shared" si="281"/>
        <v>CUMPLE</v>
      </c>
      <c r="DB34" s="268">
        <f t="shared" si="282"/>
        <v>277533</v>
      </c>
      <c r="DC34" s="270">
        <f t="shared" si="283"/>
        <v>277533</v>
      </c>
      <c r="DD34" s="266">
        <f t="shared" si="284"/>
        <v>1</v>
      </c>
      <c r="DE34" s="267">
        <v>195658</v>
      </c>
      <c r="DF34" s="268">
        <f t="shared" si="285"/>
        <v>195658</v>
      </c>
      <c r="DG34" s="268">
        <f t="shared" si="286"/>
        <v>254355</v>
      </c>
      <c r="DH34" s="269" t="str">
        <f t="shared" si="287"/>
        <v>CUMPLE</v>
      </c>
      <c r="DI34" s="268">
        <f t="shared" si="288"/>
        <v>269591</v>
      </c>
      <c r="DJ34" s="270">
        <f t="shared" si="289"/>
        <v>269591</v>
      </c>
      <c r="DK34" s="266">
        <f t="shared" si="290"/>
        <v>1</v>
      </c>
      <c r="DL34" s="267">
        <v>200789</v>
      </c>
      <c r="DM34" s="268">
        <f t="shared" si="291"/>
        <v>200789</v>
      </c>
      <c r="DN34" s="268">
        <f t="shared" si="292"/>
        <v>261026</v>
      </c>
      <c r="DO34" s="269" t="str">
        <f t="shared" si="293"/>
        <v>CUMPLE</v>
      </c>
      <c r="DP34" s="268">
        <f t="shared" si="294"/>
        <v>276660</v>
      </c>
      <c r="DQ34" s="270">
        <f t="shared" si="295"/>
        <v>276660</v>
      </c>
      <c r="DR34" s="356">
        <f t="shared" si="296"/>
        <v>1</v>
      </c>
      <c r="DS34" s="357"/>
      <c r="DT34" s="358">
        <f t="shared" si="297"/>
        <v>0</v>
      </c>
      <c r="DU34" s="358">
        <f t="shared" si="298"/>
        <v>0</v>
      </c>
      <c r="DV34" s="359" t="str">
        <f t="shared" si="299"/>
        <v>CUMPLE</v>
      </c>
      <c r="DW34" s="358">
        <f t="shared" si="300"/>
        <v>0</v>
      </c>
      <c r="DX34" s="360">
        <f t="shared" si="301"/>
        <v>0</v>
      </c>
      <c r="DY34" s="356">
        <f t="shared" si="302"/>
        <v>1</v>
      </c>
      <c r="DZ34" s="357"/>
      <c r="EA34" s="358">
        <f t="shared" si="303"/>
        <v>0</v>
      </c>
      <c r="EB34" s="358">
        <f t="shared" si="304"/>
        <v>0</v>
      </c>
      <c r="EC34" s="359" t="str">
        <f t="shared" si="305"/>
        <v>CUMPLE</v>
      </c>
      <c r="ED34" s="358">
        <f t="shared" si="306"/>
        <v>0</v>
      </c>
      <c r="EE34" s="360">
        <f t="shared" si="307"/>
        <v>0</v>
      </c>
      <c r="EF34" s="266">
        <f t="shared" si="308"/>
        <v>1</v>
      </c>
      <c r="EG34" s="267">
        <v>195424</v>
      </c>
      <c r="EH34" s="268">
        <f t="shared" si="309"/>
        <v>195424</v>
      </c>
      <c r="EI34" s="268">
        <f t="shared" si="310"/>
        <v>254051</v>
      </c>
      <c r="EJ34" s="269" t="str">
        <f t="shared" si="311"/>
        <v>CUMPLE</v>
      </c>
      <c r="EK34" s="268">
        <f t="shared" si="312"/>
        <v>269268</v>
      </c>
      <c r="EL34" s="270">
        <f t="shared" si="313"/>
        <v>269268</v>
      </c>
      <c r="EM34" s="356">
        <f t="shared" si="314"/>
        <v>1</v>
      </c>
      <c r="EN34" s="357"/>
      <c r="EO34" s="358">
        <f t="shared" si="315"/>
        <v>0</v>
      </c>
      <c r="EP34" s="358">
        <f t="shared" si="316"/>
        <v>0</v>
      </c>
      <c r="EQ34" s="359" t="str">
        <f t="shared" si="317"/>
        <v>CUMPLE</v>
      </c>
      <c r="ER34" s="358">
        <f t="shared" si="318"/>
        <v>0</v>
      </c>
      <c r="ES34" s="360">
        <f t="shared" si="319"/>
        <v>0</v>
      </c>
      <c r="ET34" s="266">
        <f t="shared" si="320"/>
        <v>1</v>
      </c>
      <c r="EU34" s="267">
        <v>205665</v>
      </c>
      <c r="EV34" s="268">
        <f t="shared" si="321"/>
        <v>205665</v>
      </c>
      <c r="EW34" s="268">
        <f t="shared" si="322"/>
        <v>267365</v>
      </c>
      <c r="EX34" s="269" t="str">
        <f t="shared" si="323"/>
        <v>CUMPLE</v>
      </c>
      <c r="EY34" s="268">
        <f t="shared" si="324"/>
        <v>283379</v>
      </c>
      <c r="EZ34" s="270">
        <f t="shared" si="325"/>
        <v>283379</v>
      </c>
      <c r="FA34" s="266">
        <f t="shared" si="326"/>
        <v>1</v>
      </c>
      <c r="FB34" s="196">
        <v>201149</v>
      </c>
      <c r="FC34" s="268">
        <f t="shared" si="327"/>
        <v>201149</v>
      </c>
      <c r="FD34" s="268">
        <f t="shared" si="328"/>
        <v>261494</v>
      </c>
      <c r="FE34" s="269" t="str">
        <f t="shared" si="329"/>
        <v>CUMPLE</v>
      </c>
      <c r="FF34" s="268">
        <f t="shared" si="330"/>
        <v>277156</v>
      </c>
      <c r="FG34" s="270">
        <f t="shared" si="331"/>
        <v>277156</v>
      </c>
      <c r="FH34" s="266">
        <f t="shared" si="332"/>
        <v>1</v>
      </c>
      <c r="FI34" s="267">
        <v>197744</v>
      </c>
      <c r="FJ34" s="268">
        <f t="shared" si="333"/>
        <v>197744</v>
      </c>
      <c r="FK34" s="268">
        <f t="shared" si="334"/>
        <v>257067</v>
      </c>
      <c r="FL34" s="269" t="str">
        <f t="shared" si="335"/>
        <v>CUMPLE</v>
      </c>
      <c r="FM34" s="268">
        <f t="shared" si="336"/>
        <v>272465</v>
      </c>
      <c r="FN34" s="270">
        <f t="shared" si="337"/>
        <v>272465</v>
      </c>
      <c r="FO34" s="266">
        <f t="shared" si="338"/>
        <v>1</v>
      </c>
      <c r="FP34" s="267" t="s">
        <v>838</v>
      </c>
      <c r="FQ34" s="268">
        <f t="shared" si="339"/>
        <v>196179</v>
      </c>
      <c r="FR34" s="268">
        <f t="shared" si="340"/>
        <v>255033</v>
      </c>
      <c r="FS34" s="269" t="str">
        <f t="shared" si="341"/>
        <v>CUMPLE</v>
      </c>
      <c r="FT34" s="268">
        <f t="shared" si="342"/>
        <v>270308</v>
      </c>
      <c r="FU34" s="270">
        <f t="shared" si="343"/>
        <v>270308</v>
      </c>
      <c r="FV34" s="266">
        <f t="shared" si="344"/>
        <v>1</v>
      </c>
      <c r="FW34" s="267">
        <v>199453</v>
      </c>
      <c r="FX34" s="268">
        <f t="shared" si="345"/>
        <v>199453</v>
      </c>
      <c r="FY34" s="268">
        <f t="shared" si="346"/>
        <v>259289</v>
      </c>
      <c r="FZ34" s="269" t="str">
        <f t="shared" si="347"/>
        <v>CUMPLE</v>
      </c>
      <c r="GA34" s="268">
        <f t="shared" si="348"/>
        <v>274820</v>
      </c>
      <c r="GB34" s="270">
        <f t="shared" si="349"/>
        <v>274820</v>
      </c>
      <c r="GC34" s="356">
        <f t="shared" si="350"/>
        <v>1</v>
      </c>
      <c r="GD34" s="357"/>
      <c r="GE34" s="358">
        <f t="shared" si="351"/>
        <v>0</v>
      </c>
      <c r="GF34" s="358">
        <f t="shared" si="352"/>
        <v>0</v>
      </c>
      <c r="GG34" s="359" t="str">
        <f t="shared" si="353"/>
        <v>CUMPLE</v>
      </c>
      <c r="GH34" s="358">
        <f t="shared" si="354"/>
        <v>0</v>
      </c>
      <c r="GI34" s="360">
        <f t="shared" si="355"/>
        <v>0</v>
      </c>
      <c r="GJ34" s="266">
        <f t="shared" si="356"/>
        <v>1</v>
      </c>
      <c r="GK34" s="196">
        <v>201730</v>
      </c>
      <c r="GL34" s="268">
        <f t="shared" si="357"/>
        <v>201730</v>
      </c>
      <c r="GM34" s="268">
        <f t="shared" si="358"/>
        <v>262249</v>
      </c>
      <c r="GN34" s="269" t="str">
        <f t="shared" si="359"/>
        <v>CUMPLE</v>
      </c>
      <c r="GO34" s="268">
        <f t="shared" si="360"/>
        <v>277957</v>
      </c>
      <c r="GP34" s="270">
        <f t="shared" si="361"/>
        <v>277957</v>
      </c>
      <c r="GQ34" s="266">
        <f t="shared" si="362"/>
        <v>1</v>
      </c>
      <c r="GR34" s="407">
        <v>202146</v>
      </c>
      <c r="GS34" s="268">
        <f t="shared" si="363"/>
        <v>202146</v>
      </c>
      <c r="GT34" s="268">
        <f t="shared" si="364"/>
        <v>262790</v>
      </c>
      <c r="GU34" s="269" t="str">
        <f t="shared" si="365"/>
        <v>CUMPLE</v>
      </c>
      <c r="GV34" s="268">
        <f t="shared" si="366"/>
        <v>278530</v>
      </c>
      <c r="GW34" s="270">
        <f t="shared" si="367"/>
        <v>278530</v>
      </c>
      <c r="GX34" s="356">
        <f t="shared" si="368"/>
        <v>1</v>
      </c>
      <c r="GY34" s="357"/>
      <c r="GZ34" s="358">
        <f t="shared" si="369"/>
        <v>0</v>
      </c>
      <c r="HA34" s="358">
        <f t="shared" si="370"/>
        <v>0</v>
      </c>
      <c r="HB34" s="359" t="str">
        <f t="shared" si="371"/>
        <v>CUMPLE</v>
      </c>
      <c r="HC34" s="358">
        <f t="shared" si="372"/>
        <v>0</v>
      </c>
      <c r="HD34" s="360">
        <f t="shared" si="373"/>
        <v>0</v>
      </c>
      <c r="HE34" s="266">
        <f t="shared" si="374"/>
        <v>1</v>
      </c>
      <c r="HF34" s="411">
        <v>200027</v>
      </c>
      <c r="HG34" s="268">
        <f t="shared" si="375"/>
        <v>200027</v>
      </c>
      <c r="HH34" s="268">
        <f t="shared" si="376"/>
        <v>260035</v>
      </c>
      <c r="HI34" s="269" t="str">
        <f t="shared" si="377"/>
        <v>CUMPLE</v>
      </c>
      <c r="HJ34" s="268">
        <f t="shared" si="378"/>
        <v>275610</v>
      </c>
      <c r="HK34" s="270">
        <f t="shared" si="379"/>
        <v>275610</v>
      </c>
      <c r="HL34" s="266">
        <f t="shared" si="380"/>
        <v>1</v>
      </c>
      <c r="HM34" s="417">
        <v>201700</v>
      </c>
      <c r="HN34" s="268">
        <f t="shared" si="381"/>
        <v>201700</v>
      </c>
      <c r="HO34" s="268">
        <f t="shared" si="382"/>
        <v>262210</v>
      </c>
      <c r="HP34" s="269" t="str">
        <f t="shared" si="383"/>
        <v>CUMPLE</v>
      </c>
      <c r="HQ34" s="268">
        <f t="shared" si="384"/>
        <v>277916</v>
      </c>
      <c r="HR34" s="270">
        <f t="shared" si="385"/>
        <v>277916</v>
      </c>
      <c r="HS34" s="266">
        <f t="shared" si="386"/>
        <v>1</v>
      </c>
      <c r="HT34" s="196">
        <v>200901</v>
      </c>
      <c r="HU34" s="268">
        <f t="shared" si="387"/>
        <v>200901</v>
      </c>
      <c r="HV34" s="268">
        <f t="shared" si="388"/>
        <v>261171</v>
      </c>
      <c r="HW34" s="269" t="str">
        <f t="shared" si="389"/>
        <v>CUMPLE</v>
      </c>
      <c r="HX34" s="268">
        <f t="shared" si="390"/>
        <v>276815</v>
      </c>
      <c r="HY34" s="270">
        <f t="shared" si="391"/>
        <v>276815</v>
      </c>
      <c r="HZ34" s="356">
        <f t="shared" si="392"/>
        <v>1</v>
      </c>
      <c r="IA34" s="357"/>
      <c r="IB34" s="358">
        <f t="shared" si="393"/>
        <v>0</v>
      </c>
      <c r="IC34" s="358">
        <f t="shared" si="394"/>
        <v>0</v>
      </c>
      <c r="ID34" s="359" t="str">
        <f t="shared" si="395"/>
        <v>CUMPLE</v>
      </c>
      <c r="IE34" s="358">
        <f t="shared" si="396"/>
        <v>0</v>
      </c>
      <c r="IF34" s="360">
        <f t="shared" si="397"/>
        <v>0</v>
      </c>
    </row>
    <row r="35" spans="1:240" ht="30" customHeight="1" x14ac:dyDescent="0.3">
      <c r="A35" s="204"/>
      <c r="B35" s="192">
        <v>2.0110000000000001</v>
      </c>
      <c r="C35" s="193">
        <v>12405</v>
      </c>
      <c r="D35" s="194" t="s">
        <v>636</v>
      </c>
      <c r="E35" s="193" t="s">
        <v>629</v>
      </c>
      <c r="F35" s="195">
        <v>1</v>
      </c>
      <c r="G35" s="196">
        <v>337929</v>
      </c>
      <c r="H35" s="197">
        <f t="shared" si="199"/>
        <v>439308</v>
      </c>
      <c r="J35" s="356">
        <f t="shared" si="200"/>
        <v>1</v>
      </c>
      <c r="K35" s="357"/>
      <c r="L35" s="358">
        <f t="shared" si="201"/>
        <v>0</v>
      </c>
      <c r="M35" s="358">
        <f t="shared" si="202"/>
        <v>0</v>
      </c>
      <c r="N35" s="359" t="str">
        <f t="shared" si="203"/>
        <v>CUMPLE</v>
      </c>
      <c r="O35" s="358">
        <f t="shared" si="204"/>
        <v>0</v>
      </c>
      <c r="P35" s="360">
        <f t="shared" si="205"/>
        <v>0</v>
      </c>
      <c r="Q35" s="266">
        <f t="shared" si="206"/>
        <v>1</v>
      </c>
      <c r="R35" s="267">
        <v>316219</v>
      </c>
      <c r="S35" s="268">
        <f t="shared" si="207"/>
        <v>316219</v>
      </c>
      <c r="T35" s="268">
        <f t="shared" si="208"/>
        <v>411085</v>
      </c>
      <c r="U35" s="269" t="str">
        <f t="shared" si="209"/>
        <v>CUMPLE</v>
      </c>
      <c r="V35" s="268">
        <f t="shared" si="210"/>
        <v>435707</v>
      </c>
      <c r="W35" s="270">
        <f t="shared" si="211"/>
        <v>435707</v>
      </c>
      <c r="X35" s="266">
        <f t="shared" si="212"/>
        <v>1</v>
      </c>
      <c r="Y35" s="267">
        <v>337900</v>
      </c>
      <c r="Z35" s="268">
        <f t="shared" si="213"/>
        <v>337900</v>
      </c>
      <c r="AA35" s="268">
        <f t="shared" si="214"/>
        <v>439270</v>
      </c>
      <c r="AB35" s="269" t="str">
        <f t="shared" si="215"/>
        <v>CUMPLE</v>
      </c>
      <c r="AC35" s="268">
        <f t="shared" si="216"/>
        <v>465581</v>
      </c>
      <c r="AD35" s="270">
        <f t="shared" si="217"/>
        <v>465581</v>
      </c>
      <c r="AE35" s="266">
        <f t="shared" si="218"/>
        <v>1</v>
      </c>
      <c r="AF35" s="267">
        <v>312922</v>
      </c>
      <c r="AG35" s="268">
        <f t="shared" si="219"/>
        <v>312922</v>
      </c>
      <c r="AH35" s="268">
        <f t="shared" si="220"/>
        <v>406799</v>
      </c>
      <c r="AI35" s="269" t="str">
        <f t="shared" si="221"/>
        <v>CUMPLE</v>
      </c>
      <c r="AJ35" s="268">
        <f t="shared" si="222"/>
        <v>431165</v>
      </c>
      <c r="AK35" s="270">
        <f t="shared" si="223"/>
        <v>431165</v>
      </c>
      <c r="AL35" s="356">
        <f t="shared" si="224"/>
        <v>1</v>
      </c>
      <c r="AM35" s="357"/>
      <c r="AN35" s="358">
        <f t="shared" si="225"/>
        <v>0</v>
      </c>
      <c r="AO35" s="358">
        <f t="shared" si="226"/>
        <v>0</v>
      </c>
      <c r="AP35" s="359" t="str">
        <f t="shared" si="227"/>
        <v>CUMPLE</v>
      </c>
      <c r="AQ35" s="358">
        <f t="shared" si="228"/>
        <v>0</v>
      </c>
      <c r="AR35" s="360">
        <f t="shared" si="229"/>
        <v>0</v>
      </c>
      <c r="AS35" s="266">
        <f t="shared" si="230"/>
        <v>1</v>
      </c>
      <c r="AT35" s="434">
        <v>305485</v>
      </c>
      <c r="AU35" s="268">
        <f t="shared" si="231"/>
        <v>305485</v>
      </c>
      <c r="AV35" s="268">
        <f t="shared" si="232"/>
        <v>397131</v>
      </c>
      <c r="AW35" s="269" t="str">
        <f t="shared" si="233"/>
        <v>CUMPLE</v>
      </c>
      <c r="AX35" s="268">
        <f t="shared" si="234"/>
        <v>420917</v>
      </c>
      <c r="AY35" s="270">
        <f t="shared" si="235"/>
        <v>420917</v>
      </c>
      <c r="AZ35" s="266">
        <f t="shared" si="236"/>
        <v>1</v>
      </c>
      <c r="BA35" s="439">
        <v>321472</v>
      </c>
      <c r="BB35" s="268">
        <f t="shared" si="237"/>
        <v>321472</v>
      </c>
      <c r="BC35" s="268">
        <f t="shared" si="238"/>
        <v>417914</v>
      </c>
      <c r="BD35" s="269" t="str">
        <f t="shared" si="239"/>
        <v>CUMPLE</v>
      </c>
      <c r="BE35" s="268">
        <f t="shared" si="240"/>
        <v>442945</v>
      </c>
      <c r="BF35" s="270">
        <f t="shared" si="241"/>
        <v>442945</v>
      </c>
      <c r="BG35" s="266">
        <f t="shared" si="242"/>
        <v>1</v>
      </c>
      <c r="BH35" s="196">
        <v>319342</v>
      </c>
      <c r="BI35" s="268">
        <f t="shared" si="243"/>
        <v>319342</v>
      </c>
      <c r="BJ35" s="268">
        <f t="shared" si="244"/>
        <v>415145</v>
      </c>
      <c r="BK35" s="269" t="str">
        <f t="shared" si="245"/>
        <v>CUMPLE</v>
      </c>
      <c r="BL35" s="268">
        <f t="shared" si="246"/>
        <v>440010</v>
      </c>
      <c r="BM35" s="270">
        <f t="shared" si="247"/>
        <v>440010</v>
      </c>
      <c r="BN35" s="266">
        <f t="shared" si="248"/>
        <v>1</v>
      </c>
      <c r="BO35" s="196">
        <v>306499</v>
      </c>
      <c r="BP35" s="268">
        <f t="shared" si="249"/>
        <v>306499</v>
      </c>
      <c r="BQ35" s="268">
        <f t="shared" si="250"/>
        <v>398449</v>
      </c>
      <c r="BR35" s="269" t="str">
        <f t="shared" si="251"/>
        <v>CUMPLE</v>
      </c>
      <c r="BS35" s="268">
        <f t="shared" si="252"/>
        <v>422315</v>
      </c>
      <c r="BT35" s="270">
        <f t="shared" si="253"/>
        <v>422315</v>
      </c>
      <c r="BU35" s="266">
        <f t="shared" si="254"/>
        <v>1</v>
      </c>
      <c r="BV35" s="441">
        <v>321066</v>
      </c>
      <c r="BW35" s="268">
        <f t="shared" si="255"/>
        <v>321066</v>
      </c>
      <c r="BX35" s="268">
        <f t="shared" si="256"/>
        <v>417386</v>
      </c>
      <c r="BY35" s="269" t="str">
        <f t="shared" si="257"/>
        <v>CUMPLE</v>
      </c>
      <c r="BZ35" s="268">
        <f t="shared" si="258"/>
        <v>442386</v>
      </c>
      <c r="CA35" s="270">
        <f t="shared" si="259"/>
        <v>442386</v>
      </c>
      <c r="CB35" s="266">
        <f t="shared" si="260"/>
        <v>1</v>
      </c>
      <c r="CC35" s="267">
        <v>313258</v>
      </c>
      <c r="CD35" s="268">
        <f t="shared" si="261"/>
        <v>313258</v>
      </c>
      <c r="CE35" s="268">
        <f t="shared" si="262"/>
        <v>407235</v>
      </c>
      <c r="CF35" s="269" t="str">
        <f t="shared" si="263"/>
        <v>CUMPLE</v>
      </c>
      <c r="CG35" s="268">
        <f t="shared" si="264"/>
        <v>431628</v>
      </c>
      <c r="CH35" s="270">
        <f t="shared" si="265"/>
        <v>431628</v>
      </c>
      <c r="CI35" s="266">
        <f t="shared" si="266"/>
        <v>1</v>
      </c>
      <c r="CJ35" s="267">
        <v>323060</v>
      </c>
      <c r="CK35" s="268">
        <f t="shared" si="267"/>
        <v>323060</v>
      </c>
      <c r="CL35" s="268">
        <f t="shared" si="268"/>
        <v>419978</v>
      </c>
      <c r="CM35" s="269" t="str">
        <f t="shared" si="269"/>
        <v>CUMPLE</v>
      </c>
      <c r="CN35" s="268">
        <f t="shared" si="270"/>
        <v>445133</v>
      </c>
      <c r="CO35" s="270">
        <f t="shared" si="271"/>
        <v>445133</v>
      </c>
      <c r="CP35" s="266">
        <f t="shared" si="272"/>
        <v>1</v>
      </c>
      <c r="CQ35" s="267">
        <v>319073</v>
      </c>
      <c r="CR35" s="268">
        <f t="shared" si="273"/>
        <v>319073</v>
      </c>
      <c r="CS35" s="268">
        <f t="shared" si="274"/>
        <v>414795</v>
      </c>
      <c r="CT35" s="269" t="str">
        <f t="shared" si="275"/>
        <v>CUMPLE</v>
      </c>
      <c r="CU35" s="268">
        <f t="shared" si="276"/>
        <v>439640</v>
      </c>
      <c r="CV35" s="270">
        <f t="shared" si="277"/>
        <v>439640</v>
      </c>
      <c r="CW35" s="266">
        <f t="shared" si="278"/>
        <v>1</v>
      </c>
      <c r="CX35" s="196">
        <v>321030</v>
      </c>
      <c r="CY35" s="268">
        <f t="shared" si="279"/>
        <v>321030</v>
      </c>
      <c r="CZ35" s="268">
        <f t="shared" si="280"/>
        <v>417339</v>
      </c>
      <c r="DA35" s="269" t="str">
        <f t="shared" si="281"/>
        <v>CUMPLE</v>
      </c>
      <c r="DB35" s="268">
        <f t="shared" si="282"/>
        <v>442336</v>
      </c>
      <c r="DC35" s="270">
        <f t="shared" si="283"/>
        <v>442336</v>
      </c>
      <c r="DD35" s="266">
        <f t="shared" si="284"/>
        <v>1</v>
      </c>
      <c r="DE35" s="267">
        <v>311841</v>
      </c>
      <c r="DF35" s="268">
        <f t="shared" si="285"/>
        <v>311841</v>
      </c>
      <c r="DG35" s="268">
        <f t="shared" si="286"/>
        <v>405393</v>
      </c>
      <c r="DH35" s="269" t="str">
        <f t="shared" si="287"/>
        <v>CUMPLE</v>
      </c>
      <c r="DI35" s="268">
        <f t="shared" si="288"/>
        <v>429675</v>
      </c>
      <c r="DJ35" s="270">
        <f t="shared" si="289"/>
        <v>429675</v>
      </c>
      <c r="DK35" s="266">
        <f t="shared" si="290"/>
        <v>1</v>
      </c>
      <c r="DL35" s="267">
        <v>320019</v>
      </c>
      <c r="DM35" s="268">
        <f t="shared" si="291"/>
        <v>320019</v>
      </c>
      <c r="DN35" s="268">
        <f t="shared" si="292"/>
        <v>416025</v>
      </c>
      <c r="DO35" s="269" t="str">
        <f t="shared" si="293"/>
        <v>CUMPLE</v>
      </c>
      <c r="DP35" s="268">
        <f t="shared" si="294"/>
        <v>440943</v>
      </c>
      <c r="DQ35" s="270">
        <f t="shared" si="295"/>
        <v>440943</v>
      </c>
      <c r="DR35" s="356">
        <f t="shared" si="296"/>
        <v>1</v>
      </c>
      <c r="DS35" s="357"/>
      <c r="DT35" s="358">
        <f t="shared" si="297"/>
        <v>0</v>
      </c>
      <c r="DU35" s="358">
        <f t="shared" si="298"/>
        <v>0</v>
      </c>
      <c r="DV35" s="359" t="str">
        <f t="shared" si="299"/>
        <v>CUMPLE</v>
      </c>
      <c r="DW35" s="358">
        <f t="shared" si="300"/>
        <v>0</v>
      </c>
      <c r="DX35" s="360">
        <f t="shared" si="301"/>
        <v>0</v>
      </c>
      <c r="DY35" s="356">
        <f t="shared" si="302"/>
        <v>1</v>
      </c>
      <c r="DZ35" s="357"/>
      <c r="EA35" s="358">
        <f t="shared" si="303"/>
        <v>0</v>
      </c>
      <c r="EB35" s="358">
        <f t="shared" si="304"/>
        <v>0</v>
      </c>
      <c r="EC35" s="359" t="str">
        <f t="shared" si="305"/>
        <v>CUMPLE</v>
      </c>
      <c r="ED35" s="358">
        <f t="shared" si="306"/>
        <v>0</v>
      </c>
      <c r="EE35" s="360">
        <f t="shared" si="307"/>
        <v>0</v>
      </c>
      <c r="EF35" s="266">
        <f t="shared" si="308"/>
        <v>1</v>
      </c>
      <c r="EG35" s="267">
        <v>311469</v>
      </c>
      <c r="EH35" s="268">
        <f t="shared" si="309"/>
        <v>311469</v>
      </c>
      <c r="EI35" s="268">
        <f t="shared" si="310"/>
        <v>404910</v>
      </c>
      <c r="EJ35" s="269" t="str">
        <f t="shared" si="311"/>
        <v>CUMPLE</v>
      </c>
      <c r="EK35" s="268">
        <f t="shared" si="312"/>
        <v>429163</v>
      </c>
      <c r="EL35" s="270">
        <f t="shared" si="313"/>
        <v>429163</v>
      </c>
      <c r="EM35" s="356">
        <f t="shared" si="314"/>
        <v>1</v>
      </c>
      <c r="EN35" s="357"/>
      <c r="EO35" s="358">
        <f t="shared" si="315"/>
        <v>0</v>
      </c>
      <c r="EP35" s="358">
        <f t="shared" si="316"/>
        <v>0</v>
      </c>
      <c r="EQ35" s="359" t="str">
        <f t="shared" si="317"/>
        <v>CUMPLE</v>
      </c>
      <c r="ER35" s="358">
        <f t="shared" si="318"/>
        <v>0</v>
      </c>
      <c r="ES35" s="360">
        <f t="shared" si="319"/>
        <v>0</v>
      </c>
      <c r="ET35" s="266">
        <f t="shared" si="320"/>
        <v>1</v>
      </c>
      <c r="EU35" s="267">
        <v>327791</v>
      </c>
      <c r="EV35" s="268">
        <f t="shared" si="321"/>
        <v>327791</v>
      </c>
      <c r="EW35" s="268">
        <f t="shared" si="322"/>
        <v>426128</v>
      </c>
      <c r="EX35" s="269" t="str">
        <f t="shared" si="323"/>
        <v>CUMPLE</v>
      </c>
      <c r="EY35" s="268">
        <f t="shared" si="324"/>
        <v>451652</v>
      </c>
      <c r="EZ35" s="270">
        <f t="shared" si="325"/>
        <v>451652</v>
      </c>
      <c r="FA35" s="266">
        <f t="shared" si="326"/>
        <v>1</v>
      </c>
      <c r="FB35" s="196">
        <v>320593</v>
      </c>
      <c r="FC35" s="268">
        <f t="shared" si="327"/>
        <v>320593</v>
      </c>
      <c r="FD35" s="268">
        <f t="shared" si="328"/>
        <v>416771</v>
      </c>
      <c r="FE35" s="269" t="str">
        <f t="shared" si="329"/>
        <v>CUMPLE</v>
      </c>
      <c r="FF35" s="268">
        <f t="shared" si="330"/>
        <v>441734</v>
      </c>
      <c r="FG35" s="270">
        <f t="shared" si="331"/>
        <v>441734</v>
      </c>
      <c r="FH35" s="266">
        <f t="shared" si="332"/>
        <v>1</v>
      </c>
      <c r="FI35" s="267">
        <v>315166</v>
      </c>
      <c r="FJ35" s="268">
        <f t="shared" si="333"/>
        <v>315166</v>
      </c>
      <c r="FK35" s="268">
        <f t="shared" si="334"/>
        <v>409716</v>
      </c>
      <c r="FL35" s="269" t="str">
        <f t="shared" si="335"/>
        <v>CUMPLE</v>
      </c>
      <c r="FM35" s="268">
        <f t="shared" si="336"/>
        <v>434257</v>
      </c>
      <c r="FN35" s="270">
        <f t="shared" si="337"/>
        <v>434257</v>
      </c>
      <c r="FO35" s="266">
        <f t="shared" si="338"/>
        <v>1</v>
      </c>
      <c r="FP35" s="267" t="s">
        <v>839</v>
      </c>
      <c r="FQ35" s="268">
        <f t="shared" si="339"/>
        <v>312672</v>
      </c>
      <c r="FR35" s="268">
        <f t="shared" si="340"/>
        <v>406474</v>
      </c>
      <c r="FS35" s="269" t="str">
        <f t="shared" si="341"/>
        <v>CUMPLE</v>
      </c>
      <c r="FT35" s="268">
        <f t="shared" si="342"/>
        <v>430820</v>
      </c>
      <c r="FU35" s="270">
        <f t="shared" si="343"/>
        <v>430820</v>
      </c>
      <c r="FV35" s="266">
        <f t="shared" si="344"/>
        <v>1</v>
      </c>
      <c r="FW35" s="267">
        <v>317890</v>
      </c>
      <c r="FX35" s="268">
        <f t="shared" si="345"/>
        <v>317890</v>
      </c>
      <c r="FY35" s="268">
        <f t="shared" si="346"/>
        <v>413257</v>
      </c>
      <c r="FZ35" s="269" t="str">
        <f t="shared" si="347"/>
        <v>CUMPLE</v>
      </c>
      <c r="GA35" s="268">
        <f t="shared" si="348"/>
        <v>438010</v>
      </c>
      <c r="GB35" s="270">
        <f t="shared" si="349"/>
        <v>438010</v>
      </c>
      <c r="GC35" s="356">
        <f t="shared" si="350"/>
        <v>1</v>
      </c>
      <c r="GD35" s="357"/>
      <c r="GE35" s="358">
        <f t="shared" si="351"/>
        <v>0</v>
      </c>
      <c r="GF35" s="358">
        <f t="shared" si="352"/>
        <v>0</v>
      </c>
      <c r="GG35" s="359" t="str">
        <f t="shared" si="353"/>
        <v>CUMPLE</v>
      </c>
      <c r="GH35" s="358">
        <f t="shared" si="354"/>
        <v>0</v>
      </c>
      <c r="GI35" s="360">
        <f t="shared" si="355"/>
        <v>0</v>
      </c>
      <c r="GJ35" s="266">
        <f t="shared" si="356"/>
        <v>1</v>
      </c>
      <c r="GK35" s="196">
        <v>321519</v>
      </c>
      <c r="GL35" s="268">
        <f t="shared" si="357"/>
        <v>321519</v>
      </c>
      <c r="GM35" s="268">
        <f t="shared" si="358"/>
        <v>417975</v>
      </c>
      <c r="GN35" s="269" t="str">
        <f t="shared" si="359"/>
        <v>CUMPLE</v>
      </c>
      <c r="GO35" s="268">
        <f t="shared" si="360"/>
        <v>443010</v>
      </c>
      <c r="GP35" s="270">
        <f t="shared" si="361"/>
        <v>443010</v>
      </c>
      <c r="GQ35" s="266">
        <f t="shared" si="362"/>
        <v>1</v>
      </c>
      <c r="GR35" s="407">
        <v>322182</v>
      </c>
      <c r="GS35" s="268">
        <f t="shared" si="363"/>
        <v>322182</v>
      </c>
      <c r="GT35" s="268">
        <f t="shared" si="364"/>
        <v>418837</v>
      </c>
      <c r="GU35" s="269" t="str">
        <f t="shared" si="365"/>
        <v>CUMPLE</v>
      </c>
      <c r="GV35" s="268">
        <f t="shared" si="366"/>
        <v>443924</v>
      </c>
      <c r="GW35" s="270">
        <f t="shared" si="367"/>
        <v>443924</v>
      </c>
      <c r="GX35" s="356">
        <f t="shared" si="368"/>
        <v>1</v>
      </c>
      <c r="GY35" s="357"/>
      <c r="GZ35" s="358">
        <f t="shared" si="369"/>
        <v>0</v>
      </c>
      <c r="HA35" s="358">
        <f t="shared" si="370"/>
        <v>0</v>
      </c>
      <c r="HB35" s="359" t="str">
        <f t="shared" si="371"/>
        <v>CUMPLE</v>
      </c>
      <c r="HC35" s="358">
        <f t="shared" si="372"/>
        <v>0</v>
      </c>
      <c r="HD35" s="360">
        <f t="shared" si="373"/>
        <v>0</v>
      </c>
      <c r="HE35" s="266">
        <f t="shared" si="374"/>
        <v>1</v>
      </c>
      <c r="HF35" s="411">
        <v>318806</v>
      </c>
      <c r="HG35" s="268">
        <f t="shared" si="375"/>
        <v>318806</v>
      </c>
      <c r="HH35" s="268">
        <f t="shared" si="376"/>
        <v>414448</v>
      </c>
      <c r="HI35" s="269" t="str">
        <f t="shared" si="377"/>
        <v>CUMPLE</v>
      </c>
      <c r="HJ35" s="268">
        <f t="shared" si="378"/>
        <v>439272</v>
      </c>
      <c r="HK35" s="270">
        <f t="shared" si="379"/>
        <v>439272</v>
      </c>
      <c r="HL35" s="266">
        <f t="shared" si="380"/>
        <v>1</v>
      </c>
      <c r="HM35" s="417">
        <v>321472</v>
      </c>
      <c r="HN35" s="268">
        <f t="shared" si="381"/>
        <v>321472</v>
      </c>
      <c r="HO35" s="268">
        <f t="shared" si="382"/>
        <v>417914</v>
      </c>
      <c r="HP35" s="269" t="str">
        <f t="shared" si="383"/>
        <v>CUMPLE</v>
      </c>
      <c r="HQ35" s="268">
        <f t="shared" si="384"/>
        <v>442945</v>
      </c>
      <c r="HR35" s="270">
        <f t="shared" si="385"/>
        <v>442945</v>
      </c>
      <c r="HS35" s="266">
        <f t="shared" si="386"/>
        <v>1</v>
      </c>
      <c r="HT35" s="196">
        <v>320198</v>
      </c>
      <c r="HU35" s="268">
        <f t="shared" si="387"/>
        <v>320198</v>
      </c>
      <c r="HV35" s="268">
        <f t="shared" si="388"/>
        <v>416257</v>
      </c>
      <c r="HW35" s="269" t="str">
        <f t="shared" si="389"/>
        <v>CUMPLE</v>
      </c>
      <c r="HX35" s="268">
        <f t="shared" si="390"/>
        <v>441190</v>
      </c>
      <c r="HY35" s="270">
        <f t="shared" si="391"/>
        <v>441190</v>
      </c>
      <c r="HZ35" s="356">
        <f t="shared" si="392"/>
        <v>1</v>
      </c>
      <c r="IA35" s="357"/>
      <c r="IB35" s="358">
        <f t="shared" si="393"/>
        <v>0</v>
      </c>
      <c r="IC35" s="358">
        <f t="shared" si="394"/>
        <v>0</v>
      </c>
      <c r="ID35" s="359" t="str">
        <f t="shared" si="395"/>
        <v>CUMPLE</v>
      </c>
      <c r="IE35" s="358">
        <f t="shared" si="396"/>
        <v>0</v>
      </c>
      <c r="IF35" s="360">
        <f t="shared" si="397"/>
        <v>0</v>
      </c>
    </row>
    <row r="36" spans="1:240" ht="30" customHeight="1" x14ac:dyDescent="0.3">
      <c r="A36" s="204"/>
      <c r="B36" s="192">
        <v>2.012</v>
      </c>
      <c r="C36" s="193">
        <v>16635</v>
      </c>
      <c r="D36" s="194" t="s">
        <v>637</v>
      </c>
      <c r="E36" s="193" t="s">
        <v>611</v>
      </c>
      <c r="F36" s="195">
        <v>7</v>
      </c>
      <c r="G36" s="196">
        <v>48047</v>
      </c>
      <c r="H36" s="197">
        <f t="shared" si="199"/>
        <v>62461</v>
      </c>
      <c r="J36" s="356">
        <f t="shared" si="200"/>
        <v>7</v>
      </c>
      <c r="K36" s="357"/>
      <c r="L36" s="358">
        <f t="shared" si="201"/>
        <v>0</v>
      </c>
      <c r="M36" s="358">
        <f t="shared" si="202"/>
        <v>0</v>
      </c>
      <c r="N36" s="359" t="str">
        <f t="shared" si="203"/>
        <v>CUMPLE</v>
      </c>
      <c r="O36" s="358">
        <f t="shared" si="204"/>
        <v>0</v>
      </c>
      <c r="P36" s="360">
        <f t="shared" si="205"/>
        <v>0</v>
      </c>
      <c r="Q36" s="266">
        <f t="shared" si="206"/>
        <v>7</v>
      </c>
      <c r="R36" s="267">
        <v>44960</v>
      </c>
      <c r="S36" s="268">
        <f t="shared" si="207"/>
        <v>44960</v>
      </c>
      <c r="T36" s="268">
        <f t="shared" si="208"/>
        <v>58448</v>
      </c>
      <c r="U36" s="269" t="str">
        <f t="shared" si="209"/>
        <v>CUMPLE</v>
      </c>
      <c r="V36" s="268">
        <f t="shared" si="210"/>
        <v>61949</v>
      </c>
      <c r="W36" s="270">
        <f t="shared" si="211"/>
        <v>433643</v>
      </c>
      <c r="X36" s="266">
        <f t="shared" si="212"/>
        <v>7</v>
      </c>
      <c r="Y36" s="267">
        <v>48000</v>
      </c>
      <c r="Z36" s="268">
        <f t="shared" si="213"/>
        <v>48000</v>
      </c>
      <c r="AA36" s="268">
        <f t="shared" si="214"/>
        <v>62400</v>
      </c>
      <c r="AB36" s="269" t="str">
        <f t="shared" si="215"/>
        <v>CUMPLE</v>
      </c>
      <c r="AC36" s="268">
        <f t="shared" si="216"/>
        <v>66138</v>
      </c>
      <c r="AD36" s="270">
        <f t="shared" si="217"/>
        <v>462966</v>
      </c>
      <c r="AE36" s="266">
        <f t="shared" si="218"/>
        <v>7</v>
      </c>
      <c r="AF36" s="267">
        <v>44492</v>
      </c>
      <c r="AG36" s="268">
        <f t="shared" si="219"/>
        <v>44492</v>
      </c>
      <c r="AH36" s="268">
        <f t="shared" si="220"/>
        <v>57840</v>
      </c>
      <c r="AI36" s="269" t="str">
        <f t="shared" si="221"/>
        <v>CUMPLE</v>
      </c>
      <c r="AJ36" s="268">
        <f t="shared" si="222"/>
        <v>61304</v>
      </c>
      <c r="AK36" s="270">
        <f t="shared" si="223"/>
        <v>429128</v>
      </c>
      <c r="AL36" s="356">
        <f t="shared" si="224"/>
        <v>7</v>
      </c>
      <c r="AM36" s="357"/>
      <c r="AN36" s="358">
        <f t="shared" si="225"/>
        <v>0</v>
      </c>
      <c r="AO36" s="358">
        <f t="shared" si="226"/>
        <v>0</v>
      </c>
      <c r="AP36" s="359" t="str">
        <f t="shared" si="227"/>
        <v>CUMPLE</v>
      </c>
      <c r="AQ36" s="358">
        <f t="shared" si="228"/>
        <v>0</v>
      </c>
      <c r="AR36" s="360">
        <f t="shared" si="229"/>
        <v>0</v>
      </c>
      <c r="AS36" s="266">
        <f t="shared" si="230"/>
        <v>7</v>
      </c>
      <c r="AT36" s="434">
        <v>43431</v>
      </c>
      <c r="AU36" s="268">
        <f t="shared" si="231"/>
        <v>43431</v>
      </c>
      <c r="AV36" s="268">
        <f t="shared" si="232"/>
        <v>56460</v>
      </c>
      <c r="AW36" s="269" t="str">
        <f t="shared" si="233"/>
        <v>CUMPLE</v>
      </c>
      <c r="AX36" s="268">
        <f t="shared" si="234"/>
        <v>59842</v>
      </c>
      <c r="AY36" s="270">
        <f t="shared" si="235"/>
        <v>418894</v>
      </c>
      <c r="AZ36" s="266">
        <f t="shared" si="236"/>
        <v>7</v>
      </c>
      <c r="BA36" s="439">
        <v>45707</v>
      </c>
      <c r="BB36" s="268">
        <f t="shared" si="237"/>
        <v>45707</v>
      </c>
      <c r="BC36" s="268">
        <f t="shared" si="238"/>
        <v>59419</v>
      </c>
      <c r="BD36" s="269" t="str">
        <f t="shared" si="239"/>
        <v>CUMPLE</v>
      </c>
      <c r="BE36" s="268">
        <f t="shared" si="240"/>
        <v>62978</v>
      </c>
      <c r="BF36" s="270">
        <f t="shared" si="241"/>
        <v>440846</v>
      </c>
      <c r="BG36" s="266">
        <f t="shared" si="242"/>
        <v>7</v>
      </c>
      <c r="BH36" s="196">
        <v>45403</v>
      </c>
      <c r="BI36" s="268">
        <f t="shared" si="243"/>
        <v>45403</v>
      </c>
      <c r="BJ36" s="268">
        <f t="shared" si="244"/>
        <v>59024</v>
      </c>
      <c r="BK36" s="269" t="str">
        <f t="shared" si="245"/>
        <v>CUMPLE</v>
      </c>
      <c r="BL36" s="268">
        <f t="shared" si="246"/>
        <v>62559</v>
      </c>
      <c r="BM36" s="270">
        <f t="shared" si="247"/>
        <v>437913</v>
      </c>
      <c r="BN36" s="266">
        <f t="shared" si="248"/>
        <v>7</v>
      </c>
      <c r="BO36" s="196">
        <v>43576</v>
      </c>
      <c r="BP36" s="268">
        <f t="shared" si="249"/>
        <v>43576</v>
      </c>
      <c r="BQ36" s="268">
        <f t="shared" si="250"/>
        <v>56649</v>
      </c>
      <c r="BR36" s="269" t="str">
        <f t="shared" si="251"/>
        <v>CUMPLE</v>
      </c>
      <c r="BS36" s="268">
        <f t="shared" si="252"/>
        <v>60042</v>
      </c>
      <c r="BT36" s="270">
        <f t="shared" si="253"/>
        <v>420294</v>
      </c>
      <c r="BU36" s="266">
        <f t="shared" si="254"/>
        <v>7</v>
      </c>
      <c r="BV36" s="441">
        <v>45649</v>
      </c>
      <c r="BW36" s="268">
        <f t="shared" si="255"/>
        <v>45649</v>
      </c>
      <c r="BX36" s="268">
        <f t="shared" si="256"/>
        <v>59344</v>
      </c>
      <c r="BY36" s="269" t="str">
        <f t="shared" si="257"/>
        <v>CUMPLE</v>
      </c>
      <c r="BZ36" s="268">
        <f t="shared" si="258"/>
        <v>62898</v>
      </c>
      <c r="CA36" s="270">
        <f t="shared" si="259"/>
        <v>440286</v>
      </c>
      <c r="CB36" s="266">
        <f t="shared" si="260"/>
        <v>7</v>
      </c>
      <c r="CC36" s="267">
        <v>44538</v>
      </c>
      <c r="CD36" s="268">
        <f t="shared" si="261"/>
        <v>44538</v>
      </c>
      <c r="CE36" s="268">
        <f t="shared" si="262"/>
        <v>57899</v>
      </c>
      <c r="CF36" s="269" t="str">
        <f t="shared" si="263"/>
        <v>CUMPLE</v>
      </c>
      <c r="CG36" s="268">
        <f t="shared" si="264"/>
        <v>61367</v>
      </c>
      <c r="CH36" s="270">
        <f t="shared" si="265"/>
        <v>429569</v>
      </c>
      <c r="CI36" s="266">
        <f t="shared" si="266"/>
        <v>7</v>
      </c>
      <c r="CJ36" s="267">
        <v>45933</v>
      </c>
      <c r="CK36" s="268">
        <f t="shared" si="267"/>
        <v>45933</v>
      </c>
      <c r="CL36" s="268">
        <f t="shared" si="268"/>
        <v>59713</v>
      </c>
      <c r="CM36" s="269" t="str">
        <f t="shared" si="269"/>
        <v>CUMPLE</v>
      </c>
      <c r="CN36" s="268">
        <f t="shared" si="270"/>
        <v>63290</v>
      </c>
      <c r="CO36" s="270">
        <f t="shared" si="271"/>
        <v>443030</v>
      </c>
      <c r="CP36" s="266">
        <f t="shared" si="272"/>
        <v>7</v>
      </c>
      <c r="CQ36" s="267">
        <v>45366</v>
      </c>
      <c r="CR36" s="268">
        <f t="shared" si="273"/>
        <v>45366</v>
      </c>
      <c r="CS36" s="268">
        <f t="shared" si="274"/>
        <v>58976</v>
      </c>
      <c r="CT36" s="269" t="str">
        <f t="shared" si="275"/>
        <v>CUMPLE</v>
      </c>
      <c r="CU36" s="268">
        <f t="shared" si="276"/>
        <v>62508</v>
      </c>
      <c r="CV36" s="270">
        <f t="shared" si="277"/>
        <v>437556</v>
      </c>
      <c r="CW36" s="266">
        <f t="shared" si="278"/>
        <v>7</v>
      </c>
      <c r="CX36" s="196">
        <v>45642</v>
      </c>
      <c r="CY36" s="268">
        <f t="shared" si="279"/>
        <v>45642</v>
      </c>
      <c r="CZ36" s="268">
        <f t="shared" si="280"/>
        <v>59335</v>
      </c>
      <c r="DA36" s="269" t="str">
        <f t="shared" si="281"/>
        <v>CUMPLE</v>
      </c>
      <c r="DB36" s="268">
        <f t="shared" si="282"/>
        <v>62889</v>
      </c>
      <c r="DC36" s="270">
        <f t="shared" si="283"/>
        <v>440223</v>
      </c>
      <c r="DD36" s="266">
        <f t="shared" si="284"/>
        <v>7</v>
      </c>
      <c r="DE36" s="267">
        <v>44338</v>
      </c>
      <c r="DF36" s="268">
        <f t="shared" si="285"/>
        <v>44338</v>
      </c>
      <c r="DG36" s="268">
        <f t="shared" si="286"/>
        <v>57639</v>
      </c>
      <c r="DH36" s="269" t="str">
        <f t="shared" si="287"/>
        <v>CUMPLE</v>
      </c>
      <c r="DI36" s="268">
        <f t="shared" si="288"/>
        <v>61092</v>
      </c>
      <c r="DJ36" s="270">
        <f t="shared" si="289"/>
        <v>427644</v>
      </c>
      <c r="DK36" s="266">
        <f t="shared" si="290"/>
        <v>7</v>
      </c>
      <c r="DL36" s="267">
        <v>45501</v>
      </c>
      <c r="DM36" s="268">
        <f t="shared" si="291"/>
        <v>45501</v>
      </c>
      <c r="DN36" s="268">
        <f t="shared" si="292"/>
        <v>59151</v>
      </c>
      <c r="DO36" s="269" t="str">
        <f t="shared" si="293"/>
        <v>CUMPLE</v>
      </c>
      <c r="DP36" s="268">
        <f t="shared" si="294"/>
        <v>62694</v>
      </c>
      <c r="DQ36" s="270">
        <f t="shared" si="295"/>
        <v>438858</v>
      </c>
      <c r="DR36" s="356">
        <f t="shared" si="296"/>
        <v>7</v>
      </c>
      <c r="DS36" s="357"/>
      <c r="DT36" s="358">
        <f t="shared" si="297"/>
        <v>0</v>
      </c>
      <c r="DU36" s="358">
        <f t="shared" si="298"/>
        <v>0</v>
      </c>
      <c r="DV36" s="359" t="str">
        <f t="shared" si="299"/>
        <v>CUMPLE</v>
      </c>
      <c r="DW36" s="358">
        <f t="shared" si="300"/>
        <v>0</v>
      </c>
      <c r="DX36" s="360">
        <f t="shared" si="301"/>
        <v>0</v>
      </c>
      <c r="DY36" s="356">
        <f t="shared" si="302"/>
        <v>7</v>
      </c>
      <c r="DZ36" s="357"/>
      <c r="EA36" s="358">
        <f t="shared" si="303"/>
        <v>0</v>
      </c>
      <c r="EB36" s="358">
        <f t="shared" si="304"/>
        <v>0</v>
      </c>
      <c r="EC36" s="359" t="str">
        <f t="shared" si="305"/>
        <v>CUMPLE</v>
      </c>
      <c r="ED36" s="358">
        <f t="shared" si="306"/>
        <v>0</v>
      </c>
      <c r="EE36" s="360">
        <f t="shared" si="307"/>
        <v>0</v>
      </c>
      <c r="EF36" s="266">
        <f t="shared" si="308"/>
        <v>7</v>
      </c>
      <c r="EG36" s="267">
        <v>44285</v>
      </c>
      <c r="EH36" s="268">
        <f t="shared" si="309"/>
        <v>44285</v>
      </c>
      <c r="EI36" s="268">
        <f t="shared" si="310"/>
        <v>57571</v>
      </c>
      <c r="EJ36" s="269" t="str">
        <f t="shared" si="311"/>
        <v>CUMPLE</v>
      </c>
      <c r="EK36" s="268">
        <f t="shared" si="312"/>
        <v>61019</v>
      </c>
      <c r="EL36" s="270">
        <f t="shared" si="313"/>
        <v>427133</v>
      </c>
      <c r="EM36" s="356">
        <f t="shared" si="314"/>
        <v>7</v>
      </c>
      <c r="EN36" s="357"/>
      <c r="EO36" s="358">
        <f t="shared" si="315"/>
        <v>0</v>
      </c>
      <c r="EP36" s="358">
        <f t="shared" si="316"/>
        <v>0</v>
      </c>
      <c r="EQ36" s="359" t="str">
        <f t="shared" si="317"/>
        <v>CUMPLE</v>
      </c>
      <c r="ER36" s="358">
        <f t="shared" si="318"/>
        <v>0</v>
      </c>
      <c r="ES36" s="360">
        <f t="shared" si="319"/>
        <v>0</v>
      </c>
      <c r="ET36" s="266">
        <f t="shared" si="320"/>
        <v>7</v>
      </c>
      <c r="EU36" s="267">
        <v>46606</v>
      </c>
      <c r="EV36" s="268">
        <f t="shared" si="321"/>
        <v>46606</v>
      </c>
      <c r="EW36" s="268">
        <f t="shared" si="322"/>
        <v>60588</v>
      </c>
      <c r="EX36" s="269" t="str">
        <f t="shared" si="323"/>
        <v>CUMPLE</v>
      </c>
      <c r="EY36" s="268">
        <f t="shared" si="324"/>
        <v>64217</v>
      </c>
      <c r="EZ36" s="270">
        <f t="shared" si="325"/>
        <v>449519</v>
      </c>
      <c r="FA36" s="266">
        <f t="shared" si="326"/>
        <v>7</v>
      </c>
      <c r="FB36" s="196">
        <v>45582</v>
      </c>
      <c r="FC36" s="268">
        <f t="shared" si="327"/>
        <v>45582</v>
      </c>
      <c r="FD36" s="268">
        <f t="shared" si="328"/>
        <v>59257</v>
      </c>
      <c r="FE36" s="269" t="str">
        <f t="shared" si="329"/>
        <v>CUMPLE</v>
      </c>
      <c r="FF36" s="268">
        <f t="shared" si="330"/>
        <v>62806</v>
      </c>
      <c r="FG36" s="270">
        <f t="shared" si="331"/>
        <v>439642</v>
      </c>
      <c r="FH36" s="266">
        <f t="shared" si="332"/>
        <v>7</v>
      </c>
      <c r="FI36" s="267">
        <v>44811</v>
      </c>
      <c r="FJ36" s="268">
        <f t="shared" si="333"/>
        <v>44811</v>
      </c>
      <c r="FK36" s="268">
        <f t="shared" si="334"/>
        <v>58254</v>
      </c>
      <c r="FL36" s="269" t="str">
        <f t="shared" si="335"/>
        <v>CUMPLE</v>
      </c>
      <c r="FM36" s="268">
        <f t="shared" si="336"/>
        <v>61744</v>
      </c>
      <c r="FN36" s="270">
        <f t="shared" si="337"/>
        <v>432208</v>
      </c>
      <c r="FO36" s="266">
        <f t="shared" si="338"/>
        <v>7</v>
      </c>
      <c r="FP36" s="267" t="s">
        <v>840</v>
      </c>
      <c r="FQ36" s="268">
        <f t="shared" si="339"/>
        <v>44456</v>
      </c>
      <c r="FR36" s="268">
        <f t="shared" si="340"/>
        <v>57793</v>
      </c>
      <c r="FS36" s="269" t="str">
        <f t="shared" si="341"/>
        <v>CUMPLE</v>
      </c>
      <c r="FT36" s="268">
        <f t="shared" si="342"/>
        <v>61254</v>
      </c>
      <c r="FU36" s="270">
        <f t="shared" si="343"/>
        <v>428778</v>
      </c>
      <c r="FV36" s="266">
        <f t="shared" si="344"/>
        <v>7</v>
      </c>
      <c r="FW36" s="267">
        <v>45198</v>
      </c>
      <c r="FX36" s="268">
        <f t="shared" si="345"/>
        <v>45198</v>
      </c>
      <c r="FY36" s="268">
        <f t="shared" si="346"/>
        <v>58757</v>
      </c>
      <c r="FZ36" s="269" t="str">
        <f t="shared" si="347"/>
        <v>CUMPLE</v>
      </c>
      <c r="GA36" s="268">
        <f t="shared" si="348"/>
        <v>62277</v>
      </c>
      <c r="GB36" s="270">
        <f t="shared" si="349"/>
        <v>435939</v>
      </c>
      <c r="GC36" s="356">
        <f t="shared" si="350"/>
        <v>7</v>
      </c>
      <c r="GD36" s="357"/>
      <c r="GE36" s="358">
        <f t="shared" si="351"/>
        <v>0</v>
      </c>
      <c r="GF36" s="358">
        <f t="shared" si="352"/>
        <v>0</v>
      </c>
      <c r="GG36" s="359" t="str">
        <f t="shared" si="353"/>
        <v>CUMPLE</v>
      </c>
      <c r="GH36" s="358">
        <f t="shared" si="354"/>
        <v>0</v>
      </c>
      <c r="GI36" s="360">
        <f t="shared" si="355"/>
        <v>0</v>
      </c>
      <c r="GJ36" s="266">
        <f t="shared" si="356"/>
        <v>7</v>
      </c>
      <c r="GK36" s="196">
        <v>45714</v>
      </c>
      <c r="GL36" s="268">
        <f t="shared" si="357"/>
        <v>45714</v>
      </c>
      <c r="GM36" s="268">
        <f t="shared" si="358"/>
        <v>59428</v>
      </c>
      <c r="GN36" s="269" t="str">
        <f t="shared" si="359"/>
        <v>CUMPLE</v>
      </c>
      <c r="GO36" s="268">
        <f t="shared" si="360"/>
        <v>62988</v>
      </c>
      <c r="GP36" s="270">
        <f t="shared" si="361"/>
        <v>440916</v>
      </c>
      <c r="GQ36" s="266">
        <f t="shared" si="362"/>
        <v>7</v>
      </c>
      <c r="GR36" s="407">
        <v>45808</v>
      </c>
      <c r="GS36" s="268">
        <f t="shared" si="363"/>
        <v>45808</v>
      </c>
      <c r="GT36" s="268">
        <f t="shared" si="364"/>
        <v>59550</v>
      </c>
      <c r="GU36" s="269" t="str">
        <f t="shared" si="365"/>
        <v>CUMPLE</v>
      </c>
      <c r="GV36" s="268">
        <f t="shared" si="366"/>
        <v>63117</v>
      </c>
      <c r="GW36" s="270">
        <f t="shared" si="367"/>
        <v>441819</v>
      </c>
      <c r="GX36" s="356">
        <f t="shared" si="368"/>
        <v>7</v>
      </c>
      <c r="GY36" s="357"/>
      <c r="GZ36" s="358">
        <f t="shared" si="369"/>
        <v>0</v>
      </c>
      <c r="HA36" s="358">
        <f t="shared" si="370"/>
        <v>0</v>
      </c>
      <c r="HB36" s="359" t="str">
        <f t="shared" si="371"/>
        <v>CUMPLE</v>
      </c>
      <c r="HC36" s="358">
        <f t="shared" si="372"/>
        <v>0</v>
      </c>
      <c r="HD36" s="360">
        <f t="shared" si="373"/>
        <v>0</v>
      </c>
      <c r="HE36" s="266">
        <f t="shared" si="374"/>
        <v>7</v>
      </c>
      <c r="HF36" s="411">
        <v>45328</v>
      </c>
      <c r="HG36" s="268">
        <f t="shared" si="375"/>
        <v>45328</v>
      </c>
      <c r="HH36" s="268">
        <f t="shared" si="376"/>
        <v>58926</v>
      </c>
      <c r="HI36" s="269" t="str">
        <f t="shared" si="377"/>
        <v>CUMPLE</v>
      </c>
      <c r="HJ36" s="268">
        <f t="shared" si="378"/>
        <v>62456</v>
      </c>
      <c r="HK36" s="270">
        <f t="shared" si="379"/>
        <v>437192</v>
      </c>
      <c r="HL36" s="266">
        <f t="shared" si="380"/>
        <v>7</v>
      </c>
      <c r="HM36" s="417">
        <v>45707</v>
      </c>
      <c r="HN36" s="268">
        <f t="shared" si="381"/>
        <v>45707</v>
      </c>
      <c r="HO36" s="268">
        <f t="shared" si="382"/>
        <v>59419</v>
      </c>
      <c r="HP36" s="269" t="str">
        <f t="shared" si="383"/>
        <v>CUMPLE</v>
      </c>
      <c r="HQ36" s="268">
        <f t="shared" si="384"/>
        <v>62978</v>
      </c>
      <c r="HR36" s="270">
        <f t="shared" si="385"/>
        <v>440846</v>
      </c>
      <c r="HS36" s="266">
        <f t="shared" si="386"/>
        <v>7</v>
      </c>
      <c r="HT36" s="196">
        <v>45526</v>
      </c>
      <c r="HU36" s="268">
        <f t="shared" si="387"/>
        <v>45526</v>
      </c>
      <c r="HV36" s="268">
        <f t="shared" si="388"/>
        <v>59184</v>
      </c>
      <c r="HW36" s="269" t="str">
        <f t="shared" si="389"/>
        <v>CUMPLE</v>
      </c>
      <c r="HX36" s="268">
        <f t="shared" si="390"/>
        <v>62729</v>
      </c>
      <c r="HY36" s="270">
        <f t="shared" si="391"/>
        <v>439103</v>
      </c>
      <c r="HZ36" s="356">
        <f t="shared" si="392"/>
        <v>7</v>
      </c>
      <c r="IA36" s="357"/>
      <c r="IB36" s="358">
        <f t="shared" si="393"/>
        <v>0</v>
      </c>
      <c r="IC36" s="358">
        <f t="shared" si="394"/>
        <v>0</v>
      </c>
      <c r="ID36" s="359" t="str">
        <f t="shared" si="395"/>
        <v>CUMPLE</v>
      </c>
      <c r="IE36" s="358">
        <f t="shared" si="396"/>
        <v>0</v>
      </c>
      <c r="IF36" s="360">
        <f t="shared" si="397"/>
        <v>0</v>
      </c>
    </row>
    <row r="37" spans="1:240" ht="30" customHeight="1" x14ac:dyDescent="0.3">
      <c r="A37" s="204"/>
      <c r="B37" s="192">
        <v>2.0129999999999999</v>
      </c>
      <c r="C37" s="193">
        <v>10439</v>
      </c>
      <c r="D37" s="194" t="s">
        <v>638</v>
      </c>
      <c r="E37" s="193" t="s">
        <v>625</v>
      </c>
      <c r="F37" s="195">
        <v>5</v>
      </c>
      <c r="G37" s="196">
        <v>472866</v>
      </c>
      <c r="H37" s="197">
        <f t="shared" si="199"/>
        <v>614726</v>
      </c>
      <c r="J37" s="356">
        <f t="shared" si="200"/>
        <v>5</v>
      </c>
      <c r="K37" s="357"/>
      <c r="L37" s="358">
        <f t="shared" si="201"/>
        <v>0</v>
      </c>
      <c r="M37" s="358">
        <f t="shared" si="202"/>
        <v>0</v>
      </c>
      <c r="N37" s="359" t="str">
        <f t="shared" si="203"/>
        <v>CUMPLE</v>
      </c>
      <c r="O37" s="358">
        <f t="shared" si="204"/>
        <v>0</v>
      </c>
      <c r="P37" s="360">
        <f t="shared" si="205"/>
        <v>0</v>
      </c>
      <c r="Q37" s="266">
        <f t="shared" si="206"/>
        <v>5</v>
      </c>
      <c r="R37" s="267">
        <v>442487</v>
      </c>
      <c r="S37" s="268">
        <f t="shared" si="207"/>
        <v>442487</v>
      </c>
      <c r="T37" s="268">
        <f t="shared" si="208"/>
        <v>575233</v>
      </c>
      <c r="U37" s="269" t="str">
        <f t="shared" si="209"/>
        <v>CUMPLE</v>
      </c>
      <c r="V37" s="268">
        <f t="shared" si="210"/>
        <v>609688</v>
      </c>
      <c r="W37" s="270">
        <f t="shared" si="211"/>
        <v>3048440</v>
      </c>
      <c r="X37" s="266">
        <f t="shared" si="212"/>
        <v>5</v>
      </c>
      <c r="Y37" s="267">
        <v>472800</v>
      </c>
      <c r="Z37" s="268">
        <f t="shared" si="213"/>
        <v>472800</v>
      </c>
      <c r="AA37" s="268">
        <f t="shared" si="214"/>
        <v>614640</v>
      </c>
      <c r="AB37" s="269" t="str">
        <f t="shared" si="215"/>
        <v>CUMPLE</v>
      </c>
      <c r="AC37" s="268">
        <f t="shared" si="216"/>
        <v>651455</v>
      </c>
      <c r="AD37" s="270">
        <f t="shared" si="217"/>
        <v>3257275</v>
      </c>
      <c r="AE37" s="266">
        <f t="shared" si="218"/>
        <v>5</v>
      </c>
      <c r="AF37" s="267">
        <v>437874</v>
      </c>
      <c r="AG37" s="268">
        <f t="shared" si="219"/>
        <v>437874</v>
      </c>
      <c r="AH37" s="268">
        <f t="shared" si="220"/>
        <v>569236</v>
      </c>
      <c r="AI37" s="269" t="str">
        <f t="shared" si="221"/>
        <v>CUMPLE</v>
      </c>
      <c r="AJ37" s="268">
        <f t="shared" si="222"/>
        <v>603332</v>
      </c>
      <c r="AK37" s="270">
        <f t="shared" si="223"/>
        <v>3016660</v>
      </c>
      <c r="AL37" s="356">
        <f t="shared" si="224"/>
        <v>5</v>
      </c>
      <c r="AM37" s="357"/>
      <c r="AN37" s="358">
        <f t="shared" si="225"/>
        <v>0</v>
      </c>
      <c r="AO37" s="358">
        <f t="shared" si="226"/>
        <v>0</v>
      </c>
      <c r="AP37" s="359" t="str">
        <f t="shared" si="227"/>
        <v>CUMPLE</v>
      </c>
      <c r="AQ37" s="358">
        <f t="shared" si="228"/>
        <v>0</v>
      </c>
      <c r="AR37" s="360">
        <f t="shared" si="229"/>
        <v>0</v>
      </c>
      <c r="AS37" s="266">
        <f t="shared" si="230"/>
        <v>5</v>
      </c>
      <c r="AT37" s="434">
        <v>427468</v>
      </c>
      <c r="AU37" s="268">
        <f t="shared" si="231"/>
        <v>427468</v>
      </c>
      <c r="AV37" s="268">
        <f t="shared" si="232"/>
        <v>555708</v>
      </c>
      <c r="AW37" s="269" t="str">
        <f t="shared" si="233"/>
        <v>CUMPLE</v>
      </c>
      <c r="AX37" s="268">
        <f t="shared" si="234"/>
        <v>588994</v>
      </c>
      <c r="AY37" s="270">
        <f t="shared" si="235"/>
        <v>2944970</v>
      </c>
      <c r="AZ37" s="266">
        <f t="shared" si="236"/>
        <v>5</v>
      </c>
      <c r="BA37" s="439">
        <v>449837</v>
      </c>
      <c r="BB37" s="268">
        <f t="shared" si="237"/>
        <v>449837</v>
      </c>
      <c r="BC37" s="268">
        <f t="shared" si="238"/>
        <v>584788</v>
      </c>
      <c r="BD37" s="269" t="str">
        <f t="shared" si="239"/>
        <v>CUMPLE</v>
      </c>
      <c r="BE37" s="268">
        <f t="shared" si="240"/>
        <v>619815</v>
      </c>
      <c r="BF37" s="270">
        <f t="shared" si="241"/>
        <v>3099075</v>
      </c>
      <c r="BG37" s="266">
        <f t="shared" si="242"/>
        <v>5</v>
      </c>
      <c r="BH37" s="196">
        <v>446857</v>
      </c>
      <c r="BI37" s="268">
        <f t="shared" si="243"/>
        <v>446857</v>
      </c>
      <c r="BJ37" s="268">
        <f t="shared" si="244"/>
        <v>580914</v>
      </c>
      <c r="BK37" s="269" t="str">
        <f t="shared" si="245"/>
        <v>CUMPLE</v>
      </c>
      <c r="BL37" s="268">
        <f t="shared" si="246"/>
        <v>615709</v>
      </c>
      <c r="BM37" s="270">
        <f t="shared" si="247"/>
        <v>3078545</v>
      </c>
      <c r="BN37" s="266">
        <f t="shared" si="248"/>
        <v>5</v>
      </c>
      <c r="BO37" s="196">
        <v>428886</v>
      </c>
      <c r="BP37" s="268">
        <f t="shared" si="249"/>
        <v>428886</v>
      </c>
      <c r="BQ37" s="268">
        <f t="shared" si="250"/>
        <v>557552</v>
      </c>
      <c r="BR37" s="269" t="str">
        <f t="shared" si="251"/>
        <v>CUMPLE</v>
      </c>
      <c r="BS37" s="268">
        <f t="shared" si="252"/>
        <v>590947</v>
      </c>
      <c r="BT37" s="270">
        <f t="shared" si="253"/>
        <v>2954735</v>
      </c>
      <c r="BU37" s="266">
        <f t="shared" si="254"/>
        <v>5</v>
      </c>
      <c r="BV37" s="441">
        <v>449269</v>
      </c>
      <c r="BW37" s="268">
        <f t="shared" si="255"/>
        <v>449269</v>
      </c>
      <c r="BX37" s="268">
        <f t="shared" si="256"/>
        <v>584050</v>
      </c>
      <c r="BY37" s="269" t="str">
        <f t="shared" si="257"/>
        <v>CUMPLE</v>
      </c>
      <c r="BZ37" s="268">
        <f t="shared" si="258"/>
        <v>619032</v>
      </c>
      <c r="CA37" s="270">
        <f t="shared" si="259"/>
        <v>3095160</v>
      </c>
      <c r="CB37" s="266">
        <f t="shared" si="260"/>
        <v>5</v>
      </c>
      <c r="CC37" s="267">
        <v>438345</v>
      </c>
      <c r="CD37" s="268">
        <f t="shared" si="261"/>
        <v>438345</v>
      </c>
      <c r="CE37" s="268">
        <f t="shared" si="262"/>
        <v>569849</v>
      </c>
      <c r="CF37" s="269" t="str">
        <f t="shared" si="263"/>
        <v>CUMPLE</v>
      </c>
      <c r="CG37" s="268">
        <f t="shared" si="264"/>
        <v>603981</v>
      </c>
      <c r="CH37" s="270">
        <f t="shared" si="265"/>
        <v>3019905</v>
      </c>
      <c r="CI37" s="266">
        <f t="shared" si="266"/>
        <v>5</v>
      </c>
      <c r="CJ37" s="267">
        <v>452060</v>
      </c>
      <c r="CK37" s="268">
        <f t="shared" si="267"/>
        <v>452060</v>
      </c>
      <c r="CL37" s="268">
        <f t="shared" si="268"/>
        <v>587678</v>
      </c>
      <c r="CM37" s="269" t="str">
        <f t="shared" si="269"/>
        <v>CUMPLE</v>
      </c>
      <c r="CN37" s="268">
        <f t="shared" si="270"/>
        <v>622878</v>
      </c>
      <c r="CO37" s="270">
        <f t="shared" si="271"/>
        <v>3114390</v>
      </c>
      <c r="CP37" s="266">
        <f t="shared" si="272"/>
        <v>5</v>
      </c>
      <c r="CQ37" s="267">
        <v>446480</v>
      </c>
      <c r="CR37" s="268">
        <f t="shared" si="273"/>
        <v>446480</v>
      </c>
      <c r="CS37" s="268">
        <f t="shared" si="274"/>
        <v>580424</v>
      </c>
      <c r="CT37" s="269" t="str">
        <f t="shared" si="275"/>
        <v>CUMPLE</v>
      </c>
      <c r="CU37" s="268">
        <f t="shared" si="276"/>
        <v>615190</v>
      </c>
      <c r="CV37" s="270">
        <f t="shared" si="277"/>
        <v>3075950</v>
      </c>
      <c r="CW37" s="266">
        <f t="shared" si="278"/>
        <v>5</v>
      </c>
      <c r="CX37" s="196">
        <v>449220</v>
      </c>
      <c r="CY37" s="268">
        <f t="shared" si="279"/>
        <v>449220</v>
      </c>
      <c r="CZ37" s="268">
        <f t="shared" si="280"/>
        <v>583986</v>
      </c>
      <c r="DA37" s="269" t="str">
        <f t="shared" si="281"/>
        <v>CUMPLE</v>
      </c>
      <c r="DB37" s="268">
        <f t="shared" si="282"/>
        <v>618965</v>
      </c>
      <c r="DC37" s="270">
        <f t="shared" si="283"/>
        <v>3094825</v>
      </c>
      <c r="DD37" s="266">
        <f t="shared" si="284"/>
        <v>5</v>
      </c>
      <c r="DE37" s="267">
        <v>436361</v>
      </c>
      <c r="DF37" s="268">
        <f t="shared" si="285"/>
        <v>436361</v>
      </c>
      <c r="DG37" s="268">
        <f t="shared" si="286"/>
        <v>567269</v>
      </c>
      <c r="DH37" s="269" t="str">
        <f t="shared" si="287"/>
        <v>CUMPLE</v>
      </c>
      <c r="DI37" s="268">
        <f t="shared" si="288"/>
        <v>601247</v>
      </c>
      <c r="DJ37" s="270">
        <f t="shared" si="289"/>
        <v>3006235</v>
      </c>
      <c r="DK37" s="266">
        <f t="shared" si="290"/>
        <v>5</v>
      </c>
      <c r="DL37" s="267">
        <v>447804</v>
      </c>
      <c r="DM37" s="268">
        <f t="shared" si="291"/>
        <v>447804</v>
      </c>
      <c r="DN37" s="268">
        <f t="shared" si="292"/>
        <v>582145</v>
      </c>
      <c r="DO37" s="269" t="str">
        <f t="shared" si="293"/>
        <v>CUMPLE</v>
      </c>
      <c r="DP37" s="268">
        <f t="shared" si="294"/>
        <v>617014</v>
      </c>
      <c r="DQ37" s="270">
        <f t="shared" si="295"/>
        <v>3085070</v>
      </c>
      <c r="DR37" s="356">
        <f t="shared" si="296"/>
        <v>5</v>
      </c>
      <c r="DS37" s="357"/>
      <c r="DT37" s="358">
        <f t="shared" si="297"/>
        <v>0</v>
      </c>
      <c r="DU37" s="358">
        <f t="shared" si="298"/>
        <v>0</v>
      </c>
      <c r="DV37" s="359" t="str">
        <f t="shared" si="299"/>
        <v>CUMPLE</v>
      </c>
      <c r="DW37" s="358">
        <f t="shared" si="300"/>
        <v>0</v>
      </c>
      <c r="DX37" s="360">
        <f t="shared" si="301"/>
        <v>0</v>
      </c>
      <c r="DY37" s="356">
        <f t="shared" si="302"/>
        <v>5</v>
      </c>
      <c r="DZ37" s="357"/>
      <c r="EA37" s="358">
        <f t="shared" si="303"/>
        <v>0</v>
      </c>
      <c r="EB37" s="358">
        <f t="shared" si="304"/>
        <v>0</v>
      </c>
      <c r="EC37" s="359" t="str">
        <f t="shared" si="305"/>
        <v>CUMPLE</v>
      </c>
      <c r="ED37" s="358">
        <f t="shared" si="306"/>
        <v>0</v>
      </c>
      <c r="EE37" s="360">
        <f t="shared" si="307"/>
        <v>0</v>
      </c>
      <c r="EF37" s="266">
        <f t="shared" si="308"/>
        <v>5</v>
      </c>
      <c r="EG37" s="267">
        <v>435841</v>
      </c>
      <c r="EH37" s="268">
        <f t="shared" si="309"/>
        <v>435841</v>
      </c>
      <c r="EI37" s="268">
        <f t="shared" si="310"/>
        <v>566593</v>
      </c>
      <c r="EJ37" s="269" t="str">
        <f t="shared" si="311"/>
        <v>CUMPLE</v>
      </c>
      <c r="EK37" s="268">
        <f t="shared" si="312"/>
        <v>600530</v>
      </c>
      <c r="EL37" s="270">
        <f t="shared" si="313"/>
        <v>3002650</v>
      </c>
      <c r="EM37" s="356">
        <f t="shared" si="314"/>
        <v>5</v>
      </c>
      <c r="EN37" s="357"/>
      <c r="EO37" s="358">
        <f t="shared" si="315"/>
        <v>0</v>
      </c>
      <c r="EP37" s="358">
        <f t="shared" si="316"/>
        <v>0</v>
      </c>
      <c r="EQ37" s="359" t="str">
        <f t="shared" si="317"/>
        <v>CUMPLE</v>
      </c>
      <c r="ER37" s="358">
        <f t="shared" si="318"/>
        <v>0</v>
      </c>
      <c r="ES37" s="360">
        <f t="shared" si="319"/>
        <v>0</v>
      </c>
      <c r="ET37" s="266">
        <f t="shared" si="320"/>
        <v>5</v>
      </c>
      <c r="EU37" s="267">
        <v>458680</v>
      </c>
      <c r="EV37" s="268">
        <f t="shared" si="321"/>
        <v>458680</v>
      </c>
      <c r="EW37" s="268">
        <f t="shared" si="322"/>
        <v>596284</v>
      </c>
      <c r="EX37" s="269" t="str">
        <f t="shared" si="323"/>
        <v>CUMPLE</v>
      </c>
      <c r="EY37" s="268">
        <f t="shared" si="324"/>
        <v>632000</v>
      </c>
      <c r="EZ37" s="270">
        <f t="shared" si="325"/>
        <v>3160000</v>
      </c>
      <c r="FA37" s="266">
        <f t="shared" si="326"/>
        <v>5</v>
      </c>
      <c r="FB37" s="196">
        <v>448608</v>
      </c>
      <c r="FC37" s="268">
        <f t="shared" si="327"/>
        <v>448608</v>
      </c>
      <c r="FD37" s="268">
        <f t="shared" si="328"/>
        <v>583190</v>
      </c>
      <c r="FE37" s="269" t="str">
        <f t="shared" si="329"/>
        <v>CUMPLE</v>
      </c>
      <c r="FF37" s="268">
        <f t="shared" si="330"/>
        <v>618122</v>
      </c>
      <c r="FG37" s="270">
        <f t="shared" si="331"/>
        <v>3090610</v>
      </c>
      <c r="FH37" s="266">
        <f t="shared" si="332"/>
        <v>5</v>
      </c>
      <c r="FI37" s="267">
        <v>441014</v>
      </c>
      <c r="FJ37" s="268">
        <f t="shared" si="333"/>
        <v>441014</v>
      </c>
      <c r="FK37" s="268">
        <f t="shared" si="334"/>
        <v>573318</v>
      </c>
      <c r="FL37" s="269" t="str">
        <f t="shared" si="335"/>
        <v>CUMPLE</v>
      </c>
      <c r="FM37" s="268">
        <f t="shared" si="336"/>
        <v>607658</v>
      </c>
      <c r="FN37" s="270">
        <f t="shared" si="337"/>
        <v>3038290</v>
      </c>
      <c r="FO37" s="266">
        <f t="shared" si="338"/>
        <v>5</v>
      </c>
      <c r="FP37" s="267" t="s">
        <v>841</v>
      </c>
      <c r="FQ37" s="268">
        <f t="shared" si="339"/>
        <v>437524</v>
      </c>
      <c r="FR37" s="268">
        <f t="shared" si="340"/>
        <v>568781</v>
      </c>
      <c r="FS37" s="269" t="str">
        <f t="shared" si="341"/>
        <v>CUMPLE</v>
      </c>
      <c r="FT37" s="268">
        <f t="shared" si="342"/>
        <v>602849</v>
      </c>
      <c r="FU37" s="270">
        <f t="shared" si="343"/>
        <v>3014245</v>
      </c>
      <c r="FV37" s="266">
        <f t="shared" si="344"/>
        <v>5</v>
      </c>
      <c r="FW37" s="267">
        <v>444825</v>
      </c>
      <c r="FX37" s="268">
        <f t="shared" si="345"/>
        <v>444825</v>
      </c>
      <c r="FY37" s="268">
        <f t="shared" si="346"/>
        <v>578273</v>
      </c>
      <c r="FZ37" s="269" t="str">
        <f t="shared" si="347"/>
        <v>CUMPLE</v>
      </c>
      <c r="GA37" s="268">
        <f t="shared" si="348"/>
        <v>612909</v>
      </c>
      <c r="GB37" s="270">
        <f t="shared" si="349"/>
        <v>3064545</v>
      </c>
      <c r="GC37" s="356">
        <f t="shared" si="350"/>
        <v>5</v>
      </c>
      <c r="GD37" s="357"/>
      <c r="GE37" s="358">
        <f t="shared" si="351"/>
        <v>0</v>
      </c>
      <c r="GF37" s="358">
        <f t="shared" si="352"/>
        <v>0</v>
      </c>
      <c r="GG37" s="359" t="str">
        <f t="shared" si="353"/>
        <v>CUMPLE</v>
      </c>
      <c r="GH37" s="358">
        <f t="shared" si="354"/>
        <v>0</v>
      </c>
      <c r="GI37" s="360">
        <f t="shared" si="355"/>
        <v>0</v>
      </c>
      <c r="GJ37" s="266">
        <f t="shared" si="356"/>
        <v>5</v>
      </c>
      <c r="GK37" s="196">
        <v>449904</v>
      </c>
      <c r="GL37" s="268">
        <f t="shared" si="357"/>
        <v>449904</v>
      </c>
      <c r="GM37" s="268">
        <f t="shared" si="358"/>
        <v>584875</v>
      </c>
      <c r="GN37" s="269" t="str">
        <f t="shared" si="359"/>
        <v>CUMPLE</v>
      </c>
      <c r="GO37" s="268">
        <f t="shared" si="360"/>
        <v>619907</v>
      </c>
      <c r="GP37" s="270">
        <f t="shared" si="361"/>
        <v>3099535</v>
      </c>
      <c r="GQ37" s="266">
        <f t="shared" si="362"/>
        <v>5</v>
      </c>
      <c r="GR37" s="407">
        <v>450830</v>
      </c>
      <c r="GS37" s="268">
        <f t="shared" si="363"/>
        <v>450830</v>
      </c>
      <c r="GT37" s="268">
        <f t="shared" si="364"/>
        <v>586079</v>
      </c>
      <c r="GU37" s="269" t="str">
        <f t="shared" si="365"/>
        <v>CUMPLE</v>
      </c>
      <c r="GV37" s="268">
        <f t="shared" si="366"/>
        <v>621183</v>
      </c>
      <c r="GW37" s="270">
        <f t="shared" si="367"/>
        <v>3105915</v>
      </c>
      <c r="GX37" s="356">
        <f t="shared" si="368"/>
        <v>5</v>
      </c>
      <c r="GY37" s="357"/>
      <c r="GZ37" s="358">
        <f t="shared" si="369"/>
        <v>0</v>
      </c>
      <c r="HA37" s="358">
        <f t="shared" si="370"/>
        <v>0</v>
      </c>
      <c r="HB37" s="359" t="str">
        <f t="shared" si="371"/>
        <v>CUMPLE</v>
      </c>
      <c r="HC37" s="358">
        <f t="shared" si="372"/>
        <v>0</v>
      </c>
      <c r="HD37" s="360">
        <f t="shared" si="373"/>
        <v>0</v>
      </c>
      <c r="HE37" s="266">
        <f t="shared" si="374"/>
        <v>5</v>
      </c>
      <c r="HF37" s="411">
        <v>446107</v>
      </c>
      <c r="HG37" s="268">
        <f t="shared" si="375"/>
        <v>446107</v>
      </c>
      <c r="HH37" s="268">
        <f t="shared" si="376"/>
        <v>579939</v>
      </c>
      <c r="HI37" s="269" t="str">
        <f t="shared" si="377"/>
        <v>CUMPLE</v>
      </c>
      <c r="HJ37" s="268">
        <f t="shared" si="378"/>
        <v>614676</v>
      </c>
      <c r="HK37" s="270">
        <f t="shared" si="379"/>
        <v>3073380</v>
      </c>
      <c r="HL37" s="266">
        <f t="shared" si="380"/>
        <v>5</v>
      </c>
      <c r="HM37" s="417">
        <v>449837</v>
      </c>
      <c r="HN37" s="268">
        <f t="shared" si="381"/>
        <v>449837</v>
      </c>
      <c r="HO37" s="268">
        <f t="shared" si="382"/>
        <v>584788</v>
      </c>
      <c r="HP37" s="269" t="str">
        <f t="shared" si="383"/>
        <v>CUMPLE</v>
      </c>
      <c r="HQ37" s="268">
        <f t="shared" si="384"/>
        <v>619815</v>
      </c>
      <c r="HR37" s="270">
        <f t="shared" si="385"/>
        <v>3099075</v>
      </c>
      <c r="HS37" s="266">
        <f t="shared" si="386"/>
        <v>5</v>
      </c>
      <c r="HT37" s="196">
        <v>448055</v>
      </c>
      <c r="HU37" s="268">
        <f t="shared" si="387"/>
        <v>448055</v>
      </c>
      <c r="HV37" s="268">
        <f t="shared" si="388"/>
        <v>582472</v>
      </c>
      <c r="HW37" s="269" t="str">
        <f t="shared" si="389"/>
        <v>CUMPLE</v>
      </c>
      <c r="HX37" s="268">
        <f t="shared" si="390"/>
        <v>617360</v>
      </c>
      <c r="HY37" s="270">
        <f t="shared" si="391"/>
        <v>3086800</v>
      </c>
      <c r="HZ37" s="356">
        <f t="shared" si="392"/>
        <v>5</v>
      </c>
      <c r="IA37" s="357"/>
      <c r="IB37" s="358">
        <f t="shared" si="393"/>
        <v>0</v>
      </c>
      <c r="IC37" s="358">
        <f t="shared" si="394"/>
        <v>0</v>
      </c>
      <c r="ID37" s="359" t="str">
        <f t="shared" si="395"/>
        <v>CUMPLE</v>
      </c>
      <c r="IE37" s="358">
        <f t="shared" si="396"/>
        <v>0</v>
      </c>
      <c r="IF37" s="360">
        <f t="shared" si="397"/>
        <v>0</v>
      </c>
    </row>
    <row r="38" spans="1:240" ht="30" customHeight="1" x14ac:dyDescent="0.3">
      <c r="A38" s="204"/>
      <c r="B38" s="192">
        <v>2.0139999999999998</v>
      </c>
      <c r="C38" s="193">
        <v>12837</v>
      </c>
      <c r="D38" s="194" t="s">
        <v>639</v>
      </c>
      <c r="E38" s="193" t="s">
        <v>629</v>
      </c>
      <c r="F38" s="195">
        <v>4</v>
      </c>
      <c r="G38" s="196">
        <v>61429</v>
      </c>
      <c r="H38" s="197">
        <f t="shared" si="199"/>
        <v>79858</v>
      </c>
      <c r="J38" s="356">
        <f t="shared" si="200"/>
        <v>4</v>
      </c>
      <c r="K38" s="357"/>
      <c r="L38" s="358">
        <f t="shared" si="201"/>
        <v>0</v>
      </c>
      <c r="M38" s="358">
        <f t="shared" si="202"/>
        <v>0</v>
      </c>
      <c r="N38" s="359" t="str">
        <f t="shared" si="203"/>
        <v>CUMPLE</v>
      </c>
      <c r="O38" s="358">
        <f t="shared" si="204"/>
        <v>0</v>
      </c>
      <c r="P38" s="360">
        <f t="shared" si="205"/>
        <v>0</v>
      </c>
      <c r="Q38" s="266">
        <f t="shared" si="206"/>
        <v>4</v>
      </c>
      <c r="R38" s="267">
        <v>57483</v>
      </c>
      <c r="S38" s="268">
        <f t="shared" si="207"/>
        <v>57483</v>
      </c>
      <c r="T38" s="268">
        <f t="shared" si="208"/>
        <v>74728</v>
      </c>
      <c r="U38" s="269" t="str">
        <f t="shared" si="209"/>
        <v>CUMPLE</v>
      </c>
      <c r="V38" s="268">
        <f t="shared" si="210"/>
        <v>79204</v>
      </c>
      <c r="W38" s="270">
        <f t="shared" si="211"/>
        <v>316816</v>
      </c>
      <c r="X38" s="266">
        <f t="shared" si="212"/>
        <v>4</v>
      </c>
      <c r="Y38" s="267">
        <v>61400</v>
      </c>
      <c r="Z38" s="268">
        <f t="shared" si="213"/>
        <v>61400</v>
      </c>
      <c r="AA38" s="268">
        <f t="shared" si="214"/>
        <v>79820</v>
      </c>
      <c r="AB38" s="269" t="str">
        <f t="shared" si="215"/>
        <v>CUMPLE</v>
      </c>
      <c r="AC38" s="268">
        <f t="shared" si="216"/>
        <v>84601</v>
      </c>
      <c r="AD38" s="270">
        <f t="shared" si="217"/>
        <v>338404</v>
      </c>
      <c r="AE38" s="266">
        <f t="shared" si="218"/>
        <v>4</v>
      </c>
      <c r="AF38" s="267">
        <v>56883</v>
      </c>
      <c r="AG38" s="268">
        <f t="shared" si="219"/>
        <v>56883</v>
      </c>
      <c r="AH38" s="268">
        <f t="shared" si="220"/>
        <v>73948</v>
      </c>
      <c r="AI38" s="269" t="str">
        <f t="shared" si="221"/>
        <v>CUMPLE</v>
      </c>
      <c r="AJ38" s="268">
        <f t="shared" si="222"/>
        <v>78377</v>
      </c>
      <c r="AK38" s="270">
        <f t="shared" si="223"/>
        <v>313508</v>
      </c>
      <c r="AL38" s="356">
        <f t="shared" si="224"/>
        <v>4</v>
      </c>
      <c r="AM38" s="357"/>
      <c r="AN38" s="358">
        <f t="shared" si="225"/>
        <v>0</v>
      </c>
      <c r="AO38" s="358">
        <f t="shared" si="226"/>
        <v>0</v>
      </c>
      <c r="AP38" s="359" t="str">
        <f t="shared" si="227"/>
        <v>CUMPLE</v>
      </c>
      <c r="AQ38" s="358">
        <f t="shared" si="228"/>
        <v>0</v>
      </c>
      <c r="AR38" s="360">
        <f t="shared" si="229"/>
        <v>0</v>
      </c>
      <c r="AS38" s="266">
        <f t="shared" si="230"/>
        <v>4</v>
      </c>
      <c r="AT38" s="434">
        <v>55529</v>
      </c>
      <c r="AU38" s="268">
        <f t="shared" si="231"/>
        <v>55529</v>
      </c>
      <c r="AV38" s="268">
        <f t="shared" si="232"/>
        <v>72188</v>
      </c>
      <c r="AW38" s="269" t="str">
        <f t="shared" si="233"/>
        <v>CUMPLE</v>
      </c>
      <c r="AX38" s="268">
        <f t="shared" si="234"/>
        <v>76512</v>
      </c>
      <c r="AY38" s="270">
        <f t="shared" si="235"/>
        <v>306048</v>
      </c>
      <c r="AZ38" s="266">
        <f t="shared" si="236"/>
        <v>4</v>
      </c>
      <c r="BA38" s="439">
        <v>58437</v>
      </c>
      <c r="BB38" s="268">
        <f t="shared" si="237"/>
        <v>58437</v>
      </c>
      <c r="BC38" s="268">
        <f t="shared" si="238"/>
        <v>75968</v>
      </c>
      <c r="BD38" s="269" t="str">
        <f t="shared" si="239"/>
        <v>CUMPLE</v>
      </c>
      <c r="BE38" s="268">
        <f t="shared" si="240"/>
        <v>80518</v>
      </c>
      <c r="BF38" s="270">
        <f t="shared" si="241"/>
        <v>322072</v>
      </c>
      <c r="BG38" s="266">
        <f t="shared" si="242"/>
        <v>4</v>
      </c>
      <c r="BH38" s="196">
        <v>58049</v>
      </c>
      <c r="BI38" s="268">
        <f t="shared" si="243"/>
        <v>58049</v>
      </c>
      <c r="BJ38" s="268">
        <f t="shared" si="244"/>
        <v>75464</v>
      </c>
      <c r="BK38" s="269" t="str">
        <f t="shared" si="245"/>
        <v>CUMPLE</v>
      </c>
      <c r="BL38" s="268">
        <f t="shared" si="246"/>
        <v>79984</v>
      </c>
      <c r="BM38" s="270">
        <f t="shared" si="247"/>
        <v>319936</v>
      </c>
      <c r="BN38" s="266">
        <f t="shared" si="248"/>
        <v>4</v>
      </c>
      <c r="BO38" s="196">
        <v>55713</v>
      </c>
      <c r="BP38" s="268">
        <f t="shared" si="249"/>
        <v>55713</v>
      </c>
      <c r="BQ38" s="268">
        <f t="shared" si="250"/>
        <v>72427</v>
      </c>
      <c r="BR38" s="269" t="str">
        <f t="shared" si="251"/>
        <v>CUMPLE</v>
      </c>
      <c r="BS38" s="268">
        <f t="shared" si="252"/>
        <v>76765</v>
      </c>
      <c r="BT38" s="270">
        <f t="shared" si="253"/>
        <v>307060</v>
      </c>
      <c r="BU38" s="266">
        <f t="shared" si="254"/>
        <v>4</v>
      </c>
      <c r="BV38" s="441">
        <v>58364</v>
      </c>
      <c r="BW38" s="268">
        <f t="shared" si="255"/>
        <v>58364</v>
      </c>
      <c r="BX38" s="268">
        <f t="shared" si="256"/>
        <v>75873</v>
      </c>
      <c r="BY38" s="269" t="str">
        <f t="shared" si="257"/>
        <v>CUMPLE</v>
      </c>
      <c r="BZ38" s="268">
        <f t="shared" si="258"/>
        <v>80418</v>
      </c>
      <c r="CA38" s="270">
        <f t="shared" si="259"/>
        <v>321672</v>
      </c>
      <c r="CB38" s="266">
        <f t="shared" si="260"/>
        <v>4</v>
      </c>
      <c r="CC38" s="267">
        <v>56943</v>
      </c>
      <c r="CD38" s="268">
        <f t="shared" si="261"/>
        <v>56943</v>
      </c>
      <c r="CE38" s="268">
        <f t="shared" si="262"/>
        <v>74026</v>
      </c>
      <c r="CF38" s="269" t="str">
        <f t="shared" si="263"/>
        <v>CUMPLE</v>
      </c>
      <c r="CG38" s="268">
        <f t="shared" si="264"/>
        <v>78460</v>
      </c>
      <c r="CH38" s="270">
        <f t="shared" si="265"/>
        <v>313840</v>
      </c>
      <c r="CI38" s="266">
        <f t="shared" si="266"/>
        <v>4</v>
      </c>
      <c r="CJ38" s="267">
        <v>58726</v>
      </c>
      <c r="CK38" s="268">
        <f t="shared" si="267"/>
        <v>58726</v>
      </c>
      <c r="CL38" s="268">
        <f t="shared" si="268"/>
        <v>76344</v>
      </c>
      <c r="CM38" s="269" t="str">
        <f t="shared" si="269"/>
        <v>CUMPLE</v>
      </c>
      <c r="CN38" s="268">
        <f t="shared" si="270"/>
        <v>80917</v>
      </c>
      <c r="CO38" s="270">
        <f t="shared" si="271"/>
        <v>323668</v>
      </c>
      <c r="CP38" s="266">
        <f t="shared" si="272"/>
        <v>4</v>
      </c>
      <c r="CQ38" s="267">
        <v>58001</v>
      </c>
      <c r="CR38" s="268">
        <f t="shared" si="273"/>
        <v>58001</v>
      </c>
      <c r="CS38" s="268">
        <f t="shared" si="274"/>
        <v>75401</v>
      </c>
      <c r="CT38" s="269" t="str">
        <f t="shared" si="275"/>
        <v>CUMPLE</v>
      </c>
      <c r="CU38" s="268">
        <f t="shared" si="276"/>
        <v>79918</v>
      </c>
      <c r="CV38" s="270">
        <f t="shared" si="277"/>
        <v>319672</v>
      </c>
      <c r="CW38" s="266">
        <f t="shared" si="278"/>
        <v>4</v>
      </c>
      <c r="CX38" s="196">
        <v>58355</v>
      </c>
      <c r="CY38" s="268">
        <f t="shared" si="279"/>
        <v>58355</v>
      </c>
      <c r="CZ38" s="268">
        <f t="shared" si="280"/>
        <v>75862</v>
      </c>
      <c r="DA38" s="269" t="str">
        <f t="shared" si="281"/>
        <v>CUMPLE</v>
      </c>
      <c r="DB38" s="268">
        <f t="shared" si="282"/>
        <v>80405</v>
      </c>
      <c r="DC38" s="270">
        <f t="shared" si="283"/>
        <v>321620</v>
      </c>
      <c r="DD38" s="266">
        <f t="shared" si="284"/>
        <v>4</v>
      </c>
      <c r="DE38" s="267">
        <v>56687</v>
      </c>
      <c r="DF38" s="268">
        <f t="shared" si="285"/>
        <v>56687</v>
      </c>
      <c r="DG38" s="268">
        <f t="shared" si="286"/>
        <v>73693</v>
      </c>
      <c r="DH38" s="269" t="str">
        <f t="shared" si="287"/>
        <v>CUMPLE</v>
      </c>
      <c r="DI38" s="268">
        <f t="shared" si="288"/>
        <v>78107</v>
      </c>
      <c r="DJ38" s="270">
        <f t="shared" si="289"/>
        <v>312428</v>
      </c>
      <c r="DK38" s="266">
        <f t="shared" si="290"/>
        <v>4</v>
      </c>
      <c r="DL38" s="267">
        <v>58173</v>
      </c>
      <c r="DM38" s="268">
        <f t="shared" si="291"/>
        <v>58173</v>
      </c>
      <c r="DN38" s="268">
        <f t="shared" si="292"/>
        <v>75625</v>
      </c>
      <c r="DO38" s="269" t="str">
        <f t="shared" si="293"/>
        <v>CUMPLE</v>
      </c>
      <c r="DP38" s="268">
        <f t="shared" si="294"/>
        <v>80155</v>
      </c>
      <c r="DQ38" s="270">
        <f t="shared" si="295"/>
        <v>320620</v>
      </c>
      <c r="DR38" s="356">
        <f t="shared" si="296"/>
        <v>4</v>
      </c>
      <c r="DS38" s="357"/>
      <c r="DT38" s="358">
        <f t="shared" si="297"/>
        <v>0</v>
      </c>
      <c r="DU38" s="358">
        <f t="shared" si="298"/>
        <v>0</v>
      </c>
      <c r="DV38" s="359" t="str">
        <f t="shared" si="299"/>
        <v>CUMPLE</v>
      </c>
      <c r="DW38" s="358">
        <f t="shared" si="300"/>
        <v>0</v>
      </c>
      <c r="DX38" s="360">
        <f t="shared" si="301"/>
        <v>0</v>
      </c>
      <c r="DY38" s="356">
        <f t="shared" si="302"/>
        <v>4</v>
      </c>
      <c r="DZ38" s="357"/>
      <c r="EA38" s="358">
        <f t="shared" si="303"/>
        <v>0</v>
      </c>
      <c r="EB38" s="358">
        <f t="shared" si="304"/>
        <v>0</v>
      </c>
      <c r="EC38" s="359" t="str">
        <f t="shared" si="305"/>
        <v>CUMPLE</v>
      </c>
      <c r="ED38" s="358">
        <f t="shared" si="306"/>
        <v>0</v>
      </c>
      <c r="EE38" s="360">
        <f t="shared" si="307"/>
        <v>0</v>
      </c>
      <c r="EF38" s="266">
        <f t="shared" si="308"/>
        <v>4</v>
      </c>
      <c r="EG38" s="267">
        <v>56619</v>
      </c>
      <c r="EH38" s="268">
        <f t="shared" si="309"/>
        <v>56619</v>
      </c>
      <c r="EI38" s="268">
        <f t="shared" si="310"/>
        <v>73605</v>
      </c>
      <c r="EJ38" s="269" t="str">
        <f t="shared" si="311"/>
        <v>CUMPLE</v>
      </c>
      <c r="EK38" s="268">
        <f t="shared" si="312"/>
        <v>78013</v>
      </c>
      <c r="EL38" s="270">
        <f t="shared" si="313"/>
        <v>312052</v>
      </c>
      <c r="EM38" s="356">
        <f t="shared" si="314"/>
        <v>4</v>
      </c>
      <c r="EN38" s="357"/>
      <c r="EO38" s="358">
        <f t="shared" si="315"/>
        <v>0</v>
      </c>
      <c r="EP38" s="358">
        <f t="shared" si="316"/>
        <v>0</v>
      </c>
      <c r="EQ38" s="359" t="str">
        <f t="shared" si="317"/>
        <v>CUMPLE</v>
      </c>
      <c r="ER38" s="358">
        <f t="shared" si="318"/>
        <v>0</v>
      </c>
      <c r="ES38" s="360">
        <f t="shared" si="319"/>
        <v>0</v>
      </c>
      <c r="ET38" s="266">
        <f t="shared" si="320"/>
        <v>4</v>
      </c>
      <c r="EU38" s="267">
        <v>59586</v>
      </c>
      <c r="EV38" s="268">
        <f t="shared" si="321"/>
        <v>59586</v>
      </c>
      <c r="EW38" s="268">
        <f t="shared" si="322"/>
        <v>77462</v>
      </c>
      <c r="EX38" s="269" t="str">
        <f t="shared" si="323"/>
        <v>CUMPLE</v>
      </c>
      <c r="EY38" s="268">
        <f t="shared" si="324"/>
        <v>82102</v>
      </c>
      <c r="EZ38" s="270">
        <f t="shared" si="325"/>
        <v>328408</v>
      </c>
      <c r="FA38" s="266">
        <f t="shared" si="326"/>
        <v>4</v>
      </c>
      <c r="FB38" s="196">
        <v>58278</v>
      </c>
      <c r="FC38" s="268">
        <f t="shared" si="327"/>
        <v>58278</v>
      </c>
      <c r="FD38" s="268">
        <f t="shared" si="328"/>
        <v>75761</v>
      </c>
      <c r="FE38" s="269" t="str">
        <f t="shared" si="329"/>
        <v>CUMPLE</v>
      </c>
      <c r="FF38" s="268">
        <f t="shared" si="330"/>
        <v>80299</v>
      </c>
      <c r="FG38" s="270">
        <f t="shared" si="331"/>
        <v>321196</v>
      </c>
      <c r="FH38" s="266">
        <f t="shared" si="332"/>
        <v>4</v>
      </c>
      <c r="FI38" s="267">
        <v>57291</v>
      </c>
      <c r="FJ38" s="268">
        <f t="shared" si="333"/>
        <v>57291</v>
      </c>
      <c r="FK38" s="268">
        <f t="shared" si="334"/>
        <v>74478</v>
      </c>
      <c r="FL38" s="269" t="str">
        <f t="shared" si="335"/>
        <v>CUMPLE</v>
      </c>
      <c r="FM38" s="268">
        <f t="shared" si="336"/>
        <v>78939</v>
      </c>
      <c r="FN38" s="270">
        <f t="shared" si="337"/>
        <v>315756</v>
      </c>
      <c r="FO38" s="266">
        <f t="shared" si="338"/>
        <v>4</v>
      </c>
      <c r="FP38" s="267" t="s">
        <v>842</v>
      </c>
      <c r="FQ38" s="268">
        <f t="shared" si="339"/>
        <v>56838</v>
      </c>
      <c r="FR38" s="268">
        <f t="shared" si="340"/>
        <v>73889</v>
      </c>
      <c r="FS38" s="269" t="str">
        <f t="shared" si="341"/>
        <v>CUMPLE</v>
      </c>
      <c r="FT38" s="268">
        <f t="shared" si="342"/>
        <v>78315</v>
      </c>
      <c r="FU38" s="270">
        <f t="shared" si="343"/>
        <v>313260</v>
      </c>
      <c r="FV38" s="266">
        <f t="shared" si="344"/>
        <v>4</v>
      </c>
      <c r="FW38" s="267">
        <v>57786</v>
      </c>
      <c r="FX38" s="268">
        <f t="shared" si="345"/>
        <v>57786</v>
      </c>
      <c r="FY38" s="268">
        <f t="shared" si="346"/>
        <v>75122</v>
      </c>
      <c r="FZ38" s="269" t="str">
        <f t="shared" si="347"/>
        <v>CUMPLE</v>
      </c>
      <c r="GA38" s="268">
        <f t="shared" si="348"/>
        <v>79621</v>
      </c>
      <c r="GB38" s="270">
        <f t="shared" si="349"/>
        <v>318484</v>
      </c>
      <c r="GC38" s="356">
        <f t="shared" si="350"/>
        <v>4</v>
      </c>
      <c r="GD38" s="357"/>
      <c r="GE38" s="358">
        <f t="shared" si="351"/>
        <v>0</v>
      </c>
      <c r="GF38" s="358">
        <f t="shared" si="352"/>
        <v>0</v>
      </c>
      <c r="GG38" s="359" t="str">
        <f t="shared" si="353"/>
        <v>CUMPLE</v>
      </c>
      <c r="GH38" s="358">
        <f t="shared" si="354"/>
        <v>0</v>
      </c>
      <c r="GI38" s="360">
        <f t="shared" si="355"/>
        <v>0</v>
      </c>
      <c r="GJ38" s="266">
        <f t="shared" si="356"/>
        <v>4</v>
      </c>
      <c r="GK38" s="196">
        <v>58446</v>
      </c>
      <c r="GL38" s="268">
        <f t="shared" si="357"/>
        <v>58446</v>
      </c>
      <c r="GM38" s="268">
        <f t="shared" si="358"/>
        <v>75980</v>
      </c>
      <c r="GN38" s="269" t="str">
        <f t="shared" si="359"/>
        <v>CUMPLE</v>
      </c>
      <c r="GO38" s="268">
        <f t="shared" si="360"/>
        <v>80531</v>
      </c>
      <c r="GP38" s="270">
        <f t="shared" si="361"/>
        <v>322124</v>
      </c>
      <c r="GQ38" s="266">
        <f t="shared" si="362"/>
        <v>4</v>
      </c>
      <c r="GR38" s="407">
        <v>58566</v>
      </c>
      <c r="GS38" s="268">
        <f t="shared" si="363"/>
        <v>58566</v>
      </c>
      <c r="GT38" s="268">
        <f t="shared" si="364"/>
        <v>76136</v>
      </c>
      <c r="GU38" s="269" t="str">
        <f t="shared" si="365"/>
        <v>CUMPLE</v>
      </c>
      <c r="GV38" s="268">
        <f t="shared" si="366"/>
        <v>80696</v>
      </c>
      <c r="GW38" s="270">
        <f t="shared" si="367"/>
        <v>322784</v>
      </c>
      <c r="GX38" s="356">
        <f t="shared" si="368"/>
        <v>4</v>
      </c>
      <c r="GY38" s="357"/>
      <c r="GZ38" s="358">
        <f t="shared" si="369"/>
        <v>0</v>
      </c>
      <c r="HA38" s="358">
        <f t="shared" si="370"/>
        <v>0</v>
      </c>
      <c r="HB38" s="359" t="str">
        <f t="shared" si="371"/>
        <v>CUMPLE</v>
      </c>
      <c r="HC38" s="358">
        <f t="shared" si="372"/>
        <v>0</v>
      </c>
      <c r="HD38" s="360">
        <f t="shared" si="373"/>
        <v>0</v>
      </c>
      <c r="HE38" s="266">
        <f t="shared" si="374"/>
        <v>4</v>
      </c>
      <c r="HF38" s="411">
        <v>57953</v>
      </c>
      <c r="HG38" s="268">
        <f t="shared" si="375"/>
        <v>57953</v>
      </c>
      <c r="HH38" s="268">
        <f t="shared" si="376"/>
        <v>75339</v>
      </c>
      <c r="HI38" s="269" t="str">
        <f t="shared" si="377"/>
        <v>CUMPLE</v>
      </c>
      <c r="HJ38" s="268">
        <f t="shared" si="378"/>
        <v>79851</v>
      </c>
      <c r="HK38" s="270">
        <f t="shared" si="379"/>
        <v>319404</v>
      </c>
      <c r="HL38" s="266">
        <f t="shared" si="380"/>
        <v>4</v>
      </c>
      <c r="HM38" s="417">
        <v>58437</v>
      </c>
      <c r="HN38" s="268">
        <f t="shared" si="381"/>
        <v>58437</v>
      </c>
      <c r="HO38" s="268">
        <f t="shared" si="382"/>
        <v>75968</v>
      </c>
      <c r="HP38" s="269" t="str">
        <f t="shared" si="383"/>
        <v>CUMPLE</v>
      </c>
      <c r="HQ38" s="268">
        <f t="shared" si="384"/>
        <v>80518</v>
      </c>
      <c r="HR38" s="270">
        <f t="shared" si="385"/>
        <v>322072</v>
      </c>
      <c r="HS38" s="266">
        <f t="shared" si="386"/>
        <v>4</v>
      </c>
      <c r="HT38" s="196">
        <v>58206</v>
      </c>
      <c r="HU38" s="268">
        <f t="shared" si="387"/>
        <v>58206</v>
      </c>
      <c r="HV38" s="268">
        <f t="shared" si="388"/>
        <v>75668</v>
      </c>
      <c r="HW38" s="269" t="str">
        <f t="shared" si="389"/>
        <v>CUMPLE</v>
      </c>
      <c r="HX38" s="268">
        <f t="shared" si="390"/>
        <v>80200</v>
      </c>
      <c r="HY38" s="270">
        <f t="shared" si="391"/>
        <v>320800</v>
      </c>
      <c r="HZ38" s="356">
        <f t="shared" si="392"/>
        <v>4</v>
      </c>
      <c r="IA38" s="357"/>
      <c r="IB38" s="358">
        <f t="shared" si="393"/>
        <v>0</v>
      </c>
      <c r="IC38" s="358">
        <f t="shared" si="394"/>
        <v>0</v>
      </c>
      <c r="ID38" s="359" t="str">
        <f t="shared" si="395"/>
        <v>CUMPLE</v>
      </c>
      <c r="IE38" s="358">
        <f t="shared" si="396"/>
        <v>0</v>
      </c>
      <c r="IF38" s="360">
        <f t="shared" si="397"/>
        <v>0</v>
      </c>
    </row>
    <row r="39" spans="1:240" ht="30" customHeight="1" x14ac:dyDescent="0.3">
      <c r="A39" s="204"/>
      <c r="B39" s="192">
        <v>2.0150000000000001</v>
      </c>
      <c r="C39" s="193">
        <v>15219</v>
      </c>
      <c r="D39" s="194" t="s">
        <v>640</v>
      </c>
      <c r="E39" s="193" t="s">
        <v>629</v>
      </c>
      <c r="F39" s="195">
        <v>3</v>
      </c>
      <c r="G39" s="196">
        <v>31673</v>
      </c>
      <c r="H39" s="197">
        <f t="shared" si="199"/>
        <v>41175</v>
      </c>
      <c r="J39" s="356">
        <f t="shared" si="200"/>
        <v>3</v>
      </c>
      <c r="K39" s="357"/>
      <c r="L39" s="358">
        <f t="shared" si="201"/>
        <v>0</v>
      </c>
      <c r="M39" s="358">
        <f t="shared" si="202"/>
        <v>0</v>
      </c>
      <c r="N39" s="359" t="str">
        <f t="shared" si="203"/>
        <v>CUMPLE</v>
      </c>
      <c r="O39" s="358">
        <f t="shared" si="204"/>
        <v>0</v>
      </c>
      <c r="P39" s="360">
        <f t="shared" si="205"/>
        <v>0</v>
      </c>
      <c r="Q39" s="266">
        <f t="shared" si="206"/>
        <v>3</v>
      </c>
      <c r="R39" s="267">
        <v>29638</v>
      </c>
      <c r="S39" s="268">
        <f t="shared" si="207"/>
        <v>29638</v>
      </c>
      <c r="T39" s="268">
        <f t="shared" si="208"/>
        <v>38529</v>
      </c>
      <c r="U39" s="269" t="str">
        <f t="shared" si="209"/>
        <v>CUMPLE</v>
      </c>
      <c r="V39" s="268">
        <f t="shared" si="210"/>
        <v>40837</v>
      </c>
      <c r="W39" s="270">
        <f t="shared" si="211"/>
        <v>122511</v>
      </c>
      <c r="X39" s="266">
        <f t="shared" si="212"/>
        <v>3</v>
      </c>
      <c r="Y39" s="267">
        <v>31600</v>
      </c>
      <c r="Z39" s="268">
        <f t="shared" si="213"/>
        <v>31600</v>
      </c>
      <c r="AA39" s="268">
        <f t="shared" si="214"/>
        <v>41080</v>
      </c>
      <c r="AB39" s="269" t="str">
        <f t="shared" si="215"/>
        <v>CUMPLE</v>
      </c>
      <c r="AC39" s="268">
        <f t="shared" si="216"/>
        <v>43541</v>
      </c>
      <c r="AD39" s="270">
        <f t="shared" si="217"/>
        <v>130623</v>
      </c>
      <c r="AE39" s="266">
        <f t="shared" si="218"/>
        <v>3</v>
      </c>
      <c r="AF39" s="267">
        <v>29329</v>
      </c>
      <c r="AG39" s="268">
        <f t="shared" si="219"/>
        <v>29329</v>
      </c>
      <c r="AH39" s="268">
        <f t="shared" si="220"/>
        <v>38128</v>
      </c>
      <c r="AI39" s="269" t="str">
        <f t="shared" si="221"/>
        <v>CUMPLE</v>
      </c>
      <c r="AJ39" s="268">
        <f t="shared" si="222"/>
        <v>40411</v>
      </c>
      <c r="AK39" s="270">
        <f t="shared" si="223"/>
        <v>121233</v>
      </c>
      <c r="AL39" s="356">
        <f t="shared" si="224"/>
        <v>3</v>
      </c>
      <c r="AM39" s="357"/>
      <c r="AN39" s="358">
        <f t="shared" si="225"/>
        <v>0</v>
      </c>
      <c r="AO39" s="358">
        <f t="shared" si="226"/>
        <v>0</v>
      </c>
      <c r="AP39" s="359" t="str">
        <f t="shared" si="227"/>
        <v>CUMPLE</v>
      </c>
      <c r="AQ39" s="358">
        <f t="shared" si="228"/>
        <v>0</v>
      </c>
      <c r="AR39" s="360">
        <f t="shared" si="229"/>
        <v>0</v>
      </c>
      <c r="AS39" s="266">
        <f t="shared" si="230"/>
        <v>3</v>
      </c>
      <c r="AT39" s="434">
        <v>28629</v>
      </c>
      <c r="AU39" s="268">
        <f t="shared" si="231"/>
        <v>28629</v>
      </c>
      <c r="AV39" s="268">
        <f t="shared" si="232"/>
        <v>37218</v>
      </c>
      <c r="AW39" s="269" t="str">
        <f t="shared" si="233"/>
        <v>CUMPLE</v>
      </c>
      <c r="AX39" s="268">
        <f t="shared" si="234"/>
        <v>39447</v>
      </c>
      <c r="AY39" s="270">
        <f t="shared" si="235"/>
        <v>118341</v>
      </c>
      <c r="AZ39" s="266">
        <f t="shared" si="236"/>
        <v>3</v>
      </c>
      <c r="BA39" s="439">
        <v>30131</v>
      </c>
      <c r="BB39" s="268">
        <f t="shared" si="237"/>
        <v>30131</v>
      </c>
      <c r="BC39" s="268">
        <f t="shared" si="238"/>
        <v>39170</v>
      </c>
      <c r="BD39" s="269" t="str">
        <f t="shared" si="239"/>
        <v>CUMPLE</v>
      </c>
      <c r="BE39" s="268">
        <f t="shared" si="240"/>
        <v>41516</v>
      </c>
      <c r="BF39" s="270">
        <f t="shared" si="241"/>
        <v>124548</v>
      </c>
      <c r="BG39" s="266">
        <f t="shared" si="242"/>
        <v>3</v>
      </c>
      <c r="BH39" s="196">
        <v>29930</v>
      </c>
      <c r="BI39" s="268">
        <f t="shared" si="243"/>
        <v>29930</v>
      </c>
      <c r="BJ39" s="268">
        <f t="shared" si="244"/>
        <v>38909</v>
      </c>
      <c r="BK39" s="269" t="str">
        <f t="shared" si="245"/>
        <v>CUMPLE</v>
      </c>
      <c r="BL39" s="268">
        <f t="shared" si="246"/>
        <v>41240</v>
      </c>
      <c r="BM39" s="270">
        <f t="shared" si="247"/>
        <v>123720</v>
      </c>
      <c r="BN39" s="266">
        <f t="shared" si="248"/>
        <v>3</v>
      </c>
      <c r="BO39" s="196">
        <v>28724</v>
      </c>
      <c r="BP39" s="268">
        <f t="shared" si="249"/>
        <v>28724</v>
      </c>
      <c r="BQ39" s="268">
        <f t="shared" si="250"/>
        <v>37341</v>
      </c>
      <c r="BR39" s="269" t="str">
        <f t="shared" si="251"/>
        <v>CUMPLE</v>
      </c>
      <c r="BS39" s="268">
        <f t="shared" si="252"/>
        <v>39578</v>
      </c>
      <c r="BT39" s="270">
        <f t="shared" si="253"/>
        <v>118734</v>
      </c>
      <c r="BU39" s="266">
        <f t="shared" si="254"/>
        <v>3</v>
      </c>
      <c r="BV39" s="441">
        <v>30092</v>
      </c>
      <c r="BW39" s="268">
        <f t="shared" si="255"/>
        <v>30092</v>
      </c>
      <c r="BX39" s="268">
        <f t="shared" si="256"/>
        <v>39120</v>
      </c>
      <c r="BY39" s="269" t="str">
        <f t="shared" si="257"/>
        <v>CUMPLE</v>
      </c>
      <c r="BZ39" s="268">
        <f t="shared" si="258"/>
        <v>41463</v>
      </c>
      <c r="CA39" s="270">
        <f t="shared" si="259"/>
        <v>124389</v>
      </c>
      <c r="CB39" s="266">
        <f t="shared" si="260"/>
        <v>3</v>
      </c>
      <c r="CC39" s="267">
        <v>29359</v>
      </c>
      <c r="CD39" s="268">
        <f t="shared" si="261"/>
        <v>29359</v>
      </c>
      <c r="CE39" s="268">
        <f t="shared" si="262"/>
        <v>38167</v>
      </c>
      <c r="CF39" s="269" t="str">
        <f t="shared" si="263"/>
        <v>CUMPLE</v>
      </c>
      <c r="CG39" s="268">
        <f t="shared" si="264"/>
        <v>40453</v>
      </c>
      <c r="CH39" s="270">
        <f t="shared" si="265"/>
        <v>121359</v>
      </c>
      <c r="CI39" s="266">
        <f t="shared" si="266"/>
        <v>3</v>
      </c>
      <c r="CJ39" s="267">
        <v>30279</v>
      </c>
      <c r="CK39" s="268">
        <f t="shared" si="267"/>
        <v>30279</v>
      </c>
      <c r="CL39" s="268">
        <f t="shared" si="268"/>
        <v>39363</v>
      </c>
      <c r="CM39" s="269" t="str">
        <f t="shared" si="269"/>
        <v>CUMPLE</v>
      </c>
      <c r="CN39" s="268">
        <f t="shared" si="270"/>
        <v>41720</v>
      </c>
      <c r="CO39" s="270">
        <f t="shared" si="271"/>
        <v>125160</v>
      </c>
      <c r="CP39" s="266">
        <f t="shared" si="272"/>
        <v>3</v>
      </c>
      <c r="CQ39" s="267">
        <v>29906</v>
      </c>
      <c r="CR39" s="268">
        <f t="shared" si="273"/>
        <v>29906</v>
      </c>
      <c r="CS39" s="268">
        <f t="shared" si="274"/>
        <v>38878</v>
      </c>
      <c r="CT39" s="269" t="str">
        <f t="shared" si="275"/>
        <v>CUMPLE</v>
      </c>
      <c r="CU39" s="268">
        <f t="shared" si="276"/>
        <v>41206</v>
      </c>
      <c r="CV39" s="270">
        <f t="shared" si="277"/>
        <v>123618</v>
      </c>
      <c r="CW39" s="266">
        <f t="shared" si="278"/>
        <v>3</v>
      </c>
      <c r="CX39" s="196">
        <v>30086</v>
      </c>
      <c r="CY39" s="268">
        <f t="shared" si="279"/>
        <v>30086</v>
      </c>
      <c r="CZ39" s="268">
        <f t="shared" si="280"/>
        <v>39112</v>
      </c>
      <c r="DA39" s="269" t="str">
        <f t="shared" si="281"/>
        <v>CUMPLE</v>
      </c>
      <c r="DB39" s="268">
        <f t="shared" si="282"/>
        <v>41454</v>
      </c>
      <c r="DC39" s="270">
        <f t="shared" si="283"/>
        <v>124362</v>
      </c>
      <c r="DD39" s="266">
        <f t="shared" si="284"/>
        <v>3</v>
      </c>
      <c r="DE39" s="267">
        <v>29228</v>
      </c>
      <c r="DF39" s="268">
        <f t="shared" si="285"/>
        <v>29228</v>
      </c>
      <c r="DG39" s="268">
        <f t="shared" si="286"/>
        <v>37996</v>
      </c>
      <c r="DH39" s="269" t="str">
        <f t="shared" si="287"/>
        <v>CUMPLE</v>
      </c>
      <c r="DI39" s="268">
        <f t="shared" si="288"/>
        <v>40272</v>
      </c>
      <c r="DJ39" s="270">
        <f t="shared" si="289"/>
        <v>120816</v>
      </c>
      <c r="DK39" s="266">
        <f t="shared" si="290"/>
        <v>3</v>
      </c>
      <c r="DL39" s="267">
        <v>29994</v>
      </c>
      <c r="DM39" s="268">
        <f t="shared" si="291"/>
        <v>29994</v>
      </c>
      <c r="DN39" s="268">
        <f t="shared" si="292"/>
        <v>38992</v>
      </c>
      <c r="DO39" s="269" t="str">
        <f t="shared" si="293"/>
        <v>CUMPLE</v>
      </c>
      <c r="DP39" s="268">
        <f t="shared" si="294"/>
        <v>41328</v>
      </c>
      <c r="DQ39" s="270">
        <f t="shared" si="295"/>
        <v>123984</v>
      </c>
      <c r="DR39" s="356">
        <f t="shared" si="296"/>
        <v>3</v>
      </c>
      <c r="DS39" s="357"/>
      <c r="DT39" s="358">
        <f t="shared" si="297"/>
        <v>0</v>
      </c>
      <c r="DU39" s="358">
        <f t="shared" si="298"/>
        <v>0</v>
      </c>
      <c r="DV39" s="359" t="str">
        <f t="shared" si="299"/>
        <v>CUMPLE</v>
      </c>
      <c r="DW39" s="358">
        <f t="shared" si="300"/>
        <v>0</v>
      </c>
      <c r="DX39" s="360">
        <f t="shared" si="301"/>
        <v>0</v>
      </c>
      <c r="DY39" s="356">
        <f t="shared" si="302"/>
        <v>3</v>
      </c>
      <c r="DZ39" s="357"/>
      <c r="EA39" s="358">
        <f t="shared" si="303"/>
        <v>0</v>
      </c>
      <c r="EB39" s="358">
        <f t="shared" si="304"/>
        <v>0</v>
      </c>
      <c r="EC39" s="359" t="str">
        <f t="shared" si="305"/>
        <v>CUMPLE</v>
      </c>
      <c r="ED39" s="358">
        <f t="shared" si="306"/>
        <v>0</v>
      </c>
      <c r="EE39" s="360">
        <f t="shared" si="307"/>
        <v>0</v>
      </c>
      <c r="EF39" s="266">
        <f t="shared" si="308"/>
        <v>3</v>
      </c>
      <c r="EG39" s="267">
        <v>29193</v>
      </c>
      <c r="EH39" s="268">
        <f t="shared" si="309"/>
        <v>29193</v>
      </c>
      <c r="EI39" s="268">
        <f t="shared" si="310"/>
        <v>37951</v>
      </c>
      <c r="EJ39" s="269" t="str">
        <f t="shared" si="311"/>
        <v>CUMPLE</v>
      </c>
      <c r="EK39" s="268">
        <f t="shared" si="312"/>
        <v>40224</v>
      </c>
      <c r="EL39" s="270">
        <f t="shared" si="313"/>
        <v>120672</v>
      </c>
      <c r="EM39" s="356">
        <f t="shared" si="314"/>
        <v>3</v>
      </c>
      <c r="EN39" s="357"/>
      <c r="EO39" s="358">
        <f t="shared" si="315"/>
        <v>0</v>
      </c>
      <c r="EP39" s="358">
        <f t="shared" si="316"/>
        <v>0</v>
      </c>
      <c r="EQ39" s="359" t="str">
        <f t="shared" si="317"/>
        <v>CUMPLE</v>
      </c>
      <c r="ER39" s="358">
        <f t="shared" si="318"/>
        <v>0</v>
      </c>
      <c r="ES39" s="360">
        <f t="shared" si="319"/>
        <v>0</v>
      </c>
      <c r="ET39" s="266">
        <f t="shared" si="320"/>
        <v>3</v>
      </c>
      <c r="EU39" s="267">
        <v>30723</v>
      </c>
      <c r="EV39" s="268">
        <f t="shared" si="321"/>
        <v>30723</v>
      </c>
      <c r="EW39" s="268">
        <f t="shared" si="322"/>
        <v>39940</v>
      </c>
      <c r="EX39" s="269" t="str">
        <f t="shared" si="323"/>
        <v>CUMPLE</v>
      </c>
      <c r="EY39" s="268">
        <f t="shared" si="324"/>
        <v>42332</v>
      </c>
      <c r="EZ39" s="270">
        <f t="shared" si="325"/>
        <v>126996</v>
      </c>
      <c r="FA39" s="266">
        <f t="shared" si="326"/>
        <v>3</v>
      </c>
      <c r="FB39" s="196">
        <v>30048</v>
      </c>
      <c r="FC39" s="268">
        <f t="shared" si="327"/>
        <v>30048</v>
      </c>
      <c r="FD39" s="268">
        <f t="shared" si="328"/>
        <v>39062</v>
      </c>
      <c r="FE39" s="269" t="str">
        <f t="shared" si="329"/>
        <v>CUMPLE</v>
      </c>
      <c r="FF39" s="268">
        <f t="shared" si="330"/>
        <v>41402</v>
      </c>
      <c r="FG39" s="270">
        <f t="shared" si="331"/>
        <v>124206</v>
      </c>
      <c r="FH39" s="266">
        <f t="shared" si="332"/>
        <v>3</v>
      </c>
      <c r="FI39" s="267">
        <v>29540</v>
      </c>
      <c r="FJ39" s="268">
        <f t="shared" si="333"/>
        <v>29540</v>
      </c>
      <c r="FK39" s="268">
        <f t="shared" si="334"/>
        <v>38402</v>
      </c>
      <c r="FL39" s="269" t="str">
        <f t="shared" si="335"/>
        <v>CUMPLE</v>
      </c>
      <c r="FM39" s="268">
        <f t="shared" si="336"/>
        <v>40702</v>
      </c>
      <c r="FN39" s="270">
        <f t="shared" si="337"/>
        <v>122106</v>
      </c>
      <c r="FO39" s="266">
        <f t="shared" si="338"/>
        <v>3</v>
      </c>
      <c r="FP39" s="267" t="s">
        <v>843</v>
      </c>
      <c r="FQ39" s="268">
        <f t="shared" si="339"/>
        <v>29306</v>
      </c>
      <c r="FR39" s="268">
        <f t="shared" si="340"/>
        <v>38098</v>
      </c>
      <c r="FS39" s="269" t="str">
        <f t="shared" si="341"/>
        <v>CUMPLE</v>
      </c>
      <c r="FT39" s="268">
        <f t="shared" si="342"/>
        <v>40380</v>
      </c>
      <c r="FU39" s="270">
        <f t="shared" si="343"/>
        <v>121140</v>
      </c>
      <c r="FV39" s="266">
        <f t="shared" si="344"/>
        <v>3</v>
      </c>
      <c r="FW39" s="267">
        <v>29795</v>
      </c>
      <c r="FX39" s="268">
        <f t="shared" si="345"/>
        <v>29795</v>
      </c>
      <c r="FY39" s="268">
        <f t="shared" si="346"/>
        <v>38734</v>
      </c>
      <c r="FZ39" s="269" t="str">
        <f t="shared" si="347"/>
        <v>CUMPLE</v>
      </c>
      <c r="GA39" s="268">
        <f t="shared" si="348"/>
        <v>41054</v>
      </c>
      <c r="GB39" s="270">
        <f t="shared" si="349"/>
        <v>123162</v>
      </c>
      <c r="GC39" s="356">
        <f t="shared" si="350"/>
        <v>3</v>
      </c>
      <c r="GD39" s="357"/>
      <c r="GE39" s="358">
        <f t="shared" si="351"/>
        <v>0</v>
      </c>
      <c r="GF39" s="358">
        <f t="shared" si="352"/>
        <v>0</v>
      </c>
      <c r="GG39" s="359" t="str">
        <f t="shared" si="353"/>
        <v>CUMPLE</v>
      </c>
      <c r="GH39" s="358">
        <f t="shared" si="354"/>
        <v>0</v>
      </c>
      <c r="GI39" s="360">
        <f t="shared" si="355"/>
        <v>0</v>
      </c>
      <c r="GJ39" s="266">
        <f t="shared" si="356"/>
        <v>3</v>
      </c>
      <c r="GK39" s="196">
        <v>30135</v>
      </c>
      <c r="GL39" s="268">
        <f t="shared" si="357"/>
        <v>30135</v>
      </c>
      <c r="GM39" s="268">
        <f t="shared" si="358"/>
        <v>39176</v>
      </c>
      <c r="GN39" s="269" t="str">
        <f t="shared" si="359"/>
        <v>CUMPLE</v>
      </c>
      <c r="GO39" s="268">
        <f t="shared" si="360"/>
        <v>41522</v>
      </c>
      <c r="GP39" s="270">
        <f t="shared" si="361"/>
        <v>124566</v>
      </c>
      <c r="GQ39" s="266">
        <f t="shared" si="362"/>
        <v>3</v>
      </c>
      <c r="GR39" s="407">
        <v>30197</v>
      </c>
      <c r="GS39" s="268">
        <f t="shared" si="363"/>
        <v>30197</v>
      </c>
      <c r="GT39" s="268">
        <f t="shared" si="364"/>
        <v>39256</v>
      </c>
      <c r="GU39" s="269" t="str">
        <f t="shared" si="365"/>
        <v>CUMPLE</v>
      </c>
      <c r="GV39" s="268">
        <f t="shared" si="366"/>
        <v>41607</v>
      </c>
      <c r="GW39" s="270">
        <f t="shared" si="367"/>
        <v>124821</v>
      </c>
      <c r="GX39" s="356">
        <f t="shared" si="368"/>
        <v>3</v>
      </c>
      <c r="GY39" s="357"/>
      <c r="GZ39" s="358">
        <f t="shared" si="369"/>
        <v>0</v>
      </c>
      <c r="HA39" s="358">
        <f t="shared" si="370"/>
        <v>0</v>
      </c>
      <c r="HB39" s="359" t="str">
        <f t="shared" si="371"/>
        <v>CUMPLE</v>
      </c>
      <c r="HC39" s="358">
        <f t="shared" si="372"/>
        <v>0</v>
      </c>
      <c r="HD39" s="360">
        <f t="shared" si="373"/>
        <v>0</v>
      </c>
      <c r="HE39" s="266">
        <f t="shared" si="374"/>
        <v>3</v>
      </c>
      <c r="HF39" s="411">
        <v>29881</v>
      </c>
      <c r="HG39" s="268">
        <f t="shared" si="375"/>
        <v>29881</v>
      </c>
      <c r="HH39" s="268">
        <f t="shared" si="376"/>
        <v>38845</v>
      </c>
      <c r="HI39" s="269" t="str">
        <f t="shared" si="377"/>
        <v>CUMPLE</v>
      </c>
      <c r="HJ39" s="268">
        <f t="shared" si="378"/>
        <v>41172</v>
      </c>
      <c r="HK39" s="270">
        <f t="shared" si="379"/>
        <v>123516</v>
      </c>
      <c r="HL39" s="266">
        <f t="shared" si="380"/>
        <v>3</v>
      </c>
      <c r="HM39" s="417">
        <v>30131</v>
      </c>
      <c r="HN39" s="268">
        <f t="shared" si="381"/>
        <v>30131</v>
      </c>
      <c r="HO39" s="268">
        <f t="shared" si="382"/>
        <v>39170</v>
      </c>
      <c r="HP39" s="269" t="str">
        <f t="shared" si="383"/>
        <v>CUMPLE</v>
      </c>
      <c r="HQ39" s="268">
        <f t="shared" si="384"/>
        <v>41516</v>
      </c>
      <c r="HR39" s="270">
        <f t="shared" si="385"/>
        <v>124548</v>
      </c>
      <c r="HS39" s="266">
        <f t="shared" si="386"/>
        <v>3</v>
      </c>
      <c r="HT39" s="196">
        <v>30011</v>
      </c>
      <c r="HU39" s="268">
        <f t="shared" si="387"/>
        <v>30011</v>
      </c>
      <c r="HV39" s="268">
        <f t="shared" si="388"/>
        <v>39014</v>
      </c>
      <c r="HW39" s="269" t="str">
        <f t="shared" si="389"/>
        <v>CUMPLE</v>
      </c>
      <c r="HX39" s="268">
        <f t="shared" si="390"/>
        <v>41351</v>
      </c>
      <c r="HY39" s="270">
        <f t="shared" si="391"/>
        <v>124053</v>
      </c>
      <c r="HZ39" s="356">
        <f t="shared" si="392"/>
        <v>3</v>
      </c>
      <c r="IA39" s="357"/>
      <c r="IB39" s="358">
        <f t="shared" si="393"/>
        <v>0</v>
      </c>
      <c r="IC39" s="358">
        <f t="shared" si="394"/>
        <v>0</v>
      </c>
      <c r="ID39" s="359" t="str">
        <f t="shared" si="395"/>
        <v>CUMPLE</v>
      </c>
      <c r="IE39" s="358">
        <f t="shared" si="396"/>
        <v>0</v>
      </c>
      <c r="IF39" s="360">
        <f t="shared" si="397"/>
        <v>0</v>
      </c>
    </row>
    <row r="40" spans="1:240" ht="30" customHeight="1" x14ac:dyDescent="0.3">
      <c r="A40" s="204"/>
      <c r="B40" s="192">
        <v>2.016</v>
      </c>
      <c r="C40" s="193">
        <v>12408</v>
      </c>
      <c r="D40" s="194" t="s">
        <v>641</v>
      </c>
      <c r="E40" s="193" t="s">
        <v>629</v>
      </c>
      <c r="F40" s="195">
        <v>3</v>
      </c>
      <c r="G40" s="196">
        <v>704961</v>
      </c>
      <c r="H40" s="197">
        <f t="shared" si="199"/>
        <v>916449</v>
      </c>
      <c r="J40" s="356">
        <f t="shared" si="200"/>
        <v>3</v>
      </c>
      <c r="K40" s="357"/>
      <c r="L40" s="358">
        <f t="shared" si="201"/>
        <v>0</v>
      </c>
      <c r="M40" s="358">
        <f t="shared" si="202"/>
        <v>0</v>
      </c>
      <c r="N40" s="359" t="str">
        <f t="shared" si="203"/>
        <v>CUMPLE</v>
      </c>
      <c r="O40" s="358">
        <f t="shared" si="204"/>
        <v>0</v>
      </c>
      <c r="P40" s="360">
        <f t="shared" si="205"/>
        <v>0</v>
      </c>
      <c r="Q40" s="266">
        <f t="shared" si="206"/>
        <v>3</v>
      </c>
      <c r="R40" s="267">
        <v>659671</v>
      </c>
      <c r="S40" s="268">
        <f t="shared" si="207"/>
        <v>659671</v>
      </c>
      <c r="T40" s="268">
        <f t="shared" si="208"/>
        <v>857572</v>
      </c>
      <c r="U40" s="269" t="str">
        <f t="shared" si="209"/>
        <v>CUMPLE</v>
      </c>
      <c r="V40" s="268">
        <f t="shared" si="210"/>
        <v>908938</v>
      </c>
      <c r="W40" s="270">
        <f t="shared" si="211"/>
        <v>2726814</v>
      </c>
      <c r="X40" s="266">
        <f t="shared" si="212"/>
        <v>3</v>
      </c>
      <c r="Y40" s="267">
        <v>704900</v>
      </c>
      <c r="Z40" s="268">
        <f t="shared" si="213"/>
        <v>704900</v>
      </c>
      <c r="AA40" s="268">
        <f t="shared" si="214"/>
        <v>916370</v>
      </c>
      <c r="AB40" s="269" t="str">
        <f t="shared" si="215"/>
        <v>CUMPLE</v>
      </c>
      <c r="AC40" s="268">
        <f t="shared" si="216"/>
        <v>971258</v>
      </c>
      <c r="AD40" s="270">
        <f t="shared" si="217"/>
        <v>2913774</v>
      </c>
      <c r="AE40" s="266">
        <f t="shared" si="218"/>
        <v>3</v>
      </c>
      <c r="AF40" s="267">
        <v>652794</v>
      </c>
      <c r="AG40" s="268">
        <f t="shared" si="219"/>
        <v>652794</v>
      </c>
      <c r="AH40" s="268">
        <f t="shared" si="220"/>
        <v>848632</v>
      </c>
      <c r="AI40" s="269" t="str">
        <f t="shared" si="221"/>
        <v>CUMPLE</v>
      </c>
      <c r="AJ40" s="268">
        <f t="shared" si="222"/>
        <v>899463</v>
      </c>
      <c r="AK40" s="270">
        <f t="shared" si="223"/>
        <v>2698389</v>
      </c>
      <c r="AL40" s="356">
        <f t="shared" si="224"/>
        <v>3</v>
      </c>
      <c r="AM40" s="357"/>
      <c r="AN40" s="358">
        <f t="shared" si="225"/>
        <v>0</v>
      </c>
      <c r="AO40" s="358">
        <f t="shared" si="226"/>
        <v>0</v>
      </c>
      <c r="AP40" s="359" t="str">
        <f t="shared" si="227"/>
        <v>CUMPLE</v>
      </c>
      <c r="AQ40" s="358">
        <f t="shared" si="228"/>
        <v>0</v>
      </c>
      <c r="AR40" s="360">
        <f t="shared" si="229"/>
        <v>0</v>
      </c>
      <c r="AS40" s="266">
        <f t="shared" si="230"/>
        <v>3</v>
      </c>
      <c r="AT40" s="434">
        <v>637282</v>
      </c>
      <c r="AU40" s="268">
        <f t="shared" si="231"/>
        <v>637282</v>
      </c>
      <c r="AV40" s="268">
        <f t="shared" si="232"/>
        <v>828467</v>
      </c>
      <c r="AW40" s="269" t="str">
        <f t="shared" si="233"/>
        <v>CUMPLE</v>
      </c>
      <c r="AX40" s="268">
        <f t="shared" si="234"/>
        <v>878089</v>
      </c>
      <c r="AY40" s="270">
        <f t="shared" si="235"/>
        <v>2634267</v>
      </c>
      <c r="AZ40" s="266">
        <f t="shared" si="236"/>
        <v>3</v>
      </c>
      <c r="BA40" s="439">
        <v>670629</v>
      </c>
      <c r="BB40" s="268">
        <f t="shared" si="237"/>
        <v>670629</v>
      </c>
      <c r="BC40" s="268">
        <f t="shared" si="238"/>
        <v>871818</v>
      </c>
      <c r="BD40" s="269" t="str">
        <f t="shared" si="239"/>
        <v>CUMPLE</v>
      </c>
      <c r="BE40" s="268">
        <f t="shared" si="240"/>
        <v>924037</v>
      </c>
      <c r="BF40" s="270">
        <f t="shared" si="241"/>
        <v>2772111</v>
      </c>
      <c r="BG40" s="266">
        <f t="shared" si="242"/>
        <v>3</v>
      </c>
      <c r="BH40" s="196">
        <v>666187</v>
      </c>
      <c r="BI40" s="268">
        <f t="shared" si="243"/>
        <v>666187</v>
      </c>
      <c r="BJ40" s="268">
        <f t="shared" si="244"/>
        <v>866043</v>
      </c>
      <c r="BK40" s="269" t="str">
        <f t="shared" si="245"/>
        <v>CUMPLE</v>
      </c>
      <c r="BL40" s="268">
        <f t="shared" si="246"/>
        <v>917916</v>
      </c>
      <c r="BM40" s="270">
        <f t="shared" si="247"/>
        <v>2753748</v>
      </c>
      <c r="BN40" s="266">
        <f t="shared" si="248"/>
        <v>3</v>
      </c>
      <c r="BO40" s="196">
        <v>639397</v>
      </c>
      <c r="BP40" s="268">
        <f t="shared" si="249"/>
        <v>639397</v>
      </c>
      <c r="BQ40" s="268">
        <f t="shared" si="250"/>
        <v>831216</v>
      </c>
      <c r="BR40" s="269" t="str">
        <f t="shared" si="251"/>
        <v>CUMPLE</v>
      </c>
      <c r="BS40" s="268">
        <f t="shared" si="252"/>
        <v>881003</v>
      </c>
      <c r="BT40" s="270">
        <f t="shared" si="253"/>
        <v>2643009</v>
      </c>
      <c r="BU40" s="266">
        <f t="shared" si="254"/>
        <v>3</v>
      </c>
      <c r="BV40" s="441">
        <v>669783</v>
      </c>
      <c r="BW40" s="268">
        <f t="shared" si="255"/>
        <v>669783</v>
      </c>
      <c r="BX40" s="268">
        <f t="shared" si="256"/>
        <v>870718</v>
      </c>
      <c r="BY40" s="269" t="str">
        <f t="shared" si="257"/>
        <v>CUMPLE</v>
      </c>
      <c r="BZ40" s="268">
        <f t="shared" si="258"/>
        <v>922871</v>
      </c>
      <c r="CA40" s="270">
        <f t="shared" si="259"/>
        <v>2768613</v>
      </c>
      <c r="CB40" s="266">
        <f t="shared" si="260"/>
        <v>3</v>
      </c>
      <c r="CC40" s="267">
        <v>653497</v>
      </c>
      <c r="CD40" s="268">
        <f t="shared" si="261"/>
        <v>653497</v>
      </c>
      <c r="CE40" s="268">
        <f t="shared" si="262"/>
        <v>849546</v>
      </c>
      <c r="CF40" s="269" t="str">
        <f t="shared" si="263"/>
        <v>CUMPLE</v>
      </c>
      <c r="CG40" s="268">
        <f t="shared" si="264"/>
        <v>900431</v>
      </c>
      <c r="CH40" s="270">
        <f t="shared" si="265"/>
        <v>2701293</v>
      </c>
      <c r="CI40" s="266">
        <f t="shared" si="266"/>
        <v>3</v>
      </c>
      <c r="CJ40" s="267">
        <v>673943</v>
      </c>
      <c r="CK40" s="268">
        <f t="shared" si="267"/>
        <v>673943</v>
      </c>
      <c r="CL40" s="268">
        <f t="shared" si="268"/>
        <v>876126</v>
      </c>
      <c r="CM40" s="269" t="str">
        <f t="shared" si="269"/>
        <v>CUMPLE</v>
      </c>
      <c r="CN40" s="268">
        <f t="shared" si="270"/>
        <v>928603</v>
      </c>
      <c r="CO40" s="270">
        <f t="shared" si="271"/>
        <v>2785809</v>
      </c>
      <c r="CP40" s="266">
        <f t="shared" si="272"/>
        <v>3</v>
      </c>
      <c r="CQ40" s="267">
        <v>665624</v>
      </c>
      <c r="CR40" s="268">
        <f t="shared" si="273"/>
        <v>665624</v>
      </c>
      <c r="CS40" s="268">
        <f t="shared" si="274"/>
        <v>865311</v>
      </c>
      <c r="CT40" s="269" t="str">
        <f t="shared" si="275"/>
        <v>CUMPLE</v>
      </c>
      <c r="CU40" s="268">
        <f t="shared" si="276"/>
        <v>917141</v>
      </c>
      <c r="CV40" s="270">
        <f t="shared" si="277"/>
        <v>2751423</v>
      </c>
      <c r="CW40" s="266">
        <f t="shared" si="278"/>
        <v>3</v>
      </c>
      <c r="CX40" s="196">
        <v>669710</v>
      </c>
      <c r="CY40" s="268">
        <f t="shared" si="279"/>
        <v>669710</v>
      </c>
      <c r="CZ40" s="268">
        <f t="shared" si="280"/>
        <v>870623</v>
      </c>
      <c r="DA40" s="269" t="str">
        <f t="shared" si="281"/>
        <v>CUMPLE</v>
      </c>
      <c r="DB40" s="268">
        <f t="shared" si="282"/>
        <v>922771</v>
      </c>
      <c r="DC40" s="270">
        <f t="shared" si="283"/>
        <v>2768313</v>
      </c>
      <c r="DD40" s="266">
        <f t="shared" si="284"/>
        <v>3</v>
      </c>
      <c r="DE40" s="267">
        <v>650538</v>
      </c>
      <c r="DF40" s="268">
        <f t="shared" si="285"/>
        <v>650538</v>
      </c>
      <c r="DG40" s="268">
        <f t="shared" si="286"/>
        <v>845699</v>
      </c>
      <c r="DH40" s="269" t="str">
        <f t="shared" si="287"/>
        <v>CUMPLE</v>
      </c>
      <c r="DI40" s="268">
        <f t="shared" si="288"/>
        <v>896354</v>
      </c>
      <c r="DJ40" s="270">
        <f t="shared" si="289"/>
        <v>2689062</v>
      </c>
      <c r="DK40" s="266">
        <f t="shared" si="290"/>
        <v>3</v>
      </c>
      <c r="DL40" s="267">
        <v>667598</v>
      </c>
      <c r="DM40" s="268">
        <f t="shared" si="291"/>
        <v>667598</v>
      </c>
      <c r="DN40" s="268">
        <f t="shared" si="292"/>
        <v>867877</v>
      </c>
      <c r="DO40" s="269" t="str">
        <f t="shared" si="293"/>
        <v>CUMPLE</v>
      </c>
      <c r="DP40" s="268">
        <f t="shared" si="294"/>
        <v>919861</v>
      </c>
      <c r="DQ40" s="270">
        <f t="shared" si="295"/>
        <v>2759583</v>
      </c>
      <c r="DR40" s="356">
        <f t="shared" si="296"/>
        <v>3</v>
      </c>
      <c r="DS40" s="357"/>
      <c r="DT40" s="358">
        <f t="shared" si="297"/>
        <v>0</v>
      </c>
      <c r="DU40" s="358">
        <f t="shared" si="298"/>
        <v>0</v>
      </c>
      <c r="DV40" s="359" t="str">
        <f t="shared" si="299"/>
        <v>CUMPLE</v>
      </c>
      <c r="DW40" s="358">
        <f t="shared" si="300"/>
        <v>0</v>
      </c>
      <c r="DX40" s="360">
        <f t="shared" si="301"/>
        <v>0</v>
      </c>
      <c r="DY40" s="356">
        <f t="shared" si="302"/>
        <v>3</v>
      </c>
      <c r="DZ40" s="357"/>
      <c r="EA40" s="358">
        <f t="shared" si="303"/>
        <v>0</v>
      </c>
      <c r="EB40" s="358">
        <f t="shared" si="304"/>
        <v>0</v>
      </c>
      <c r="EC40" s="359" t="str">
        <f t="shared" si="305"/>
        <v>CUMPLE</v>
      </c>
      <c r="ED40" s="358">
        <f t="shared" si="306"/>
        <v>0</v>
      </c>
      <c r="EE40" s="360">
        <f t="shared" si="307"/>
        <v>0</v>
      </c>
      <c r="EF40" s="266">
        <f t="shared" si="308"/>
        <v>3</v>
      </c>
      <c r="EG40" s="267">
        <v>649763</v>
      </c>
      <c r="EH40" s="268">
        <f t="shared" si="309"/>
        <v>649763</v>
      </c>
      <c r="EI40" s="268">
        <f t="shared" si="310"/>
        <v>844692</v>
      </c>
      <c r="EJ40" s="269" t="str">
        <f t="shared" si="311"/>
        <v>CUMPLE</v>
      </c>
      <c r="EK40" s="268">
        <f t="shared" si="312"/>
        <v>895286</v>
      </c>
      <c r="EL40" s="270">
        <f t="shared" si="313"/>
        <v>2685858</v>
      </c>
      <c r="EM40" s="356">
        <f t="shared" si="314"/>
        <v>3</v>
      </c>
      <c r="EN40" s="357"/>
      <c r="EO40" s="358">
        <f t="shared" si="315"/>
        <v>0</v>
      </c>
      <c r="EP40" s="358">
        <f t="shared" si="316"/>
        <v>0</v>
      </c>
      <c r="EQ40" s="359" t="str">
        <f t="shared" si="317"/>
        <v>CUMPLE</v>
      </c>
      <c r="ER40" s="358">
        <f t="shared" si="318"/>
        <v>0</v>
      </c>
      <c r="ES40" s="360">
        <f t="shared" si="319"/>
        <v>0</v>
      </c>
      <c r="ET40" s="266">
        <f t="shared" si="320"/>
        <v>3</v>
      </c>
      <c r="EU40" s="267">
        <v>683812</v>
      </c>
      <c r="EV40" s="268">
        <f t="shared" si="321"/>
        <v>683812</v>
      </c>
      <c r="EW40" s="268">
        <f t="shared" si="322"/>
        <v>888956</v>
      </c>
      <c r="EX40" s="269" t="str">
        <f t="shared" si="323"/>
        <v>CUMPLE</v>
      </c>
      <c r="EY40" s="268">
        <f t="shared" si="324"/>
        <v>942201</v>
      </c>
      <c r="EZ40" s="270">
        <f t="shared" si="325"/>
        <v>2826603</v>
      </c>
      <c r="FA40" s="266">
        <f t="shared" si="326"/>
        <v>3</v>
      </c>
      <c r="FB40" s="196">
        <v>668797</v>
      </c>
      <c r="FC40" s="268">
        <f t="shared" si="327"/>
        <v>668797</v>
      </c>
      <c r="FD40" s="268">
        <f t="shared" si="328"/>
        <v>869436</v>
      </c>
      <c r="FE40" s="269" t="str">
        <f t="shared" si="329"/>
        <v>CUMPLE</v>
      </c>
      <c r="FF40" s="268">
        <f t="shared" si="330"/>
        <v>921513</v>
      </c>
      <c r="FG40" s="270">
        <f t="shared" si="331"/>
        <v>2764539</v>
      </c>
      <c r="FH40" s="266">
        <f t="shared" si="332"/>
        <v>3</v>
      </c>
      <c r="FI40" s="267">
        <v>657476</v>
      </c>
      <c r="FJ40" s="268">
        <f t="shared" si="333"/>
        <v>657476</v>
      </c>
      <c r="FK40" s="268">
        <f t="shared" si="334"/>
        <v>854719</v>
      </c>
      <c r="FL40" s="269" t="str">
        <f t="shared" si="335"/>
        <v>CUMPLE</v>
      </c>
      <c r="FM40" s="268">
        <f t="shared" si="336"/>
        <v>905914</v>
      </c>
      <c r="FN40" s="270">
        <f t="shared" si="337"/>
        <v>2717742</v>
      </c>
      <c r="FO40" s="266">
        <f t="shared" si="338"/>
        <v>3</v>
      </c>
      <c r="FP40" s="267" t="s">
        <v>844</v>
      </c>
      <c r="FQ40" s="268">
        <f t="shared" si="339"/>
        <v>652272</v>
      </c>
      <c r="FR40" s="268">
        <f t="shared" si="340"/>
        <v>847954</v>
      </c>
      <c r="FS40" s="269" t="str">
        <f t="shared" si="341"/>
        <v>CUMPLE</v>
      </c>
      <c r="FT40" s="268">
        <f t="shared" si="342"/>
        <v>898743</v>
      </c>
      <c r="FU40" s="270">
        <f t="shared" si="343"/>
        <v>2696229</v>
      </c>
      <c r="FV40" s="266">
        <f t="shared" si="344"/>
        <v>3</v>
      </c>
      <c r="FW40" s="267">
        <v>663157</v>
      </c>
      <c r="FX40" s="268">
        <f t="shared" si="345"/>
        <v>663157</v>
      </c>
      <c r="FY40" s="268">
        <f t="shared" si="346"/>
        <v>862104</v>
      </c>
      <c r="FZ40" s="269" t="str">
        <f t="shared" si="347"/>
        <v>CUMPLE</v>
      </c>
      <c r="GA40" s="268">
        <f t="shared" si="348"/>
        <v>913741</v>
      </c>
      <c r="GB40" s="270">
        <f t="shared" si="349"/>
        <v>2741223</v>
      </c>
      <c r="GC40" s="356">
        <f t="shared" si="350"/>
        <v>3</v>
      </c>
      <c r="GD40" s="357"/>
      <c r="GE40" s="358">
        <f t="shared" si="351"/>
        <v>0</v>
      </c>
      <c r="GF40" s="358">
        <f t="shared" si="352"/>
        <v>0</v>
      </c>
      <c r="GG40" s="359" t="str">
        <f t="shared" si="353"/>
        <v>CUMPLE</v>
      </c>
      <c r="GH40" s="358">
        <f t="shared" si="354"/>
        <v>0</v>
      </c>
      <c r="GI40" s="360">
        <f t="shared" si="355"/>
        <v>0</v>
      </c>
      <c r="GJ40" s="266">
        <f t="shared" si="356"/>
        <v>3</v>
      </c>
      <c r="GK40" s="196">
        <v>670728</v>
      </c>
      <c r="GL40" s="268">
        <f t="shared" si="357"/>
        <v>670728</v>
      </c>
      <c r="GM40" s="268">
        <f t="shared" si="358"/>
        <v>871946</v>
      </c>
      <c r="GN40" s="269" t="str">
        <f t="shared" si="359"/>
        <v>CUMPLE</v>
      </c>
      <c r="GO40" s="268">
        <f t="shared" si="360"/>
        <v>924173</v>
      </c>
      <c r="GP40" s="270">
        <f t="shared" si="361"/>
        <v>2772519</v>
      </c>
      <c r="GQ40" s="266">
        <f t="shared" si="362"/>
        <v>3</v>
      </c>
      <c r="GR40" s="407">
        <v>672110</v>
      </c>
      <c r="GS40" s="268">
        <f t="shared" si="363"/>
        <v>672110</v>
      </c>
      <c r="GT40" s="268">
        <f t="shared" si="364"/>
        <v>873743</v>
      </c>
      <c r="GU40" s="269" t="str">
        <f t="shared" si="365"/>
        <v>CUMPLE</v>
      </c>
      <c r="GV40" s="268">
        <f t="shared" si="366"/>
        <v>926078</v>
      </c>
      <c r="GW40" s="270">
        <f t="shared" si="367"/>
        <v>2778234</v>
      </c>
      <c r="GX40" s="356">
        <f t="shared" si="368"/>
        <v>3</v>
      </c>
      <c r="GY40" s="357"/>
      <c r="GZ40" s="358">
        <f t="shared" si="369"/>
        <v>0</v>
      </c>
      <c r="HA40" s="358">
        <f t="shared" si="370"/>
        <v>0</v>
      </c>
      <c r="HB40" s="359" t="str">
        <f t="shared" si="371"/>
        <v>CUMPLE</v>
      </c>
      <c r="HC40" s="358">
        <f t="shared" si="372"/>
        <v>0</v>
      </c>
      <c r="HD40" s="360">
        <f t="shared" si="373"/>
        <v>0</v>
      </c>
      <c r="HE40" s="266">
        <f t="shared" si="374"/>
        <v>3</v>
      </c>
      <c r="HF40" s="411">
        <v>665067</v>
      </c>
      <c r="HG40" s="268">
        <f t="shared" si="375"/>
        <v>665067</v>
      </c>
      <c r="HH40" s="268">
        <f t="shared" si="376"/>
        <v>864587</v>
      </c>
      <c r="HI40" s="269" t="str">
        <f t="shared" si="377"/>
        <v>CUMPLE</v>
      </c>
      <c r="HJ40" s="268">
        <f t="shared" si="378"/>
        <v>916373</v>
      </c>
      <c r="HK40" s="270">
        <f t="shared" si="379"/>
        <v>2749119</v>
      </c>
      <c r="HL40" s="266">
        <f t="shared" si="380"/>
        <v>3</v>
      </c>
      <c r="HM40" s="417">
        <v>670629</v>
      </c>
      <c r="HN40" s="268">
        <f t="shared" si="381"/>
        <v>670629</v>
      </c>
      <c r="HO40" s="268">
        <f t="shared" si="382"/>
        <v>871818</v>
      </c>
      <c r="HP40" s="269" t="str">
        <f t="shared" si="383"/>
        <v>CUMPLE</v>
      </c>
      <c r="HQ40" s="268">
        <f t="shared" si="384"/>
        <v>924037</v>
      </c>
      <c r="HR40" s="270">
        <f t="shared" si="385"/>
        <v>2772111</v>
      </c>
      <c r="HS40" s="266">
        <f t="shared" si="386"/>
        <v>3</v>
      </c>
      <c r="HT40" s="196">
        <v>667972</v>
      </c>
      <c r="HU40" s="268">
        <f t="shared" si="387"/>
        <v>667972</v>
      </c>
      <c r="HV40" s="268">
        <f t="shared" si="388"/>
        <v>868364</v>
      </c>
      <c r="HW40" s="269" t="str">
        <f t="shared" si="389"/>
        <v>CUMPLE</v>
      </c>
      <c r="HX40" s="268">
        <f t="shared" si="390"/>
        <v>920376</v>
      </c>
      <c r="HY40" s="270">
        <f t="shared" si="391"/>
        <v>2761128</v>
      </c>
      <c r="HZ40" s="356">
        <f t="shared" si="392"/>
        <v>3</v>
      </c>
      <c r="IA40" s="357"/>
      <c r="IB40" s="358">
        <f t="shared" si="393"/>
        <v>0</v>
      </c>
      <c r="IC40" s="358">
        <f t="shared" si="394"/>
        <v>0</v>
      </c>
      <c r="ID40" s="359" t="str">
        <f t="shared" si="395"/>
        <v>CUMPLE</v>
      </c>
      <c r="IE40" s="358">
        <f t="shared" si="396"/>
        <v>0</v>
      </c>
      <c r="IF40" s="360">
        <f t="shared" si="397"/>
        <v>0</v>
      </c>
    </row>
    <row r="41" spans="1:240" ht="30" customHeight="1" x14ac:dyDescent="0.3">
      <c r="A41" s="204"/>
      <c r="B41" s="192">
        <v>2.0169999999999999</v>
      </c>
      <c r="C41" s="193">
        <v>11712</v>
      </c>
      <c r="D41" s="194" t="s">
        <v>642</v>
      </c>
      <c r="E41" s="193" t="s">
        <v>611</v>
      </c>
      <c r="F41" s="195">
        <v>9</v>
      </c>
      <c r="G41" s="196">
        <v>35108</v>
      </c>
      <c r="H41" s="197">
        <f t="shared" si="199"/>
        <v>45640</v>
      </c>
      <c r="J41" s="356">
        <f t="shared" si="200"/>
        <v>9</v>
      </c>
      <c r="K41" s="357"/>
      <c r="L41" s="358">
        <f t="shared" si="201"/>
        <v>0</v>
      </c>
      <c r="M41" s="358">
        <f t="shared" si="202"/>
        <v>0</v>
      </c>
      <c r="N41" s="359" t="str">
        <f t="shared" si="203"/>
        <v>CUMPLE</v>
      </c>
      <c r="O41" s="358">
        <f t="shared" si="204"/>
        <v>0</v>
      </c>
      <c r="P41" s="360">
        <f t="shared" si="205"/>
        <v>0</v>
      </c>
      <c r="Q41" s="266">
        <f t="shared" si="206"/>
        <v>9</v>
      </c>
      <c r="R41" s="267">
        <v>32853</v>
      </c>
      <c r="S41" s="268">
        <f t="shared" si="207"/>
        <v>32853</v>
      </c>
      <c r="T41" s="268">
        <f t="shared" si="208"/>
        <v>42709</v>
      </c>
      <c r="U41" s="269" t="str">
        <f t="shared" si="209"/>
        <v>CUMPLE</v>
      </c>
      <c r="V41" s="268">
        <f t="shared" si="210"/>
        <v>45267</v>
      </c>
      <c r="W41" s="270">
        <f t="shared" si="211"/>
        <v>407403</v>
      </c>
      <c r="X41" s="266">
        <f t="shared" si="212"/>
        <v>9</v>
      </c>
      <c r="Y41" s="267">
        <v>35100</v>
      </c>
      <c r="Z41" s="268">
        <f t="shared" si="213"/>
        <v>35100</v>
      </c>
      <c r="AA41" s="268">
        <f t="shared" si="214"/>
        <v>45630</v>
      </c>
      <c r="AB41" s="269" t="str">
        <f t="shared" si="215"/>
        <v>CUMPLE</v>
      </c>
      <c r="AC41" s="268">
        <f t="shared" si="216"/>
        <v>48363</v>
      </c>
      <c r="AD41" s="270">
        <f t="shared" si="217"/>
        <v>435267</v>
      </c>
      <c r="AE41" s="266">
        <f t="shared" si="218"/>
        <v>9</v>
      </c>
      <c r="AF41" s="267">
        <v>32510</v>
      </c>
      <c r="AG41" s="268">
        <f t="shared" si="219"/>
        <v>32510</v>
      </c>
      <c r="AH41" s="268">
        <f t="shared" si="220"/>
        <v>42263</v>
      </c>
      <c r="AI41" s="269" t="str">
        <f t="shared" si="221"/>
        <v>CUMPLE</v>
      </c>
      <c r="AJ41" s="268">
        <f t="shared" si="222"/>
        <v>44794</v>
      </c>
      <c r="AK41" s="270">
        <f t="shared" si="223"/>
        <v>403146</v>
      </c>
      <c r="AL41" s="356">
        <f t="shared" si="224"/>
        <v>9</v>
      </c>
      <c r="AM41" s="357"/>
      <c r="AN41" s="358">
        <f t="shared" si="225"/>
        <v>0</v>
      </c>
      <c r="AO41" s="358">
        <f t="shared" si="226"/>
        <v>0</v>
      </c>
      <c r="AP41" s="359" t="str">
        <f t="shared" si="227"/>
        <v>CUMPLE</v>
      </c>
      <c r="AQ41" s="358">
        <f t="shared" si="228"/>
        <v>0</v>
      </c>
      <c r="AR41" s="360">
        <f t="shared" si="229"/>
        <v>0</v>
      </c>
      <c r="AS41" s="266">
        <f t="shared" si="230"/>
        <v>9</v>
      </c>
      <c r="AT41" s="434">
        <v>31735</v>
      </c>
      <c r="AU41" s="268">
        <f t="shared" si="231"/>
        <v>31735</v>
      </c>
      <c r="AV41" s="268">
        <f t="shared" si="232"/>
        <v>41256</v>
      </c>
      <c r="AW41" s="269" t="str">
        <f t="shared" si="233"/>
        <v>CUMPLE</v>
      </c>
      <c r="AX41" s="268">
        <f t="shared" si="234"/>
        <v>43727</v>
      </c>
      <c r="AY41" s="270">
        <f t="shared" si="235"/>
        <v>393543</v>
      </c>
      <c r="AZ41" s="266">
        <f t="shared" si="236"/>
        <v>9</v>
      </c>
      <c r="BA41" s="439">
        <v>33398</v>
      </c>
      <c r="BB41" s="268">
        <f t="shared" si="237"/>
        <v>33398</v>
      </c>
      <c r="BC41" s="268">
        <f t="shared" si="238"/>
        <v>43417</v>
      </c>
      <c r="BD41" s="269" t="str">
        <f t="shared" si="239"/>
        <v>CUMPLE</v>
      </c>
      <c r="BE41" s="268">
        <f t="shared" si="240"/>
        <v>46018</v>
      </c>
      <c r="BF41" s="270">
        <f t="shared" si="241"/>
        <v>414162</v>
      </c>
      <c r="BG41" s="266">
        <f t="shared" si="242"/>
        <v>9</v>
      </c>
      <c r="BH41" s="196">
        <v>33176</v>
      </c>
      <c r="BI41" s="268">
        <f t="shared" si="243"/>
        <v>33176</v>
      </c>
      <c r="BJ41" s="268">
        <f t="shared" si="244"/>
        <v>43129</v>
      </c>
      <c r="BK41" s="269" t="str">
        <f t="shared" si="245"/>
        <v>CUMPLE</v>
      </c>
      <c r="BL41" s="268">
        <f t="shared" si="246"/>
        <v>45712</v>
      </c>
      <c r="BM41" s="270">
        <f t="shared" si="247"/>
        <v>411408</v>
      </c>
      <c r="BN41" s="266">
        <f t="shared" si="248"/>
        <v>9</v>
      </c>
      <c r="BO41" s="196">
        <v>31840</v>
      </c>
      <c r="BP41" s="268">
        <f t="shared" si="249"/>
        <v>31840</v>
      </c>
      <c r="BQ41" s="268">
        <f t="shared" si="250"/>
        <v>41392</v>
      </c>
      <c r="BR41" s="269" t="str">
        <f t="shared" si="251"/>
        <v>CUMPLE</v>
      </c>
      <c r="BS41" s="268">
        <f t="shared" si="252"/>
        <v>43871</v>
      </c>
      <c r="BT41" s="270">
        <f t="shared" si="253"/>
        <v>394839</v>
      </c>
      <c r="BU41" s="266">
        <f t="shared" si="254"/>
        <v>9</v>
      </c>
      <c r="BV41" s="441">
        <v>33356</v>
      </c>
      <c r="BW41" s="268">
        <f t="shared" si="255"/>
        <v>33356</v>
      </c>
      <c r="BX41" s="268">
        <f t="shared" si="256"/>
        <v>43363</v>
      </c>
      <c r="BY41" s="269" t="str">
        <f t="shared" si="257"/>
        <v>CUMPLE</v>
      </c>
      <c r="BZ41" s="268">
        <f t="shared" si="258"/>
        <v>45960</v>
      </c>
      <c r="CA41" s="270">
        <f t="shared" si="259"/>
        <v>413640</v>
      </c>
      <c r="CB41" s="266">
        <f t="shared" si="260"/>
        <v>9</v>
      </c>
      <c r="CC41" s="267">
        <v>32543</v>
      </c>
      <c r="CD41" s="268">
        <f t="shared" si="261"/>
        <v>32543</v>
      </c>
      <c r="CE41" s="268">
        <f t="shared" si="262"/>
        <v>42306</v>
      </c>
      <c r="CF41" s="269" t="str">
        <f t="shared" si="263"/>
        <v>CUMPLE</v>
      </c>
      <c r="CG41" s="268">
        <f t="shared" si="264"/>
        <v>44840</v>
      </c>
      <c r="CH41" s="270">
        <f t="shared" si="265"/>
        <v>403560</v>
      </c>
      <c r="CI41" s="266">
        <f t="shared" si="266"/>
        <v>9</v>
      </c>
      <c r="CJ41" s="267">
        <v>33563</v>
      </c>
      <c r="CK41" s="268">
        <f t="shared" si="267"/>
        <v>33563</v>
      </c>
      <c r="CL41" s="268">
        <f t="shared" si="268"/>
        <v>43632</v>
      </c>
      <c r="CM41" s="269" t="str">
        <f t="shared" si="269"/>
        <v>CUMPLE</v>
      </c>
      <c r="CN41" s="268">
        <f t="shared" si="270"/>
        <v>46245</v>
      </c>
      <c r="CO41" s="270">
        <f t="shared" si="271"/>
        <v>416205</v>
      </c>
      <c r="CP41" s="266">
        <f t="shared" si="272"/>
        <v>9</v>
      </c>
      <c r="CQ41" s="267">
        <v>33149</v>
      </c>
      <c r="CR41" s="268">
        <f t="shared" si="273"/>
        <v>33149</v>
      </c>
      <c r="CS41" s="268">
        <f t="shared" si="274"/>
        <v>43094</v>
      </c>
      <c r="CT41" s="269" t="str">
        <f t="shared" si="275"/>
        <v>CUMPLE</v>
      </c>
      <c r="CU41" s="268">
        <f t="shared" si="276"/>
        <v>45675</v>
      </c>
      <c r="CV41" s="270">
        <f t="shared" si="277"/>
        <v>411075</v>
      </c>
      <c r="CW41" s="266">
        <f t="shared" si="278"/>
        <v>9</v>
      </c>
      <c r="CX41" s="196">
        <v>33350</v>
      </c>
      <c r="CY41" s="268">
        <f t="shared" si="279"/>
        <v>33350</v>
      </c>
      <c r="CZ41" s="268">
        <f t="shared" si="280"/>
        <v>43355</v>
      </c>
      <c r="DA41" s="269" t="str">
        <f t="shared" si="281"/>
        <v>CUMPLE</v>
      </c>
      <c r="DB41" s="268">
        <f t="shared" si="282"/>
        <v>45952</v>
      </c>
      <c r="DC41" s="270">
        <f t="shared" si="283"/>
        <v>413568</v>
      </c>
      <c r="DD41" s="266">
        <f t="shared" si="284"/>
        <v>9</v>
      </c>
      <c r="DE41" s="267">
        <v>32398</v>
      </c>
      <c r="DF41" s="268">
        <f t="shared" si="285"/>
        <v>32398</v>
      </c>
      <c r="DG41" s="268">
        <f t="shared" si="286"/>
        <v>42117</v>
      </c>
      <c r="DH41" s="269" t="str">
        <f t="shared" si="287"/>
        <v>CUMPLE</v>
      </c>
      <c r="DI41" s="268">
        <f t="shared" si="288"/>
        <v>44640</v>
      </c>
      <c r="DJ41" s="270">
        <f t="shared" si="289"/>
        <v>401760</v>
      </c>
      <c r="DK41" s="266">
        <f t="shared" si="290"/>
        <v>9</v>
      </c>
      <c r="DL41" s="267">
        <v>33247</v>
      </c>
      <c r="DM41" s="268">
        <f t="shared" si="291"/>
        <v>33247</v>
      </c>
      <c r="DN41" s="268">
        <f t="shared" si="292"/>
        <v>43221</v>
      </c>
      <c r="DO41" s="269" t="str">
        <f t="shared" si="293"/>
        <v>CUMPLE</v>
      </c>
      <c r="DP41" s="268">
        <f t="shared" si="294"/>
        <v>45810</v>
      </c>
      <c r="DQ41" s="270">
        <f t="shared" si="295"/>
        <v>412290</v>
      </c>
      <c r="DR41" s="356">
        <f t="shared" si="296"/>
        <v>9</v>
      </c>
      <c r="DS41" s="357"/>
      <c r="DT41" s="358">
        <f t="shared" si="297"/>
        <v>0</v>
      </c>
      <c r="DU41" s="358">
        <f t="shared" si="298"/>
        <v>0</v>
      </c>
      <c r="DV41" s="359" t="str">
        <f t="shared" si="299"/>
        <v>CUMPLE</v>
      </c>
      <c r="DW41" s="358">
        <f t="shared" si="300"/>
        <v>0</v>
      </c>
      <c r="DX41" s="360">
        <f t="shared" si="301"/>
        <v>0</v>
      </c>
      <c r="DY41" s="356">
        <f t="shared" si="302"/>
        <v>9</v>
      </c>
      <c r="DZ41" s="357"/>
      <c r="EA41" s="358">
        <f t="shared" si="303"/>
        <v>0</v>
      </c>
      <c r="EB41" s="358">
        <f t="shared" si="304"/>
        <v>0</v>
      </c>
      <c r="EC41" s="359" t="str">
        <f t="shared" si="305"/>
        <v>CUMPLE</v>
      </c>
      <c r="ED41" s="358">
        <f t="shared" si="306"/>
        <v>0</v>
      </c>
      <c r="EE41" s="360">
        <f t="shared" si="307"/>
        <v>0</v>
      </c>
      <c r="EF41" s="266">
        <f t="shared" si="308"/>
        <v>9</v>
      </c>
      <c r="EG41" s="267">
        <v>32359</v>
      </c>
      <c r="EH41" s="268">
        <f t="shared" si="309"/>
        <v>32359</v>
      </c>
      <c r="EI41" s="268">
        <f t="shared" si="310"/>
        <v>42067</v>
      </c>
      <c r="EJ41" s="269" t="str">
        <f t="shared" si="311"/>
        <v>CUMPLE</v>
      </c>
      <c r="EK41" s="268">
        <f t="shared" si="312"/>
        <v>44586</v>
      </c>
      <c r="EL41" s="270">
        <f t="shared" si="313"/>
        <v>401274</v>
      </c>
      <c r="EM41" s="356">
        <f t="shared" si="314"/>
        <v>9</v>
      </c>
      <c r="EN41" s="357"/>
      <c r="EO41" s="358">
        <f t="shared" si="315"/>
        <v>0</v>
      </c>
      <c r="EP41" s="358">
        <f t="shared" si="316"/>
        <v>0</v>
      </c>
      <c r="EQ41" s="359" t="str">
        <f t="shared" si="317"/>
        <v>CUMPLE</v>
      </c>
      <c r="ER41" s="358">
        <f t="shared" si="318"/>
        <v>0</v>
      </c>
      <c r="ES41" s="360">
        <f t="shared" si="319"/>
        <v>0</v>
      </c>
      <c r="ET41" s="266">
        <f t="shared" si="320"/>
        <v>9</v>
      </c>
      <c r="EU41" s="267">
        <v>34055</v>
      </c>
      <c r="EV41" s="268">
        <f t="shared" si="321"/>
        <v>34055</v>
      </c>
      <c r="EW41" s="268">
        <f t="shared" si="322"/>
        <v>44272</v>
      </c>
      <c r="EX41" s="269" t="str">
        <f t="shared" si="323"/>
        <v>CUMPLE</v>
      </c>
      <c r="EY41" s="268">
        <f t="shared" si="324"/>
        <v>46923</v>
      </c>
      <c r="EZ41" s="270">
        <f t="shared" si="325"/>
        <v>422307</v>
      </c>
      <c r="FA41" s="266">
        <f t="shared" si="326"/>
        <v>9</v>
      </c>
      <c r="FB41" s="196">
        <v>33307</v>
      </c>
      <c r="FC41" s="268">
        <f t="shared" si="327"/>
        <v>33307</v>
      </c>
      <c r="FD41" s="268">
        <f t="shared" si="328"/>
        <v>43299</v>
      </c>
      <c r="FE41" s="269" t="str">
        <f t="shared" si="329"/>
        <v>CUMPLE</v>
      </c>
      <c r="FF41" s="268">
        <f t="shared" si="330"/>
        <v>45893</v>
      </c>
      <c r="FG41" s="270">
        <f t="shared" si="331"/>
        <v>413037</v>
      </c>
      <c r="FH41" s="266">
        <f t="shared" si="332"/>
        <v>9</v>
      </c>
      <c r="FI41" s="267">
        <v>32743</v>
      </c>
      <c r="FJ41" s="268">
        <f t="shared" si="333"/>
        <v>32743</v>
      </c>
      <c r="FK41" s="268">
        <f t="shared" si="334"/>
        <v>42566</v>
      </c>
      <c r="FL41" s="269" t="str">
        <f t="shared" si="335"/>
        <v>CUMPLE</v>
      </c>
      <c r="FM41" s="268">
        <f t="shared" si="336"/>
        <v>45115</v>
      </c>
      <c r="FN41" s="270">
        <f t="shared" si="337"/>
        <v>406035</v>
      </c>
      <c r="FO41" s="266">
        <f t="shared" si="338"/>
        <v>9</v>
      </c>
      <c r="FP41" s="267" t="s">
        <v>845</v>
      </c>
      <c r="FQ41" s="268">
        <f t="shared" si="339"/>
        <v>32484</v>
      </c>
      <c r="FR41" s="268">
        <f t="shared" si="340"/>
        <v>42229</v>
      </c>
      <c r="FS41" s="269" t="str">
        <f t="shared" si="341"/>
        <v>CUMPLE</v>
      </c>
      <c r="FT41" s="268">
        <f t="shared" si="342"/>
        <v>44759</v>
      </c>
      <c r="FU41" s="270">
        <f t="shared" si="343"/>
        <v>402831</v>
      </c>
      <c r="FV41" s="266">
        <f t="shared" si="344"/>
        <v>9</v>
      </c>
      <c r="FW41" s="267">
        <v>33026</v>
      </c>
      <c r="FX41" s="268">
        <f t="shared" si="345"/>
        <v>33026</v>
      </c>
      <c r="FY41" s="268">
        <f t="shared" si="346"/>
        <v>42934</v>
      </c>
      <c r="FZ41" s="269" t="str">
        <f t="shared" si="347"/>
        <v>CUMPLE</v>
      </c>
      <c r="GA41" s="268">
        <f t="shared" si="348"/>
        <v>45505</v>
      </c>
      <c r="GB41" s="270">
        <f t="shared" si="349"/>
        <v>409545</v>
      </c>
      <c r="GC41" s="356">
        <f t="shared" si="350"/>
        <v>9</v>
      </c>
      <c r="GD41" s="357"/>
      <c r="GE41" s="358">
        <f t="shared" si="351"/>
        <v>0</v>
      </c>
      <c r="GF41" s="358">
        <f t="shared" si="352"/>
        <v>0</v>
      </c>
      <c r="GG41" s="359" t="str">
        <f t="shared" si="353"/>
        <v>CUMPLE</v>
      </c>
      <c r="GH41" s="358">
        <f t="shared" si="354"/>
        <v>0</v>
      </c>
      <c r="GI41" s="360">
        <f t="shared" si="355"/>
        <v>0</v>
      </c>
      <c r="GJ41" s="266">
        <f t="shared" si="356"/>
        <v>9</v>
      </c>
      <c r="GK41" s="196">
        <v>33403</v>
      </c>
      <c r="GL41" s="268">
        <f t="shared" si="357"/>
        <v>33403</v>
      </c>
      <c r="GM41" s="268">
        <f t="shared" si="358"/>
        <v>43424</v>
      </c>
      <c r="GN41" s="269" t="str">
        <f t="shared" si="359"/>
        <v>CUMPLE</v>
      </c>
      <c r="GO41" s="268">
        <f t="shared" si="360"/>
        <v>46025</v>
      </c>
      <c r="GP41" s="270">
        <f t="shared" si="361"/>
        <v>414225</v>
      </c>
      <c r="GQ41" s="266">
        <f t="shared" si="362"/>
        <v>9</v>
      </c>
      <c r="GR41" s="407">
        <v>33472</v>
      </c>
      <c r="GS41" s="268">
        <f t="shared" si="363"/>
        <v>33472</v>
      </c>
      <c r="GT41" s="268">
        <f t="shared" si="364"/>
        <v>43514</v>
      </c>
      <c r="GU41" s="269" t="str">
        <f t="shared" si="365"/>
        <v>CUMPLE</v>
      </c>
      <c r="GV41" s="268">
        <f t="shared" si="366"/>
        <v>46120</v>
      </c>
      <c r="GW41" s="270">
        <f t="shared" si="367"/>
        <v>415080</v>
      </c>
      <c r="GX41" s="356">
        <f t="shared" si="368"/>
        <v>9</v>
      </c>
      <c r="GY41" s="357"/>
      <c r="GZ41" s="358">
        <f t="shared" si="369"/>
        <v>0</v>
      </c>
      <c r="HA41" s="358">
        <f t="shared" si="370"/>
        <v>0</v>
      </c>
      <c r="HB41" s="359" t="str">
        <f t="shared" si="371"/>
        <v>CUMPLE</v>
      </c>
      <c r="HC41" s="358">
        <f t="shared" si="372"/>
        <v>0</v>
      </c>
      <c r="HD41" s="360">
        <f t="shared" si="373"/>
        <v>0</v>
      </c>
      <c r="HE41" s="266">
        <f t="shared" si="374"/>
        <v>9</v>
      </c>
      <c r="HF41" s="411">
        <v>33121</v>
      </c>
      <c r="HG41" s="268">
        <f t="shared" si="375"/>
        <v>33121</v>
      </c>
      <c r="HH41" s="268">
        <f t="shared" si="376"/>
        <v>43057</v>
      </c>
      <c r="HI41" s="269" t="str">
        <f t="shared" si="377"/>
        <v>CUMPLE</v>
      </c>
      <c r="HJ41" s="268">
        <f t="shared" si="378"/>
        <v>45636</v>
      </c>
      <c r="HK41" s="270">
        <f t="shared" si="379"/>
        <v>410724</v>
      </c>
      <c r="HL41" s="266">
        <f t="shared" si="380"/>
        <v>9</v>
      </c>
      <c r="HM41" s="417">
        <v>33398</v>
      </c>
      <c r="HN41" s="268">
        <f t="shared" si="381"/>
        <v>33398</v>
      </c>
      <c r="HO41" s="268">
        <f t="shared" si="382"/>
        <v>43417</v>
      </c>
      <c r="HP41" s="269" t="str">
        <f t="shared" si="383"/>
        <v>CUMPLE</v>
      </c>
      <c r="HQ41" s="268">
        <f t="shared" si="384"/>
        <v>46018</v>
      </c>
      <c r="HR41" s="270">
        <f t="shared" si="385"/>
        <v>414162</v>
      </c>
      <c r="HS41" s="266">
        <f t="shared" si="386"/>
        <v>9</v>
      </c>
      <c r="HT41" s="196">
        <v>33266</v>
      </c>
      <c r="HU41" s="268">
        <f t="shared" si="387"/>
        <v>33266</v>
      </c>
      <c r="HV41" s="268">
        <f t="shared" si="388"/>
        <v>43246</v>
      </c>
      <c r="HW41" s="269" t="str">
        <f t="shared" si="389"/>
        <v>CUMPLE</v>
      </c>
      <c r="HX41" s="268">
        <f t="shared" si="390"/>
        <v>45836</v>
      </c>
      <c r="HY41" s="270">
        <f t="shared" si="391"/>
        <v>412524</v>
      </c>
      <c r="HZ41" s="356">
        <f t="shared" si="392"/>
        <v>9</v>
      </c>
      <c r="IA41" s="357"/>
      <c r="IB41" s="358">
        <f t="shared" si="393"/>
        <v>0</v>
      </c>
      <c r="IC41" s="358">
        <f t="shared" si="394"/>
        <v>0</v>
      </c>
      <c r="ID41" s="359" t="str">
        <f t="shared" si="395"/>
        <v>CUMPLE</v>
      </c>
      <c r="IE41" s="358">
        <f t="shared" si="396"/>
        <v>0</v>
      </c>
      <c r="IF41" s="360">
        <f t="shared" si="397"/>
        <v>0</v>
      </c>
    </row>
    <row r="42" spans="1:240" ht="30" customHeight="1" x14ac:dyDescent="0.3">
      <c r="A42" s="204"/>
      <c r="B42" s="192"/>
      <c r="C42" s="193"/>
      <c r="D42" s="194"/>
      <c r="E42" s="193"/>
      <c r="F42" s="195"/>
      <c r="G42" s="196"/>
      <c r="H42" s="197"/>
      <c r="J42" s="356"/>
      <c r="K42" s="357"/>
      <c r="L42" s="358"/>
      <c r="M42" s="358"/>
      <c r="N42" s="359"/>
      <c r="O42" s="358"/>
      <c r="P42" s="360"/>
      <c r="Q42" s="283"/>
      <c r="R42" s="284"/>
      <c r="S42" s="268"/>
      <c r="T42" s="268"/>
      <c r="U42" s="269"/>
      <c r="V42" s="268"/>
      <c r="W42" s="270"/>
      <c r="X42" s="283"/>
      <c r="Y42" s="284"/>
      <c r="Z42" s="268"/>
      <c r="AA42" s="268"/>
      <c r="AB42" s="269"/>
      <c r="AC42" s="268"/>
      <c r="AD42" s="270"/>
      <c r="AE42" s="283"/>
      <c r="AF42" s="284"/>
      <c r="AG42" s="268"/>
      <c r="AH42" s="268"/>
      <c r="AI42" s="269"/>
      <c r="AJ42" s="268"/>
      <c r="AK42" s="270"/>
      <c r="AL42" s="356"/>
      <c r="AM42" s="357"/>
      <c r="AN42" s="358"/>
      <c r="AO42" s="358"/>
      <c r="AP42" s="359"/>
      <c r="AQ42" s="358"/>
      <c r="AR42" s="360"/>
      <c r="AS42" s="283"/>
      <c r="AT42" s="435"/>
      <c r="AU42" s="268"/>
      <c r="AV42" s="268"/>
      <c r="AW42" s="269"/>
      <c r="AX42" s="268"/>
      <c r="AY42" s="270"/>
      <c r="AZ42" s="283"/>
      <c r="BA42" s="284"/>
      <c r="BB42" s="268"/>
      <c r="BC42" s="268"/>
      <c r="BD42" s="269"/>
      <c r="BE42" s="268"/>
      <c r="BF42" s="270"/>
      <c r="BG42" s="283"/>
      <c r="BH42" s="284"/>
      <c r="BI42" s="268"/>
      <c r="BJ42" s="268"/>
      <c r="BK42" s="269"/>
      <c r="BL42" s="268"/>
      <c r="BM42" s="270"/>
      <c r="BN42" s="283"/>
      <c r="BO42" s="196"/>
      <c r="BP42" s="268"/>
      <c r="BQ42" s="268"/>
      <c r="BR42" s="269"/>
      <c r="BS42" s="268"/>
      <c r="BT42" s="270"/>
      <c r="BU42" s="283"/>
      <c r="BV42" s="284"/>
      <c r="BW42" s="268"/>
      <c r="BX42" s="268"/>
      <c r="BY42" s="269"/>
      <c r="BZ42" s="268"/>
      <c r="CA42" s="270"/>
      <c r="CB42" s="283"/>
      <c r="CC42" s="284"/>
      <c r="CD42" s="268"/>
      <c r="CE42" s="268"/>
      <c r="CF42" s="269"/>
      <c r="CG42" s="268"/>
      <c r="CH42" s="270"/>
      <c r="CI42" s="283"/>
      <c r="CJ42" s="284"/>
      <c r="CK42" s="268"/>
      <c r="CL42" s="268"/>
      <c r="CM42" s="269"/>
      <c r="CN42" s="268"/>
      <c r="CO42" s="270"/>
      <c r="CP42" s="283"/>
      <c r="CQ42" s="284"/>
      <c r="CR42" s="268"/>
      <c r="CS42" s="268"/>
      <c r="CT42" s="269"/>
      <c r="CU42" s="268"/>
      <c r="CV42" s="270"/>
      <c r="CW42" s="283"/>
      <c r="CX42" s="284"/>
      <c r="CY42" s="268"/>
      <c r="CZ42" s="268"/>
      <c r="DA42" s="269"/>
      <c r="DB42" s="268"/>
      <c r="DC42" s="270"/>
      <c r="DD42" s="283"/>
      <c r="DE42" s="284"/>
      <c r="DF42" s="268"/>
      <c r="DG42" s="268"/>
      <c r="DH42" s="269"/>
      <c r="DI42" s="268"/>
      <c r="DJ42" s="270"/>
      <c r="DK42" s="283"/>
      <c r="DL42" s="284"/>
      <c r="DM42" s="268"/>
      <c r="DN42" s="268"/>
      <c r="DO42" s="269"/>
      <c r="DP42" s="268"/>
      <c r="DQ42" s="270"/>
      <c r="DR42" s="356"/>
      <c r="DS42" s="357"/>
      <c r="DT42" s="358"/>
      <c r="DU42" s="358"/>
      <c r="DV42" s="359"/>
      <c r="DW42" s="358"/>
      <c r="DX42" s="360"/>
      <c r="DY42" s="356"/>
      <c r="DZ42" s="357"/>
      <c r="EA42" s="358"/>
      <c r="EB42" s="358"/>
      <c r="EC42" s="359"/>
      <c r="ED42" s="358"/>
      <c r="EE42" s="360"/>
      <c r="EF42" s="283"/>
      <c r="EG42" s="284"/>
      <c r="EH42" s="268"/>
      <c r="EI42" s="268"/>
      <c r="EJ42" s="269"/>
      <c r="EK42" s="268"/>
      <c r="EL42" s="270"/>
      <c r="EM42" s="356"/>
      <c r="EN42" s="357"/>
      <c r="EO42" s="358"/>
      <c r="EP42" s="358"/>
      <c r="EQ42" s="359"/>
      <c r="ER42" s="358"/>
      <c r="ES42" s="360"/>
      <c r="ET42" s="283"/>
      <c r="EU42" s="284"/>
      <c r="EV42" s="268"/>
      <c r="EW42" s="268"/>
      <c r="EX42" s="269"/>
      <c r="EY42" s="268"/>
      <c r="EZ42" s="270"/>
      <c r="FA42" s="283"/>
      <c r="FB42" s="196"/>
      <c r="FC42" s="268"/>
      <c r="FD42" s="268"/>
      <c r="FE42" s="269"/>
      <c r="FF42" s="268"/>
      <c r="FG42" s="270"/>
      <c r="FH42" s="283"/>
      <c r="FI42" s="284"/>
      <c r="FJ42" s="268"/>
      <c r="FK42" s="268"/>
      <c r="FL42" s="269"/>
      <c r="FM42" s="268"/>
      <c r="FN42" s="270"/>
      <c r="FO42" s="283"/>
      <c r="FP42" s="284" t="s">
        <v>846</v>
      </c>
      <c r="FQ42" s="268"/>
      <c r="FR42" s="268"/>
      <c r="FS42" s="269"/>
      <c r="FT42" s="268"/>
      <c r="FU42" s="270"/>
      <c r="FV42" s="283"/>
      <c r="FW42" s="284"/>
      <c r="FX42" s="268"/>
      <c r="FY42" s="268"/>
      <c r="FZ42" s="269"/>
      <c r="GA42" s="268"/>
      <c r="GB42" s="270"/>
      <c r="GC42" s="356"/>
      <c r="GD42" s="357"/>
      <c r="GE42" s="358"/>
      <c r="GF42" s="358"/>
      <c r="GG42" s="359"/>
      <c r="GH42" s="358"/>
      <c r="GI42" s="360"/>
      <c r="GJ42" s="283"/>
      <c r="GK42" s="196"/>
      <c r="GL42" s="268"/>
      <c r="GM42" s="268"/>
      <c r="GN42" s="269"/>
      <c r="GO42" s="268"/>
      <c r="GP42" s="270"/>
      <c r="GQ42" s="283"/>
      <c r="GR42" s="196"/>
      <c r="GS42" s="268"/>
      <c r="GT42" s="268"/>
      <c r="GU42" s="269"/>
      <c r="GV42" s="268"/>
      <c r="GW42" s="270"/>
      <c r="GX42" s="356"/>
      <c r="GY42" s="357"/>
      <c r="GZ42" s="358"/>
      <c r="HA42" s="358"/>
      <c r="HB42" s="359"/>
      <c r="HC42" s="358"/>
      <c r="HD42" s="360"/>
      <c r="HE42" s="283"/>
      <c r="HF42" s="413"/>
      <c r="HG42" s="268"/>
      <c r="HH42" s="268"/>
      <c r="HI42" s="269"/>
      <c r="HJ42" s="268"/>
      <c r="HK42" s="270"/>
      <c r="HL42" s="283"/>
      <c r="HM42" s="284"/>
      <c r="HN42" s="268"/>
      <c r="HO42" s="268"/>
      <c r="HP42" s="269"/>
      <c r="HQ42" s="268"/>
      <c r="HR42" s="270"/>
      <c r="HS42" s="283"/>
      <c r="HT42" s="424">
        <v>0</v>
      </c>
      <c r="HU42" s="268"/>
      <c r="HV42" s="268"/>
      <c r="HW42" s="269"/>
      <c r="HX42" s="268"/>
      <c r="HY42" s="270"/>
      <c r="HZ42" s="356"/>
      <c r="IA42" s="357"/>
      <c r="IB42" s="358"/>
      <c r="IC42" s="358"/>
      <c r="ID42" s="359"/>
      <c r="IE42" s="358"/>
      <c r="IF42" s="360"/>
    </row>
    <row r="43" spans="1:240" ht="30" customHeight="1" x14ac:dyDescent="0.3">
      <c r="A43" s="204"/>
      <c r="B43" s="184">
        <v>3</v>
      </c>
      <c r="C43" s="187" t="s">
        <v>608</v>
      </c>
      <c r="D43" s="200" t="s">
        <v>643</v>
      </c>
      <c r="E43" s="187" t="s">
        <v>644</v>
      </c>
      <c r="F43" s="202" t="s">
        <v>644</v>
      </c>
      <c r="G43" s="201"/>
      <c r="H43" s="203"/>
      <c r="J43" s="364" t="s">
        <v>644</v>
      </c>
      <c r="K43" s="365"/>
      <c r="L43" s="365" t="s">
        <v>644</v>
      </c>
      <c r="M43" s="365" t="s">
        <v>644</v>
      </c>
      <c r="N43" s="365" t="s">
        <v>644</v>
      </c>
      <c r="O43" s="365" t="s">
        <v>644</v>
      </c>
      <c r="P43" s="366" t="s">
        <v>644</v>
      </c>
      <c r="Q43" s="279" t="s">
        <v>644</v>
      </c>
      <c r="R43" s="431"/>
      <c r="S43" s="280" t="s">
        <v>644</v>
      </c>
      <c r="T43" s="280" t="s">
        <v>644</v>
      </c>
      <c r="U43" s="280" t="s">
        <v>644</v>
      </c>
      <c r="V43" s="280" t="s">
        <v>644</v>
      </c>
      <c r="W43" s="281" t="s">
        <v>644</v>
      </c>
      <c r="X43" s="279" t="s">
        <v>644</v>
      </c>
      <c r="Y43" s="431"/>
      <c r="Z43" s="280" t="s">
        <v>644</v>
      </c>
      <c r="AA43" s="280" t="s">
        <v>644</v>
      </c>
      <c r="AB43" s="280" t="s">
        <v>644</v>
      </c>
      <c r="AC43" s="280" t="s">
        <v>644</v>
      </c>
      <c r="AD43" s="281" t="s">
        <v>644</v>
      </c>
      <c r="AE43" s="279" t="s">
        <v>644</v>
      </c>
      <c r="AF43" s="431"/>
      <c r="AG43" s="280" t="s">
        <v>644</v>
      </c>
      <c r="AH43" s="280" t="s">
        <v>644</v>
      </c>
      <c r="AI43" s="280" t="s">
        <v>644</v>
      </c>
      <c r="AJ43" s="280" t="s">
        <v>644</v>
      </c>
      <c r="AK43" s="281" t="s">
        <v>644</v>
      </c>
      <c r="AL43" s="364" t="s">
        <v>644</v>
      </c>
      <c r="AM43" s="365"/>
      <c r="AN43" s="365" t="s">
        <v>644</v>
      </c>
      <c r="AO43" s="365" t="s">
        <v>644</v>
      </c>
      <c r="AP43" s="365" t="s">
        <v>644</v>
      </c>
      <c r="AQ43" s="365" t="s">
        <v>644</v>
      </c>
      <c r="AR43" s="366" t="s">
        <v>644</v>
      </c>
      <c r="AS43" s="279" t="s">
        <v>644</v>
      </c>
      <c r="AT43" s="187"/>
      <c r="AU43" s="280" t="s">
        <v>644</v>
      </c>
      <c r="AV43" s="280" t="s">
        <v>644</v>
      </c>
      <c r="AW43" s="280" t="s">
        <v>644</v>
      </c>
      <c r="AX43" s="280" t="s">
        <v>644</v>
      </c>
      <c r="AY43" s="281" t="s">
        <v>644</v>
      </c>
      <c r="AZ43" s="279" t="s">
        <v>644</v>
      </c>
      <c r="BA43" s="431"/>
      <c r="BB43" s="280" t="s">
        <v>644</v>
      </c>
      <c r="BC43" s="280" t="s">
        <v>644</v>
      </c>
      <c r="BD43" s="280" t="s">
        <v>644</v>
      </c>
      <c r="BE43" s="280" t="s">
        <v>644</v>
      </c>
      <c r="BF43" s="281" t="s">
        <v>644</v>
      </c>
      <c r="BG43" s="279" t="s">
        <v>644</v>
      </c>
      <c r="BH43" s="431"/>
      <c r="BI43" s="280" t="s">
        <v>644</v>
      </c>
      <c r="BJ43" s="280" t="s">
        <v>644</v>
      </c>
      <c r="BK43" s="280" t="s">
        <v>644</v>
      </c>
      <c r="BL43" s="280" t="s">
        <v>644</v>
      </c>
      <c r="BM43" s="281" t="s">
        <v>644</v>
      </c>
      <c r="BN43" s="279" t="s">
        <v>644</v>
      </c>
      <c r="BO43" s="201"/>
      <c r="BP43" s="280" t="s">
        <v>644</v>
      </c>
      <c r="BQ43" s="280" t="s">
        <v>644</v>
      </c>
      <c r="BR43" s="280" t="s">
        <v>644</v>
      </c>
      <c r="BS43" s="280" t="s">
        <v>644</v>
      </c>
      <c r="BT43" s="281" t="s">
        <v>644</v>
      </c>
      <c r="BU43" s="279" t="s">
        <v>644</v>
      </c>
      <c r="BV43" s="431"/>
      <c r="BW43" s="280" t="s">
        <v>644</v>
      </c>
      <c r="BX43" s="280" t="s">
        <v>644</v>
      </c>
      <c r="BY43" s="280" t="s">
        <v>644</v>
      </c>
      <c r="BZ43" s="280" t="s">
        <v>644</v>
      </c>
      <c r="CA43" s="281" t="s">
        <v>644</v>
      </c>
      <c r="CB43" s="279" t="s">
        <v>644</v>
      </c>
      <c r="CC43" s="431"/>
      <c r="CD43" s="280" t="s">
        <v>644</v>
      </c>
      <c r="CE43" s="280" t="s">
        <v>644</v>
      </c>
      <c r="CF43" s="280" t="s">
        <v>644</v>
      </c>
      <c r="CG43" s="280" t="s">
        <v>644</v>
      </c>
      <c r="CH43" s="281" t="s">
        <v>644</v>
      </c>
      <c r="CI43" s="279" t="s">
        <v>644</v>
      </c>
      <c r="CJ43" s="431"/>
      <c r="CK43" s="280" t="s">
        <v>644</v>
      </c>
      <c r="CL43" s="280" t="s">
        <v>644</v>
      </c>
      <c r="CM43" s="280" t="s">
        <v>644</v>
      </c>
      <c r="CN43" s="280" t="s">
        <v>644</v>
      </c>
      <c r="CO43" s="281" t="s">
        <v>644</v>
      </c>
      <c r="CP43" s="279" t="s">
        <v>644</v>
      </c>
      <c r="CQ43" s="431"/>
      <c r="CR43" s="280" t="s">
        <v>644</v>
      </c>
      <c r="CS43" s="280" t="s">
        <v>644</v>
      </c>
      <c r="CT43" s="280" t="s">
        <v>644</v>
      </c>
      <c r="CU43" s="280" t="s">
        <v>644</v>
      </c>
      <c r="CV43" s="281" t="s">
        <v>644</v>
      </c>
      <c r="CW43" s="279" t="s">
        <v>644</v>
      </c>
      <c r="CX43" s="431"/>
      <c r="CY43" s="280" t="s">
        <v>644</v>
      </c>
      <c r="CZ43" s="280" t="s">
        <v>644</v>
      </c>
      <c r="DA43" s="280" t="s">
        <v>644</v>
      </c>
      <c r="DB43" s="280" t="s">
        <v>644</v>
      </c>
      <c r="DC43" s="281" t="s">
        <v>644</v>
      </c>
      <c r="DD43" s="279" t="s">
        <v>644</v>
      </c>
      <c r="DE43" s="431"/>
      <c r="DF43" s="280" t="s">
        <v>644</v>
      </c>
      <c r="DG43" s="280" t="s">
        <v>644</v>
      </c>
      <c r="DH43" s="280" t="s">
        <v>644</v>
      </c>
      <c r="DI43" s="280" t="s">
        <v>644</v>
      </c>
      <c r="DJ43" s="281" t="s">
        <v>644</v>
      </c>
      <c r="DK43" s="279" t="s">
        <v>644</v>
      </c>
      <c r="DL43" s="431"/>
      <c r="DM43" s="280" t="s">
        <v>644</v>
      </c>
      <c r="DN43" s="280" t="s">
        <v>644</v>
      </c>
      <c r="DO43" s="280" t="s">
        <v>644</v>
      </c>
      <c r="DP43" s="280" t="s">
        <v>644</v>
      </c>
      <c r="DQ43" s="281" t="s">
        <v>644</v>
      </c>
      <c r="DR43" s="364" t="s">
        <v>644</v>
      </c>
      <c r="DS43" s="365"/>
      <c r="DT43" s="365" t="s">
        <v>644</v>
      </c>
      <c r="DU43" s="365" t="s">
        <v>644</v>
      </c>
      <c r="DV43" s="365" t="s">
        <v>644</v>
      </c>
      <c r="DW43" s="365" t="s">
        <v>644</v>
      </c>
      <c r="DX43" s="366" t="s">
        <v>644</v>
      </c>
      <c r="DY43" s="364" t="s">
        <v>644</v>
      </c>
      <c r="DZ43" s="365"/>
      <c r="EA43" s="365" t="s">
        <v>644</v>
      </c>
      <c r="EB43" s="365" t="s">
        <v>644</v>
      </c>
      <c r="EC43" s="365" t="s">
        <v>644</v>
      </c>
      <c r="ED43" s="365" t="s">
        <v>644</v>
      </c>
      <c r="EE43" s="366" t="s">
        <v>644</v>
      </c>
      <c r="EF43" s="279" t="s">
        <v>644</v>
      </c>
      <c r="EG43" s="431"/>
      <c r="EH43" s="280" t="s">
        <v>644</v>
      </c>
      <c r="EI43" s="280" t="s">
        <v>644</v>
      </c>
      <c r="EJ43" s="280" t="s">
        <v>644</v>
      </c>
      <c r="EK43" s="280" t="s">
        <v>644</v>
      </c>
      <c r="EL43" s="281" t="s">
        <v>644</v>
      </c>
      <c r="EM43" s="364" t="s">
        <v>644</v>
      </c>
      <c r="EN43" s="365"/>
      <c r="EO43" s="365" t="s">
        <v>644</v>
      </c>
      <c r="EP43" s="365" t="s">
        <v>644</v>
      </c>
      <c r="EQ43" s="365" t="s">
        <v>644</v>
      </c>
      <c r="ER43" s="365" t="s">
        <v>644</v>
      </c>
      <c r="ES43" s="366" t="s">
        <v>644</v>
      </c>
      <c r="ET43" s="279" t="s">
        <v>644</v>
      </c>
      <c r="EU43" s="431"/>
      <c r="EV43" s="280" t="s">
        <v>644</v>
      </c>
      <c r="EW43" s="280" t="s">
        <v>644</v>
      </c>
      <c r="EX43" s="280" t="s">
        <v>644</v>
      </c>
      <c r="EY43" s="280" t="s">
        <v>644</v>
      </c>
      <c r="EZ43" s="281" t="s">
        <v>644</v>
      </c>
      <c r="FA43" s="279" t="s">
        <v>644</v>
      </c>
      <c r="FB43" s="201"/>
      <c r="FC43" s="280" t="s">
        <v>644</v>
      </c>
      <c r="FD43" s="280" t="s">
        <v>644</v>
      </c>
      <c r="FE43" s="280" t="s">
        <v>644</v>
      </c>
      <c r="FF43" s="280" t="s">
        <v>644</v>
      </c>
      <c r="FG43" s="281" t="s">
        <v>644</v>
      </c>
      <c r="FH43" s="279" t="s">
        <v>644</v>
      </c>
      <c r="FI43" s="280"/>
      <c r="FJ43" s="280" t="s">
        <v>644</v>
      </c>
      <c r="FK43" s="280" t="s">
        <v>644</v>
      </c>
      <c r="FL43" s="280" t="s">
        <v>644</v>
      </c>
      <c r="FM43" s="280" t="s">
        <v>644</v>
      </c>
      <c r="FN43" s="281" t="s">
        <v>644</v>
      </c>
      <c r="FO43" s="279" t="s">
        <v>644</v>
      </c>
      <c r="FP43" s="280"/>
      <c r="FQ43" s="280" t="s">
        <v>644</v>
      </c>
      <c r="FR43" s="280" t="s">
        <v>644</v>
      </c>
      <c r="FS43" s="280" t="s">
        <v>644</v>
      </c>
      <c r="FT43" s="280" t="s">
        <v>644</v>
      </c>
      <c r="FU43" s="281" t="s">
        <v>644</v>
      </c>
      <c r="FV43" s="279" t="s">
        <v>644</v>
      </c>
      <c r="FW43" s="280"/>
      <c r="FX43" s="280" t="s">
        <v>644</v>
      </c>
      <c r="FY43" s="280" t="s">
        <v>644</v>
      </c>
      <c r="FZ43" s="280" t="s">
        <v>644</v>
      </c>
      <c r="GA43" s="280" t="s">
        <v>644</v>
      </c>
      <c r="GB43" s="281" t="s">
        <v>644</v>
      </c>
      <c r="GC43" s="364" t="s">
        <v>644</v>
      </c>
      <c r="GD43" s="365"/>
      <c r="GE43" s="365" t="s">
        <v>644</v>
      </c>
      <c r="GF43" s="365" t="s">
        <v>644</v>
      </c>
      <c r="GG43" s="365" t="s">
        <v>644</v>
      </c>
      <c r="GH43" s="365" t="s">
        <v>644</v>
      </c>
      <c r="GI43" s="366" t="s">
        <v>644</v>
      </c>
      <c r="GJ43" s="279" t="s">
        <v>644</v>
      </c>
      <c r="GK43" s="201"/>
      <c r="GL43" s="280" t="s">
        <v>644</v>
      </c>
      <c r="GM43" s="280" t="s">
        <v>644</v>
      </c>
      <c r="GN43" s="280" t="s">
        <v>644</v>
      </c>
      <c r="GO43" s="280" t="s">
        <v>644</v>
      </c>
      <c r="GP43" s="281" t="s">
        <v>644</v>
      </c>
      <c r="GQ43" s="279" t="s">
        <v>644</v>
      </c>
      <c r="GR43" s="201"/>
      <c r="GS43" s="280" t="s">
        <v>644</v>
      </c>
      <c r="GT43" s="280" t="s">
        <v>644</v>
      </c>
      <c r="GU43" s="280" t="s">
        <v>644</v>
      </c>
      <c r="GV43" s="280" t="s">
        <v>644</v>
      </c>
      <c r="GW43" s="281" t="s">
        <v>644</v>
      </c>
      <c r="GX43" s="364" t="s">
        <v>644</v>
      </c>
      <c r="GY43" s="365"/>
      <c r="GZ43" s="365" t="s">
        <v>644</v>
      </c>
      <c r="HA43" s="365" t="s">
        <v>644</v>
      </c>
      <c r="HB43" s="365" t="s">
        <v>644</v>
      </c>
      <c r="HC43" s="365" t="s">
        <v>644</v>
      </c>
      <c r="HD43" s="366" t="s">
        <v>644</v>
      </c>
      <c r="HE43" s="279" t="s">
        <v>644</v>
      </c>
      <c r="HF43" s="414"/>
      <c r="HG43" s="280" t="s">
        <v>644</v>
      </c>
      <c r="HH43" s="280" t="s">
        <v>644</v>
      </c>
      <c r="HI43" s="280" t="s">
        <v>644</v>
      </c>
      <c r="HJ43" s="280" t="s">
        <v>644</v>
      </c>
      <c r="HK43" s="281" t="s">
        <v>644</v>
      </c>
      <c r="HL43" s="279" t="s">
        <v>644</v>
      </c>
      <c r="HM43" s="280"/>
      <c r="HN43" s="280" t="s">
        <v>644</v>
      </c>
      <c r="HO43" s="280" t="s">
        <v>644</v>
      </c>
      <c r="HP43" s="280" t="s">
        <v>644</v>
      </c>
      <c r="HQ43" s="280" t="s">
        <v>644</v>
      </c>
      <c r="HR43" s="281" t="s">
        <v>644</v>
      </c>
      <c r="HS43" s="279" t="s">
        <v>644</v>
      </c>
      <c r="HT43" s="423">
        <v>0</v>
      </c>
      <c r="HU43" s="280" t="s">
        <v>644</v>
      </c>
      <c r="HV43" s="280" t="s">
        <v>644</v>
      </c>
      <c r="HW43" s="280" t="s">
        <v>644</v>
      </c>
      <c r="HX43" s="280" t="s">
        <v>644</v>
      </c>
      <c r="HY43" s="281" t="s">
        <v>644</v>
      </c>
      <c r="HZ43" s="364" t="s">
        <v>644</v>
      </c>
      <c r="IA43" s="365"/>
      <c r="IB43" s="365" t="s">
        <v>644</v>
      </c>
      <c r="IC43" s="365" t="s">
        <v>644</v>
      </c>
      <c r="ID43" s="365" t="s">
        <v>644</v>
      </c>
      <c r="IE43" s="365" t="s">
        <v>644</v>
      </c>
      <c r="IF43" s="366" t="s">
        <v>644</v>
      </c>
    </row>
    <row r="44" spans="1:240" ht="30" customHeight="1" x14ac:dyDescent="0.3">
      <c r="A44" s="174"/>
      <c r="B44" s="184"/>
      <c r="C44" s="187" t="s">
        <v>608</v>
      </c>
      <c r="D44" s="200" t="s">
        <v>645</v>
      </c>
      <c r="E44" s="187" t="s">
        <v>644</v>
      </c>
      <c r="F44" s="202" t="s">
        <v>644</v>
      </c>
      <c r="G44" s="201"/>
      <c r="H44" s="203"/>
      <c r="J44" s="364" t="s">
        <v>644</v>
      </c>
      <c r="K44" s="365"/>
      <c r="L44" s="365" t="s">
        <v>644</v>
      </c>
      <c r="M44" s="365" t="s">
        <v>644</v>
      </c>
      <c r="N44" s="365" t="s">
        <v>644</v>
      </c>
      <c r="O44" s="365" t="s">
        <v>644</v>
      </c>
      <c r="P44" s="366" t="s">
        <v>644</v>
      </c>
      <c r="Q44" s="279" t="s">
        <v>644</v>
      </c>
      <c r="R44" s="431"/>
      <c r="S44" s="280" t="s">
        <v>644</v>
      </c>
      <c r="T44" s="280" t="s">
        <v>644</v>
      </c>
      <c r="U44" s="280" t="s">
        <v>644</v>
      </c>
      <c r="V44" s="280" t="s">
        <v>644</v>
      </c>
      <c r="W44" s="281" t="s">
        <v>644</v>
      </c>
      <c r="X44" s="279" t="s">
        <v>644</v>
      </c>
      <c r="Y44" s="431"/>
      <c r="Z44" s="280" t="s">
        <v>644</v>
      </c>
      <c r="AA44" s="280" t="s">
        <v>644</v>
      </c>
      <c r="AB44" s="280" t="s">
        <v>644</v>
      </c>
      <c r="AC44" s="280" t="s">
        <v>644</v>
      </c>
      <c r="AD44" s="281" t="s">
        <v>644</v>
      </c>
      <c r="AE44" s="279" t="s">
        <v>644</v>
      </c>
      <c r="AF44" s="431"/>
      <c r="AG44" s="280" t="s">
        <v>644</v>
      </c>
      <c r="AH44" s="280" t="s">
        <v>644</v>
      </c>
      <c r="AI44" s="280" t="s">
        <v>644</v>
      </c>
      <c r="AJ44" s="280" t="s">
        <v>644</v>
      </c>
      <c r="AK44" s="281" t="s">
        <v>644</v>
      </c>
      <c r="AL44" s="364" t="s">
        <v>644</v>
      </c>
      <c r="AM44" s="365"/>
      <c r="AN44" s="365" t="s">
        <v>644</v>
      </c>
      <c r="AO44" s="365" t="s">
        <v>644</v>
      </c>
      <c r="AP44" s="365" t="s">
        <v>644</v>
      </c>
      <c r="AQ44" s="365" t="s">
        <v>644</v>
      </c>
      <c r="AR44" s="366" t="s">
        <v>644</v>
      </c>
      <c r="AS44" s="279" t="s">
        <v>644</v>
      </c>
      <c r="AT44" s="187"/>
      <c r="AU44" s="280" t="s">
        <v>644</v>
      </c>
      <c r="AV44" s="280" t="s">
        <v>644</v>
      </c>
      <c r="AW44" s="280" t="s">
        <v>644</v>
      </c>
      <c r="AX44" s="280" t="s">
        <v>644</v>
      </c>
      <c r="AY44" s="281" t="s">
        <v>644</v>
      </c>
      <c r="AZ44" s="279" t="s">
        <v>644</v>
      </c>
      <c r="BA44" s="431"/>
      <c r="BB44" s="280" t="s">
        <v>644</v>
      </c>
      <c r="BC44" s="280" t="s">
        <v>644</v>
      </c>
      <c r="BD44" s="280" t="s">
        <v>644</v>
      </c>
      <c r="BE44" s="280" t="s">
        <v>644</v>
      </c>
      <c r="BF44" s="281" t="s">
        <v>644</v>
      </c>
      <c r="BG44" s="279" t="s">
        <v>644</v>
      </c>
      <c r="BH44" s="431"/>
      <c r="BI44" s="280" t="s">
        <v>644</v>
      </c>
      <c r="BJ44" s="280" t="s">
        <v>644</v>
      </c>
      <c r="BK44" s="280" t="s">
        <v>644</v>
      </c>
      <c r="BL44" s="280" t="s">
        <v>644</v>
      </c>
      <c r="BM44" s="281" t="s">
        <v>644</v>
      </c>
      <c r="BN44" s="279" t="s">
        <v>644</v>
      </c>
      <c r="BO44" s="201"/>
      <c r="BP44" s="280" t="s">
        <v>644</v>
      </c>
      <c r="BQ44" s="280" t="s">
        <v>644</v>
      </c>
      <c r="BR44" s="280" t="s">
        <v>644</v>
      </c>
      <c r="BS44" s="280" t="s">
        <v>644</v>
      </c>
      <c r="BT44" s="281" t="s">
        <v>644</v>
      </c>
      <c r="BU44" s="279" t="s">
        <v>644</v>
      </c>
      <c r="BV44" s="431"/>
      <c r="BW44" s="280" t="s">
        <v>644</v>
      </c>
      <c r="BX44" s="280" t="s">
        <v>644</v>
      </c>
      <c r="BY44" s="280" t="s">
        <v>644</v>
      </c>
      <c r="BZ44" s="280" t="s">
        <v>644</v>
      </c>
      <c r="CA44" s="281" t="s">
        <v>644</v>
      </c>
      <c r="CB44" s="279" t="s">
        <v>644</v>
      </c>
      <c r="CC44" s="431"/>
      <c r="CD44" s="280" t="s">
        <v>644</v>
      </c>
      <c r="CE44" s="280" t="s">
        <v>644</v>
      </c>
      <c r="CF44" s="280" t="s">
        <v>644</v>
      </c>
      <c r="CG44" s="280" t="s">
        <v>644</v>
      </c>
      <c r="CH44" s="281" t="s">
        <v>644</v>
      </c>
      <c r="CI44" s="279" t="s">
        <v>644</v>
      </c>
      <c r="CJ44" s="431"/>
      <c r="CK44" s="280" t="s">
        <v>644</v>
      </c>
      <c r="CL44" s="280" t="s">
        <v>644</v>
      </c>
      <c r="CM44" s="280" t="s">
        <v>644</v>
      </c>
      <c r="CN44" s="280" t="s">
        <v>644</v>
      </c>
      <c r="CO44" s="281" t="s">
        <v>644</v>
      </c>
      <c r="CP44" s="279" t="s">
        <v>644</v>
      </c>
      <c r="CQ44" s="431"/>
      <c r="CR44" s="280" t="s">
        <v>644</v>
      </c>
      <c r="CS44" s="280" t="s">
        <v>644</v>
      </c>
      <c r="CT44" s="280" t="s">
        <v>644</v>
      </c>
      <c r="CU44" s="280" t="s">
        <v>644</v>
      </c>
      <c r="CV44" s="281" t="s">
        <v>644</v>
      </c>
      <c r="CW44" s="279" t="s">
        <v>644</v>
      </c>
      <c r="CX44" s="431"/>
      <c r="CY44" s="280" t="s">
        <v>644</v>
      </c>
      <c r="CZ44" s="280" t="s">
        <v>644</v>
      </c>
      <c r="DA44" s="280" t="s">
        <v>644</v>
      </c>
      <c r="DB44" s="280" t="s">
        <v>644</v>
      </c>
      <c r="DC44" s="281" t="s">
        <v>644</v>
      </c>
      <c r="DD44" s="279" t="s">
        <v>644</v>
      </c>
      <c r="DE44" s="431"/>
      <c r="DF44" s="280" t="s">
        <v>644</v>
      </c>
      <c r="DG44" s="280" t="s">
        <v>644</v>
      </c>
      <c r="DH44" s="280" t="s">
        <v>644</v>
      </c>
      <c r="DI44" s="280" t="s">
        <v>644</v>
      </c>
      <c r="DJ44" s="281" t="s">
        <v>644</v>
      </c>
      <c r="DK44" s="279" t="s">
        <v>644</v>
      </c>
      <c r="DL44" s="431"/>
      <c r="DM44" s="280" t="s">
        <v>644</v>
      </c>
      <c r="DN44" s="280" t="s">
        <v>644</v>
      </c>
      <c r="DO44" s="280" t="s">
        <v>644</v>
      </c>
      <c r="DP44" s="280" t="s">
        <v>644</v>
      </c>
      <c r="DQ44" s="281" t="s">
        <v>644</v>
      </c>
      <c r="DR44" s="364" t="s">
        <v>644</v>
      </c>
      <c r="DS44" s="365"/>
      <c r="DT44" s="365" t="s">
        <v>644</v>
      </c>
      <c r="DU44" s="365" t="s">
        <v>644</v>
      </c>
      <c r="DV44" s="365" t="s">
        <v>644</v>
      </c>
      <c r="DW44" s="365" t="s">
        <v>644</v>
      </c>
      <c r="DX44" s="366" t="s">
        <v>644</v>
      </c>
      <c r="DY44" s="364" t="s">
        <v>644</v>
      </c>
      <c r="DZ44" s="365"/>
      <c r="EA44" s="365" t="s">
        <v>644</v>
      </c>
      <c r="EB44" s="365" t="s">
        <v>644</v>
      </c>
      <c r="EC44" s="365" t="s">
        <v>644</v>
      </c>
      <c r="ED44" s="365" t="s">
        <v>644</v>
      </c>
      <c r="EE44" s="366" t="s">
        <v>644</v>
      </c>
      <c r="EF44" s="279" t="s">
        <v>644</v>
      </c>
      <c r="EG44" s="431"/>
      <c r="EH44" s="280" t="s">
        <v>644</v>
      </c>
      <c r="EI44" s="280" t="s">
        <v>644</v>
      </c>
      <c r="EJ44" s="280" t="s">
        <v>644</v>
      </c>
      <c r="EK44" s="280" t="s">
        <v>644</v>
      </c>
      <c r="EL44" s="281" t="s">
        <v>644</v>
      </c>
      <c r="EM44" s="364" t="s">
        <v>644</v>
      </c>
      <c r="EN44" s="365"/>
      <c r="EO44" s="365" t="s">
        <v>644</v>
      </c>
      <c r="EP44" s="365" t="s">
        <v>644</v>
      </c>
      <c r="EQ44" s="365" t="s">
        <v>644</v>
      </c>
      <c r="ER44" s="365" t="s">
        <v>644</v>
      </c>
      <c r="ES44" s="366" t="s">
        <v>644</v>
      </c>
      <c r="ET44" s="279" t="s">
        <v>644</v>
      </c>
      <c r="EU44" s="431"/>
      <c r="EV44" s="280" t="s">
        <v>644</v>
      </c>
      <c r="EW44" s="280" t="s">
        <v>644</v>
      </c>
      <c r="EX44" s="280" t="s">
        <v>644</v>
      </c>
      <c r="EY44" s="280" t="s">
        <v>644</v>
      </c>
      <c r="EZ44" s="281" t="s">
        <v>644</v>
      </c>
      <c r="FA44" s="279" t="s">
        <v>644</v>
      </c>
      <c r="FB44" s="201"/>
      <c r="FC44" s="280" t="s">
        <v>644</v>
      </c>
      <c r="FD44" s="280" t="s">
        <v>644</v>
      </c>
      <c r="FE44" s="280" t="s">
        <v>644</v>
      </c>
      <c r="FF44" s="280" t="s">
        <v>644</v>
      </c>
      <c r="FG44" s="281" t="s">
        <v>644</v>
      </c>
      <c r="FH44" s="279" t="s">
        <v>644</v>
      </c>
      <c r="FI44" s="280"/>
      <c r="FJ44" s="280" t="s">
        <v>644</v>
      </c>
      <c r="FK44" s="280" t="s">
        <v>644</v>
      </c>
      <c r="FL44" s="280" t="s">
        <v>644</v>
      </c>
      <c r="FM44" s="280" t="s">
        <v>644</v>
      </c>
      <c r="FN44" s="281" t="s">
        <v>644</v>
      </c>
      <c r="FO44" s="279" t="s">
        <v>644</v>
      </c>
      <c r="FP44" s="280"/>
      <c r="FQ44" s="280" t="s">
        <v>644</v>
      </c>
      <c r="FR44" s="280" t="s">
        <v>644</v>
      </c>
      <c r="FS44" s="280" t="s">
        <v>644</v>
      </c>
      <c r="FT44" s="280" t="s">
        <v>644</v>
      </c>
      <c r="FU44" s="281" t="s">
        <v>644</v>
      </c>
      <c r="FV44" s="279" t="s">
        <v>644</v>
      </c>
      <c r="FW44" s="280"/>
      <c r="FX44" s="280" t="s">
        <v>644</v>
      </c>
      <c r="FY44" s="280" t="s">
        <v>644</v>
      </c>
      <c r="FZ44" s="280" t="s">
        <v>644</v>
      </c>
      <c r="GA44" s="280" t="s">
        <v>644</v>
      </c>
      <c r="GB44" s="281" t="s">
        <v>644</v>
      </c>
      <c r="GC44" s="364" t="s">
        <v>644</v>
      </c>
      <c r="GD44" s="365"/>
      <c r="GE44" s="365" t="s">
        <v>644</v>
      </c>
      <c r="GF44" s="365" t="s">
        <v>644</v>
      </c>
      <c r="GG44" s="365" t="s">
        <v>644</v>
      </c>
      <c r="GH44" s="365" t="s">
        <v>644</v>
      </c>
      <c r="GI44" s="366" t="s">
        <v>644</v>
      </c>
      <c r="GJ44" s="279" t="s">
        <v>644</v>
      </c>
      <c r="GK44" s="201"/>
      <c r="GL44" s="280" t="s">
        <v>644</v>
      </c>
      <c r="GM44" s="280" t="s">
        <v>644</v>
      </c>
      <c r="GN44" s="280" t="s">
        <v>644</v>
      </c>
      <c r="GO44" s="280" t="s">
        <v>644</v>
      </c>
      <c r="GP44" s="281" t="s">
        <v>644</v>
      </c>
      <c r="GQ44" s="279" t="s">
        <v>644</v>
      </c>
      <c r="GR44" s="201"/>
      <c r="GS44" s="280" t="s">
        <v>644</v>
      </c>
      <c r="GT44" s="280" t="s">
        <v>644</v>
      </c>
      <c r="GU44" s="280" t="s">
        <v>644</v>
      </c>
      <c r="GV44" s="280" t="s">
        <v>644</v>
      </c>
      <c r="GW44" s="281" t="s">
        <v>644</v>
      </c>
      <c r="GX44" s="364" t="s">
        <v>644</v>
      </c>
      <c r="GY44" s="365"/>
      <c r="GZ44" s="365" t="s">
        <v>644</v>
      </c>
      <c r="HA44" s="365" t="s">
        <v>644</v>
      </c>
      <c r="HB44" s="365" t="s">
        <v>644</v>
      </c>
      <c r="HC44" s="365" t="s">
        <v>644</v>
      </c>
      <c r="HD44" s="366" t="s">
        <v>644</v>
      </c>
      <c r="HE44" s="279" t="s">
        <v>644</v>
      </c>
      <c r="HF44" s="414"/>
      <c r="HG44" s="280" t="s">
        <v>644</v>
      </c>
      <c r="HH44" s="280" t="s">
        <v>644</v>
      </c>
      <c r="HI44" s="280" t="s">
        <v>644</v>
      </c>
      <c r="HJ44" s="280" t="s">
        <v>644</v>
      </c>
      <c r="HK44" s="281" t="s">
        <v>644</v>
      </c>
      <c r="HL44" s="279" t="s">
        <v>644</v>
      </c>
      <c r="HM44" s="280"/>
      <c r="HN44" s="280" t="s">
        <v>644</v>
      </c>
      <c r="HO44" s="280" t="s">
        <v>644</v>
      </c>
      <c r="HP44" s="280" t="s">
        <v>644</v>
      </c>
      <c r="HQ44" s="280" t="s">
        <v>644</v>
      </c>
      <c r="HR44" s="281" t="s">
        <v>644</v>
      </c>
      <c r="HS44" s="279" t="s">
        <v>644</v>
      </c>
      <c r="HT44" s="423">
        <v>0</v>
      </c>
      <c r="HU44" s="280" t="s">
        <v>644</v>
      </c>
      <c r="HV44" s="280" t="s">
        <v>644</v>
      </c>
      <c r="HW44" s="280" t="s">
        <v>644</v>
      </c>
      <c r="HX44" s="280" t="s">
        <v>644</v>
      </c>
      <c r="HY44" s="281" t="s">
        <v>644</v>
      </c>
      <c r="HZ44" s="364" t="s">
        <v>644</v>
      </c>
      <c r="IA44" s="365"/>
      <c r="IB44" s="365" t="s">
        <v>644</v>
      </c>
      <c r="IC44" s="365" t="s">
        <v>644</v>
      </c>
      <c r="ID44" s="365" t="s">
        <v>644</v>
      </c>
      <c r="IE44" s="365" t="s">
        <v>644</v>
      </c>
      <c r="IF44" s="366" t="s">
        <v>644</v>
      </c>
    </row>
    <row r="45" spans="1:240" ht="30" customHeight="1" x14ac:dyDescent="0.3">
      <c r="A45" s="174"/>
      <c r="B45" s="192">
        <v>3.0009999999999999</v>
      </c>
      <c r="C45" s="193">
        <v>13195</v>
      </c>
      <c r="D45" s="194" t="s">
        <v>646</v>
      </c>
      <c r="E45" s="193" t="s">
        <v>647</v>
      </c>
      <c r="F45" s="195">
        <v>145</v>
      </c>
      <c r="G45" s="196">
        <v>111963</v>
      </c>
      <c r="H45" s="197">
        <f t="shared" ref="H45:H47" si="398">ROUND(G45*(1+$F$188),0)</f>
        <v>145552</v>
      </c>
      <c r="J45" s="356">
        <f t="shared" ref="J45:J47" si="399">+$F45</f>
        <v>145</v>
      </c>
      <c r="K45" s="357"/>
      <c r="L45" s="358">
        <f t="shared" si="201"/>
        <v>0</v>
      </c>
      <c r="M45" s="358">
        <f t="shared" si="202"/>
        <v>0</v>
      </c>
      <c r="N45" s="359" t="str">
        <f t="shared" ref="N45:N47" si="400">IF(M45&gt;$H45,"SOBRE PASA","CUMPLE")</f>
        <v>CUMPLE</v>
      </c>
      <c r="O45" s="358">
        <f>ROUND(L45*(1+K$181+K$182+K$183+K$188),0)</f>
        <v>0</v>
      </c>
      <c r="P45" s="360">
        <f t="shared" si="205"/>
        <v>0</v>
      </c>
      <c r="Q45" s="266">
        <f t="shared" ref="Q45:Q47" si="401">+$F45</f>
        <v>145</v>
      </c>
      <c r="R45" s="267">
        <v>104770</v>
      </c>
      <c r="S45" s="268">
        <f t="shared" ref="S45:S47" si="402">ROUND(R45,0)</f>
        <v>104770</v>
      </c>
      <c r="T45" s="268">
        <f t="shared" ref="T45:T47" si="403">ROUND(S45*(1+R$188),0)</f>
        <v>136201</v>
      </c>
      <c r="U45" s="269" t="str">
        <f t="shared" ref="U45:U47" si="404">IF(T45&gt;$H45,"SOBRE PASA","CUMPLE")</f>
        <v>CUMPLE</v>
      </c>
      <c r="V45" s="268">
        <f>ROUND(S45*(1+R$181+R$182+R$183+R$188),0)</f>
        <v>144359</v>
      </c>
      <c r="W45" s="270">
        <f t="shared" ref="W45:W47" si="405">ROUND(V45*Q45,0)</f>
        <v>20932055</v>
      </c>
      <c r="X45" s="266">
        <f t="shared" ref="X45:X47" si="406">+$F45</f>
        <v>145</v>
      </c>
      <c r="Y45" s="267">
        <v>111900</v>
      </c>
      <c r="Z45" s="268">
        <f t="shared" ref="Z45:Z47" si="407">ROUND(Y45,0)</f>
        <v>111900</v>
      </c>
      <c r="AA45" s="268">
        <f t="shared" ref="AA45:AA47" si="408">ROUND(Z45*(1+Y$188),0)</f>
        <v>145470</v>
      </c>
      <c r="AB45" s="269" t="str">
        <f t="shared" ref="AB45:AB47" si="409">IF(AA45&gt;$H45,"SOBRE PASA","CUMPLE")</f>
        <v>CUMPLE</v>
      </c>
      <c r="AC45" s="268">
        <f>ROUND(Z45*(1+Y$181+Y$182+Y$183+Y$188),0)</f>
        <v>154183</v>
      </c>
      <c r="AD45" s="270">
        <f t="shared" ref="AD45:AD47" si="410">ROUND(AC45*X45,0)</f>
        <v>22356535</v>
      </c>
      <c r="AE45" s="266">
        <f t="shared" ref="AE45:AE47" si="411">+$F45</f>
        <v>145</v>
      </c>
      <c r="AF45" s="267">
        <v>103678</v>
      </c>
      <c r="AG45" s="268">
        <f t="shared" ref="AG45:AG47" si="412">ROUND(AF45,0)</f>
        <v>103678</v>
      </c>
      <c r="AH45" s="268">
        <f t="shared" ref="AH45:AH47" si="413">ROUND(AG45*(1+AF$188),0)</f>
        <v>134781</v>
      </c>
      <c r="AI45" s="269" t="str">
        <f t="shared" ref="AI45:AI47" si="414">IF(AH45&gt;$H45,"SOBRE PASA","CUMPLE")</f>
        <v>CUMPLE</v>
      </c>
      <c r="AJ45" s="268">
        <f>ROUND(AG45*(1+AF$181+AF$182+AF$183+AF$188),0)</f>
        <v>142854</v>
      </c>
      <c r="AK45" s="270">
        <f t="shared" ref="AK45:AK47" si="415">ROUND(AJ45*AE45,0)</f>
        <v>20713830</v>
      </c>
      <c r="AL45" s="356">
        <f t="shared" ref="AL45:AL47" si="416">+$F45</f>
        <v>145</v>
      </c>
      <c r="AM45" s="357"/>
      <c r="AN45" s="358">
        <f t="shared" ref="AN45:AN47" si="417">ROUND(AM45,0)</f>
        <v>0</v>
      </c>
      <c r="AO45" s="358">
        <f t="shared" ref="AO45:AO47" si="418">ROUND(AN45*(1+AM$188),0)</f>
        <v>0</v>
      </c>
      <c r="AP45" s="359" t="str">
        <f t="shared" ref="AP45:AP47" si="419">IF(AO45&gt;$H45,"SOBRE PASA","CUMPLE")</f>
        <v>CUMPLE</v>
      </c>
      <c r="AQ45" s="358">
        <f>ROUND(AN45*(1+AM$181+AM$182+AM$183+AM$188),0)</f>
        <v>0</v>
      </c>
      <c r="AR45" s="360">
        <f t="shared" ref="AR45:AR47" si="420">ROUND(AQ45*AL45,0)</f>
        <v>0</v>
      </c>
      <c r="AS45" s="266">
        <f t="shared" ref="AS45:AS47" si="421">+$F45</f>
        <v>145</v>
      </c>
      <c r="AT45" s="434">
        <v>101212</v>
      </c>
      <c r="AU45" s="268">
        <f t="shared" ref="AU45:AU47" si="422">ROUND(AT45,0)</f>
        <v>101212</v>
      </c>
      <c r="AV45" s="268">
        <f t="shared" ref="AV45:AV47" si="423">ROUND(AU45*(1+AT$188),0)</f>
        <v>131576</v>
      </c>
      <c r="AW45" s="269" t="str">
        <f t="shared" ref="AW45:AW47" si="424">IF(AV45&gt;$H45,"SOBRE PASA","CUMPLE")</f>
        <v>CUMPLE</v>
      </c>
      <c r="AX45" s="268">
        <f>ROUND(AU45*(1+AT$181+AT$182+AT$183+AT$188),0)</f>
        <v>139457</v>
      </c>
      <c r="AY45" s="270">
        <f t="shared" ref="AY45:AY47" si="425">ROUND(AX45*AS45,0)</f>
        <v>20221265</v>
      </c>
      <c r="AZ45" s="266">
        <f t="shared" ref="AZ45:AZ47" si="426">+$F45</f>
        <v>145</v>
      </c>
      <c r="BA45" s="439">
        <v>106510</v>
      </c>
      <c r="BB45" s="268">
        <f t="shared" ref="BB45:BB47" si="427">ROUND(BA45,0)</f>
        <v>106510</v>
      </c>
      <c r="BC45" s="268">
        <f t="shared" ref="BC45:BC47" si="428">ROUND(BB45*(1+BA$188),0)</f>
        <v>138463</v>
      </c>
      <c r="BD45" s="269" t="str">
        <f t="shared" ref="BD45:BD47" si="429">IF(BC45&gt;$H45,"SOBRE PASA","CUMPLE")</f>
        <v>CUMPLE</v>
      </c>
      <c r="BE45" s="268">
        <f>ROUND(BB45*(1+BA$181+BA$182+BA$183+BA$188),0)</f>
        <v>146757</v>
      </c>
      <c r="BF45" s="270">
        <f t="shared" ref="BF45:BF47" si="430">ROUND(BE45*AZ45,0)</f>
        <v>21279765</v>
      </c>
      <c r="BG45" s="266">
        <f t="shared" ref="BG45:BG47" si="431">+$F45</f>
        <v>145</v>
      </c>
      <c r="BH45" s="196">
        <v>105804</v>
      </c>
      <c r="BI45" s="268">
        <f t="shared" ref="BI45:BI47" si="432">ROUND(BH45,0)</f>
        <v>105804</v>
      </c>
      <c r="BJ45" s="268">
        <f t="shared" ref="BJ45:BJ47" si="433">ROUND(BI45*(1+BH$188),0)</f>
        <v>137545</v>
      </c>
      <c r="BK45" s="269" t="str">
        <f t="shared" ref="BK45:BK47" si="434">IF(BJ45&gt;$H45,"SOBRE PASA","CUMPLE")</f>
        <v>CUMPLE</v>
      </c>
      <c r="BL45" s="268">
        <f>ROUND(BI45*(1+BH$181+BH$182+BH$183+BH$188),0)</f>
        <v>145784</v>
      </c>
      <c r="BM45" s="270">
        <f t="shared" ref="BM45:BM47" si="435">ROUND(BL45*BG45,0)</f>
        <v>21138680</v>
      </c>
      <c r="BN45" s="266">
        <f t="shared" ref="BN45:BN47" si="436">+$F45</f>
        <v>145</v>
      </c>
      <c r="BO45" s="196">
        <v>101547</v>
      </c>
      <c r="BP45" s="268">
        <f t="shared" ref="BP45:BP47" si="437">ROUND(BO45,0)</f>
        <v>101547</v>
      </c>
      <c r="BQ45" s="268">
        <f t="shared" ref="BQ45:BQ47" si="438">ROUND(BP45*(1+BO$188),0)</f>
        <v>132011</v>
      </c>
      <c r="BR45" s="269" t="str">
        <f t="shared" ref="BR45:BR47" si="439">IF(BQ45&gt;$H45,"SOBRE PASA","CUMPLE")</f>
        <v>CUMPLE</v>
      </c>
      <c r="BS45" s="268">
        <f>ROUND(BP45*(1+BO$181+BO$182+BO$183+BO$188),0)</f>
        <v>139918</v>
      </c>
      <c r="BT45" s="270">
        <f t="shared" ref="BT45:BT47" si="440">ROUND(BS45*BN45,0)</f>
        <v>20288110</v>
      </c>
      <c r="BU45" s="266">
        <f t="shared" ref="BU45:BU47" si="441">+$F45</f>
        <v>145</v>
      </c>
      <c r="BV45" s="441">
        <v>106376</v>
      </c>
      <c r="BW45" s="268">
        <f t="shared" ref="BW45:BW47" si="442">ROUND(BV45,0)</f>
        <v>106376</v>
      </c>
      <c r="BX45" s="268">
        <f t="shared" ref="BX45:BX47" si="443">ROUND(BW45*(1+BV$188),0)</f>
        <v>138289</v>
      </c>
      <c r="BY45" s="269" t="str">
        <f t="shared" ref="BY45:BY47" si="444">IF(BX45&gt;$H45,"SOBRE PASA","CUMPLE")</f>
        <v>CUMPLE</v>
      </c>
      <c r="BZ45" s="268">
        <f>ROUND(BW45*(1+BV$181+BV$182+BV$183+BV$188),0)</f>
        <v>146572</v>
      </c>
      <c r="CA45" s="270">
        <f t="shared" ref="CA45:CA47" si="445">ROUND(BZ45*BU45,0)</f>
        <v>21252940</v>
      </c>
      <c r="CB45" s="266">
        <f t="shared" ref="CB45:CB47" si="446">+$F45</f>
        <v>145</v>
      </c>
      <c r="CC45" s="267">
        <v>103788</v>
      </c>
      <c r="CD45" s="268">
        <f t="shared" ref="CD45:CD47" si="447">ROUND(CC45,0)</f>
        <v>103788</v>
      </c>
      <c r="CE45" s="268">
        <f t="shared" ref="CE45:CE47" si="448">ROUND(CD45*(1+CC$188),0)</f>
        <v>134924</v>
      </c>
      <c r="CF45" s="269" t="str">
        <f t="shared" ref="CF45:CF47" si="449">IF(CE45&gt;$H45,"SOBRE PASA","CUMPLE")</f>
        <v>CUMPLE</v>
      </c>
      <c r="CG45" s="268">
        <f>ROUND(CD45*(1+CC$181+CC$182+CC$183+CC$188),0)</f>
        <v>143006</v>
      </c>
      <c r="CH45" s="270">
        <f t="shared" ref="CH45:CH47" si="450">ROUND(CG45*CB45,0)</f>
        <v>20735870</v>
      </c>
      <c r="CI45" s="266">
        <f t="shared" ref="CI45:CI47" si="451">+$F45</f>
        <v>145</v>
      </c>
      <c r="CJ45" s="267">
        <v>107037</v>
      </c>
      <c r="CK45" s="268">
        <f t="shared" ref="CK45:CK47" si="452">ROUND(CJ45,0)</f>
        <v>107037</v>
      </c>
      <c r="CL45" s="268">
        <f t="shared" ref="CL45:CL47" si="453">ROUND(CK45*(1+CJ$188),0)</f>
        <v>139148</v>
      </c>
      <c r="CM45" s="269" t="str">
        <f t="shared" ref="CM45:CM47" si="454">IF(CL45&gt;$H45,"SOBRE PASA","CUMPLE")</f>
        <v>CUMPLE</v>
      </c>
      <c r="CN45" s="268">
        <f>ROUND(CK45*(1+CJ$181+CJ$182+CJ$183+CJ$188),0)</f>
        <v>147483</v>
      </c>
      <c r="CO45" s="270">
        <f t="shared" ref="CO45:CO47" si="455">ROUND(CN45*CI45,0)</f>
        <v>21385035</v>
      </c>
      <c r="CP45" s="266">
        <f t="shared" ref="CP45:CP47" si="456">+$F45</f>
        <v>145</v>
      </c>
      <c r="CQ45" s="267">
        <v>105715</v>
      </c>
      <c r="CR45" s="268">
        <f t="shared" ref="CR45:CR47" si="457">ROUND(CQ45,0)</f>
        <v>105715</v>
      </c>
      <c r="CS45" s="268">
        <f t="shared" ref="CS45:CS47" si="458">ROUND(CR45*(1+CQ$188),0)</f>
        <v>137430</v>
      </c>
      <c r="CT45" s="269" t="str">
        <f t="shared" ref="CT45:CT47" si="459">IF(CS45&gt;$H45,"SOBRE PASA","CUMPLE")</f>
        <v>CUMPLE</v>
      </c>
      <c r="CU45" s="268">
        <f>ROUND(CR45*(1+CQ$181+CQ$182+CQ$183+CQ$188),0)</f>
        <v>145661</v>
      </c>
      <c r="CV45" s="270">
        <f t="shared" ref="CV45:CV47" si="460">ROUND(CU45*CP45,0)</f>
        <v>21120845</v>
      </c>
      <c r="CW45" s="266">
        <f t="shared" ref="CW45:CW47" si="461">+$F45</f>
        <v>145</v>
      </c>
      <c r="CX45" s="196">
        <v>106362</v>
      </c>
      <c r="CY45" s="268">
        <f t="shared" ref="CY45:CY47" si="462">ROUND(CX45,0)</f>
        <v>106362</v>
      </c>
      <c r="CZ45" s="268">
        <f t="shared" ref="CZ45:CZ47" si="463">ROUND(CY45*(1+CX$188),0)</f>
        <v>138271</v>
      </c>
      <c r="DA45" s="269" t="str">
        <f t="shared" ref="DA45:DA47" si="464">IF(CZ45&gt;$H45,"SOBRE PASA","CUMPLE")</f>
        <v>CUMPLE</v>
      </c>
      <c r="DB45" s="268">
        <f>ROUND(CY45*(1+CX$181+CX$182+CX$183+CX$188),0)</f>
        <v>146553</v>
      </c>
      <c r="DC45" s="270">
        <f t="shared" ref="DC45:DC47" si="465">ROUND(DB45*CW45,0)</f>
        <v>21250185</v>
      </c>
      <c r="DD45" s="266">
        <f t="shared" ref="DD45:DD47" si="466">+$F45</f>
        <v>145</v>
      </c>
      <c r="DE45" s="267">
        <v>103319</v>
      </c>
      <c r="DF45" s="268">
        <f t="shared" ref="DF45:DF47" si="467">ROUND(DE45,0)</f>
        <v>103319</v>
      </c>
      <c r="DG45" s="268">
        <f t="shared" ref="DG45:DG47" si="468">ROUND(DF45*(1+DE$188),0)</f>
        <v>134315</v>
      </c>
      <c r="DH45" s="269" t="str">
        <f t="shared" ref="DH45:DH47" si="469">IF(DG45&gt;$H45,"SOBRE PASA","CUMPLE")</f>
        <v>CUMPLE</v>
      </c>
      <c r="DI45" s="268">
        <f>ROUND(DF45*(1+DE$181+DE$182+DE$183+DE$188),0)</f>
        <v>142360</v>
      </c>
      <c r="DJ45" s="270">
        <f t="shared" ref="DJ45:DJ47" si="470">ROUND(DI45*DD45,0)</f>
        <v>20642200</v>
      </c>
      <c r="DK45" s="266">
        <f t="shared" ref="DK45:DK47" si="471">+$F45</f>
        <v>145</v>
      </c>
      <c r="DL45" s="267">
        <v>106029</v>
      </c>
      <c r="DM45" s="268">
        <f t="shared" ref="DM45:DM47" si="472">ROUND(DL45,0)</f>
        <v>106029</v>
      </c>
      <c r="DN45" s="268">
        <f t="shared" ref="DN45:DN47" si="473">ROUND(DM45*(1+DL$188),0)</f>
        <v>137838</v>
      </c>
      <c r="DO45" s="269" t="str">
        <f t="shared" ref="DO45:DO47" si="474">IF(DN45&gt;$H45,"SOBRE PASA","CUMPLE")</f>
        <v>CUMPLE</v>
      </c>
      <c r="DP45" s="268">
        <f>ROUND(DM45*(1+DL$181+DL$182+DL$183+DL$188),0)</f>
        <v>146094</v>
      </c>
      <c r="DQ45" s="270">
        <f t="shared" ref="DQ45:DQ47" si="475">ROUND(DP45*DK45,0)</f>
        <v>21183630</v>
      </c>
      <c r="DR45" s="356">
        <f t="shared" ref="DR45:DR47" si="476">+$F45</f>
        <v>145</v>
      </c>
      <c r="DS45" s="357"/>
      <c r="DT45" s="358">
        <f t="shared" ref="DT45:DT47" si="477">ROUND(DS45,0)</f>
        <v>0</v>
      </c>
      <c r="DU45" s="358">
        <f t="shared" ref="DU45:DU47" si="478">ROUND(DT45*(1+DS$188),0)</f>
        <v>0</v>
      </c>
      <c r="DV45" s="359" t="str">
        <f t="shared" ref="DV45:DV47" si="479">IF(DU45&gt;$H45,"SOBRE PASA","CUMPLE")</f>
        <v>CUMPLE</v>
      </c>
      <c r="DW45" s="358">
        <f>ROUND(DT45*(1+DS$181+DS$182+DS$183+DS$188),0)</f>
        <v>0</v>
      </c>
      <c r="DX45" s="360">
        <f t="shared" ref="DX45:DX47" si="480">ROUND(DW45*DR45,0)</f>
        <v>0</v>
      </c>
      <c r="DY45" s="356">
        <f t="shared" ref="DY45:DY47" si="481">+$F45</f>
        <v>145</v>
      </c>
      <c r="DZ45" s="357"/>
      <c r="EA45" s="358">
        <f t="shared" ref="EA45:EA47" si="482">ROUND(DZ45,0)</f>
        <v>0</v>
      </c>
      <c r="EB45" s="358">
        <f t="shared" ref="EB45:EB47" si="483">ROUND(EA45*(1+DZ$188),0)</f>
        <v>0</v>
      </c>
      <c r="EC45" s="359" t="str">
        <f t="shared" ref="EC45:EC47" si="484">IF(EB45&gt;$H45,"SOBRE PASA","CUMPLE")</f>
        <v>CUMPLE</v>
      </c>
      <c r="ED45" s="358">
        <f>ROUND(EA45*(1+DZ$181+DZ$182+DZ$183+DZ$188),0)</f>
        <v>0</v>
      </c>
      <c r="EE45" s="360">
        <f t="shared" ref="EE45:EE47" si="485">ROUND(ED45*DY45,0)</f>
        <v>0</v>
      </c>
      <c r="EF45" s="266">
        <f t="shared" ref="EF45:EF47" si="486">+$F45</f>
        <v>145</v>
      </c>
      <c r="EG45" s="267">
        <v>103196</v>
      </c>
      <c r="EH45" s="268">
        <f t="shared" ref="EH45:EH47" si="487">ROUND(EG45,0)</f>
        <v>103196</v>
      </c>
      <c r="EI45" s="268">
        <f t="shared" ref="EI45:EI47" si="488">ROUND(EH45*(1+EG$188),0)</f>
        <v>134155</v>
      </c>
      <c r="EJ45" s="269" t="str">
        <f t="shared" ref="EJ45:EJ47" si="489">IF(EI45&gt;$H45,"SOBRE PASA","CUMPLE")</f>
        <v>CUMPLE</v>
      </c>
      <c r="EK45" s="268">
        <f>ROUND(EH45*(1+EG$181+EG$182+EG$183+EG$188),0)</f>
        <v>142190</v>
      </c>
      <c r="EL45" s="270">
        <f t="shared" ref="EL45:EL47" si="490">ROUND(EK45*EF45,0)</f>
        <v>20617550</v>
      </c>
      <c r="EM45" s="356">
        <f t="shared" ref="EM45:EM47" si="491">+$F45</f>
        <v>145</v>
      </c>
      <c r="EN45" s="357"/>
      <c r="EO45" s="358">
        <f t="shared" ref="EO45:EO47" si="492">ROUND(EN45,0)</f>
        <v>0</v>
      </c>
      <c r="EP45" s="358">
        <f t="shared" ref="EP45:EP47" si="493">ROUND(EO45*(1+EN$188),0)</f>
        <v>0</v>
      </c>
      <c r="EQ45" s="359" t="str">
        <f t="shared" ref="EQ45:EQ47" si="494">IF(EP45&gt;$H45,"SOBRE PASA","CUMPLE")</f>
        <v>CUMPLE</v>
      </c>
      <c r="ER45" s="358">
        <f>ROUND(EO45*(1+EN$181+EN$182+EN$183+EN$188),0)</f>
        <v>0</v>
      </c>
      <c r="ES45" s="360">
        <f t="shared" ref="ES45:ES47" si="495">ROUND(ER45*EM45,0)</f>
        <v>0</v>
      </c>
      <c r="ET45" s="266">
        <f t="shared" ref="ET45:ET47" si="496">+$F45</f>
        <v>145</v>
      </c>
      <c r="EU45" s="267">
        <v>108604</v>
      </c>
      <c r="EV45" s="268">
        <f t="shared" ref="EV45:EV47" si="497">ROUND(EU45,0)</f>
        <v>108604</v>
      </c>
      <c r="EW45" s="268">
        <f t="shared" ref="EW45:EW47" si="498">ROUND(EV45*(1+EU$188),0)</f>
        <v>141185</v>
      </c>
      <c r="EX45" s="269" t="str">
        <f t="shared" ref="EX45:EX47" si="499">IF(EW45&gt;$H45,"SOBRE PASA","CUMPLE")</f>
        <v>CUMPLE</v>
      </c>
      <c r="EY45" s="268">
        <f>ROUND(EV45*(1+EU$181+EU$182+EU$183+EU$188),0)</f>
        <v>149642</v>
      </c>
      <c r="EZ45" s="270">
        <f t="shared" ref="EZ45:EZ47" si="500">ROUND(EY45*ET45,0)</f>
        <v>21698090</v>
      </c>
      <c r="FA45" s="266">
        <f t="shared" ref="FA45:FA47" si="501">+$F45</f>
        <v>145</v>
      </c>
      <c r="FB45" s="196">
        <v>106219</v>
      </c>
      <c r="FC45" s="268">
        <f t="shared" ref="FC45:FC47" si="502">ROUND(FB45,0)</f>
        <v>106219</v>
      </c>
      <c r="FD45" s="268">
        <f t="shared" ref="FD45:FD47" si="503">ROUND(FC45*(1+FB$188),0)</f>
        <v>138085</v>
      </c>
      <c r="FE45" s="269" t="str">
        <f t="shared" ref="FE45:FE47" si="504">IF(FD45&gt;$H45,"SOBRE PASA","CUMPLE")</f>
        <v>CUMPLE</v>
      </c>
      <c r="FF45" s="268">
        <f>ROUND(FC45*(1+FB$181+FB$182+FB$183+FB$188),0)</f>
        <v>146356</v>
      </c>
      <c r="FG45" s="270">
        <f t="shared" ref="FG45:FG47" si="505">ROUND(FF45*FA45,0)</f>
        <v>21221620</v>
      </c>
      <c r="FH45" s="266">
        <f t="shared" ref="FH45:FH47" si="506">+$F45</f>
        <v>145</v>
      </c>
      <c r="FI45" s="267">
        <v>104421</v>
      </c>
      <c r="FJ45" s="268">
        <f t="shared" ref="FJ45:FJ47" si="507">ROUND(FI45,0)</f>
        <v>104421</v>
      </c>
      <c r="FK45" s="268">
        <f t="shared" ref="FK45:FK47" si="508">ROUND(FJ45*(1+FI$188),0)</f>
        <v>135747</v>
      </c>
      <c r="FL45" s="269" t="str">
        <f t="shared" ref="FL45:FL47" si="509">IF(FK45&gt;$H45,"SOBRE PASA","CUMPLE")</f>
        <v>CUMPLE</v>
      </c>
      <c r="FM45" s="268">
        <f>ROUND(FJ45*(1+FI$181+FI$182+FI$183+FI$188),0)</f>
        <v>143878</v>
      </c>
      <c r="FN45" s="270">
        <f t="shared" ref="FN45:FN47" si="510">ROUND(FM45*FH45,0)</f>
        <v>20862310</v>
      </c>
      <c r="FO45" s="266">
        <f t="shared" ref="FO45:FO47" si="511">+$F45</f>
        <v>145</v>
      </c>
      <c r="FP45" s="267" t="s">
        <v>847</v>
      </c>
      <c r="FQ45" s="268">
        <f t="shared" ref="FQ45:FQ47" si="512">ROUND(FP45,0)</f>
        <v>103595</v>
      </c>
      <c r="FR45" s="268">
        <f t="shared" ref="FR45:FR47" si="513">ROUND(FQ45*(1+FP$188),0)</f>
        <v>134674</v>
      </c>
      <c r="FS45" s="269" t="str">
        <f t="shared" ref="FS45:FS47" si="514">IF(FR45&gt;$H45,"SOBRE PASA","CUMPLE")</f>
        <v>CUMPLE</v>
      </c>
      <c r="FT45" s="268">
        <f>ROUND(FQ45*(1+FP$181+FP$182+FP$183+FP$188),0)</f>
        <v>142740</v>
      </c>
      <c r="FU45" s="270">
        <f t="shared" ref="FU45:FU47" si="515">ROUND(FT45*FO45,0)</f>
        <v>20697300</v>
      </c>
      <c r="FV45" s="266">
        <f t="shared" ref="FV45:FV47" si="516">+$F45</f>
        <v>145</v>
      </c>
      <c r="FW45" s="267">
        <v>105324</v>
      </c>
      <c r="FX45" s="268">
        <f t="shared" ref="FX45:FX47" si="517">ROUND(FW45,0)</f>
        <v>105324</v>
      </c>
      <c r="FY45" s="268">
        <f t="shared" ref="FY45:FY47" si="518">ROUND(FX45*(1+FW$188),0)</f>
        <v>136921</v>
      </c>
      <c r="FZ45" s="269" t="str">
        <f t="shared" ref="FZ45:FZ47" si="519">IF(FY45&gt;$H45,"SOBRE PASA","CUMPLE")</f>
        <v>CUMPLE</v>
      </c>
      <c r="GA45" s="268">
        <f>ROUND(FX45*(1+FW$181+FW$182+FW$183+FW$188),0)</f>
        <v>145122</v>
      </c>
      <c r="GB45" s="270">
        <f t="shared" ref="GB45:GB47" si="520">ROUND(GA45*FV45,0)</f>
        <v>21042690</v>
      </c>
      <c r="GC45" s="356">
        <f t="shared" ref="GC45:GC47" si="521">+$F45</f>
        <v>145</v>
      </c>
      <c r="GD45" s="357"/>
      <c r="GE45" s="358">
        <f t="shared" ref="GE45:GE47" si="522">ROUND(GD45,0)</f>
        <v>0</v>
      </c>
      <c r="GF45" s="358">
        <f t="shared" ref="GF45:GF47" si="523">ROUND(GE45*(1+GD$188),0)</f>
        <v>0</v>
      </c>
      <c r="GG45" s="359" t="str">
        <f t="shared" ref="GG45:GG47" si="524">IF(GF45&gt;$H45,"SOBRE PASA","CUMPLE")</f>
        <v>CUMPLE</v>
      </c>
      <c r="GH45" s="358">
        <f>ROUND(GE45*(1+GD$181+GD$182+GD$183+GD$188),0)</f>
        <v>0</v>
      </c>
      <c r="GI45" s="360">
        <f t="shared" ref="GI45:GI47" si="525">ROUND(GH45*GC45,0)</f>
        <v>0</v>
      </c>
      <c r="GJ45" s="266">
        <f t="shared" ref="GJ45:GJ47" si="526">+$F45</f>
        <v>145</v>
      </c>
      <c r="GK45" s="196">
        <v>106526</v>
      </c>
      <c r="GL45" s="268">
        <f t="shared" ref="GL45:GL47" si="527">ROUND(GK45,0)</f>
        <v>106526</v>
      </c>
      <c r="GM45" s="268">
        <f t="shared" ref="GM45:GM47" si="528">ROUND(GL45*(1+GK$188),0)</f>
        <v>138484</v>
      </c>
      <c r="GN45" s="269" t="str">
        <f t="shared" ref="GN45:GN47" si="529">IF(GM45&gt;$H45,"SOBRE PASA","CUMPLE")</f>
        <v>CUMPLE</v>
      </c>
      <c r="GO45" s="268">
        <f>ROUND(GL45*(1+GK$181+GK$182+GK$183+GK$188),0)</f>
        <v>146779</v>
      </c>
      <c r="GP45" s="270">
        <f t="shared" ref="GP45:GP47" si="530">ROUND(GO45*GJ45,0)</f>
        <v>21282955</v>
      </c>
      <c r="GQ45" s="266">
        <f t="shared" ref="GQ45:GQ47" si="531">+$F45</f>
        <v>145</v>
      </c>
      <c r="GR45" s="407">
        <v>106746</v>
      </c>
      <c r="GS45" s="268">
        <f t="shared" ref="GS45:GS47" si="532">ROUND(GR45,0)</f>
        <v>106746</v>
      </c>
      <c r="GT45" s="268">
        <f t="shared" ref="GT45:GT47" si="533">ROUND(GS45*(1+GR$188),0)</f>
        <v>138770</v>
      </c>
      <c r="GU45" s="269" t="str">
        <f t="shared" ref="GU45:GU47" si="534">IF(GT45&gt;$H45,"SOBRE PASA","CUMPLE")</f>
        <v>CUMPLE</v>
      </c>
      <c r="GV45" s="268">
        <f>ROUND(GS45*(1+GR$181+GR$182+GR$183+GR$188),0)</f>
        <v>147082</v>
      </c>
      <c r="GW45" s="270">
        <f t="shared" ref="GW45:GW47" si="535">ROUND(GV45*GQ45,0)</f>
        <v>21326890</v>
      </c>
      <c r="GX45" s="356">
        <f t="shared" ref="GX45:GX47" si="536">+$F45</f>
        <v>145</v>
      </c>
      <c r="GY45" s="357"/>
      <c r="GZ45" s="358">
        <f t="shared" ref="GZ45:GZ47" si="537">ROUND(GY45,0)</f>
        <v>0</v>
      </c>
      <c r="HA45" s="358">
        <f t="shared" ref="HA45:HA47" si="538">ROUND(GZ45*(1+GY$188),0)</f>
        <v>0</v>
      </c>
      <c r="HB45" s="359" t="str">
        <f t="shared" ref="HB45:HB47" si="539">IF(HA45&gt;$H45,"SOBRE PASA","CUMPLE")</f>
        <v>CUMPLE</v>
      </c>
      <c r="HC45" s="358">
        <f>ROUND(GZ45*(1+GY$181+GY$182+GY$183+GY$188),0)</f>
        <v>0</v>
      </c>
      <c r="HD45" s="360">
        <f t="shared" ref="HD45:HD47" si="540">ROUND(HC45*GX45,0)</f>
        <v>0</v>
      </c>
      <c r="HE45" s="266">
        <f t="shared" ref="HE45:HE47" si="541">+$F45</f>
        <v>145</v>
      </c>
      <c r="HF45" s="411">
        <v>105627</v>
      </c>
      <c r="HG45" s="268">
        <f t="shared" ref="HG45:HG47" si="542">ROUND(HF45,0)</f>
        <v>105627</v>
      </c>
      <c r="HH45" s="268">
        <f t="shared" ref="HH45:HH47" si="543">ROUND(HG45*(1+HF$188),0)</f>
        <v>137315</v>
      </c>
      <c r="HI45" s="269" t="str">
        <f t="shared" ref="HI45:HI47" si="544">IF(HH45&gt;$H45,"SOBRE PASA","CUMPLE")</f>
        <v>CUMPLE</v>
      </c>
      <c r="HJ45" s="268">
        <f>ROUND(HG45*(1+HF$181+HF$182+HF$183+HF$188),0)</f>
        <v>145540</v>
      </c>
      <c r="HK45" s="270">
        <f t="shared" ref="HK45:HK47" si="545">ROUND(HJ45*HE45,0)</f>
        <v>21103300</v>
      </c>
      <c r="HL45" s="266">
        <f t="shared" ref="HL45:HL47" si="546">+$F45</f>
        <v>145</v>
      </c>
      <c r="HM45" s="417">
        <v>106510</v>
      </c>
      <c r="HN45" s="268">
        <f t="shared" ref="HN45:HN47" si="547">ROUND(HM45,0)</f>
        <v>106510</v>
      </c>
      <c r="HO45" s="268">
        <f t="shared" ref="HO45:HO47" si="548">ROUND(HN45*(1+HM$188),0)</f>
        <v>138463</v>
      </c>
      <c r="HP45" s="269" t="str">
        <f t="shared" ref="HP45:HP47" si="549">IF(HO45&gt;$H45,"SOBRE PASA","CUMPLE")</f>
        <v>CUMPLE</v>
      </c>
      <c r="HQ45" s="268">
        <f>ROUND(HN45*(1+HM$181+HM$182+HM$183+HM$188),0)</f>
        <v>146757</v>
      </c>
      <c r="HR45" s="270">
        <f t="shared" ref="HR45:HR47" si="550">ROUND(HQ45*HL45,0)</f>
        <v>21279765</v>
      </c>
      <c r="HS45" s="266">
        <f t="shared" ref="HS45:HS47" si="551">+$F45</f>
        <v>145</v>
      </c>
      <c r="HT45" s="196">
        <v>106088</v>
      </c>
      <c r="HU45" s="268">
        <f t="shared" ref="HU45:HU47" si="552">ROUND(HT45,0)</f>
        <v>106088</v>
      </c>
      <c r="HV45" s="268">
        <f t="shared" ref="HV45:HV47" si="553">ROUND(HU45*(1+HT$188),0)</f>
        <v>137914</v>
      </c>
      <c r="HW45" s="269" t="str">
        <f t="shared" ref="HW45:HW47" si="554">IF(HV45&gt;$H45,"SOBRE PASA","CUMPLE")</f>
        <v>CUMPLE</v>
      </c>
      <c r="HX45" s="268">
        <f>ROUND(HU45*(1+HT$181+HT$182+HT$183+HT$188),0)</f>
        <v>146175</v>
      </c>
      <c r="HY45" s="270">
        <f t="shared" ref="HY45:HY47" si="555">ROUND(HX45*HS45,0)</f>
        <v>21195375</v>
      </c>
      <c r="HZ45" s="356">
        <f t="shared" ref="HZ45:HZ47" si="556">+$F45</f>
        <v>145</v>
      </c>
      <c r="IA45" s="357"/>
      <c r="IB45" s="358">
        <f t="shared" ref="IB45:IB47" si="557">ROUND(IA45,0)</f>
        <v>0</v>
      </c>
      <c r="IC45" s="358">
        <f t="shared" ref="IC45:IC47" si="558">ROUND(IB45*(1+IA$188),0)</f>
        <v>0</v>
      </c>
      <c r="ID45" s="359" t="str">
        <f t="shared" ref="ID45:ID47" si="559">IF(IC45&gt;$H45,"SOBRE PASA","CUMPLE")</f>
        <v>CUMPLE</v>
      </c>
      <c r="IE45" s="358">
        <f>ROUND(IB45*(1+IA$181+IA$182+IA$183+IA$188),0)</f>
        <v>0</v>
      </c>
      <c r="IF45" s="360">
        <f t="shared" ref="IF45:IF47" si="560">ROUND(IE45*HZ45,0)</f>
        <v>0</v>
      </c>
    </row>
    <row r="46" spans="1:240" ht="30" customHeight="1" x14ac:dyDescent="0.3">
      <c r="A46" s="174"/>
      <c r="B46" s="192">
        <v>3.0019999999999998</v>
      </c>
      <c r="C46" s="193">
        <v>12175</v>
      </c>
      <c r="D46" s="194" t="s">
        <v>648</v>
      </c>
      <c r="E46" s="193" t="s">
        <v>647</v>
      </c>
      <c r="F46" s="195">
        <v>2</v>
      </c>
      <c r="G46" s="196">
        <v>120538</v>
      </c>
      <c r="H46" s="197">
        <f t="shared" si="398"/>
        <v>156699</v>
      </c>
      <c r="J46" s="356">
        <f t="shared" si="399"/>
        <v>2</v>
      </c>
      <c r="K46" s="357"/>
      <c r="L46" s="358">
        <f t="shared" si="201"/>
        <v>0</v>
      </c>
      <c r="M46" s="358">
        <f t="shared" si="202"/>
        <v>0</v>
      </c>
      <c r="N46" s="359" t="str">
        <f t="shared" si="400"/>
        <v>CUMPLE</v>
      </c>
      <c r="O46" s="358">
        <f>ROUND(L46*(1+K$181+K$182+K$183+K$188),0)</f>
        <v>0</v>
      </c>
      <c r="P46" s="360">
        <f t="shared" si="205"/>
        <v>0</v>
      </c>
      <c r="Q46" s="266">
        <f t="shared" si="401"/>
        <v>2</v>
      </c>
      <c r="R46" s="267">
        <v>112794</v>
      </c>
      <c r="S46" s="268">
        <f t="shared" si="402"/>
        <v>112794</v>
      </c>
      <c r="T46" s="268">
        <f t="shared" si="403"/>
        <v>146632</v>
      </c>
      <c r="U46" s="269" t="str">
        <f t="shared" si="404"/>
        <v>CUMPLE</v>
      </c>
      <c r="V46" s="268">
        <f>ROUND(S46*(1+R$181+R$182+R$183+R$188),0)</f>
        <v>155415</v>
      </c>
      <c r="W46" s="270">
        <f t="shared" si="405"/>
        <v>310830</v>
      </c>
      <c r="X46" s="266">
        <f t="shared" si="406"/>
        <v>2</v>
      </c>
      <c r="Y46" s="267">
        <v>120500</v>
      </c>
      <c r="Z46" s="268">
        <f t="shared" si="407"/>
        <v>120500</v>
      </c>
      <c r="AA46" s="268">
        <f t="shared" si="408"/>
        <v>156650</v>
      </c>
      <c r="AB46" s="269" t="str">
        <f t="shared" si="409"/>
        <v>CUMPLE</v>
      </c>
      <c r="AC46" s="268">
        <f>ROUND(Z46*(1+Y$181+Y$182+Y$183+Y$188),0)</f>
        <v>166033</v>
      </c>
      <c r="AD46" s="270">
        <f t="shared" si="410"/>
        <v>332066</v>
      </c>
      <c r="AE46" s="266">
        <f t="shared" si="411"/>
        <v>2</v>
      </c>
      <c r="AF46" s="267">
        <v>111618</v>
      </c>
      <c r="AG46" s="268">
        <f t="shared" si="412"/>
        <v>111618</v>
      </c>
      <c r="AH46" s="268">
        <f t="shared" si="413"/>
        <v>145103</v>
      </c>
      <c r="AI46" s="269" t="str">
        <f t="shared" si="414"/>
        <v>CUMPLE</v>
      </c>
      <c r="AJ46" s="268">
        <f>ROUND(AG46*(1+AF$181+AF$182+AF$183+AF$188),0)</f>
        <v>153795</v>
      </c>
      <c r="AK46" s="270">
        <f t="shared" si="415"/>
        <v>307590</v>
      </c>
      <c r="AL46" s="356">
        <f t="shared" si="416"/>
        <v>2</v>
      </c>
      <c r="AM46" s="357"/>
      <c r="AN46" s="358">
        <f t="shared" si="417"/>
        <v>0</v>
      </c>
      <c r="AO46" s="358">
        <f t="shared" si="418"/>
        <v>0</v>
      </c>
      <c r="AP46" s="359" t="str">
        <f t="shared" si="419"/>
        <v>CUMPLE</v>
      </c>
      <c r="AQ46" s="358">
        <f>ROUND(AN46*(1+AM$181+AM$182+AM$183+AM$188),0)</f>
        <v>0</v>
      </c>
      <c r="AR46" s="360">
        <f t="shared" si="420"/>
        <v>0</v>
      </c>
      <c r="AS46" s="266">
        <f t="shared" si="421"/>
        <v>2</v>
      </c>
      <c r="AT46" s="434">
        <v>108963</v>
      </c>
      <c r="AU46" s="268">
        <f t="shared" si="422"/>
        <v>108963</v>
      </c>
      <c r="AV46" s="268">
        <f t="shared" si="423"/>
        <v>141652</v>
      </c>
      <c r="AW46" s="269" t="str">
        <f t="shared" si="424"/>
        <v>CUMPLE</v>
      </c>
      <c r="AX46" s="268">
        <f>ROUND(AU46*(1+AT$181+AT$182+AT$183+AT$188),0)</f>
        <v>150136</v>
      </c>
      <c r="AY46" s="270">
        <f t="shared" si="425"/>
        <v>300272</v>
      </c>
      <c r="AZ46" s="266">
        <f t="shared" si="426"/>
        <v>2</v>
      </c>
      <c r="BA46" s="439">
        <v>114668</v>
      </c>
      <c r="BB46" s="268">
        <f t="shared" si="427"/>
        <v>114668</v>
      </c>
      <c r="BC46" s="268">
        <f t="shared" si="428"/>
        <v>149068</v>
      </c>
      <c r="BD46" s="269" t="str">
        <f t="shared" si="429"/>
        <v>CUMPLE</v>
      </c>
      <c r="BE46" s="268">
        <f>ROUND(BB46*(1+BA$181+BA$182+BA$183+BA$188),0)</f>
        <v>157997</v>
      </c>
      <c r="BF46" s="270">
        <f t="shared" si="430"/>
        <v>315994</v>
      </c>
      <c r="BG46" s="266">
        <f t="shared" si="431"/>
        <v>2</v>
      </c>
      <c r="BH46" s="196">
        <v>113907</v>
      </c>
      <c r="BI46" s="268">
        <f t="shared" si="432"/>
        <v>113907</v>
      </c>
      <c r="BJ46" s="268">
        <f t="shared" si="433"/>
        <v>148079</v>
      </c>
      <c r="BK46" s="269" t="str">
        <f t="shared" si="434"/>
        <v>CUMPLE</v>
      </c>
      <c r="BL46" s="268">
        <f>ROUND(BI46*(1+BH$181+BH$182+BH$183+BH$188),0)</f>
        <v>156949</v>
      </c>
      <c r="BM46" s="270">
        <f t="shared" si="435"/>
        <v>313898</v>
      </c>
      <c r="BN46" s="266">
        <f t="shared" si="436"/>
        <v>2</v>
      </c>
      <c r="BO46" s="196">
        <v>109325</v>
      </c>
      <c r="BP46" s="268">
        <f t="shared" si="437"/>
        <v>109325</v>
      </c>
      <c r="BQ46" s="268">
        <f t="shared" si="438"/>
        <v>142123</v>
      </c>
      <c r="BR46" s="269" t="str">
        <f t="shared" si="439"/>
        <v>CUMPLE</v>
      </c>
      <c r="BS46" s="268">
        <f>ROUND(BP46*(1+BO$181+BO$182+BO$183+BO$188),0)</f>
        <v>150635</v>
      </c>
      <c r="BT46" s="270">
        <f t="shared" si="440"/>
        <v>301270</v>
      </c>
      <c r="BU46" s="266">
        <f t="shared" si="441"/>
        <v>2</v>
      </c>
      <c r="BV46" s="441">
        <v>114523</v>
      </c>
      <c r="BW46" s="268">
        <f t="shared" si="442"/>
        <v>114523</v>
      </c>
      <c r="BX46" s="268">
        <f t="shared" si="443"/>
        <v>148880</v>
      </c>
      <c r="BY46" s="269" t="str">
        <f t="shared" si="444"/>
        <v>CUMPLE</v>
      </c>
      <c r="BZ46" s="268">
        <f>ROUND(BW46*(1+BV$181+BV$182+BV$183+BV$188),0)</f>
        <v>157797</v>
      </c>
      <c r="CA46" s="270">
        <f t="shared" si="445"/>
        <v>315594</v>
      </c>
      <c r="CB46" s="266">
        <f t="shared" si="446"/>
        <v>2</v>
      </c>
      <c r="CC46" s="267">
        <v>111737</v>
      </c>
      <c r="CD46" s="268">
        <f t="shared" si="447"/>
        <v>111737</v>
      </c>
      <c r="CE46" s="268">
        <f t="shared" si="448"/>
        <v>145258</v>
      </c>
      <c r="CF46" s="269" t="str">
        <f t="shared" si="449"/>
        <v>CUMPLE</v>
      </c>
      <c r="CG46" s="268">
        <f>ROUND(CD46*(1+CC$181+CC$182+CC$183+CC$188),0)</f>
        <v>153959</v>
      </c>
      <c r="CH46" s="270">
        <f t="shared" si="450"/>
        <v>307918</v>
      </c>
      <c r="CI46" s="266">
        <f t="shared" si="451"/>
        <v>2</v>
      </c>
      <c r="CJ46" s="267">
        <v>115234</v>
      </c>
      <c r="CK46" s="268">
        <f t="shared" si="452"/>
        <v>115234</v>
      </c>
      <c r="CL46" s="268">
        <f t="shared" si="453"/>
        <v>149804</v>
      </c>
      <c r="CM46" s="269" t="str">
        <f t="shared" si="454"/>
        <v>CUMPLE</v>
      </c>
      <c r="CN46" s="268">
        <f>ROUND(CK46*(1+CJ$181+CJ$182+CJ$183+CJ$188),0)</f>
        <v>158777</v>
      </c>
      <c r="CO46" s="270">
        <f t="shared" si="455"/>
        <v>317554</v>
      </c>
      <c r="CP46" s="266">
        <f t="shared" si="456"/>
        <v>2</v>
      </c>
      <c r="CQ46" s="267">
        <v>113812</v>
      </c>
      <c r="CR46" s="268">
        <f t="shared" si="457"/>
        <v>113812</v>
      </c>
      <c r="CS46" s="268">
        <f t="shared" si="458"/>
        <v>147956</v>
      </c>
      <c r="CT46" s="269" t="str">
        <f t="shared" si="459"/>
        <v>CUMPLE</v>
      </c>
      <c r="CU46" s="268">
        <f>ROUND(CR46*(1+CQ$181+CQ$182+CQ$183+CQ$188),0)</f>
        <v>156818</v>
      </c>
      <c r="CV46" s="270">
        <f t="shared" si="460"/>
        <v>313636</v>
      </c>
      <c r="CW46" s="266">
        <f t="shared" si="461"/>
        <v>2</v>
      </c>
      <c r="CX46" s="196">
        <v>114508</v>
      </c>
      <c r="CY46" s="268">
        <f t="shared" si="462"/>
        <v>114508</v>
      </c>
      <c r="CZ46" s="268">
        <f t="shared" si="463"/>
        <v>148860</v>
      </c>
      <c r="DA46" s="269" t="str">
        <f t="shared" si="464"/>
        <v>CUMPLE</v>
      </c>
      <c r="DB46" s="268">
        <f>ROUND(CY46*(1+CX$181+CX$182+CX$183+CX$188),0)</f>
        <v>157777</v>
      </c>
      <c r="DC46" s="270">
        <f t="shared" si="465"/>
        <v>315554</v>
      </c>
      <c r="DD46" s="266">
        <f t="shared" si="466"/>
        <v>2</v>
      </c>
      <c r="DE46" s="267">
        <v>111232</v>
      </c>
      <c r="DF46" s="268">
        <f t="shared" si="467"/>
        <v>111232</v>
      </c>
      <c r="DG46" s="268">
        <f t="shared" si="468"/>
        <v>144602</v>
      </c>
      <c r="DH46" s="269" t="str">
        <f t="shared" si="469"/>
        <v>CUMPLE</v>
      </c>
      <c r="DI46" s="268">
        <f>ROUND(DF46*(1+DE$181+DE$182+DE$183+DE$188),0)</f>
        <v>153263</v>
      </c>
      <c r="DJ46" s="270">
        <f t="shared" si="470"/>
        <v>306526</v>
      </c>
      <c r="DK46" s="266">
        <f t="shared" si="471"/>
        <v>2</v>
      </c>
      <c r="DL46" s="267">
        <v>114149</v>
      </c>
      <c r="DM46" s="268">
        <f t="shared" si="472"/>
        <v>114149</v>
      </c>
      <c r="DN46" s="268">
        <f t="shared" si="473"/>
        <v>148394</v>
      </c>
      <c r="DO46" s="269" t="str">
        <f t="shared" si="474"/>
        <v>CUMPLE</v>
      </c>
      <c r="DP46" s="268">
        <f>ROUND(DM46*(1+DL$181+DL$182+DL$183+DL$188),0)</f>
        <v>157282</v>
      </c>
      <c r="DQ46" s="270">
        <f t="shared" si="475"/>
        <v>314564</v>
      </c>
      <c r="DR46" s="356">
        <f t="shared" si="476"/>
        <v>2</v>
      </c>
      <c r="DS46" s="357"/>
      <c r="DT46" s="358">
        <f t="shared" si="477"/>
        <v>0</v>
      </c>
      <c r="DU46" s="358">
        <f t="shared" si="478"/>
        <v>0</v>
      </c>
      <c r="DV46" s="359" t="str">
        <f t="shared" si="479"/>
        <v>CUMPLE</v>
      </c>
      <c r="DW46" s="358">
        <f>ROUND(DT46*(1+DS$181+DS$182+DS$183+DS$188),0)</f>
        <v>0</v>
      </c>
      <c r="DX46" s="360">
        <f t="shared" si="480"/>
        <v>0</v>
      </c>
      <c r="DY46" s="356">
        <f t="shared" si="481"/>
        <v>2</v>
      </c>
      <c r="DZ46" s="357"/>
      <c r="EA46" s="358">
        <f t="shared" si="482"/>
        <v>0</v>
      </c>
      <c r="EB46" s="358">
        <f t="shared" si="483"/>
        <v>0</v>
      </c>
      <c r="EC46" s="359" t="str">
        <f t="shared" si="484"/>
        <v>CUMPLE</v>
      </c>
      <c r="ED46" s="358">
        <f>ROUND(EA46*(1+DZ$181+DZ$182+DZ$183+DZ$188),0)</f>
        <v>0</v>
      </c>
      <c r="EE46" s="360">
        <f t="shared" si="485"/>
        <v>0</v>
      </c>
      <c r="EF46" s="266">
        <f t="shared" si="486"/>
        <v>2</v>
      </c>
      <c r="EG46" s="267">
        <v>111100</v>
      </c>
      <c r="EH46" s="268">
        <f t="shared" si="487"/>
        <v>111100</v>
      </c>
      <c r="EI46" s="268">
        <f t="shared" si="488"/>
        <v>144430</v>
      </c>
      <c r="EJ46" s="269" t="str">
        <f t="shared" si="489"/>
        <v>CUMPLE</v>
      </c>
      <c r="EK46" s="268">
        <f>ROUND(EH46*(1+EG$181+EG$182+EG$183+EG$188),0)</f>
        <v>153081</v>
      </c>
      <c r="EL46" s="270">
        <f t="shared" si="490"/>
        <v>306162</v>
      </c>
      <c r="EM46" s="356">
        <f t="shared" si="491"/>
        <v>2</v>
      </c>
      <c r="EN46" s="357"/>
      <c r="EO46" s="358">
        <f t="shared" si="492"/>
        <v>0</v>
      </c>
      <c r="EP46" s="358">
        <f t="shared" si="493"/>
        <v>0</v>
      </c>
      <c r="EQ46" s="359" t="str">
        <f t="shared" si="494"/>
        <v>CUMPLE</v>
      </c>
      <c r="ER46" s="358">
        <f>ROUND(EO46*(1+EN$181+EN$182+EN$183+EN$188),0)</f>
        <v>0</v>
      </c>
      <c r="ES46" s="360">
        <f t="shared" si="495"/>
        <v>0</v>
      </c>
      <c r="ET46" s="266">
        <f t="shared" si="496"/>
        <v>2</v>
      </c>
      <c r="EU46" s="267">
        <v>116922</v>
      </c>
      <c r="EV46" s="268">
        <f t="shared" si="497"/>
        <v>116922</v>
      </c>
      <c r="EW46" s="268">
        <f t="shared" si="498"/>
        <v>151999</v>
      </c>
      <c r="EX46" s="269" t="str">
        <f t="shared" si="499"/>
        <v>CUMPLE</v>
      </c>
      <c r="EY46" s="268">
        <f>ROUND(EV46*(1+EU$181+EU$182+EU$183+EU$188),0)</f>
        <v>161103</v>
      </c>
      <c r="EZ46" s="270">
        <f t="shared" si="500"/>
        <v>322206</v>
      </c>
      <c r="FA46" s="266">
        <f t="shared" si="501"/>
        <v>2</v>
      </c>
      <c r="FB46" s="196">
        <v>114354</v>
      </c>
      <c r="FC46" s="268">
        <f t="shared" si="502"/>
        <v>114354</v>
      </c>
      <c r="FD46" s="268">
        <f t="shared" si="503"/>
        <v>148660</v>
      </c>
      <c r="FE46" s="269" t="str">
        <f t="shared" si="504"/>
        <v>CUMPLE</v>
      </c>
      <c r="FF46" s="268">
        <f>ROUND(FC46*(1+FB$181+FB$182+FB$183+FB$188),0)</f>
        <v>157564</v>
      </c>
      <c r="FG46" s="270">
        <f t="shared" si="505"/>
        <v>315128</v>
      </c>
      <c r="FH46" s="266">
        <f t="shared" si="506"/>
        <v>2</v>
      </c>
      <c r="FI46" s="267">
        <v>112419</v>
      </c>
      <c r="FJ46" s="268">
        <f t="shared" si="507"/>
        <v>112419</v>
      </c>
      <c r="FK46" s="268">
        <f t="shared" si="508"/>
        <v>146145</v>
      </c>
      <c r="FL46" s="269" t="str">
        <f t="shared" si="509"/>
        <v>CUMPLE</v>
      </c>
      <c r="FM46" s="268">
        <f>ROUND(FJ46*(1+FI$181+FI$182+FI$183+FI$188),0)</f>
        <v>154898</v>
      </c>
      <c r="FN46" s="270">
        <f t="shared" si="510"/>
        <v>309796</v>
      </c>
      <c r="FO46" s="266">
        <f t="shared" si="511"/>
        <v>2</v>
      </c>
      <c r="FP46" s="267" t="s">
        <v>848</v>
      </c>
      <c r="FQ46" s="268">
        <f t="shared" si="512"/>
        <v>111529</v>
      </c>
      <c r="FR46" s="268">
        <f t="shared" si="513"/>
        <v>144988</v>
      </c>
      <c r="FS46" s="269" t="str">
        <f t="shared" si="514"/>
        <v>CUMPLE</v>
      </c>
      <c r="FT46" s="268">
        <f>ROUND(FQ46*(1+FP$181+FP$182+FP$183+FP$188),0)</f>
        <v>153672</v>
      </c>
      <c r="FU46" s="270">
        <f t="shared" si="515"/>
        <v>307344</v>
      </c>
      <c r="FV46" s="266">
        <f t="shared" si="516"/>
        <v>2</v>
      </c>
      <c r="FW46" s="267">
        <v>113390</v>
      </c>
      <c r="FX46" s="268">
        <f t="shared" si="517"/>
        <v>113390</v>
      </c>
      <c r="FY46" s="268">
        <f t="shared" si="518"/>
        <v>147407</v>
      </c>
      <c r="FZ46" s="269" t="str">
        <f t="shared" si="519"/>
        <v>CUMPLE</v>
      </c>
      <c r="GA46" s="268">
        <f>ROUND(FX46*(1+FW$181+FW$182+FW$183+FW$188),0)</f>
        <v>156236</v>
      </c>
      <c r="GB46" s="270">
        <f t="shared" si="520"/>
        <v>312472</v>
      </c>
      <c r="GC46" s="356">
        <f t="shared" si="521"/>
        <v>2</v>
      </c>
      <c r="GD46" s="357"/>
      <c r="GE46" s="358">
        <f t="shared" si="522"/>
        <v>0</v>
      </c>
      <c r="GF46" s="358">
        <f t="shared" si="523"/>
        <v>0</v>
      </c>
      <c r="GG46" s="359" t="str">
        <f t="shared" si="524"/>
        <v>CUMPLE</v>
      </c>
      <c r="GH46" s="358">
        <f>ROUND(GE46*(1+GD$181+GD$182+GD$183+GD$188),0)</f>
        <v>0</v>
      </c>
      <c r="GI46" s="360">
        <f t="shared" si="525"/>
        <v>0</v>
      </c>
      <c r="GJ46" s="266">
        <f t="shared" si="526"/>
        <v>2</v>
      </c>
      <c r="GK46" s="196">
        <v>114685</v>
      </c>
      <c r="GL46" s="268">
        <f t="shared" si="527"/>
        <v>114685</v>
      </c>
      <c r="GM46" s="268">
        <f t="shared" si="528"/>
        <v>149091</v>
      </c>
      <c r="GN46" s="269" t="str">
        <f t="shared" si="529"/>
        <v>CUMPLE</v>
      </c>
      <c r="GO46" s="268">
        <f>ROUND(GL46*(1+GK$181+GK$182+GK$183+GK$188),0)</f>
        <v>158021</v>
      </c>
      <c r="GP46" s="270">
        <f t="shared" si="530"/>
        <v>316042</v>
      </c>
      <c r="GQ46" s="266">
        <f t="shared" si="531"/>
        <v>2</v>
      </c>
      <c r="GR46" s="407">
        <v>114921</v>
      </c>
      <c r="GS46" s="268">
        <f t="shared" si="532"/>
        <v>114921</v>
      </c>
      <c r="GT46" s="268">
        <f t="shared" si="533"/>
        <v>149397</v>
      </c>
      <c r="GU46" s="269" t="str">
        <f t="shared" si="534"/>
        <v>CUMPLE</v>
      </c>
      <c r="GV46" s="268">
        <f>ROUND(GS46*(1+GR$181+GR$182+GR$183+GR$188),0)</f>
        <v>158346</v>
      </c>
      <c r="GW46" s="270">
        <f t="shared" si="535"/>
        <v>316692</v>
      </c>
      <c r="GX46" s="356">
        <f t="shared" si="536"/>
        <v>2</v>
      </c>
      <c r="GY46" s="357"/>
      <c r="GZ46" s="358">
        <f t="shared" si="537"/>
        <v>0</v>
      </c>
      <c r="HA46" s="358">
        <f t="shared" si="538"/>
        <v>0</v>
      </c>
      <c r="HB46" s="359" t="str">
        <f t="shared" si="539"/>
        <v>CUMPLE</v>
      </c>
      <c r="HC46" s="358">
        <f>ROUND(GZ46*(1+GY$181+GY$182+GY$183+GY$188),0)</f>
        <v>0</v>
      </c>
      <c r="HD46" s="360">
        <f t="shared" si="540"/>
        <v>0</v>
      </c>
      <c r="HE46" s="266">
        <f t="shared" si="541"/>
        <v>2</v>
      </c>
      <c r="HF46" s="411">
        <v>113717</v>
      </c>
      <c r="HG46" s="268">
        <f t="shared" si="542"/>
        <v>113717</v>
      </c>
      <c r="HH46" s="268">
        <f t="shared" si="543"/>
        <v>147832</v>
      </c>
      <c r="HI46" s="269" t="str">
        <f t="shared" si="544"/>
        <v>CUMPLE</v>
      </c>
      <c r="HJ46" s="268">
        <f>ROUND(HG46*(1+HF$181+HF$182+HF$183+HF$188),0)</f>
        <v>156687</v>
      </c>
      <c r="HK46" s="270">
        <f t="shared" si="545"/>
        <v>313374</v>
      </c>
      <c r="HL46" s="266">
        <f t="shared" si="546"/>
        <v>2</v>
      </c>
      <c r="HM46" s="417">
        <v>114668</v>
      </c>
      <c r="HN46" s="268">
        <f t="shared" si="547"/>
        <v>114668</v>
      </c>
      <c r="HO46" s="268">
        <f t="shared" si="548"/>
        <v>149068</v>
      </c>
      <c r="HP46" s="269" t="str">
        <f t="shared" si="549"/>
        <v>CUMPLE</v>
      </c>
      <c r="HQ46" s="268">
        <f>ROUND(HN46*(1+HM$181+HM$182+HM$183+HM$188),0)</f>
        <v>157997</v>
      </c>
      <c r="HR46" s="270">
        <f t="shared" si="550"/>
        <v>315994</v>
      </c>
      <c r="HS46" s="266">
        <f t="shared" si="551"/>
        <v>2</v>
      </c>
      <c r="HT46" s="196">
        <v>114213</v>
      </c>
      <c r="HU46" s="268">
        <f t="shared" si="552"/>
        <v>114213</v>
      </c>
      <c r="HV46" s="268">
        <f t="shared" si="553"/>
        <v>148477</v>
      </c>
      <c r="HW46" s="269" t="str">
        <f t="shared" si="554"/>
        <v>CUMPLE</v>
      </c>
      <c r="HX46" s="268">
        <f>ROUND(HU46*(1+HT$181+HT$182+HT$183+HT$188),0)</f>
        <v>157370</v>
      </c>
      <c r="HY46" s="270">
        <f t="shared" si="555"/>
        <v>314740</v>
      </c>
      <c r="HZ46" s="356">
        <f t="shared" si="556"/>
        <v>2</v>
      </c>
      <c r="IA46" s="357"/>
      <c r="IB46" s="358">
        <f t="shared" si="557"/>
        <v>0</v>
      </c>
      <c r="IC46" s="358">
        <f t="shared" si="558"/>
        <v>0</v>
      </c>
      <c r="ID46" s="359" t="str">
        <f t="shared" si="559"/>
        <v>CUMPLE</v>
      </c>
      <c r="IE46" s="358">
        <f>ROUND(IB46*(1+IA$181+IA$182+IA$183+IA$188),0)</f>
        <v>0</v>
      </c>
      <c r="IF46" s="360">
        <f t="shared" si="560"/>
        <v>0</v>
      </c>
    </row>
    <row r="47" spans="1:240" ht="30" customHeight="1" x14ac:dyDescent="0.3">
      <c r="A47" s="174"/>
      <c r="B47" s="192">
        <v>3.0030000000000001</v>
      </c>
      <c r="C47" s="193">
        <v>18675</v>
      </c>
      <c r="D47" s="194" t="s">
        <v>649</v>
      </c>
      <c r="E47" s="193" t="s">
        <v>647</v>
      </c>
      <c r="F47" s="195">
        <v>229</v>
      </c>
      <c r="G47" s="196">
        <v>50345</v>
      </c>
      <c r="H47" s="197">
        <f t="shared" si="398"/>
        <v>65449</v>
      </c>
      <c r="J47" s="356">
        <f t="shared" si="399"/>
        <v>229</v>
      </c>
      <c r="K47" s="357"/>
      <c r="L47" s="358">
        <f t="shared" si="201"/>
        <v>0</v>
      </c>
      <c r="M47" s="358">
        <f t="shared" si="202"/>
        <v>0</v>
      </c>
      <c r="N47" s="359" t="str">
        <f t="shared" si="400"/>
        <v>CUMPLE</v>
      </c>
      <c r="O47" s="358">
        <f>ROUND(L47*(1+K$181+K$182+K$183+K$188),0)</f>
        <v>0</v>
      </c>
      <c r="P47" s="360">
        <f t="shared" si="205"/>
        <v>0</v>
      </c>
      <c r="Q47" s="266">
        <f t="shared" si="401"/>
        <v>229</v>
      </c>
      <c r="R47" s="267">
        <v>47111</v>
      </c>
      <c r="S47" s="268">
        <f t="shared" si="402"/>
        <v>47111</v>
      </c>
      <c r="T47" s="268">
        <f t="shared" si="403"/>
        <v>61244</v>
      </c>
      <c r="U47" s="269" t="str">
        <f t="shared" si="404"/>
        <v>CUMPLE</v>
      </c>
      <c r="V47" s="268">
        <f>ROUND(S47*(1+R$181+R$182+R$183+R$188),0)</f>
        <v>64913</v>
      </c>
      <c r="W47" s="270">
        <f t="shared" si="405"/>
        <v>14865077</v>
      </c>
      <c r="X47" s="266">
        <f t="shared" si="406"/>
        <v>229</v>
      </c>
      <c r="Y47" s="267">
        <v>50300</v>
      </c>
      <c r="Z47" s="268">
        <f t="shared" si="407"/>
        <v>50300</v>
      </c>
      <c r="AA47" s="268">
        <f t="shared" si="408"/>
        <v>65390</v>
      </c>
      <c r="AB47" s="269" t="str">
        <f t="shared" si="409"/>
        <v>CUMPLE</v>
      </c>
      <c r="AC47" s="268">
        <f>ROUND(Z47*(1+Y$181+Y$182+Y$183+Y$188),0)</f>
        <v>69307</v>
      </c>
      <c r="AD47" s="270">
        <f t="shared" si="410"/>
        <v>15871303</v>
      </c>
      <c r="AE47" s="266">
        <f t="shared" si="411"/>
        <v>229</v>
      </c>
      <c r="AF47" s="267">
        <v>46619</v>
      </c>
      <c r="AG47" s="268">
        <f t="shared" si="412"/>
        <v>46619</v>
      </c>
      <c r="AH47" s="268">
        <f t="shared" si="413"/>
        <v>60605</v>
      </c>
      <c r="AI47" s="269" t="str">
        <f t="shared" si="414"/>
        <v>CUMPLE</v>
      </c>
      <c r="AJ47" s="268">
        <f>ROUND(AG47*(1+AF$181+AF$182+AF$183+AF$188),0)</f>
        <v>64235</v>
      </c>
      <c r="AK47" s="270">
        <f t="shared" si="415"/>
        <v>14709815</v>
      </c>
      <c r="AL47" s="356">
        <f t="shared" si="416"/>
        <v>229</v>
      </c>
      <c r="AM47" s="357"/>
      <c r="AN47" s="358">
        <f t="shared" si="417"/>
        <v>0</v>
      </c>
      <c r="AO47" s="358">
        <f t="shared" si="418"/>
        <v>0</v>
      </c>
      <c r="AP47" s="359" t="str">
        <f t="shared" si="419"/>
        <v>CUMPLE</v>
      </c>
      <c r="AQ47" s="358">
        <f>ROUND(AN47*(1+AM$181+AM$182+AM$183+AM$188),0)</f>
        <v>0</v>
      </c>
      <c r="AR47" s="360">
        <f t="shared" si="420"/>
        <v>0</v>
      </c>
      <c r="AS47" s="266">
        <f t="shared" si="421"/>
        <v>229</v>
      </c>
      <c r="AT47" s="434">
        <v>45509</v>
      </c>
      <c r="AU47" s="268">
        <f t="shared" si="422"/>
        <v>45509</v>
      </c>
      <c r="AV47" s="268">
        <f t="shared" si="423"/>
        <v>59162</v>
      </c>
      <c r="AW47" s="269" t="str">
        <f t="shared" si="424"/>
        <v>CUMPLE</v>
      </c>
      <c r="AX47" s="268">
        <f>ROUND(AU47*(1+AT$181+AT$182+AT$183+AT$188),0)</f>
        <v>62705</v>
      </c>
      <c r="AY47" s="270">
        <f t="shared" si="425"/>
        <v>14359445</v>
      </c>
      <c r="AZ47" s="266">
        <f t="shared" si="426"/>
        <v>229</v>
      </c>
      <c r="BA47" s="439">
        <v>47893</v>
      </c>
      <c r="BB47" s="268">
        <f t="shared" si="427"/>
        <v>47893</v>
      </c>
      <c r="BC47" s="268">
        <f t="shared" si="428"/>
        <v>62261</v>
      </c>
      <c r="BD47" s="269" t="str">
        <f t="shared" si="429"/>
        <v>CUMPLE</v>
      </c>
      <c r="BE47" s="268">
        <f>ROUND(BB47*(1+BA$181+BA$182+BA$183+BA$188),0)</f>
        <v>65990</v>
      </c>
      <c r="BF47" s="270">
        <f t="shared" si="430"/>
        <v>15111710</v>
      </c>
      <c r="BG47" s="266">
        <f t="shared" si="431"/>
        <v>229</v>
      </c>
      <c r="BH47" s="196">
        <v>47575</v>
      </c>
      <c r="BI47" s="268">
        <f t="shared" si="432"/>
        <v>47575</v>
      </c>
      <c r="BJ47" s="268">
        <f t="shared" si="433"/>
        <v>61848</v>
      </c>
      <c r="BK47" s="269" t="str">
        <f t="shared" si="434"/>
        <v>CUMPLE</v>
      </c>
      <c r="BL47" s="268">
        <f>ROUND(BI47*(1+BH$181+BH$182+BH$183+BH$188),0)</f>
        <v>65552</v>
      </c>
      <c r="BM47" s="270">
        <f t="shared" si="435"/>
        <v>15011408</v>
      </c>
      <c r="BN47" s="266">
        <f t="shared" si="436"/>
        <v>229</v>
      </c>
      <c r="BO47" s="196">
        <v>45660</v>
      </c>
      <c r="BP47" s="268">
        <f t="shared" si="437"/>
        <v>45660</v>
      </c>
      <c r="BQ47" s="268">
        <f t="shared" si="438"/>
        <v>59358</v>
      </c>
      <c r="BR47" s="269" t="str">
        <f t="shared" si="439"/>
        <v>CUMPLE</v>
      </c>
      <c r="BS47" s="268">
        <f>ROUND(BP47*(1+BO$181+BO$182+BO$183+BO$188),0)</f>
        <v>62913</v>
      </c>
      <c r="BT47" s="270">
        <f t="shared" si="440"/>
        <v>14407077</v>
      </c>
      <c r="BU47" s="266">
        <f t="shared" si="441"/>
        <v>229</v>
      </c>
      <c r="BV47" s="441">
        <v>47833</v>
      </c>
      <c r="BW47" s="268">
        <f t="shared" si="442"/>
        <v>47833</v>
      </c>
      <c r="BX47" s="268">
        <f t="shared" si="443"/>
        <v>62183</v>
      </c>
      <c r="BY47" s="269" t="str">
        <f t="shared" si="444"/>
        <v>CUMPLE</v>
      </c>
      <c r="BZ47" s="268">
        <f>ROUND(BW47*(1+BV$181+BV$182+BV$183+BV$188),0)</f>
        <v>65907</v>
      </c>
      <c r="CA47" s="270">
        <f t="shared" si="445"/>
        <v>15092703</v>
      </c>
      <c r="CB47" s="266">
        <f t="shared" si="446"/>
        <v>229</v>
      </c>
      <c r="CC47" s="267">
        <v>46668</v>
      </c>
      <c r="CD47" s="268">
        <f t="shared" si="447"/>
        <v>46668</v>
      </c>
      <c r="CE47" s="268">
        <f t="shared" si="448"/>
        <v>60668</v>
      </c>
      <c r="CF47" s="269" t="str">
        <f t="shared" si="449"/>
        <v>CUMPLE</v>
      </c>
      <c r="CG47" s="268">
        <f>ROUND(CD47*(1+CC$181+CC$182+CC$183+CC$188),0)</f>
        <v>64302</v>
      </c>
      <c r="CH47" s="270">
        <f t="shared" si="450"/>
        <v>14725158</v>
      </c>
      <c r="CI47" s="266">
        <f t="shared" si="451"/>
        <v>229</v>
      </c>
      <c r="CJ47" s="267">
        <v>48130</v>
      </c>
      <c r="CK47" s="268">
        <f t="shared" si="452"/>
        <v>48130</v>
      </c>
      <c r="CL47" s="268">
        <f t="shared" si="453"/>
        <v>62569</v>
      </c>
      <c r="CM47" s="269" t="str">
        <f t="shared" si="454"/>
        <v>CUMPLE</v>
      </c>
      <c r="CN47" s="268">
        <f>ROUND(CK47*(1+CJ$181+CJ$182+CJ$183+CJ$188),0)</f>
        <v>66317</v>
      </c>
      <c r="CO47" s="270">
        <f t="shared" si="455"/>
        <v>15186593</v>
      </c>
      <c r="CP47" s="266">
        <f t="shared" si="456"/>
        <v>229</v>
      </c>
      <c r="CQ47" s="267">
        <v>47536</v>
      </c>
      <c r="CR47" s="268">
        <f t="shared" si="457"/>
        <v>47536</v>
      </c>
      <c r="CS47" s="268">
        <f t="shared" si="458"/>
        <v>61797</v>
      </c>
      <c r="CT47" s="269" t="str">
        <f t="shared" si="459"/>
        <v>CUMPLE</v>
      </c>
      <c r="CU47" s="268">
        <f>ROUND(CR47*(1+CQ$181+CQ$182+CQ$183+CQ$188),0)</f>
        <v>65498</v>
      </c>
      <c r="CV47" s="270">
        <f t="shared" si="460"/>
        <v>14999042</v>
      </c>
      <c r="CW47" s="266">
        <f t="shared" si="461"/>
        <v>229</v>
      </c>
      <c r="CX47" s="196">
        <v>47825</v>
      </c>
      <c r="CY47" s="268">
        <f t="shared" si="462"/>
        <v>47825</v>
      </c>
      <c r="CZ47" s="268">
        <f t="shared" si="463"/>
        <v>62173</v>
      </c>
      <c r="DA47" s="269" t="str">
        <f t="shared" si="464"/>
        <v>CUMPLE</v>
      </c>
      <c r="DB47" s="268">
        <f>ROUND(CY47*(1+CX$181+CX$182+CX$183+CX$188),0)</f>
        <v>65896</v>
      </c>
      <c r="DC47" s="270">
        <f t="shared" si="465"/>
        <v>15090184</v>
      </c>
      <c r="DD47" s="266">
        <f t="shared" si="466"/>
        <v>229</v>
      </c>
      <c r="DE47" s="267">
        <v>46458</v>
      </c>
      <c r="DF47" s="268">
        <f t="shared" si="467"/>
        <v>46458</v>
      </c>
      <c r="DG47" s="268">
        <f t="shared" si="468"/>
        <v>60395</v>
      </c>
      <c r="DH47" s="269" t="str">
        <f t="shared" si="469"/>
        <v>CUMPLE</v>
      </c>
      <c r="DI47" s="268">
        <f>ROUND(DF47*(1+DE$181+DE$182+DE$183+DE$188),0)</f>
        <v>64013</v>
      </c>
      <c r="DJ47" s="270">
        <f t="shared" si="470"/>
        <v>14658977</v>
      </c>
      <c r="DK47" s="266">
        <f t="shared" si="471"/>
        <v>229</v>
      </c>
      <c r="DL47" s="267">
        <v>47677</v>
      </c>
      <c r="DM47" s="268">
        <f t="shared" si="472"/>
        <v>47677</v>
      </c>
      <c r="DN47" s="268">
        <f t="shared" si="473"/>
        <v>61980</v>
      </c>
      <c r="DO47" s="269" t="str">
        <f t="shared" si="474"/>
        <v>CUMPLE</v>
      </c>
      <c r="DP47" s="268">
        <f>ROUND(DM47*(1+DL$181+DL$182+DL$183+DL$188),0)</f>
        <v>65693</v>
      </c>
      <c r="DQ47" s="270">
        <f t="shared" si="475"/>
        <v>15043697</v>
      </c>
      <c r="DR47" s="356">
        <f t="shared" si="476"/>
        <v>229</v>
      </c>
      <c r="DS47" s="357"/>
      <c r="DT47" s="358">
        <f t="shared" si="477"/>
        <v>0</v>
      </c>
      <c r="DU47" s="358">
        <f t="shared" si="478"/>
        <v>0</v>
      </c>
      <c r="DV47" s="359" t="str">
        <f t="shared" si="479"/>
        <v>CUMPLE</v>
      </c>
      <c r="DW47" s="358">
        <f>ROUND(DT47*(1+DS$181+DS$182+DS$183+DS$188),0)</f>
        <v>0</v>
      </c>
      <c r="DX47" s="360">
        <f t="shared" si="480"/>
        <v>0</v>
      </c>
      <c r="DY47" s="356">
        <f t="shared" si="481"/>
        <v>229</v>
      </c>
      <c r="DZ47" s="357"/>
      <c r="EA47" s="358">
        <f t="shared" si="482"/>
        <v>0</v>
      </c>
      <c r="EB47" s="358">
        <f t="shared" si="483"/>
        <v>0</v>
      </c>
      <c r="EC47" s="359" t="str">
        <f t="shared" si="484"/>
        <v>CUMPLE</v>
      </c>
      <c r="ED47" s="358">
        <f>ROUND(EA47*(1+DZ$181+DZ$182+DZ$183+DZ$188),0)</f>
        <v>0</v>
      </c>
      <c r="EE47" s="360">
        <f t="shared" si="485"/>
        <v>0</v>
      </c>
      <c r="EF47" s="266">
        <f t="shared" si="486"/>
        <v>229</v>
      </c>
      <c r="EG47" s="267">
        <v>46403</v>
      </c>
      <c r="EH47" s="268">
        <f t="shared" si="487"/>
        <v>46403</v>
      </c>
      <c r="EI47" s="268">
        <f t="shared" si="488"/>
        <v>60324</v>
      </c>
      <c r="EJ47" s="269" t="str">
        <f t="shared" si="489"/>
        <v>CUMPLE</v>
      </c>
      <c r="EK47" s="268">
        <f>ROUND(EH47*(1+EG$181+EG$182+EG$183+EG$188),0)</f>
        <v>63937</v>
      </c>
      <c r="EL47" s="270">
        <f t="shared" si="490"/>
        <v>14641573</v>
      </c>
      <c r="EM47" s="356">
        <f t="shared" si="491"/>
        <v>229</v>
      </c>
      <c r="EN47" s="357"/>
      <c r="EO47" s="358">
        <f t="shared" si="492"/>
        <v>0</v>
      </c>
      <c r="EP47" s="358">
        <f t="shared" si="493"/>
        <v>0</v>
      </c>
      <c r="EQ47" s="359" t="str">
        <f t="shared" si="494"/>
        <v>CUMPLE</v>
      </c>
      <c r="ER47" s="358">
        <f>ROUND(EO47*(1+EN$181+EN$182+EN$183+EN$188),0)</f>
        <v>0</v>
      </c>
      <c r="ES47" s="360">
        <f t="shared" si="495"/>
        <v>0</v>
      </c>
      <c r="ET47" s="266">
        <f t="shared" si="496"/>
        <v>229</v>
      </c>
      <c r="EU47" s="267">
        <v>48835</v>
      </c>
      <c r="EV47" s="268">
        <f t="shared" si="497"/>
        <v>48835</v>
      </c>
      <c r="EW47" s="268">
        <f t="shared" si="498"/>
        <v>63486</v>
      </c>
      <c r="EX47" s="269" t="str">
        <f t="shared" si="499"/>
        <v>CUMPLE</v>
      </c>
      <c r="EY47" s="268">
        <f>ROUND(EV47*(1+EU$181+EU$182+EU$183+EU$188),0)</f>
        <v>67288</v>
      </c>
      <c r="EZ47" s="270">
        <f t="shared" si="500"/>
        <v>15408952</v>
      </c>
      <c r="FA47" s="266">
        <f t="shared" si="501"/>
        <v>229</v>
      </c>
      <c r="FB47" s="196">
        <v>47762</v>
      </c>
      <c r="FC47" s="268">
        <f t="shared" si="502"/>
        <v>47762</v>
      </c>
      <c r="FD47" s="268">
        <f t="shared" si="503"/>
        <v>62091</v>
      </c>
      <c r="FE47" s="269" t="str">
        <f t="shared" si="504"/>
        <v>CUMPLE</v>
      </c>
      <c r="FF47" s="268">
        <f>ROUND(FC47*(1+FB$181+FB$182+FB$183+FB$188),0)</f>
        <v>65810</v>
      </c>
      <c r="FG47" s="270">
        <f t="shared" si="505"/>
        <v>15070490</v>
      </c>
      <c r="FH47" s="266">
        <f t="shared" si="506"/>
        <v>229</v>
      </c>
      <c r="FI47" s="267">
        <v>46954</v>
      </c>
      <c r="FJ47" s="268">
        <f t="shared" si="507"/>
        <v>46954</v>
      </c>
      <c r="FK47" s="268">
        <f t="shared" si="508"/>
        <v>61040</v>
      </c>
      <c r="FL47" s="269" t="str">
        <f t="shared" si="509"/>
        <v>CUMPLE</v>
      </c>
      <c r="FM47" s="268">
        <f>ROUND(FJ47*(1+FI$181+FI$182+FI$183+FI$188),0)</f>
        <v>64696</v>
      </c>
      <c r="FN47" s="270">
        <f t="shared" si="510"/>
        <v>14815384</v>
      </c>
      <c r="FO47" s="266">
        <f t="shared" si="511"/>
        <v>229</v>
      </c>
      <c r="FP47" s="267" t="s">
        <v>849</v>
      </c>
      <c r="FQ47" s="268">
        <f t="shared" si="512"/>
        <v>46582</v>
      </c>
      <c r="FR47" s="268">
        <f t="shared" si="513"/>
        <v>60557</v>
      </c>
      <c r="FS47" s="269" t="str">
        <f t="shared" si="514"/>
        <v>CUMPLE</v>
      </c>
      <c r="FT47" s="268">
        <f>ROUND(FQ47*(1+FP$181+FP$182+FP$183+FP$188),0)</f>
        <v>64184</v>
      </c>
      <c r="FU47" s="270">
        <f t="shared" si="515"/>
        <v>14698136</v>
      </c>
      <c r="FV47" s="266">
        <f t="shared" si="516"/>
        <v>229</v>
      </c>
      <c r="FW47" s="267">
        <v>47360</v>
      </c>
      <c r="FX47" s="268">
        <f t="shared" si="517"/>
        <v>47360</v>
      </c>
      <c r="FY47" s="268">
        <f t="shared" si="518"/>
        <v>61568</v>
      </c>
      <c r="FZ47" s="269" t="str">
        <f t="shared" si="519"/>
        <v>CUMPLE</v>
      </c>
      <c r="GA47" s="268">
        <f>ROUND(FX47*(1+FW$181+FW$182+FW$183+FW$188),0)</f>
        <v>65256</v>
      </c>
      <c r="GB47" s="270">
        <f t="shared" si="520"/>
        <v>14943624</v>
      </c>
      <c r="GC47" s="356">
        <f t="shared" si="521"/>
        <v>229</v>
      </c>
      <c r="GD47" s="357"/>
      <c r="GE47" s="358">
        <f t="shared" si="522"/>
        <v>0</v>
      </c>
      <c r="GF47" s="358">
        <f t="shared" si="523"/>
        <v>0</v>
      </c>
      <c r="GG47" s="359" t="str">
        <f t="shared" si="524"/>
        <v>CUMPLE</v>
      </c>
      <c r="GH47" s="358">
        <f>ROUND(GE47*(1+GD$181+GD$182+GD$183+GD$188),0)</f>
        <v>0</v>
      </c>
      <c r="GI47" s="360">
        <f t="shared" si="525"/>
        <v>0</v>
      </c>
      <c r="GJ47" s="266">
        <f t="shared" si="526"/>
        <v>229</v>
      </c>
      <c r="GK47" s="196">
        <v>47900</v>
      </c>
      <c r="GL47" s="268">
        <f t="shared" si="527"/>
        <v>47900</v>
      </c>
      <c r="GM47" s="268">
        <f t="shared" si="528"/>
        <v>62270</v>
      </c>
      <c r="GN47" s="269" t="str">
        <f t="shared" si="529"/>
        <v>CUMPLE</v>
      </c>
      <c r="GO47" s="268">
        <f>ROUND(GL47*(1+GK$181+GK$182+GK$183+GK$188),0)</f>
        <v>66000</v>
      </c>
      <c r="GP47" s="270">
        <f t="shared" si="530"/>
        <v>15114000</v>
      </c>
      <c r="GQ47" s="266">
        <f t="shared" si="531"/>
        <v>229</v>
      </c>
      <c r="GR47" s="407">
        <v>47999</v>
      </c>
      <c r="GS47" s="268">
        <f t="shared" si="532"/>
        <v>47999</v>
      </c>
      <c r="GT47" s="268">
        <f t="shared" si="533"/>
        <v>62399</v>
      </c>
      <c r="GU47" s="269" t="str">
        <f t="shared" si="534"/>
        <v>CUMPLE</v>
      </c>
      <c r="GV47" s="268">
        <f>ROUND(GS47*(1+GR$181+GR$182+GR$183+GR$188),0)</f>
        <v>66136</v>
      </c>
      <c r="GW47" s="270">
        <f t="shared" si="535"/>
        <v>15145144</v>
      </c>
      <c r="GX47" s="356">
        <f t="shared" si="536"/>
        <v>229</v>
      </c>
      <c r="GY47" s="357"/>
      <c r="GZ47" s="358">
        <f t="shared" si="537"/>
        <v>0</v>
      </c>
      <c r="HA47" s="358">
        <f t="shared" si="538"/>
        <v>0</v>
      </c>
      <c r="HB47" s="359" t="str">
        <f t="shared" si="539"/>
        <v>CUMPLE</v>
      </c>
      <c r="HC47" s="358">
        <f>ROUND(GZ47*(1+GY$181+GY$182+GY$183+GY$188),0)</f>
        <v>0</v>
      </c>
      <c r="HD47" s="360">
        <f t="shared" si="540"/>
        <v>0</v>
      </c>
      <c r="HE47" s="266">
        <f t="shared" si="541"/>
        <v>229</v>
      </c>
      <c r="HF47" s="411">
        <v>47496</v>
      </c>
      <c r="HG47" s="268">
        <f t="shared" si="542"/>
        <v>47496</v>
      </c>
      <c r="HH47" s="268">
        <f t="shared" si="543"/>
        <v>61745</v>
      </c>
      <c r="HI47" s="269" t="str">
        <f t="shared" si="544"/>
        <v>CUMPLE</v>
      </c>
      <c r="HJ47" s="268">
        <f>ROUND(HG47*(1+HF$181+HF$182+HF$183+HF$188),0)</f>
        <v>65443</v>
      </c>
      <c r="HK47" s="270">
        <f t="shared" si="545"/>
        <v>14986447</v>
      </c>
      <c r="HL47" s="266">
        <f t="shared" si="546"/>
        <v>229</v>
      </c>
      <c r="HM47" s="417">
        <v>47893</v>
      </c>
      <c r="HN47" s="268">
        <f t="shared" si="547"/>
        <v>47893</v>
      </c>
      <c r="HO47" s="268">
        <f t="shared" si="548"/>
        <v>62261</v>
      </c>
      <c r="HP47" s="269" t="str">
        <f t="shared" si="549"/>
        <v>CUMPLE</v>
      </c>
      <c r="HQ47" s="268">
        <f>ROUND(HN47*(1+HM$181+HM$182+HM$183+HM$188),0)</f>
        <v>65990</v>
      </c>
      <c r="HR47" s="270">
        <f t="shared" si="550"/>
        <v>15111710</v>
      </c>
      <c r="HS47" s="266">
        <f t="shared" si="551"/>
        <v>229</v>
      </c>
      <c r="HT47" s="196">
        <v>47703</v>
      </c>
      <c r="HU47" s="268">
        <f t="shared" si="552"/>
        <v>47703</v>
      </c>
      <c r="HV47" s="268">
        <f t="shared" si="553"/>
        <v>62014</v>
      </c>
      <c r="HW47" s="269" t="str">
        <f t="shared" si="554"/>
        <v>CUMPLE</v>
      </c>
      <c r="HX47" s="268">
        <f>ROUND(HU47*(1+HT$181+HT$182+HT$183+HT$188),0)</f>
        <v>65728</v>
      </c>
      <c r="HY47" s="270">
        <f t="shared" si="555"/>
        <v>15051712</v>
      </c>
      <c r="HZ47" s="356">
        <f t="shared" si="556"/>
        <v>229</v>
      </c>
      <c r="IA47" s="357"/>
      <c r="IB47" s="358">
        <f t="shared" si="557"/>
        <v>0</v>
      </c>
      <c r="IC47" s="358">
        <f t="shared" si="558"/>
        <v>0</v>
      </c>
      <c r="ID47" s="359" t="str">
        <f t="shared" si="559"/>
        <v>CUMPLE</v>
      </c>
      <c r="IE47" s="358">
        <f>ROUND(IB47*(1+IA$181+IA$182+IA$183+IA$188),0)</f>
        <v>0</v>
      </c>
      <c r="IF47" s="360">
        <f t="shared" si="560"/>
        <v>0</v>
      </c>
    </row>
    <row r="48" spans="1:240" ht="30" customHeight="1" x14ac:dyDescent="0.3">
      <c r="A48" s="174"/>
      <c r="B48" s="184"/>
      <c r="C48" s="187" t="s">
        <v>608</v>
      </c>
      <c r="D48" s="200" t="s">
        <v>650</v>
      </c>
      <c r="E48" s="187" t="s">
        <v>644</v>
      </c>
      <c r="F48" s="202"/>
      <c r="G48" s="201"/>
      <c r="H48" s="203"/>
      <c r="J48" s="364" t="s">
        <v>644</v>
      </c>
      <c r="K48" s="365"/>
      <c r="L48" s="365" t="s">
        <v>644</v>
      </c>
      <c r="M48" s="365" t="s">
        <v>644</v>
      </c>
      <c r="N48" s="365" t="s">
        <v>644</v>
      </c>
      <c r="O48" s="365" t="s">
        <v>644</v>
      </c>
      <c r="P48" s="366" t="s">
        <v>644</v>
      </c>
      <c r="Q48" s="279" t="s">
        <v>644</v>
      </c>
      <c r="R48" s="431"/>
      <c r="S48" s="280" t="s">
        <v>644</v>
      </c>
      <c r="T48" s="280" t="s">
        <v>644</v>
      </c>
      <c r="U48" s="280" t="s">
        <v>644</v>
      </c>
      <c r="V48" s="280" t="s">
        <v>644</v>
      </c>
      <c r="W48" s="281" t="s">
        <v>644</v>
      </c>
      <c r="X48" s="279" t="s">
        <v>644</v>
      </c>
      <c r="Y48" s="431"/>
      <c r="Z48" s="280" t="s">
        <v>644</v>
      </c>
      <c r="AA48" s="280" t="s">
        <v>644</v>
      </c>
      <c r="AB48" s="280" t="s">
        <v>644</v>
      </c>
      <c r="AC48" s="280" t="s">
        <v>644</v>
      </c>
      <c r="AD48" s="281" t="s">
        <v>644</v>
      </c>
      <c r="AE48" s="279" t="s">
        <v>644</v>
      </c>
      <c r="AF48" s="431"/>
      <c r="AG48" s="280" t="s">
        <v>644</v>
      </c>
      <c r="AH48" s="280" t="s">
        <v>644</v>
      </c>
      <c r="AI48" s="280" t="s">
        <v>644</v>
      </c>
      <c r="AJ48" s="280" t="s">
        <v>644</v>
      </c>
      <c r="AK48" s="281" t="s">
        <v>644</v>
      </c>
      <c r="AL48" s="364" t="s">
        <v>644</v>
      </c>
      <c r="AM48" s="365"/>
      <c r="AN48" s="365" t="s">
        <v>644</v>
      </c>
      <c r="AO48" s="365" t="s">
        <v>644</v>
      </c>
      <c r="AP48" s="365" t="s">
        <v>644</v>
      </c>
      <c r="AQ48" s="365" t="s">
        <v>644</v>
      </c>
      <c r="AR48" s="366" t="s">
        <v>644</v>
      </c>
      <c r="AS48" s="279" t="s">
        <v>644</v>
      </c>
      <c r="AT48" s="187"/>
      <c r="AU48" s="280" t="s">
        <v>644</v>
      </c>
      <c r="AV48" s="280" t="s">
        <v>644</v>
      </c>
      <c r="AW48" s="280" t="s">
        <v>644</v>
      </c>
      <c r="AX48" s="280" t="s">
        <v>644</v>
      </c>
      <c r="AY48" s="281" t="s">
        <v>644</v>
      </c>
      <c r="AZ48" s="279" t="s">
        <v>644</v>
      </c>
      <c r="BA48" s="431"/>
      <c r="BB48" s="280" t="s">
        <v>644</v>
      </c>
      <c r="BC48" s="280" t="s">
        <v>644</v>
      </c>
      <c r="BD48" s="280" t="s">
        <v>644</v>
      </c>
      <c r="BE48" s="280" t="s">
        <v>644</v>
      </c>
      <c r="BF48" s="281" t="s">
        <v>644</v>
      </c>
      <c r="BG48" s="279" t="s">
        <v>644</v>
      </c>
      <c r="BH48" s="431"/>
      <c r="BI48" s="280" t="s">
        <v>644</v>
      </c>
      <c r="BJ48" s="280" t="s">
        <v>644</v>
      </c>
      <c r="BK48" s="280" t="s">
        <v>644</v>
      </c>
      <c r="BL48" s="280" t="s">
        <v>644</v>
      </c>
      <c r="BM48" s="281" t="s">
        <v>644</v>
      </c>
      <c r="BN48" s="279" t="s">
        <v>644</v>
      </c>
      <c r="BO48" s="201"/>
      <c r="BP48" s="280" t="s">
        <v>644</v>
      </c>
      <c r="BQ48" s="280" t="s">
        <v>644</v>
      </c>
      <c r="BR48" s="280" t="s">
        <v>644</v>
      </c>
      <c r="BS48" s="280" t="s">
        <v>644</v>
      </c>
      <c r="BT48" s="281" t="s">
        <v>644</v>
      </c>
      <c r="BU48" s="279" t="s">
        <v>644</v>
      </c>
      <c r="BV48" s="431"/>
      <c r="BW48" s="280" t="s">
        <v>644</v>
      </c>
      <c r="BX48" s="280" t="s">
        <v>644</v>
      </c>
      <c r="BY48" s="280" t="s">
        <v>644</v>
      </c>
      <c r="BZ48" s="280" t="s">
        <v>644</v>
      </c>
      <c r="CA48" s="281" t="s">
        <v>644</v>
      </c>
      <c r="CB48" s="279" t="s">
        <v>644</v>
      </c>
      <c r="CC48" s="431"/>
      <c r="CD48" s="280" t="s">
        <v>644</v>
      </c>
      <c r="CE48" s="280" t="s">
        <v>644</v>
      </c>
      <c r="CF48" s="280" t="s">
        <v>644</v>
      </c>
      <c r="CG48" s="280" t="s">
        <v>644</v>
      </c>
      <c r="CH48" s="281" t="s">
        <v>644</v>
      </c>
      <c r="CI48" s="279" t="s">
        <v>644</v>
      </c>
      <c r="CJ48" s="431"/>
      <c r="CK48" s="280" t="s">
        <v>644</v>
      </c>
      <c r="CL48" s="280" t="s">
        <v>644</v>
      </c>
      <c r="CM48" s="280" t="s">
        <v>644</v>
      </c>
      <c r="CN48" s="280" t="s">
        <v>644</v>
      </c>
      <c r="CO48" s="281" t="s">
        <v>644</v>
      </c>
      <c r="CP48" s="279" t="s">
        <v>644</v>
      </c>
      <c r="CQ48" s="431"/>
      <c r="CR48" s="280" t="s">
        <v>644</v>
      </c>
      <c r="CS48" s="280" t="s">
        <v>644</v>
      </c>
      <c r="CT48" s="280" t="s">
        <v>644</v>
      </c>
      <c r="CU48" s="280" t="s">
        <v>644</v>
      </c>
      <c r="CV48" s="281" t="s">
        <v>644</v>
      </c>
      <c r="CW48" s="279" t="s">
        <v>644</v>
      </c>
      <c r="CX48" s="431"/>
      <c r="CY48" s="280" t="s">
        <v>644</v>
      </c>
      <c r="CZ48" s="280" t="s">
        <v>644</v>
      </c>
      <c r="DA48" s="280" t="s">
        <v>644</v>
      </c>
      <c r="DB48" s="280" t="s">
        <v>644</v>
      </c>
      <c r="DC48" s="281" t="s">
        <v>644</v>
      </c>
      <c r="DD48" s="279" t="s">
        <v>644</v>
      </c>
      <c r="DE48" s="431"/>
      <c r="DF48" s="280" t="s">
        <v>644</v>
      </c>
      <c r="DG48" s="280" t="s">
        <v>644</v>
      </c>
      <c r="DH48" s="280" t="s">
        <v>644</v>
      </c>
      <c r="DI48" s="280" t="s">
        <v>644</v>
      </c>
      <c r="DJ48" s="281" t="s">
        <v>644</v>
      </c>
      <c r="DK48" s="279" t="s">
        <v>644</v>
      </c>
      <c r="DL48" s="431"/>
      <c r="DM48" s="280" t="s">
        <v>644</v>
      </c>
      <c r="DN48" s="280" t="s">
        <v>644</v>
      </c>
      <c r="DO48" s="280" t="s">
        <v>644</v>
      </c>
      <c r="DP48" s="280" t="s">
        <v>644</v>
      </c>
      <c r="DQ48" s="281" t="s">
        <v>644</v>
      </c>
      <c r="DR48" s="364" t="s">
        <v>644</v>
      </c>
      <c r="DS48" s="365"/>
      <c r="DT48" s="365" t="s">
        <v>644</v>
      </c>
      <c r="DU48" s="365" t="s">
        <v>644</v>
      </c>
      <c r="DV48" s="365" t="s">
        <v>644</v>
      </c>
      <c r="DW48" s="365" t="s">
        <v>644</v>
      </c>
      <c r="DX48" s="366" t="s">
        <v>644</v>
      </c>
      <c r="DY48" s="364" t="s">
        <v>644</v>
      </c>
      <c r="DZ48" s="365"/>
      <c r="EA48" s="365" t="s">
        <v>644</v>
      </c>
      <c r="EB48" s="365" t="s">
        <v>644</v>
      </c>
      <c r="EC48" s="365" t="s">
        <v>644</v>
      </c>
      <c r="ED48" s="365" t="s">
        <v>644</v>
      </c>
      <c r="EE48" s="366" t="s">
        <v>644</v>
      </c>
      <c r="EF48" s="279" t="s">
        <v>644</v>
      </c>
      <c r="EG48" s="431"/>
      <c r="EH48" s="280" t="s">
        <v>644</v>
      </c>
      <c r="EI48" s="280" t="s">
        <v>644</v>
      </c>
      <c r="EJ48" s="280" t="s">
        <v>644</v>
      </c>
      <c r="EK48" s="280" t="s">
        <v>644</v>
      </c>
      <c r="EL48" s="281" t="s">
        <v>644</v>
      </c>
      <c r="EM48" s="364" t="s">
        <v>644</v>
      </c>
      <c r="EN48" s="365"/>
      <c r="EO48" s="365" t="s">
        <v>644</v>
      </c>
      <c r="EP48" s="365" t="s">
        <v>644</v>
      </c>
      <c r="EQ48" s="365" t="s">
        <v>644</v>
      </c>
      <c r="ER48" s="365" t="s">
        <v>644</v>
      </c>
      <c r="ES48" s="366" t="s">
        <v>644</v>
      </c>
      <c r="ET48" s="279" t="s">
        <v>644</v>
      </c>
      <c r="EU48" s="431"/>
      <c r="EV48" s="280" t="s">
        <v>644</v>
      </c>
      <c r="EW48" s="280" t="s">
        <v>644</v>
      </c>
      <c r="EX48" s="280" t="s">
        <v>644</v>
      </c>
      <c r="EY48" s="280" t="s">
        <v>644</v>
      </c>
      <c r="EZ48" s="281" t="s">
        <v>644</v>
      </c>
      <c r="FA48" s="279" t="s">
        <v>644</v>
      </c>
      <c r="FB48" s="201"/>
      <c r="FC48" s="280" t="s">
        <v>644</v>
      </c>
      <c r="FD48" s="280" t="s">
        <v>644</v>
      </c>
      <c r="FE48" s="280" t="s">
        <v>644</v>
      </c>
      <c r="FF48" s="280" t="s">
        <v>644</v>
      </c>
      <c r="FG48" s="281" t="s">
        <v>644</v>
      </c>
      <c r="FH48" s="279" t="s">
        <v>644</v>
      </c>
      <c r="FI48" s="280"/>
      <c r="FJ48" s="280" t="s">
        <v>644</v>
      </c>
      <c r="FK48" s="280" t="s">
        <v>644</v>
      </c>
      <c r="FL48" s="280" t="s">
        <v>644</v>
      </c>
      <c r="FM48" s="280" t="s">
        <v>644</v>
      </c>
      <c r="FN48" s="281" t="s">
        <v>644</v>
      </c>
      <c r="FO48" s="279" t="s">
        <v>644</v>
      </c>
      <c r="FP48" s="280">
        <v>0</v>
      </c>
      <c r="FQ48" s="280" t="s">
        <v>644</v>
      </c>
      <c r="FR48" s="280" t="s">
        <v>644</v>
      </c>
      <c r="FS48" s="280" t="s">
        <v>644</v>
      </c>
      <c r="FT48" s="280" t="s">
        <v>644</v>
      </c>
      <c r="FU48" s="281" t="s">
        <v>644</v>
      </c>
      <c r="FV48" s="279" t="s">
        <v>644</v>
      </c>
      <c r="FW48" s="280"/>
      <c r="FX48" s="280" t="s">
        <v>644</v>
      </c>
      <c r="FY48" s="280" t="s">
        <v>644</v>
      </c>
      <c r="FZ48" s="280" t="s">
        <v>644</v>
      </c>
      <c r="GA48" s="280" t="s">
        <v>644</v>
      </c>
      <c r="GB48" s="281" t="s">
        <v>644</v>
      </c>
      <c r="GC48" s="364" t="s">
        <v>644</v>
      </c>
      <c r="GD48" s="365"/>
      <c r="GE48" s="365" t="s">
        <v>644</v>
      </c>
      <c r="GF48" s="365" t="s">
        <v>644</v>
      </c>
      <c r="GG48" s="365" t="s">
        <v>644</v>
      </c>
      <c r="GH48" s="365" t="s">
        <v>644</v>
      </c>
      <c r="GI48" s="366" t="s">
        <v>644</v>
      </c>
      <c r="GJ48" s="279" t="s">
        <v>644</v>
      </c>
      <c r="GK48" s="201"/>
      <c r="GL48" s="280" t="s">
        <v>644</v>
      </c>
      <c r="GM48" s="280" t="s">
        <v>644</v>
      </c>
      <c r="GN48" s="280" t="s">
        <v>644</v>
      </c>
      <c r="GO48" s="280" t="s">
        <v>644</v>
      </c>
      <c r="GP48" s="281" t="s">
        <v>644</v>
      </c>
      <c r="GQ48" s="279" t="s">
        <v>644</v>
      </c>
      <c r="GR48" s="201"/>
      <c r="GS48" s="280" t="s">
        <v>644</v>
      </c>
      <c r="GT48" s="280" t="s">
        <v>644</v>
      </c>
      <c r="GU48" s="280" t="s">
        <v>644</v>
      </c>
      <c r="GV48" s="280" t="s">
        <v>644</v>
      </c>
      <c r="GW48" s="281" t="s">
        <v>644</v>
      </c>
      <c r="GX48" s="364" t="s">
        <v>644</v>
      </c>
      <c r="GY48" s="365"/>
      <c r="GZ48" s="365" t="s">
        <v>644</v>
      </c>
      <c r="HA48" s="365" t="s">
        <v>644</v>
      </c>
      <c r="HB48" s="365" t="s">
        <v>644</v>
      </c>
      <c r="HC48" s="365" t="s">
        <v>644</v>
      </c>
      <c r="HD48" s="366" t="s">
        <v>644</v>
      </c>
      <c r="HE48" s="279" t="s">
        <v>644</v>
      </c>
      <c r="HF48" s="414"/>
      <c r="HG48" s="280" t="s">
        <v>644</v>
      </c>
      <c r="HH48" s="280" t="s">
        <v>644</v>
      </c>
      <c r="HI48" s="280" t="s">
        <v>644</v>
      </c>
      <c r="HJ48" s="280" t="s">
        <v>644</v>
      </c>
      <c r="HK48" s="281" t="s">
        <v>644</v>
      </c>
      <c r="HL48" s="279" t="s">
        <v>644</v>
      </c>
      <c r="HM48" s="280"/>
      <c r="HN48" s="280" t="s">
        <v>644</v>
      </c>
      <c r="HO48" s="280" t="s">
        <v>644</v>
      </c>
      <c r="HP48" s="280" t="s">
        <v>644</v>
      </c>
      <c r="HQ48" s="280" t="s">
        <v>644</v>
      </c>
      <c r="HR48" s="281" t="s">
        <v>644</v>
      </c>
      <c r="HS48" s="279" t="s">
        <v>644</v>
      </c>
      <c r="HT48" s="422">
        <v>0</v>
      </c>
      <c r="HU48" s="280" t="s">
        <v>644</v>
      </c>
      <c r="HV48" s="280" t="s">
        <v>644</v>
      </c>
      <c r="HW48" s="280" t="s">
        <v>644</v>
      </c>
      <c r="HX48" s="280" t="s">
        <v>644</v>
      </c>
      <c r="HY48" s="281" t="s">
        <v>644</v>
      </c>
      <c r="HZ48" s="364" t="s">
        <v>644</v>
      </c>
      <c r="IA48" s="365"/>
      <c r="IB48" s="365" t="s">
        <v>644</v>
      </c>
      <c r="IC48" s="365" t="s">
        <v>644</v>
      </c>
      <c r="ID48" s="365" t="s">
        <v>644</v>
      </c>
      <c r="IE48" s="365" t="s">
        <v>644</v>
      </c>
      <c r="IF48" s="366" t="s">
        <v>644</v>
      </c>
    </row>
    <row r="49" spans="1:240" ht="30" customHeight="1" x14ac:dyDescent="0.3">
      <c r="A49" s="174"/>
      <c r="B49" s="192">
        <v>3.004</v>
      </c>
      <c r="C49" s="193">
        <v>10724</v>
      </c>
      <c r="D49" s="194" t="s">
        <v>651</v>
      </c>
      <c r="E49" s="193" t="s">
        <v>647</v>
      </c>
      <c r="F49" s="195">
        <v>309</v>
      </c>
      <c r="G49" s="196">
        <v>253776</v>
      </c>
      <c r="H49" s="197">
        <f t="shared" ref="H49:H52" si="561">ROUND(G49*(1+$F$188),0)</f>
        <v>329909</v>
      </c>
      <c r="J49" s="356">
        <f t="shared" ref="J49:J52" si="562">+$F49</f>
        <v>309</v>
      </c>
      <c r="K49" s="357"/>
      <c r="L49" s="358">
        <f t="shared" si="201"/>
        <v>0</v>
      </c>
      <c r="M49" s="358">
        <f t="shared" si="202"/>
        <v>0</v>
      </c>
      <c r="N49" s="359" t="str">
        <f t="shared" ref="N49:N52" si="563">IF(M49&gt;$H49,"SOBRE PASA","CUMPLE")</f>
        <v>CUMPLE</v>
      </c>
      <c r="O49" s="358">
        <f>ROUND(L49*(1+K$181+K$182+K$183+K$188),0)</f>
        <v>0</v>
      </c>
      <c r="P49" s="360">
        <f t="shared" si="205"/>
        <v>0</v>
      </c>
      <c r="Q49" s="266">
        <f t="shared" ref="Q49:Q52" si="564">+$F49</f>
        <v>309</v>
      </c>
      <c r="R49" s="267">
        <v>237472</v>
      </c>
      <c r="S49" s="268">
        <f t="shared" ref="S49:S52" si="565">ROUND(R49,0)</f>
        <v>237472</v>
      </c>
      <c r="T49" s="268">
        <f t="shared" ref="T49:T52" si="566">ROUND(S49*(1+R$188),0)</f>
        <v>308714</v>
      </c>
      <c r="U49" s="269" t="str">
        <f t="shared" ref="U49:U52" si="567">IF(T49&gt;$H49,"SOBRE PASA","CUMPLE")</f>
        <v>CUMPLE</v>
      </c>
      <c r="V49" s="268">
        <f>ROUND(S49*(1+R$181+R$182+R$183+R$188),0)</f>
        <v>327205</v>
      </c>
      <c r="W49" s="270">
        <f t="shared" ref="W49:W52" si="568">ROUND(V49*Q49,0)</f>
        <v>101106345</v>
      </c>
      <c r="X49" s="266">
        <f t="shared" ref="X49:X52" si="569">+$F49</f>
        <v>309</v>
      </c>
      <c r="Y49" s="267">
        <v>252000</v>
      </c>
      <c r="Z49" s="268">
        <f t="shared" ref="Z49:Z52" si="570">ROUND(Y49,0)</f>
        <v>252000</v>
      </c>
      <c r="AA49" s="268">
        <f t="shared" ref="AA49:AA52" si="571">ROUND(Z49*(1+Y$188),0)</f>
        <v>327600</v>
      </c>
      <c r="AB49" s="269" t="str">
        <f t="shared" ref="AB49:AB52" si="572">IF(AA49&gt;$H49,"SOBRE PASA","CUMPLE")</f>
        <v>CUMPLE</v>
      </c>
      <c r="AC49" s="268">
        <f>ROUND(Z49*(1+Y$181+Y$182+Y$183+Y$188),0)</f>
        <v>347222</v>
      </c>
      <c r="AD49" s="270">
        <f t="shared" ref="AD49:AD52" si="573">ROUND(AC49*X49,0)</f>
        <v>107291598</v>
      </c>
      <c r="AE49" s="266">
        <f t="shared" ref="AE49:AE52" si="574">+$F49</f>
        <v>309</v>
      </c>
      <c r="AF49" s="267">
        <v>234997</v>
      </c>
      <c r="AG49" s="268">
        <f t="shared" ref="AG49:AG52" si="575">ROUND(AF49,0)</f>
        <v>234997</v>
      </c>
      <c r="AH49" s="268">
        <f t="shared" ref="AH49:AH52" si="576">ROUND(AG49*(1+AF$188),0)</f>
        <v>305496</v>
      </c>
      <c r="AI49" s="269" t="str">
        <f t="shared" ref="AI49:AI52" si="577">IF(AH49&gt;$H49,"SOBRE PASA","CUMPLE")</f>
        <v>CUMPLE</v>
      </c>
      <c r="AJ49" s="268">
        <f>ROUND(AG49*(1+AF$181+AF$182+AF$183+AF$188),0)</f>
        <v>323794</v>
      </c>
      <c r="AK49" s="270">
        <f t="shared" ref="AK49:AK52" si="578">ROUND(AJ49*AE49,0)</f>
        <v>100052346</v>
      </c>
      <c r="AL49" s="356">
        <f t="shared" ref="AL49:AL52" si="579">+$F49</f>
        <v>309</v>
      </c>
      <c r="AM49" s="357"/>
      <c r="AN49" s="358">
        <f t="shared" ref="AN49:AN52" si="580">ROUND(AM49,0)</f>
        <v>0</v>
      </c>
      <c r="AO49" s="358">
        <f t="shared" ref="AO49:AO52" si="581">ROUND(AN49*(1+AM$188),0)</f>
        <v>0</v>
      </c>
      <c r="AP49" s="359" t="str">
        <f t="shared" ref="AP49:AP52" si="582">IF(AO49&gt;$H49,"SOBRE PASA","CUMPLE")</f>
        <v>CUMPLE</v>
      </c>
      <c r="AQ49" s="358">
        <f>ROUND(AN49*(1+AM$181+AM$182+AM$183+AM$188),0)</f>
        <v>0</v>
      </c>
      <c r="AR49" s="360">
        <f t="shared" ref="AR49:AR52" si="583">ROUND(AQ49*AL49,0)</f>
        <v>0</v>
      </c>
      <c r="AS49" s="266">
        <f t="shared" ref="AS49:AS52" si="584">+$F49</f>
        <v>309</v>
      </c>
      <c r="AT49" s="434">
        <v>229411</v>
      </c>
      <c r="AU49" s="268">
        <f t="shared" ref="AU49:AU52" si="585">ROUND(AT49,0)</f>
        <v>229411</v>
      </c>
      <c r="AV49" s="268">
        <f t="shared" ref="AV49:AV52" si="586">ROUND(AU49*(1+AT$188),0)</f>
        <v>298234</v>
      </c>
      <c r="AW49" s="269" t="str">
        <f t="shared" ref="AW49:AW52" si="587">IF(AV49&gt;$H49,"SOBRE PASA","CUMPLE")</f>
        <v>CUMPLE</v>
      </c>
      <c r="AX49" s="268">
        <f>ROUND(AU49*(1+AT$181+AT$182+AT$183+AT$188),0)</f>
        <v>316098</v>
      </c>
      <c r="AY49" s="270">
        <f t="shared" ref="AY49:AY52" si="588">ROUND(AX49*AS49,0)</f>
        <v>97674282</v>
      </c>
      <c r="AZ49" s="266">
        <f t="shared" ref="AZ49:AZ52" si="589">+$F49</f>
        <v>309</v>
      </c>
      <c r="BA49" s="439">
        <v>241417</v>
      </c>
      <c r="BB49" s="268">
        <f t="shared" ref="BB49:BB52" si="590">ROUND(BA49,0)</f>
        <v>241417</v>
      </c>
      <c r="BC49" s="268">
        <f t="shared" ref="BC49:BC52" si="591">ROUND(BB49*(1+BA$188),0)</f>
        <v>313842</v>
      </c>
      <c r="BD49" s="269" t="str">
        <f t="shared" ref="BD49:BD52" si="592">IF(BC49&gt;$H49,"SOBRE PASA","CUMPLE")</f>
        <v>CUMPLE</v>
      </c>
      <c r="BE49" s="268">
        <f>ROUND(BB49*(1+BA$181+BA$182+BA$183+BA$188),0)</f>
        <v>332640</v>
      </c>
      <c r="BF49" s="270">
        <f t="shared" ref="BF49:BF52" si="593">ROUND(BE49*AZ49,0)</f>
        <v>102785760</v>
      </c>
      <c r="BG49" s="266">
        <f t="shared" ref="BG49:BG52" si="594">+$F49</f>
        <v>309</v>
      </c>
      <c r="BH49" s="196">
        <v>239817</v>
      </c>
      <c r="BI49" s="268">
        <f t="shared" ref="BI49:BI52" si="595">ROUND(BH49,0)</f>
        <v>239817</v>
      </c>
      <c r="BJ49" s="268">
        <f t="shared" ref="BJ49:BJ52" si="596">ROUND(BI49*(1+BH$188),0)</f>
        <v>311762</v>
      </c>
      <c r="BK49" s="269" t="str">
        <f t="shared" ref="BK49:BK52" si="597">IF(BJ49&gt;$H49,"SOBRE PASA","CUMPLE")</f>
        <v>CUMPLE</v>
      </c>
      <c r="BL49" s="268">
        <f>ROUND(BI49*(1+BH$181+BH$182+BH$183+BH$188),0)</f>
        <v>330436</v>
      </c>
      <c r="BM49" s="270">
        <f t="shared" ref="BM49:BM52" si="598">ROUND(BL49*BG49,0)</f>
        <v>102104724</v>
      </c>
      <c r="BN49" s="266">
        <f t="shared" ref="BN49:BN52" si="599">+$F49</f>
        <v>309</v>
      </c>
      <c r="BO49" s="196">
        <v>230172</v>
      </c>
      <c r="BP49" s="268">
        <f t="shared" ref="BP49:BP52" si="600">ROUND(BO49,0)</f>
        <v>230172</v>
      </c>
      <c r="BQ49" s="268">
        <f t="shared" ref="BQ49:BQ52" si="601">ROUND(BP49*(1+BO$188),0)</f>
        <v>299224</v>
      </c>
      <c r="BR49" s="269" t="str">
        <f t="shared" ref="BR49:BR52" si="602">IF(BQ49&gt;$H49,"SOBRE PASA","CUMPLE")</f>
        <v>CUMPLE</v>
      </c>
      <c r="BS49" s="268">
        <f>ROUND(BP49*(1+BO$181+BO$182+BO$183+BO$188),0)</f>
        <v>317146</v>
      </c>
      <c r="BT49" s="270">
        <f t="shared" ref="BT49:BT52" si="603">ROUND(BS49*BN49,0)</f>
        <v>97998114</v>
      </c>
      <c r="BU49" s="266">
        <f t="shared" ref="BU49:BU52" si="604">+$F49</f>
        <v>309</v>
      </c>
      <c r="BV49" s="441">
        <v>241112</v>
      </c>
      <c r="BW49" s="268">
        <f t="shared" ref="BW49:BW52" si="605">ROUND(BV49,0)</f>
        <v>241112</v>
      </c>
      <c r="BX49" s="268">
        <f t="shared" ref="BX49:BX52" si="606">ROUND(BW49*(1+BV$188),0)</f>
        <v>313446</v>
      </c>
      <c r="BY49" s="269" t="str">
        <f t="shared" ref="BY49:BY52" si="607">IF(BX49&gt;$H49,"SOBRE PASA","CUMPLE")</f>
        <v>CUMPLE</v>
      </c>
      <c r="BZ49" s="268">
        <f>ROUND(BW49*(1+BV$181+BV$182+BV$183+BV$188),0)</f>
        <v>332220</v>
      </c>
      <c r="CA49" s="270">
        <f t="shared" ref="CA49:CA52" si="608">ROUND(BZ49*BU49,0)</f>
        <v>102655980</v>
      </c>
      <c r="CB49" s="266">
        <f t="shared" ref="CB49:CB52" si="609">+$F49</f>
        <v>309</v>
      </c>
      <c r="CC49" s="267">
        <v>235248</v>
      </c>
      <c r="CD49" s="268">
        <f t="shared" ref="CD49:CD52" si="610">ROUND(CC49,0)</f>
        <v>235248</v>
      </c>
      <c r="CE49" s="268">
        <f t="shared" ref="CE49:CE52" si="611">ROUND(CD49*(1+CC$188),0)</f>
        <v>305822</v>
      </c>
      <c r="CF49" s="269" t="str">
        <f t="shared" ref="CF49:CF52" si="612">IF(CE49&gt;$H49,"SOBRE PASA","CUMPLE")</f>
        <v>CUMPLE</v>
      </c>
      <c r="CG49" s="268">
        <f>ROUND(CD49*(1+CC$181+CC$182+CC$183+CC$188),0)</f>
        <v>324140</v>
      </c>
      <c r="CH49" s="270">
        <f t="shared" ref="CH49:CH52" si="613">ROUND(CG49*CB49,0)</f>
        <v>100159260</v>
      </c>
      <c r="CI49" s="266">
        <f t="shared" ref="CI49:CI52" si="614">+$F49</f>
        <v>309</v>
      </c>
      <c r="CJ49" s="267">
        <v>242610</v>
      </c>
      <c r="CK49" s="268">
        <f t="shared" ref="CK49:CK52" si="615">ROUND(CJ49,0)</f>
        <v>242610</v>
      </c>
      <c r="CL49" s="268">
        <f t="shared" ref="CL49:CL52" si="616">ROUND(CK49*(1+CJ$188),0)</f>
        <v>315393</v>
      </c>
      <c r="CM49" s="269" t="str">
        <f t="shared" ref="CM49:CM52" si="617">IF(CL49&gt;$H49,"SOBRE PASA","CUMPLE")</f>
        <v>CUMPLE</v>
      </c>
      <c r="CN49" s="268">
        <f>ROUND(CK49*(1+CJ$181+CJ$182+CJ$183+CJ$188),0)</f>
        <v>334284</v>
      </c>
      <c r="CO49" s="270">
        <f t="shared" ref="CO49:CO52" si="618">ROUND(CN49*CI49,0)</f>
        <v>103293756</v>
      </c>
      <c r="CP49" s="266">
        <f t="shared" ref="CP49:CP52" si="619">+$F49</f>
        <v>309</v>
      </c>
      <c r="CQ49" s="267">
        <v>239615</v>
      </c>
      <c r="CR49" s="268">
        <f t="shared" ref="CR49:CR52" si="620">ROUND(CQ49,0)</f>
        <v>239615</v>
      </c>
      <c r="CS49" s="268">
        <f t="shared" ref="CS49:CS52" si="621">ROUND(CR49*(1+CQ$188),0)</f>
        <v>311500</v>
      </c>
      <c r="CT49" s="269" t="str">
        <f t="shared" ref="CT49:CT52" si="622">IF(CS49&gt;$H49,"SOBRE PASA","CUMPLE")</f>
        <v>CUMPLE</v>
      </c>
      <c r="CU49" s="268">
        <f>ROUND(CR49*(1+CQ$181+CQ$182+CQ$183+CQ$188),0)</f>
        <v>330157</v>
      </c>
      <c r="CV49" s="270">
        <f t="shared" ref="CV49:CV52" si="623">ROUND(CU49*CP49,0)</f>
        <v>102018513</v>
      </c>
      <c r="CW49" s="266">
        <f t="shared" ref="CW49:CW52" si="624">+$F49</f>
        <v>309</v>
      </c>
      <c r="CX49" s="196">
        <v>241084</v>
      </c>
      <c r="CY49" s="268">
        <f t="shared" ref="CY49:CY52" si="625">ROUND(CX49,0)</f>
        <v>241084</v>
      </c>
      <c r="CZ49" s="268">
        <f t="shared" ref="CZ49:CZ52" si="626">ROUND(CY49*(1+CX$188),0)</f>
        <v>313409</v>
      </c>
      <c r="DA49" s="269" t="str">
        <f t="shared" ref="DA49:DA52" si="627">IF(CZ49&gt;$H49,"SOBRE PASA","CUMPLE")</f>
        <v>CUMPLE</v>
      </c>
      <c r="DB49" s="268">
        <f>ROUND(CY49*(1+CX$181+CX$182+CX$183+CX$188),0)</f>
        <v>332181</v>
      </c>
      <c r="DC49" s="270">
        <f t="shared" ref="DC49:DC52" si="628">ROUND(DB49*CW49,0)</f>
        <v>102643929</v>
      </c>
      <c r="DD49" s="266">
        <f t="shared" ref="DD49:DD52" si="629">+$F49</f>
        <v>309</v>
      </c>
      <c r="DE49" s="267">
        <v>234184</v>
      </c>
      <c r="DF49" s="268">
        <f t="shared" ref="DF49:DF52" si="630">ROUND(DE49,0)</f>
        <v>234184</v>
      </c>
      <c r="DG49" s="268">
        <f t="shared" ref="DG49:DG52" si="631">ROUND(DF49*(1+DE$188),0)</f>
        <v>304439</v>
      </c>
      <c r="DH49" s="269" t="str">
        <f t="shared" ref="DH49:DH52" si="632">IF(DG49&gt;$H49,"SOBRE PASA","CUMPLE")</f>
        <v>CUMPLE</v>
      </c>
      <c r="DI49" s="268">
        <f>ROUND(DF49*(1+DE$181+DE$182+DE$183+DE$188),0)</f>
        <v>322674</v>
      </c>
      <c r="DJ49" s="270">
        <f t="shared" ref="DJ49:DJ52" si="633">ROUND(DI49*DD49,0)</f>
        <v>99706266</v>
      </c>
      <c r="DK49" s="266">
        <f t="shared" ref="DK49:DK52" si="634">+$F49</f>
        <v>309</v>
      </c>
      <c r="DL49" s="267">
        <v>240326</v>
      </c>
      <c r="DM49" s="268">
        <f t="shared" ref="DM49:DM52" si="635">ROUND(DL49,0)</f>
        <v>240326</v>
      </c>
      <c r="DN49" s="268">
        <f t="shared" ref="DN49:DN52" si="636">ROUND(DM49*(1+DL$188),0)</f>
        <v>312424</v>
      </c>
      <c r="DO49" s="269" t="str">
        <f t="shared" ref="DO49:DO52" si="637">IF(DN49&gt;$H49,"SOBRE PASA","CUMPLE")</f>
        <v>CUMPLE</v>
      </c>
      <c r="DP49" s="268">
        <f>ROUND(DM49*(1+DL$181+DL$182+DL$183+DL$188),0)</f>
        <v>331137</v>
      </c>
      <c r="DQ49" s="270">
        <f t="shared" ref="DQ49:DQ52" si="638">ROUND(DP49*DK49,0)</f>
        <v>102321333</v>
      </c>
      <c r="DR49" s="356">
        <f t="shared" ref="DR49:DR52" si="639">+$F49</f>
        <v>309</v>
      </c>
      <c r="DS49" s="357"/>
      <c r="DT49" s="358">
        <f t="shared" ref="DT49:DT52" si="640">ROUND(DS49,0)</f>
        <v>0</v>
      </c>
      <c r="DU49" s="358">
        <f t="shared" ref="DU49:DU52" si="641">ROUND(DT49*(1+DS$188),0)</f>
        <v>0</v>
      </c>
      <c r="DV49" s="359" t="str">
        <f t="shared" ref="DV49:DV52" si="642">IF(DU49&gt;$H49,"SOBRE PASA","CUMPLE")</f>
        <v>CUMPLE</v>
      </c>
      <c r="DW49" s="358">
        <f>ROUND(DT49*(1+DS$181+DS$182+DS$183+DS$188),0)</f>
        <v>0</v>
      </c>
      <c r="DX49" s="360">
        <f t="shared" ref="DX49:DX52" si="643">ROUND(DW49*DR49,0)</f>
        <v>0</v>
      </c>
      <c r="DY49" s="356">
        <f t="shared" ref="DY49:DY52" si="644">+$F49</f>
        <v>309</v>
      </c>
      <c r="DZ49" s="357"/>
      <c r="EA49" s="358">
        <f t="shared" ref="EA49:EA52" si="645">ROUND(DZ49,0)</f>
        <v>0</v>
      </c>
      <c r="EB49" s="358">
        <f t="shared" ref="EB49:EB52" si="646">ROUND(EA49*(1+DZ$188),0)</f>
        <v>0</v>
      </c>
      <c r="EC49" s="359" t="str">
        <f t="shared" ref="EC49:EC52" si="647">IF(EB49&gt;$H49,"SOBRE PASA","CUMPLE")</f>
        <v>CUMPLE</v>
      </c>
      <c r="ED49" s="358">
        <f>ROUND(EA49*(1+DZ$181+DZ$182+DZ$183+DZ$188),0)</f>
        <v>0</v>
      </c>
      <c r="EE49" s="360">
        <f t="shared" ref="EE49:EE52" si="648">ROUND(ED49*DY49,0)</f>
        <v>0</v>
      </c>
      <c r="EF49" s="266">
        <f t="shared" ref="EF49:EF52" si="649">+$F49</f>
        <v>309</v>
      </c>
      <c r="EG49" s="267">
        <v>233905</v>
      </c>
      <c r="EH49" s="268">
        <f t="shared" ref="EH49:EH52" si="650">ROUND(EG49,0)</f>
        <v>233905</v>
      </c>
      <c r="EI49" s="268">
        <f t="shared" ref="EI49:EI52" si="651">ROUND(EH49*(1+EG$188),0)</f>
        <v>304077</v>
      </c>
      <c r="EJ49" s="269" t="str">
        <f t="shared" ref="EJ49:EJ52" si="652">IF(EI49&gt;$H49,"SOBRE PASA","CUMPLE")</f>
        <v>CUMPLE</v>
      </c>
      <c r="EK49" s="268">
        <f>ROUND(EH49*(1+EG$181+EG$182+EG$183+EG$188),0)</f>
        <v>322290</v>
      </c>
      <c r="EL49" s="270">
        <f t="shared" ref="EL49:EL52" si="653">ROUND(EK49*EF49,0)</f>
        <v>99587610</v>
      </c>
      <c r="EM49" s="356">
        <f t="shared" ref="EM49:EM52" si="654">+$F49</f>
        <v>309</v>
      </c>
      <c r="EN49" s="357"/>
      <c r="EO49" s="358">
        <f t="shared" ref="EO49:EO52" si="655">ROUND(EN49,0)</f>
        <v>0</v>
      </c>
      <c r="EP49" s="358">
        <f t="shared" ref="EP49:EP52" si="656">ROUND(EO49*(1+EN$188),0)</f>
        <v>0</v>
      </c>
      <c r="EQ49" s="359" t="str">
        <f t="shared" ref="EQ49:EQ52" si="657">IF(EP49&gt;$H49,"SOBRE PASA","CUMPLE")</f>
        <v>CUMPLE</v>
      </c>
      <c r="ER49" s="358">
        <f>ROUND(EO49*(1+EN$181+EN$182+EN$183+EN$188),0)</f>
        <v>0</v>
      </c>
      <c r="ES49" s="360">
        <f t="shared" ref="ES49:ES52" si="658">ROUND(ER49*EM49,0)</f>
        <v>0</v>
      </c>
      <c r="ET49" s="266">
        <f t="shared" ref="ET49:ET52" si="659">+$F49</f>
        <v>309</v>
      </c>
      <c r="EU49" s="267">
        <v>238549</v>
      </c>
      <c r="EV49" s="268">
        <f t="shared" ref="EV49:EV52" si="660">ROUND(EU49,0)</f>
        <v>238549</v>
      </c>
      <c r="EW49" s="268">
        <f t="shared" ref="EW49:EW52" si="661">ROUND(EV49*(1+EU$188),0)</f>
        <v>310114</v>
      </c>
      <c r="EX49" s="269" t="str">
        <f t="shared" ref="EX49:EX52" si="662">IF(EW49&gt;$H49,"SOBRE PASA","CUMPLE")</f>
        <v>CUMPLE</v>
      </c>
      <c r="EY49" s="268">
        <f>ROUND(EV49*(1+EU$181+EU$182+EU$183+EU$188),0)</f>
        <v>328689</v>
      </c>
      <c r="EZ49" s="270">
        <f t="shared" ref="EZ49:EZ52" si="663">ROUND(EY49*ET49,0)</f>
        <v>101564901</v>
      </c>
      <c r="FA49" s="266">
        <f t="shared" ref="FA49:FA52" si="664">+$F49</f>
        <v>309</v>
      </c>
      <c r="FB49" s="196">
        <v>240757</v>
      </c>
      <c r="FC49" s="268">
        <f t="shared" ref="FC49:FC52" si="665">ROUND(FB49,0)</f>
        <v>240757</v>
      </c>
      <c r="FD49" s="268">
        <f t="shared" ref="FD49:FD52" si="666">ROUND(FC49*(1+FB$188),0)</f>
        <v>312984</v>
      </c>
      <c r="FE49" s="269" t="str">
        <f t="shared" ref="FE49:FE52" si="667">IF(FD49&gt;$H49,"SOBRE PASA","CUMPLE")</f>
        <v>CUMPLE</v>
      </c>
      <c r="FF49" s="268">
        <f>ROUND(FC49*(1+FB$181+FB$182+FB$183+FB$188),0)</f>
        <v>331731</v>
      </c>
      <c r="FG49" s="270">
        <f t="shared" ref="FG49:FG52" si="668">ROUND(FF49*FA49,0)</f>
        <v>102504879</v>
      </c>
      <c r="FH49" s="266">
        <f t="shared" ref="FH49:FH52" si="669">+$F49</f>
        <v>309</v>
      </c>
      <c r="FI49" s="267">
        <v>236682</v>
      </c>
      <c r="FJ49" s="268">
        <f t="shared" ref="FJ49:FJ52" si="670">ROUND(FI49,0)</f>
        <v>236682</v>
      </c>
      <c r="FK49" s="268">
        <f t="shared" ref="FK49:FK52" si="671">ROUND(FJ49*(1+FI$188),0)</f>
        <v>307687</v>
      </c>
      <c r="FL49" s="269" t="str">
        <f t="shared" ref="FL49:FL52" si="672">IF(FK49&gt;$H49,"SOBRE PASA","CUMPLE")</f>
        <v>CUMPLE</v>
      </c>
      <c r="FM49" s="268">
        <f>ROUND(FJ49*(1+FI$181+FI$182+FI$183+FI$188),0)</f>
        <v>326116</v>
      </c>
      <c r="FN49" s="270">
        <f t="shared" ref="FN49:FN52" si="673">ROUND(FM49*FH49,0)</f>
        <v>100769844</v>
      </c>
      <c r="FO49" s="266">
        <f t="shared" ref="FO49:FO52" si="674">+$F49</f>
        <v>309</v>
      </c>
      <c r="FP49" s="267" t="s">
        <v>850</v>
      </c>
      <c r="FQ49" s="268">
        <f t="shared" ref="FQ49:FQ52" si="675">ROUND(FP49,0)</f>
        <v>234809</v>
      </c>
      <c r="FR49" s="268">
        <f t="shared" ref="FR49:FR52" si="676">ROUND(FQ49*(1+FP$188),0)</f>
        <v>305252</v>
      </c>
      <c r="FS49" s="269" t="str">
        <f t="shared" ref="FS49:FS52" si="677">IF(FR49&gt;$H49,"SOBRE PASA","CUMPLE")</f>
        <v>CUMPLE</v>
      </c>
      <c r="FT49" s="268">
        <f>ROUND(FQ49*(1+FP$181+FP$182+FP$183+FP$188),0)</f>
        <v>323535</v>
      </c>
      <c r="FU49" s="270">
        <f t="shared" ref="FU49:FU52" si="678">ROUND(FT49*FO49,0)</f>
        <v>99972315</v>
      </c>
      <c r="FV49" s="266">
        <f t="shared" ref="FV49:FV52" si="679">+$F49</f>
        <v>309</v>
      </c>
      <c r="FW49" s="267">
        <v>238727</v>
      </c>
      <c r="FX49" s="268">
        <f t="shared" ref="FX49:FX52" si="680">ROUND(FW49,0)</f>
        <v>238727</v>
      </c>
      <c r="FY49" s="268">
        <f t="shared" ref="FY49:FY52" si="681">ROUND(FX49*(1+FW$188),0)</f>
        <v>310345</v>
      </c>
      <c r="FZ49" s="269" t="str">
        <f t="shared" ref="FZ49:FZ52" si="682">IF(FY49&gt;$H49,"SOBRE PASA","CUMPLE")</f>
        <v>CUMPLE</v>
      </c>
      <c r="GA49" s="268">
        <f>ROUND(FX49*(1+FW$181+FW$182+FW$183+FW$188),0)</f>
        <v>328934</v>
      </c>
      <c r="GB49" s="270">
        <f t="shared" ref="GB49:GB52" si="683">ROUND(GA49*FV49,0)</f>
        <v>101640606</v>
      </c>
      <c r="GC49" s="356">
        <f t="shared" ref="GC49:GC52" si="684">+$F49</f>
        <v>309</v>
      </c>
      <c r="GD49" s="357"/>
      <c r="GE49" s="358">
        <f t="shared" ref="GE49:GE52" si="685">ROUND(GD49,0)</f>
        <v>0</v>
      </c>
      <c r="GF49" s="358">
        <f t="shared" ref="GF49:GF52" si="686">ROUND(GE49*(1+GD$188),0)</f>
        <v>0</v>
      </c>
      <c r="GG49" s="359" t="str">
        <f t="shared" ref="GG49:GG52" si="687">IF(GF49&gt;$H49,"SOBRE PASA","CUMPLE")</f>
        <v>CUMPLE</v>
      </c>
      <c r="GH49" s="358">
        <f>ROUND(GE49*(1+GD$181+GD$182+GD$183+GD$188),0)</f>
        <v>0</v>
      </c>
      <c r="GI49" s="360">
        <f t="shared" ref="GI49:GI52" si="688">ROUND(GH49*GC49,0)</f>
        <v>0</v>
      </c>
      <c r="GJ49" s="266">
        <f t="shared" ref="GJ49:GJ52" si="689">+$F49</f>
        <v>309</v>
      </c>
      <c r="GK49" s="196">
        <v>241453</v>
      </c>
      <c r="GL49" s="268">
        <f t="shared" ref="GL49:GL52" si="690">ROUND(GK49,0)</f>
        <v>241453</v>
      </c>
      <c r="GM49" s="268">
        <f t="shared" ref="GM49:GM52" si="691">ROUND(GL49*(1+GK$188),0)</f>
        <v>313889</v>
      </c>
      <c r="GN49" s="269" t="str">
        <f t="shared" ref="GN49:GN52" si="692">IF(GM49&gt;$H49,"SOBRE PASA","CUMPLE")</f>
        <v>CUMPLE</v>
      </c>
      <c r="GO49" s="268">
        <f>ROUND(GL49*(1+GK$181+GK$182+GK$183+GK$188),0)</f>
        <v>332690</v>
      </c>
      <c r="GP49" s="270">
        <f t="shared" ref="GP49:GP52" si="693">ROUND(GO49*GJ49,0)</f>
        <v>102801210</v>
      </c>
      <c r="GQ49" s="266">
        <f t="shared" ref="GQ49:GQ52" si="694">+$F49</f>
        <v>309</v>
      </c>
      <c r="GR49" s="407">
        <v>241950</v>
      </c>
      <c r="GS49" s="268">
        <f t="shared" ref="GS49:GS52" si="695">ROUND(GR49,0)</f>
        <v>241950</v>
      </c>
      <c r="GT49" s="268">
        <f t="shared" ref="GT49:GT52" si="696">ROUND(GS49*(1+GR$188),0)</f>
        <v>314535</v>
      </c>
      <c r="GU49" s="269" t="str">
        <f t="shared" ref="GU49:GU52" si="697">IF(GT49&gt;$H49,"SOBRE PASA","CUMPLE")</f>
        <v>CUMPLE</v>
      </c>
      <c r="GV49" s="268">
        <f>ROUND(GS49*(1+GR$181+GR$182+GR$183+GR$188),0)</f>
        <v>333375</v>
      </c>
      <c r="GW49" s="270">
        <f t="shared" ref="GW49:GW52" si="698">ROUND(GV49*GQ49,0)</f>
        <v>103012875</v>
      </c>
      <c r="GX49" s="356">
        <f t="shared" ref="GX49:GX52" si="699">+$F49</f>
        <v>309</v>
      </c>
      <c r="GY49" s="357"/>
      <c r="GZ49" s="358">
        <f t="shared" ref="GZ49:GZ52" si="700">ROUND(GY49,0)</f>
        <v>0</v>
      </c>
      <c r="HA49" s="358">
        <f t="shared" ref="HA49:HA52" si="701">ROUND(GZ49*(1+GY$188),0)</f>
        <v>0</v>
      </c>
      <c r="HB49" s="359" t="str">
        <f t="shared" ref="HB49:HB52" si="702">IF(HA49&gt;$H49,"SOBRE PASA","CUMPLE")</f>
        <v>CUMPLE</v>
      </c>
      <c r="HC49" s="358">
        <f>ROUND(GZ49*(1+GY$181+GY$182+GY$183+GY$188),0)</f>
        <v>0</v>
      </c>
      <c r="HD49" s="360">
        <f t="shared" ref="HD49:HD52" si="703">ROUND(HC49*GX49,0)</f>
        <v>0</v>
      </c>
      <c r="HE49" s="266">
        <f t="shared" ref="HE49:HE52" si="704">+$F49</f>
        <v>309</v>
      </c>
      <c r="HF49" s="411">
        <v>239415</v>
      </c>
      <c r="HG49" s="268">
        <f t="shared" ref="HG49:HG52" si="705">ROUND(HF49,0)</f>
        <v>239415</v>
      </c>
      <c r="HH49" s="268">
        <f t="shared" ref="HH49:HH52" si="706">ROUND(HG49*(1+HF$188),0)</f>
        <v>311240</v>
      </c>
      <c r="HI49" s="269" t="str">
        <f t="shared" ref="HI49:HI52" si="707">IF(HH49&gt;$H49,"SOBRE PASA","CUMPLE")</f>
        <v>CUMPLE</v>
      </c>
      <c r="HJ49" s="268">
        <f>ROUND(HG49*(1+HF$181+HF$182+HF$183+HF$188),0)</f>
        <v>329882</v>
      </c>
      <c r="HK49" s="270">
        <f t="shared" ref="HK49:HK52" si="708">ROUND(HJ49*HE49,0)</f>
        <v>101933538</v>
      </c>
      <c r="HL49" s="266">
        <f t="shared" ref="HL49:HL52" si="709">+$F49</f>
        <v>309</v>
      </c>
      <c r="HM49" s="417">
        <v>241417</v>
      </c>
      <c r="HN49" s="268">
        <f t="shared" ref="HN49:HN52" si="710">ROUND(HM49,0)</f>
        <v>241417</v>
      </c>
      <c r="HO49" s="268">
        <f t="shared" ref="HO49:HO52" si="711">ROUND(HN49*(1+HM$188),0)</f>
        <v>313842</v>
      </c>
      <c r="HP49" s="269" t="str">
        <f t="shared" ref="HP49:HP52" si="712">IF(HO49&gt;$H49,"SOBRE PASA","CUMPLE")</f>
        <v>CUMPLE</v>
      </c>
      <c r="HQ49" s="268">
        <f>ROUND(HN49*(1+HM$181+HM$182+HM$183+HM$188),0)</f>
        <v>332640</v>
      </c>
      <c r="HR49" s="270">
        <f t="shared" ref="HR49:HR52" si="713">ROUND(HQ49*HL49,0)</f>
        <v>102785760</v>
      </c>
      <c r="HS49" s="266">
        <f t="shared" ref="HS49:HS52" si="714">+$F49</f>
        <v>309</v>
      </c>
      <c r="HT49" s="196">
        <v>240460</v>
      </c>
      <c r="HU49" s="268">
        <f t="shared" ref="HU49:HU52" si="715">ROUND(HT49,0)</f>
        <v>240460</v>
      </c>
      <c r="HV49" s="268">
        <f t="shared" ref="HV49:HV52" si="716">ROUND(HU49*(1+HT$188),0)</f>
        <v>312598</v>
      </c>
      <c r="HW49" s="269" t="str">
        <f t="shared" ref="HW49:HW52" si="717">IF(HV49&gt;$H49,"SOBRE PASA","CUMPLE")</f>
        <v>CUMPLE</v>
      </c>
      <c r="HX49" s="268">
        <f>ROUND(HU49*(1+HT$181+HT$182+HT$183+HT$188),0)</f>
        <v>331322</v>
      </c>
      <c r="HY49" s="270">
        <f t="shared" ref="HY49:HY52" si="718">ROUND(HX49*HS49,0)</f>
        <v>102378498</v>
      </c>
      <c r="HZ49" s="356">
        <f t="shared" ref="HZ49:HZ52" si="719">+$F49</f>
        <v>309</v>
      </c>
      <c r="IA49" s="357"/>
      <c r="IB49" s="358">
        <f t="shared" ref="IB49:IB52" si="720">ROUND(IA49,0)</f>
        <v>0</v>
      </c>
      <c r="IC49" s="358">
        <f t="shared" ref="IC49:IC52" si="721">ROUND(IB49*(1+IA$188),0)</f>
        <v>0</v>
      </c>
      <c r="ID49" s="359" t="str">
        <f t="shared" ref="ID49:ID52" si="722">IF(IC49&gt;$H49,"SOBRE PASA","CUMPLE")</f>
        <v>CUMPLE</v>
      </c>
      <c r="IE49" s="358">
        <f>ROUND(IB49*(1+IA$181+IA$182+IA$183+IA$188),0)</f>
        <v>0</v>
      </c>
      <c r="IF49" s="360">
        <f t="shared" ref="IF49:IF52" si="723">ROUND(IE49*HZ49,0)</f>
        <v>0</v>
      </c>
    </row>
    <row r="50" spans="1:240" ht="30" customHeight="1" x14ac:dyDescent="0.3">
      <c r="A50" s="174"/>
      <c r="B50" s="192">
        <v>3.0049999999999999</v>
      </c>
      <c r="C50" s="193">
        <v>12501</v>
      </c>
      <c r="D50" s="194" t="s">
        <v>652</v>
      </c>
      <c r="E50" s="193" t="s">
        <v>647</v>
      </c>
      <c r="F50" s="195">
        <v>15</v>
      </c>
      <c r="G50" s="196">
        <v>190585</v>
      </c>
      <c r="H50" s="197">
        <f t="shared" si="561"/>
        <v>247761</v>
      </c>
      <c r="J50" s="356">
        <f t="shared" si="562"/>
        <v>15</v>
      </c>
      <c r="K50" s="357"/>
      <c r="L50" s="358">
        <f t="shared" si="201"/>
        <v>0</v>
      </c>
      <c r="M50" s="358">
        <f t="shared" si="202"/>
        <v>0</v>
      </c>
      <c r="N50" s="359" t="str">
        <f t="shared" si="563"/>
        <v>CUMPLE</v>
      </c>
      <c r="O50" s="358">
        <f>ROUND(L50*(1+K$181+K$182+K$183+K$188),0)</f>
        <v>0</v>
      </c>
      <c r="P50" s="360">
        <f t="shared" si="205"/>
        <v>0</v>
      </c>
      <c r="Q50" s="266">
        <f t="shared" si="564"/>
        <v>15</v>
      </c>
      <c r="R50" s="267">
        <v>178341</v>
      </c>
      <c r="S50" s="268">
        <f t="shared" si="565"/>
        <v>178341</v>
      </c>
      <c r="T50" s="268">
        <f t="shared" si="566"/>
        <v>231843</v>
      </c>
      <c r="U50" s="269" t="str">
        <f t="shared" si="567"/>
        <v>CUMPLE</v>
      </c>
      <c r="V50" s="268">
        <f>ROUND(S50*(1+R$181+R$182+R$183+R$188),0)</f>
        <v>245730</v>
      </c>
      <c r="W50" s="270">
        <f t="shared" si="568"/>
        <v>3685950</v>
      </c>
      <c r="X50" s="266">
        <f t="shared" si="569"/>
        <v>15</v>
      </c>
      <c r="Y50" s="267">
        <v>190500</v>
      </c>
      <c r="Z50" s="268">
        <f t="shared" si="570"/>
        <v>190500</v>
      </c>
      <c r="AA50" s="268">
        <f t="shared" si="571"/>
        <v>247650</v>
      </c>
      <c r="AB50" s="269" t="str">
        <f t="shared" si="572"/>
        <v>CUMPLE</v>
      </c>
      <c r="AC50" s="268">
        <f>ROUND(Z50*(1+Y$181+Y$182+Y$183+Y$188),0)</f>
        <v>262483</v>
      </c>
      <c r="AD50" s="270">
        <f t="shared" si="573"/>
        <v>3937245</v>
      </c>
      <c r="AE50" s="266">
        <f t="shared" si="574"/>
        <v>15</v>
      </c>
      <c r="AF50" s="267">
        <v>176482</v>
      </c>
      <c r="AG50" s="268">
        <f t="shared" si="575"/>
        <v>176482</v>
      </c>
      <c r="AH50" s="268">
        <f t="shared" si="576"/>
        <v>229427</v>
      </c>
      <c r="AI50" s="269" t="str">
        <f t="shared" si="577"/>
        <v>CUMPLE</v>
      </c>
      <c r="AJ50" s="268">
        <f>ROUND(AG50*(1+AF$181+AF$182+AF$183+AF$188),0)</f>
        <v>243169</v>
      </c>
      <c r="AK50" s="270">
        <f t="shared" si="578"/>
        <v>3647535</v>
      </c>
      <c r="AL50" s="356">
        <f t="shared" si="579"/>
        <v>15</v>
      </c>
      <c r="AM50" s="357"/>
      <c r="AN50" s="358">
        <f t="shared" si="580"/>
        <v>0</v>
      </c>
      <c r="AO50" s="358">
        <f t="shared" si="581"/>
        <v>0</v>
      </c>
      <c r="AP50" s="359" t="str">
        <f t="shared" si="582"/>
        <v>CUMPLE</v>
      </c>
      <c r="AQ50" s="358">
        <f>ROUND(AN50*(1+AM$181+AM$182+AM$183+AM$188),0)</f>
        <v>0</v>
      </c>
      <c r="AR50" s="360">
        <f t="shared" si="583"/>
        <v>0</v>
      </c>
      <c r="AS50" s="266">
        <f t="shared" si="584"/>
        <v>15</v>
      </c>
      <c r="AT50" s="434">
        <v>172286</v>
      </c>
      <c r="AU50" s="268">
        <f t="shared" si="585"/>
        <v>172286</v>
      </c>
      <c r="AV50" s="268">
        <f t="shared" si="586"/>
        <v>223972</v>
      </c>
      <c r="AW50" s="269" t="str">
        <f t="shared" si="587"/>
        <v>CUMPLE</v>
      </c>
      <c r="AX50" s="268">
        <f>ROUND(AU50*(1+AT$181+AT$182+AT$183+AT$188),0)</f>
        <v>237387</v>
      </c>
      <c r="AY50" s="270">
        <f t="shared" si="588"/>
        <v>3560805</v>
      </c>
      <c r="AZ50" s="266">
        <f t="shared" si="589"/>
        <v>15</v>
      </c>
      <c r="BA50" s="439">
        <v>181304</v>
      </c>
      <c r="BB50" s="268">
        <f t="shared" si="590"/>
        <v>181304</v>
      </c>
      <c r="BC50" s="268">
        <f t="shared" si="591"/>
        <v>235695</v>
      </c>
      <c r="BD50" s="269" t="str">
        <f t="shared" si="592"/>
        <v>CUMPLE</v>
      </c>
      <c r="BE50" s="268">
        <f>ROUND(BB50*(1+BA$181+BA$182+BA$183+BA$188),0)</f>
        <v>249813</v>
      </c>
      <c r="BF50" s="270">
        <f t="shared" si="593"/>
        <v>3747195</v>
      </c>
      <c r="BG50" s="266">
        <f t="shared" si="594"/>
        <v>15</v>
      </c>
      <c r="BH50" s="196">
        <v>180102</v>
      </c>
      <c r="BI50" s="268">
        <f t="shared" si="595"/>
        <v>180102</v>
      </c>
      <c r="BJ50" s="268">
        <f t="shared" si="596"/>
        <v>234133</v>
      </c>
      <c r="BK50" s="269" t="str">
        <f t="shared" si="597"/>
        <v>CUMPLE</v>
      </c>
      <c r="BL50" s="268">
        <f>ROUND(BI50*(1+BH$181+BH$182+BH$183+BH$188),0)</f>
        <v>248156</v>
      </c>
      <c r="BM50" s="270">
        <f t="shared" si="598"/>
        <v>3722340</v>
      </c>
      <c r="BN50" s="266">
        <f t="shared" si="599"/>
        <v>15</v>
      </c>
      <c r="BO50" s="196">
        <v>172858</v>
      </c>
      <c r="BP50" s="268">
        <f t="shared" si="600"/>
        <v>172858</v>
      </c>
      <c r="BQ50" s="268">
        <f t="shared" si="601"/>
        <v>224715</v>
      </c>
      <c r="BR50" s="269" t="str">
        <f t="shared" si="602"/>
        <v>CUMPLE</v>
      </c>
      <c r="BS50" s="268">
        <f>ROUND(BP50*(1+BO$181+BO$182+BO$183+BO$188),0)</f>
        <v>238175</v>
      </c>
      <c r="BT50" s="270">
        <f t="shared" si="603"/>
        <v>3572625</v>
      </c>
      <c r="BU50" s="266">
        <f t="shared" si="604"/>
        <v>15</v>
      </c>
      <c r="BV50" s="441">
        <v>181075</v>
      </c>
      <c r="BW50" s="268">
        <f t="shared" si="605"/>
        <v>181075</v>
      </c>
      <c r="BX50" s="268">
        <f t="shared" si="606"/>
        <v>235398</v>
      </c>
      <c r="BY50" s="269" t="str">
        <f t="shared" si="607"/>
        <v>CUMPLE</v>
      </c>
      <c r="BZ50" s="268">
        <f>ROUND(BW50*(1+BV$181+BV$182+BV$183+BV$188),0)</f>
        <v>249497</v>
      </c>
      <c r="CA50" s="270">
        <f t="shared" si="608"/>
        <v>3742455</v>
      </c>
      <c r="CB50" s="266">
        <f t="shared" si="609"/>
        <v>15</v>
      </c>
      <c r="CC50" s="267">
        <v>176670</v>
      </c>
      <c r="CD50" s="268">
        <f t="shared" si="610"/>
        <v>176670</v>
      </c>
      <c r="CE50" s="268">
        <f t="shared" si="611"/>
        <v>229671</v>
      </c>
      <c r="CF50" s="269" t="str">
        <f t="shared" si="612"/>
        <v>CUMPLE</v>
      </c>
      <c r="CG50" s="268">
        <f>ROUND(CD50*(1+CC$181+CC$182+CC$183+CC$188),0)</f>
        <v>243428</v>
      </c>
      <c r="CH50" s="270">
        <f t="shared" si="613"/>
        <v>3651420</v>
      </c>
      <c r="CI50" s="266">
        <f t="shared" si="614"/>
        <v>15</v>
      </c>
      <c r="CJ50" s="267">
        <v>182199</v>
      </c>
      <c r="CK50" s="268">
        <f t="shared" si="615"/>
        <v>182199</v>
      </c>
      <c r="CL50" s="268">
        <f t="shared" si="616"/>
        <v>236859</v>
      </c>
      <c r="CM50" s="269" t="str">
        <f t="shared" si="617"/>
        <v>CUMPLE</v>
      </c>
      <c r="CN50" s="268">
        <f>ROUND(CK50*(1+CJ$181+CJ$182+CJ$183+CJ$188),0)</f>
        <v>251046</v>
      </c>
      <c r="CO50" s="270">
        <f t="shared" si="618"/>
        <v>3765690</v>
      </c>
      <c r="CP50" s="266">
        <f t="shared" si="619"/>
        <v>15</v>
      </c>
      <c r="CQ50" s="267">
        <v>179950</v>
      </c>
      <c r="CR50" s="268">
        <f t="shared" si="620"/>
        <v>179950</v>
      </c>
      <c r="CS50" s="268">
        <f t="shared" si="621"/>
        <v>233935</v>
      </c>
      <c r="CT50" s="269" t="str">
        <f t="shared" si="622"/>
        <v>CUMPLE</v>
      </c>
      <c r="CU50" s="268">
        <f>ROUND(CR50*(1+CQ$181+CQ$182+CQ$183+CQ$188),0)</f>
        <v>247947</v>
      </c>
      <c r="CV50" s="270">
        <f t="shared" si="623"/>
        <v>3719205</v>
      </c>
      <c r="CW50" s="266">
        <f t="shared" si="624"/>
        <v>15</v>
      </c>
      <c r="CX50" s="196">
        <v>181053</v>
      </c>
      <c r="CY50" s="268">
        <f t="shared" si="625"/>
        <v>181053</v>
      </c>
      <c r="CZ50" s="268">
        <f t="shared" si="626"/>
        <v>235369</v>
      </c>
      <c r="DA50" s="269" t="str">
        <f t="shared" si="627"/>
        <v>CUMPLE</v>
      </c>
      <c r="DB50" s="268">
        <f>ROUND(CY50*(1+CX$181+CX$182+CX$183+CX$188),0)</f>
        <v>249467</v>
      </c>
      <c r="DC50" s="270">
        <f t="shared" si="628"/>
        <v>3742005</v>
      </c>
      <c r="DD50" s="266">
        <f t="shared" si="629"/>
        <v>15</v>
      </c>
      <c r="DE50" s="267">
        <v>175872</v>
      </c>
      <c r="DF50" s="268">
        <f t="shared" si="630"/>
        <v>175872</v>
      </c>
      <c r="DG50" s="268">
        <f t="shared" si="631"/>
        <v>228634</v>
      </c>
      <c r="DH50" s="269" t="str">
        <f t="shared" si="632"/>
        <v>CUMPLE</v>
      </c>
      <c r="DI50" s="268">
        <f>ROUND(DF50*(1+DE$181+DE$182+DE$183+DE$188),0)</f>
        <v>242328</v>
      </c>
      <c r="DJ50" s="270">
        <f t="shared" si="633"/>
        <v>3634920</v>
      </c>
      <c r="DK50" s="266">
        <f t="shared" si="634"/>
        <v>15</v>
      </c>
      <c r="DL50" s="267">
        <v>180484</v>
      </c>
      <c r="DM50" s="268">
        <f t="shared" si="635"/>
        <v>180484</v>
      </c>
      <c r="DN50" s="268">
        <f t="shared" si="636"/>
        <v>234629</v>
      </c>
      <c r="DO50" s="269" t="str">
        <f t="shared" si="637"/>
        <v>CUMPLE</v>
      </c>
      <c r="DP50" s="268">
        <f>ROUND(DM50*(1+DL$181+DL$182+DL$183+DL$188),0)</f>
        <v>248683</v>
      </c>
      <c r="DQ50" s="270">
        <f t="shared" si="638"/>
        <v>3730245</v>
      </c>
      <c r="DR50" s="356">
        <f t="shared" si="639"/>
        <v>15</v>
      </c>
      <c r="DS50" s="357"/>
      <c r="DT50" s="358">
        <f t="shared" si="640"/>
        <v>0</v>
      </c>
      <c r="DU50" s="358">
        <f t="shared" si="641"/>
        <v>0</v>
      </c>
      <c r="DV50" s="359" t="str">
        <f t="shared" si="642"/>
        <v>CUMPLE</v>
      </c>
      <c r="DW50" s="358">
        <f>ROUND(DT50*(1+DS$181+DS$182+DS$183+DS$188),0)</f>
        <v>0</v>
      </c>
      <c r="DX50" s="360">
        <f t="shared" si="643"/>
        <v>0</v>
      </c>
      <c r="DY50" s="356">
        <f t="shared" si="644"/>
        <v>15</v>
      </c>
      <c r="DZ50" s="357"/>
      <c r="EA50" s="358">
        <f t="shared" si="645"/>
        <v>0</v>
      </c>
      <c r="EB50" s="358">
        <f t="shared" si="646"/>
        <v>0</v>
      </c>
      <c r="EC50" s="359" t="str">
        <f t="shared" si="647"/>
        <v>CUMPLE</v>
      </c>
      <c r="ED50" s="358">
        <f>ROUND(EA50*(1+DZ$181+DZ$182+DZ$183+DZ$188),0)</f>
        <v>0</v>
      </c>
      <c r="EE50" s="360">
        <f t="shared" si="648"/>
        <v>0</v>
      </c>
      <c r="EF50" s="266">
        <f t="shared" si="649"/>
        <v>15</v>
      </c>
      <c r="EG50" s="267">
        <v>175662</v>
      </c>
      <c r="EH50" s="268">
        <f t="shared" si="650"/>
        <v>175662</v>
      </c>
      <c r="EI50" s="268">
        <f t="shared" si="651"/>
        <v>228361</v>
      </c>
      <c r="EJ50" s="269" t="str">
        <f t="shared" si="652"/>
        <v>CUMPLE</v>
      </c>
      <c r="EK50" s="268">
        <f>ROUND(EH50*(1+EG$181+EG$182+EG$183+EG$188),0)</f>
        <v>242039</v>
      </c>
      <c r="EL50" s="270">
        <f t="shared" si="653"/>
        <v>3630585</v>
      </c>
      <c r="EM50" s="356">
        <f t="shared" si="654"/>
        <v>15</v>
      </c>
      <c r="EN50" s="357"/>
      <c r="EO50" s="358">
        <f t="shared" si="655"/>
        <v>0</v>
      </c>
      <c r="EP50" s="358">
        <f t="shared" si="656"/>
        <v>0</v>
      </c>
      <c r="EQ50" s="359" t="str">
        <f t="shared" si="657"/>
        <v>CUMPLE</v>
      </c>
      <c r="ER50" s="358">
        <f>ROUND(EO50*(1+EN$181+EN$182+EN$183+EN$188),0)</f>
        <v>0</v>
      </c>
      <c r="ES50" s="360">
        <f t="shared" si="658"/>
        <v>0</v>
      </c>
      <c r="ET50" s="266">
        <f t="shared" si="659"/>
        <v>15</v>
      </c>
      <c r="EU50" s="267">
        <v>184867</v>
      </c>
      <c r="EV50" s="268">
        <f t="shared" si="660"/>
        <v>184867</v>
      </c>
      <c r="EW50" s="268">
        <f t="shared" si="661"/>
        <v>240327</v>
      </c>
      <c r="EX50" s="269" t="str">
        <f t="shared" si="662"/>
        <v>CUMPLE</v>
      </c>
      <c r="EY50" s="268">
        <f>ROUND(EV50*(1+EU$181+EU$182+EU$183+EU$188),0)</f>
        <v>254722</v>
      </c>
      <c r="EZ50" s="270">
        <f t="shared" si="663"/>
        <v>3820830</v>
      </c>
      <c r="FA50" s="266">
        <f t="shared" si="664"/>
        <v>15</v>
      </c>
      <c r="FB50" s="196">
        <v>180808</v>
      </c>
      <c r="FC50" s="268">
        <f t="shared" si="665"/>
        <v>180808</v>
      </c>
      <c r="FD50" s="268">
        <f t="shared" si="666"/>
        <v>235050</v>
      </c>
      <c r="FE50" s="269" t="str">
        <f t="shared" si="667"/>
        <v>CUMPLE</v>
      </c>
      <c r="FF50" s="268">
        <f>ROUND(FC50*(1+FB$181+FB$182+FB$183+FB$188),0)</f>
        <v>249129</v>
      </c>
      <c r="FG50" s="270">
        <f t="shared" si="668"/>
        <v>3736935</v>
      </c>
      <c r="FH50" s="266">
        <f t="shared" si="669"/>
        <v>15</v>
      </c>
      <c r="FI50" s="267">
        <v>177747</v>
      </c>
      <c r="FJ50" s="268">
        <f t="shared" si="670"/>
        <v>177747</v>
      </c>
      <c r="FK50" s="268">
        <f t="shared" si="671"/>
        <v>231071</v>
      </c>
      <c r="FL50" s="269" t="str">
        <f t="shared" si="672"/>
        <v>CUMPLE</v>
      </c>
      <c r="FM50" s="268">
        <f>ROUND(FJ50*(1+FI$181+FI$182+FI$183+FI$188),0)</f>
        <v>244912</v>
      </c>
      <c r="FN50" s="270">
        <f t="shared" si="673"/>
        <v>3673680</v>
      </c>
      <c r="FO50" s="266">
        <f t="shared" si="674"/>
        <v>15</v>
      </c>
      <c r="FP50" s="267" t="s">
        <v>851</v>
      </c>
      <c r="FQ50" s="268">
        <f t="shared" si="675"/>
        <v>176341</v>
      </c>
      <c r="FR50" s="268">
        <f t="shared" si="676"/>
        <v>229243</v>
      </c>
      <c r="FS50" s="269" t="str">
        <f t="shared" si="677"/>
        <v>CUMPLE</v>
      </c>
      <c r="FT50" s="268">
        <f>ROUND(FQ50*(1+FP$181+FP$182+FP$183+FP$188),0)</f>
        <v>242974</v>
      </c>
      <c r="FU50" s="270">
        <f t="shared" si="678"/>
        <v>3644610</v>
      </c>
      <c r="FV50" s="266">
        <f t="shared" si="679"/>
        <v>15</v>
      </c>
      <c r="FW50" s="267">
        <v>179283</v>
      </c>
      <c r="FX50" s="268">
        <f t="shared" si="680"/>
        <v>179283</v>
      </c>
      <c r="FY50" s="268">
        <f t="shared" si="681"/>
        <v>233068</v>
      </c>
      <c r="FZ50" s="269" t="str">
        <f t="shared" si="682"/>
        <v>CUMPLE</v>
      </c>
      <c r="GA50" s="268">
        <f>ROUND(FX50*(1+FW$181+FW$182+FW$183+FW$188),0)</f>
        <v>247028</v>
      </c>
      <c r="GB50" s="270">
        <f t="shared" si="683"/>
        <v>3705420</v>
      </c>
      <c r="GC50" s="356">
        <f t="shared" si="684"/>
        <v>15</v>
      </c>
      <c r="GD50" s="357"/>
      <c r="GE50" s="358">
        <f t="shared" si="685"/>
        <v>0</v>
      </c>
      <c r="GF50" s="358">
        <f t="shared" si="686"/>
        <v>0</v>
      </c>
      <c r="GG50" s="359" t="str">
        <f t="shared" si="687"/>
        <v>CUMPLE</v>
      </c>
      <c r="GH50" s="358">
        <f>ROUND(GE50*(1+GD$181+GD$182+GD$183+GD$188),0)</f>
        <v>0</v>
      </c>
      <c r="GI50" s="360">
        <f t="shared" si="688"/>
        <v>0</v>
      </c>
      <c r="GJ50" s="266">
        <f t="shared" si="689"/>
        <v>15</v>
      </c>
      <c r="GK50" s="196">
        <v>181330</v>
      </c>
      <c r="GL50" s="268">
        <f t="shared" si="690"/>
        <v>181330</v>
      </c>
      <c r="GM50" s="268">
        <f t="shared" si="691"/>
        <v>235729</v>
      </c>
      <c r="GN50" s="269" t="str">
        <f t="shared" si="692"/>
        <v>CUMPLE</v>
      </c>
      <c r="GO50" s="268">
        <f>ROUND(GL50*(1+GK$181+GK$182+GK$183+GK$188),0)</f>
        <v>249848</v>
      </c>
      <c r="GP50" s="270">
        <f t="shared" si="693"/>
        <v>3747720</v>
      </c>
      <c r="GQ50" s="266">
        <f t="shared" si="694"/>
        <v>15</v>
      </c>
      <c r="GR50" s="407">
        <v>181704</v>
      </c>
      <c r="GS50" s="268">
        <f t="shared" si="695"/>
        <v>181704</v>
      </c>
      <c r="GT50" s="268">
        <f t="shared" si="696"/>
        <v>236215</v>
      </c>
      <c r="GU50" s="269" t="str">
        <f t="shared" si="697"/>
        <v>CUMPLE</v>
      </c>
      <c r="GV50" s="268">
        <f>ROUND(GS50*(1+GR$181+GR$182+GR$183+GR$188),0)</f>
        <v>250364</v>
      </c>
      <c r="GW50" s="270">
        <f t="shared" si="698"/>
        <v>3755460</v>
      </c>
      <c r="GX50" s="356">
        <f t="shared" si="699"/>
        <v>15</v>
      </c>
      <c r="GY50" s="357"/>
      <c r="GZ50" s="358">
        <f t="shared" si="700"/>
        <v>0</v>
      </c>
      <c r="HA50" s="358">
        <f t="shared" si="701"/>
        <v>0</v>
      </c>
      <c r="HB50" s="359" t="str">
        <f t="shared" si="702"/>
        <v>CUMPLE</v>
      </c>
      <c r="HC50" s="358">
        <f>ROUND(GZ50*(1+GY$181+GY$182+GY$183+GY$188),0)</f>
        <v>0</v>
      </c>
      <c r="HD50" s="360">
        <f t="shared" si="703"/>
        <v>0</v>
      </c>
      <c r="HE50" s="266">
        <f t="shared" si="704"/>
        <v>15</v>
      </c>
      <c r="HF50" s="411">
        <v>179800</v>
      </c>
      <c r="HG50" s="268">
        <f t="shared" si="705"/>
        <v>179800</v>
      </c>
      <c r="HH50" s="268">
        <f t="shared" si="706"/>
        <v>233740</v>
      </c>
      <c r="HI50" s="269" t="str">
        <f t="shared" si="707"/>
        <v>CUMPLE</v>
      </c>
      <c r="HJ50" s="268">
        <f>ROUND(HG50*(1+HF$181+HF$182+HF$183+HF$188),0)</f>
        <v>247740</v>
      </c>
      <c r="HK50" s="270">
        <f t="shared" si="708"/>
        <v>3716100</v>
      </c>
      <c r="HL50" s="266">
        <f t="shared" si="709"/>
        <v>15</v>
      </c>
      <c r="HM50" s="417">
        <v>181304</v>
      </c>
      <c r="HN50" s="268">
        <f t="shared" si="710"/>
        <v>181304</v>
      </c>
      <c r="HO50" s="268">
        <f t="shared" si="711"/>
        <v>235695</v>
      </c>
      <c r="HP50" s="269" t="str">
        <f t="shared" si="712"/>
        <v>CUMPLE</v>
      </c>
      <c r="HQ50" s="268">
        <f>ROUND(HN50*(1+HM$181+HM$182+HM$183+HM$188),0)</f>
        <v>249813</v>
      </c>
      <c r="HR50" s="270">
        <f t="shared" si="713"/>
        <v>3747195</v>
      </c>
      <c r="HS50" s="266">
        <f t="shared" si="714"/>
        <v>15</v>
      </c>
      <c r="HT50" s="196">
        <v>180585</v>
      </c>
      <c r="HU50" s="268">
        <f t="shared" si="715"/>
        <v>180585</v>
      </c>
      <c r="HV50" s="268">
        <f t="shared" si="716"/>
        <v>234761</v>
      </c>
      <c r="HW50" s="269" t="str">
        <f t="shared" si="717"/>
        <v>CUMPLE</v>
      </c>
      <c r="HX50" s="268">
        <f>ROUND(HU50*(1+HT$181+HT$182+HT$183+HT$188),0)</f>
        <v>248822</v>
      </c>
      <c r="HY50" s="270">
        <f t="shared" si="718"/>
        <v>3732330</v>
      </c>
      <c r="HZ50" s="356">
        <f t="shared" si="719"/>
        <v>15</v>
      </c>
      <c r="IA50" s="357"/>
      <c r="IB50" s="358">
        <f t="shared" si="720"/>
        <v>0</v>
      </c>
      <c r="IC50" s="358">
        <f t="shared" si="721"/>
        <v>0</v>
      </c>
      <c r="ID50" s="359" t="str">
        <f t="shared" si="722"/>
        <v>CUMPLE</v>
      </c>
      <c r="IE50" s="358">
        <f>ROUND(IB50*(1+IA$181+IA$182+IA$183+IA$188),0)</f>
        <v>0</v>
      </c>
      <c r="IF50" s="360">
        <f t="shared" si="723"/>
        <v>0</v>
      </c>
    </row>
    <row r="51" spans="1:240" ht="30" customHeight="1" x14ac:dyDescent="0.3">
      <c r="A51" s="174"/>
      <c r="B51" s="192">
        <v>3.0059999999999998</v>
      </c>
      <c r="C51" s="193">
        <v>10909</v>
      </c>
      <c r="D51" s="194" t="s">
        <v>653</v>
      </c>
      <c r="E51" s="193" t="s">
        <v>647</v>
      </c>
      <c r="F51" s="195">
        <v>10</v>
      </c>
      <c r="G51" s="196">
        <v>281850</v>
      </c>
      <c r="H51" s="197">
        <f t="shared" si="561"/>
        <v>366405</v>
      </c>
      <c r="J51" s="356">
        <f t="shared" si="562"/>
        <v>10</v>
      </c>
      <c r="K51" s="357"/>
      <c r="L51" s="358">
        <f t="shared" si="201"/>
        <v>0</v>
      </c>
      <c r="M51" s="358">
        <f t="shared" si="202"/>
        <v>0</v>
      </c>
      <c r="N51" s="359" t="str">
        <f t="shared" si="563"/>
        <v>CUMPLE</v>
      </c>
      <c r="O51" s="358">
        <f>ROUND(L51*(1+K$181+K$182+K$183+K$188),0)</f>
        <v>0</v>
      </c>
      <c r="P51" s="360">
        <f t="shared" si="205"/>
        <v>0</v>
      </c>
      <c r="Q51" s="266">
        <f t="shared" si="564"/>
        <v>10</v>
      </c>
      <c r="R51" s="267">
        <v>263743</v>
      </c>
      <c r="S51" s="268">
        <f t="shared" si="565"/>
        <v>263743</v>
      </c>
      <c r="T51" s="268">
        <f t="shared" si="566"/>
        <v>342866</v>
      </c>
      <c r="U51" s="269" t="str">
        <f t="shared" si="567"/>
        <v>CUMPLE</v>
      </c>
      <c r="V51" s="268">
        <f>ROUND(S51*(1+R$181+R$182+R$183+R$188),0)</f>
        <v>363403</v>
      </c>
      <c r="W51" s="270">
        <f t="shared" si="568"/>
        <v>3634030</v>
      </c>
      <c r="X51" s="266">
        <f t="shared" si="569"/>
        <v>10</v>
      </c>
      <c r="Y51" s="267">
        <v>281800</v>
      </c>
      <c r="Z51" s="268">
        <f t="shared" si="570"/>
        <v>281800</v>
      </c>
      <c r="AA51" s="268">
        <f t="shared" si="571"/>
        <v>366340</v>
      </c>
      <c r="AB51" s="269" t="str">
        <f t="shared" si="572"/>
        <v>CUMPLE</v>
      </c>
      <c r="AC51" s="268">
        <f>ROUND(Z51*(1+Y$181+Y$182+Y$183+Y$188),0)</f>
        <v>388283</v>
      </c>
      <c r="AD51" s="270">
        <f t="shared" si="573"/>
        <v>3882830</v>
      </c>
      <c r="AE51" s="266">
        <f t="shared" si="574"/>
        <v>10</v>
      </c>
      <c r="AF51" s="267">
        <v>260993</v>
      </c>
      <c r="AG51" s="268">
        <f t="shared" si="575"/>
        <v>260993</v>
      </c>
      <c r="AH51" s="268">
        <f t="shared" si="576"/>
        <v>339291</v>
      </c>
      <c r="AI51" s="269" t="str">
        <f t="shared" si="577"/>
        <v>CUMPLE</v>
      </c>
      <c r="AJ51" s="268">
        <f>ROUND(AG51*(1+AF$181+AF$182+AF$183+AF$188),0)</f>
        <v>359613</v>
      </c>
      <c r="AK51" s="270">
        <f t="shared" si="578"/>
        <v>3596130</v>
      </c>
      <c r="AL51" s="356">
        <f t="shared" si="579"/>
        <v>10</v>
      </c>
      <c r="AM51" s="357"/>
      <c r="AN51" s="358">
        <f t="shared" si="580"/>
        <v>0</v>
      </c>
      <c r="AO51" s="358">
        <f t="shared" si="581"/>
        <v>0</v>
      </c>
      <c r="AP51" s="359" t="str">
        <f t="shared" si="582"/>
        <v>CUMPLE</v>
      </c>
      <c r="AQ51" s="358">
        <f>ROUND(AN51*(1+AM$181+AM$182+AM$183+AM$188),0)</f>
        <v>0</v>
      </c>
      <c r="AR51" s="360">
        <f t="shared" si="583"/>
        <v>0</v>
      </c>
      <c r="AS51" s="266">
        <f t="shared" si="584"/>
        <v>10</v>
      </c>
      <c r="AT51" s="434">
        <v>254789</v>
      </c>
      <c r="AU51" s="268">
        <f t="shared" si="585"/>
        <v>254789</v>
      </c>
      <c r="AV51" s="268">
        <f t="shared" si="586"/>
        <v>331226</v>
      </c>
      <c r="AW51" s="269" t="str">
        <f t="shared" si="587"/>
        <v>CUMPLE</v>
      </c>
      <c r="AX51" s="268">
        <f>ROUND(AU51*(1+AT$181+AT$182+AT$183+AT$188),0)</f>
        <v>351065</v>
      </c>
      <c r="AY51" s="270">
        <f t="shared" si="588"/>
        <v>3510650</v>
      </c>
      <c r="AZ51" s="266">
        <f t="shared" si="589"/>
        <v>10</v>
      </c>
      <c r="BA51" s="439">
        <v>268124</v>
      </c>
      <c r="BB51" s="268">
        <f t="shared" si="590"/>
        <v>268124</v>
      </c>
      <c r="BC51" s="268">
        <f t="shared" si="591"/>
        <v>348561</v>
      </c>
      <c r="BD51" s="269" t="str">
        <f t="shared" si="592"/>
        <v>CUMPLE</v>
      </c>
      <c r="BE51" s="268">
        <f>ROUND(BB51*(1+BA$181+BA$182+BA$183+BA$188),0)</f>
        <v>369439</v>
      </c>
      <c r="BF51" s="270">
        <f t="shared" si="593"/>
        <v>3694390</v>
      </c>
      <c r="BG51" s="266">
        <f t="shared" si="594"/>
        <v>10</v>
      </c>
      <c r="BH51" s="196">
        <v>266347</v>
      </c>
      <c r="BI51" s="268">
        <f t="shared" si="595"/>
        <v>266347</v>
      </c>
      <c r="BJ51" s="268">
        <f t="shared" si="596"/>
        <v>346251</v>
      </c>
      <c r="BK51" s="269" t="str">
        <f t="shared" si="597"/>
        <v>CUMPLE</v>
      </c>
      <c r="BL51" s="268">
        <f>ROUND(BI51*(1+BH$181+BH$182+BH$183+BH$188),0)</f>
        <v>366990</v>
      </c>
      <c r="BM51" s="270">
        <f t="shared" si="598"/>
        <v>3669900</v>
      </c>
      <c r="BN51" s="266">
        <f t="shared" si="599"/>
        <v>10</v>
      </c>
      <c r="BO51" s="196">
        <v>255635</v>
      </c>
      <c r="BP51" s="268">
        <f t="shared" si="600"/>
        <v>255635</v>
      </c>
      <c r="BQ51" s="268">
        <f t="shared" si="601"/>
        <v>332326</v>
      </c>
      <c r="BR51" s="269" t="str">
        <f t="shared" si="602"/>
        <v>CUMPLE</v>
      </c>
      <c r="BS51" s="268">
        <f>ROUND(BP51*(1+BO$181+BO$182+BO$183+BO$188),0)</f>
        <v>352231</v>
      </c>
      <c r="BT51" s="270">
        <f t="shared" si="603"/>
        <v>3522310</v>
      </c>
      <c r="BU51" s="266">
        <f t="shared" si="604"/>
        <v>10</v>
      </c>
      <c r="BV51" s="441">
        <v>267785</v>
      </c>
      <c r="BW51" s="268">
        <f t="shared" si="605"/>
        <v>267785</v>
      </c>
      <c r="BX51" s="268">
        <f t="shared" si="606"/>
        <v>348121</v>
      </c>
      <c r="BY51" s="269" t="str">
        <f t="shared" si="607"/>
        <v>CUMPLE</v>
      </c>
      <c r="BZ51" s="268">
        <f>ROUND(BW51*(1+BV$181+BV$182+BV$183+BV$188),0)</f>
        <v>368972</v>
      </c>
      <c r="CA51" s="270">
        <f t="shared" si="608"/>
        <v>3689720</v>
      </c>
      <c r="CB51" s="266">
        <f t="shared" si="609"/>
        <v>10</v>
      </c>
      <c r="CC51" s="267">
        <v>261273</v>
      </c>
      <c r="CD51" s="268">
        <f t="shared" si="610"/>
        <v>261273</v>
      </c>
      <c r="CE51" s="268">
        <f t="shared" si="611"/>
        <v>339655</v>
      </c>
      <c r="CF51" s="269" t="str">
        <f t="shared" si="612"/>
        <v>CUMPLE</v>
      </c>
      <c r="CG51" s="268">
        <f>ROUND(CD51*(1+CC$181+CC$182+CC$183+CC$188),0)</f>
        <v>359999</v>
      </c>
      <c r="CH51" s="270">
        <f t="shared" si="613"/>
        <v>3599990</v>
      </c>
      <c r="CI51" s="266">
        <f t="shared" si="614"/>
        <v>10</v>
      </c>
      <c r="CJ51" s="267">
        <v>269449</v>
      </c>
      <c r="CK51" s="268">
        <f t="shared" si="615"/>
        <v>269449</v>
      </c>
      <c r="CL51" s="268">
        <f t="shared" si="616"/>
        <v>350284</v>
      </c>
      <c r="CM51" s="269" t="str">
        <f t="shared" si="617"/>
        <v>CUMPLE</v>
      </c>
      <c r="CN51" s="268">
        <f>ROUND(CK51*(1+CJ$181+CJ$182+CJ$183+CJ$188),0)</f>
        <v>371265</v>
      </c>
      <c r="CO51" s="270">
        <f t="shared" si="618"/>
        <v>3712650</v>
      </c>
      <c r="CP51" s="266">
        <f t="shared" si="619"/>
        <v>10</v>
      </c>
      <c r="CQ51" s="267">
        <v>266123</v>
      </c>
      <c r="CR51" s="268">
        <f t="shared" si="620"/>
        <v>266123</v>
      </c>
      <c r="CS51" s="268">
        <f t="shared" si="621"/>
        <v>345960</v>
      </c>
      <c r="CT51" s="269" t="str">
        <f t="shared" si="622"/>
        <v>CUMPLE</v>
      </c>
      <c r="CU51" s="268">
        <f>ROUND(CR51*(1+CQ$181+CQ$182+CQ$183+CQ$188),0)</f>
        <v>366682</v>
      </c>
      <c r="CV51" s="270">
        <f t="shared" si="623"/>
        <v>3666820</v>
      </c>
      <c r="CW51" s="266">
        <f t="shared" si="624"/>
        <v>10</v>
      </c>
      <c r="CX51" s="196">
        <v>267755</v>
      </c>
      <c r="CY51" s="268">
        <f t="shared" si="625"/>
        <v>267755</v>
      </c>
      <c r="CZ51" s="268">
        <f t="shared" si="626"/>
        <v>348082</v>
      </c>
      <c r="DA51" s="269" t="str">
        <f t="shared" si="627"/>
        <v>CUMPLE</v>
      </c>
      <c r="DB51" s="268">
        <f>ROUND(CY51*(1+CX$181+CX$182+CX$183+CX$188),0)</f>
        <v>368931</v>
      </c>
      <c r="DC51" s="270">
        <f t="shared" si="628"/>
        <v>3689310</v>
      </c>
      <c r="DD51" s="266">
        <f t="shared" si="629"/>
        <v>10</v>
      </c>
      <c r="DE51" s="267">
        <v>260091</v>
      </c>
      <c r="DF51" s="268">
        <f t="shared" si="630"/>
        <v>260091</v>
      </c>
      <c r="DG51" s="268">
        <f t="shared" si="631"/>
        <v>338118</v>
      </c>
      <c r="DH51" s="269" t="str">
        <f t="shared" si="632"/>
        <v>CUMPLE</v>
      </c>
      <c r="DI51" s="268">
        <f>ROUND(DF51*(1+DE$181+DE$182+DE$183+DE$188),0)</f>
        <v>358371</v>
      </c>
      <c r="DJ51" s="270">
        <f t="shared" si="633"/>
        <v>3583710</v>
      </c>
      <c r="DK51" s="266">
        <f t="shared" si="634"/>
        <v>10</v>
      </c>
      <c r="DL51" s="267">
        <v>266912</v>
      </c>
      <c r="DM51" s="268">
        <f t="shared" si="635"/>
        <v>266912</v>
      </c>
      <c r="DN51" s="268">
        <f t="shared" si="636"/>
        <v>346986</v>
      </c>
      <c r="DO51" s="269" t="str">
        <f t="shared" si="637"/>
        <v>CUMPLE</v>
      </c>
      <c r="DP51" s="268">
        <f>ROUND(DM51*(1+DL$181+DL$182+DL$183+DL$188),0)</f>
        <v>367769</v>
      </c>
      <c r="DQ51" s="270">
        <f t="shared" si="638"/>
        <v>3677690</v>
      </c>
      <c r="DR51" s="356">
        <f t="shared" si="639"/>
        <v>10</v>
      </c>
      <c r="DS51" s="357"/>
      <c r="DT51" s="358">
        <f t="shared" si="640"/>
        <v>0</v>
      </c>
      <c r="DU51" s="358">
        <f t="shared" si="641"/>
        <v>0</v>
      </c>
      <c r="DV51" s="359" t="str">
        <f t="shared" si="642"/>
        <v>CUMPLE</v>
      </c>
      <c r="DW51" s="358">
        <f>ROUND(DT51*(1+DS$181+DS$182+DS$183+DS$188),0)</f>
        <v>0</v>
      </c>
      <c r="DX51" s="360">
        <f t="shared" si="643"/>
        <v>0</v>
      </c>
      <c r="DY51" s="356">
        <f t="shared" si="644"/>
        <v>10</v>
      </c>
      <c r="DZ51" s="357"/>
      <c r="EA51" s="358">
        <f t="shared" si="645"/>
        <v>0</v>
      </c>
      <c r="EB51" s="358">
        <f t="shared" si="646"/>
        <v>0</v>
      </c>
      <c r="EC51" s="359" t="str">
        <f t="shared" si="647"/>
        <v>CUMPLE</v>
      </c>
      <c r="ED51" s="358">
        <f>ROUND(EA51*(1+DZ$181+DZ$182+DZ$183+DZ$188),0)</f>
        <v>0</v>
      </c>
      <c r="EE51" s="360">
        <f t="shared" si="648"/>
        <v>0</v>
      </c>
      <c r="EF51" s="266">
        <f t="shared" si="649"/>
        <v>10</v>
      </c>
      <c r="EG51" s="267">
        <v>259781</v>
      </c>
      <c r="EH51" s="268">
        <f t="shared" si="650"/>
        <v>259781</v>
      </c>
      <c r="EI51" s="268">
        <f t="shared" si="651"/>
        <v>337715</v>
      </c>
      <c r="EJ51" s="269" t="str">
        <f t="shared" si="652"/>
        <v>CUMPLE</v>
      </c>
      <c r="EK51" s="268">
        <f>ROUND(EH51*(1+EG$181+EG$182+EG$183+EG$188),0)</f>
        <v>357943</v>
      </c>
      <c r="EL51" s="270">
        <f t="shared" si="653"/>
        <v>3579430</v>
      </c>
      <c r="EM51" s="356">
        <f t="shared" si="654"/>
        <v>10</v>
      </c>
      <c r="EN51" s="357"/>
      <c r="EO51" s="358">
        <f t="shared" si="655"/>
        <v>0</v>
      </c>
      <c r="EP51" s="358">
        <f t="shared" si="656"/>
        <v>0</v>
      </c>
      <c r="EQ51" s="359" t="str">
        <f t="shared" si="657"/>
        <v>CUMPLE</v>
      </c>
      <c r="ER51" s="358">
        <f>ROUND(EO51*(1+EN$181+EN$182+EN$183+EN$188),0)</f>
        <v>0</v>
      </c>
      <c r="ES51" s="360">
        <f t="shared" si="658"/>
        <v>0</v>
      </c>
      <c r="ET51" s="266">
        <f t="shared" si="659"/>
        <v>10</v>
      </c>
      <c r="EU51" s="267">
        <v>264939</v>
      </c>
      <c r="EV51" s="268">
        <f t="shared" si="660"/>
        <v>264939</v>
      </c>
      <c r="EW51" s="268">
        <f t="shared" si="661"/>
        <v>344421</v>
      </c>
      <c r="EX51" s="269" t="str">
        <f t="shared" si="662"/>
        <v>CUMPLE</v>
      </c>
      <c r="EY51" s="268">
        <f>ROUND(EV51*(1+EU$181+EU$182+EU$183+EU$188),0)</f>
        <v>365050</v>
      </c>
      <c r="EZ51" s="270">
        <f t="shared" si="663"/>
        <v>3650500</v>
      </c>
      <c r="FA51" s="266">
        <f t="shared" si="664"/>
        <v>10</v>
      </c>
      <c r="FB51" s="196">
        <v>267391</v>
      </c>
      <c r="FC51" s="268">
        <f t="shared" si="665"/>
        <v>267391</v>
      </c>
      <c r="FD51" s="268">
        <f t="shared" si="666"/>
        <v>347608</v>
      </c>
      <c r="FE51" s="269" t="str">
        <f t="shared" si="667"/>
        <v>CUMPLE</v>
      </c>
      <c r="FF51" s="268">
        <f>ROUND(FC51*(1+FB$181+FB$182+FB$183+FB$188),0)</f>
        <v>368429</v>
      </c>
      <c r="FG51" s="270">
        <f t="shared" si="668"/>
        <v>3684290</v>
      </c>
      <c r="FH51" s="266">
        <f t="shared" si="669"/>
        <v>10</v>
      </c>
      <c r="FI51" s="267">
        <v>262865</v>
      </c>
      <c r="FJ51" s="268">
        <f t="shared" si="670"/>
        <v>262865</v>
      </c>
      <c r="FK51" s="268">
        <f t="shared" si="671"/>
        <v>341725</v>
      </c>
      <c r="FL51" s="269" t="str">
        <f t="shared" si="672"/>
        <v>CUMPLE</v>
      </c>
      <c r="FM51" s="268">
        <f>ROUND(FJ51*(1+FI$181+FI$182+FI$183+FI$188),0)</f>
        <v>362193</v>
      </c>
      <c r="FN51" s="270">
        <f t="shared" si="673"/>
        <v>3621930</v>
      </c>
      <c r="FO51" s="266">
        <f t="shared" si="674"/>
        <v>10</v>
      </c>
      <c r="FP51" s="267" t="s">
        <v>852</v>
      </c>
      <c r="FQ51" s="268">
        <f t="shared" si="675"/>
        <v>260784</v>
      </c>
      <c r="FR51" s="268">
        <f t="shared" si="676"/>
        <v>339019</v>
      </c>
      <c r="FS51" s="269" t="str">
        <f t="shared" si="677"/>
        <v>CUMPLE</v>
      </c>
      <c r="FT51" s="268">
        <f>ROUND(FQ51*(1+FP$181+FP$182+FP$183+FP$188),0)</f>
        <v>359325</v>
      </c>
      <c r="FU51" s="270">
        <f t="shared" si="678"/>
        <v>3593250</v>
      </c>
      <c r="FV51" s="266">
        <f t="shared" si="679"/>
        <v>10</v>
      </c>
      <c r="FW51" s="267">
        <v>265136</v>
      </c>
      <c r="FX51" s="268">
        <f t="shared" si="680"/>
        <v>265136</v>
      </c>
      <c r="FY51" s="268">
        <f t="shared" si="681"/>
        <v>344677</v>
      </c>
      <c r="FZ51" s="269" t="str">
        <f t="shared" si="682"/>
        <v>CUMPLE</v>
      </c>
      <c r="GA51" s="268">
        <f>ROUND(FX51*(1+FW$181+FW$182+FW$183+FW$188),0)</f>
        <v>365322</v>
      </c>
      <c r="GB51" s="270">
        <f t="shared" si="683"/>
        <v>3653220</v>
      </c>
      <c r="GC51" s="356">
        <f t="shared" si="684"/>
        <v>10</v>
      </c>
      <c r="GD51" s="357"/>
      <c r="GE51" s="358">
        <f t="shared" si="685"/>
        <v>0</v>
      </c>
      <c r="GF51" s="358">
        <f t="shared" si="686"/>
        <v>0</v>
      </c>
      <c r="GG51" s="359" t="str">
        <f t="shared" si="687"/>
        <v>CUMPLE</v>
      </c>
      <c r="GH51" s="358">
        <f>ROUND(GE51*(1+GD$181+GD$182+GD$183+GD$188),0)</f>
        <v>0</v>
      </c>
      <c r="GI51" s="360">
        <f t="shared" si="688"/>
        <v>0</v>
      </c>
      <c r="GJ51" s="266">
        <f t="shared" si="689"/>
        <v>10</v>
      </c>
      <c r="GK51" s="196">
        <v>268163</v>
      </c>
      <c r="GL51" s="268">
        <f t="shared" si="690"/>
        <v>268163</v>
      </c>
      <c r="GM51" s="268">
        <f t="shared" si="691"/>
        <v>348612</v>
      </c>
      <c r="GN51" s="269" t="str">
        <f t="shared" si="692"/>
        <v>CUMPLE</v>
      </c>
      <c r="GO51" s="268">
        <f>ROUND(GL51*(1+GK$181+GK$182+GK$183+GK$188),0)</f>
        <v>369493</v>
      </c>
      <c r="GP51" s="270">
        <f t="shared" si="693"/>
        <v>3694930</v>
      </c>
      <c r="GQ51" s="266">
        <f t="shared" si="694"/>
        <v>10</v>
      </c>
      <c r="GR51" s="407">
        <v>268716</v>
      </c>
      <c r="GS51" s="268">
        <f t="shared" si="695"/>
        <v>268716</v>
      </c>
      <c r="GT51" s="268">
        <f t="shared" si="696"/>
        <v>349331</v>
      </c>
      <c r="GU51" s="269" t="str">
        <f t="shared" si="697"/>
        <v>CUMPLE</v>
      </c>
      <c r="GV51" s="268">
        <f>ROUND(GS51*(1+GR$181+GR$182+GR$183+GR$188),0)</f>
        <v>370255</v>
      </c>
      <c r="GW51" s="270">
        <f t="shared" si="698"/>
        <v>3702550</v>
      </c>
      <c r="GX51" s="356">
        <f t="shared" si="699"/>
        <v>10</v>
      </c>
      <c r="GY51" s="357"/>
      <c r="GZ51" s="358">
        <f t="shared" si="700"/>
        <v>0</v>
      </c>
      <c r="HA51" s="358">
        <f t="shared" si="701"/>
        <v>0</v>
      </c>
      <c r="HB51" s="359" t="str">
        <f t="shared" si="702"/>
        <v>CUMPLE</v>
      </c>
      <c r="HC51" s="358">
        <f>ROUND(GZ51*(1+GY$181+GY$182+GY$183+GY$188),0)</f>
        <v>0</v>
      </c>
      <c r="HD51" s="360">
        <f t="shared" si="703"/>
        <v>0</v>
      </c>
      <c r="HE51" s="266">
        <f t="shared" si="704"/>
        <v>10</v>
      </c>
      <c r="HF51" s="411">
        <v>265900</v>
      </c>
      <c r="HG51" s="268">
        <f t="shared" si="705"/>
        <v>265900</v>
      </c>
      <c r="HH51" s="268">
        <f t="shared" si="706"/>
        <v>345670</v>
      </c>
      <c r="HI51" s="269" t="str">
        <f t="shared" si="707"/>
        <v>CUMPLE</v>
      </c>
      <c r="HJ51" s="268">
        <f>ROUND(HG51*(1+HF$181+HF$182+HF$183+HF$188),0)</f>
        <v>366375</v>
      </c>
      <c r="HK51" s="270">
        <f t="shared" si="708"/>
        <v>3663750</v>
      </c>
      <c r="HL51" s="266">
        <f t="shared" si="709"/>
        <v>10</v>
      </c>
      <c r="HM51" s="417">
        <v>268124</v>
      </c>
      <c r="HN51" s="268">
        <f t="shared" si="710"/>
        <v>268124</v>
      </c>
      <c r="HO51" s="268">
        <f t="shared" si="711"/>
        <v>348561</v>
      </c>
      <c r="HP51" s="269" t="str">
        <f t="shared" si="712"/>
        <v>CUMPLE</v>
      </c>
      <c r="HQ51" s="268">
        <f>ROUND(HN51*(1+HM$181+HM$182+HM$183+HM$188),0)</f>
        <v>369439</v>
      </c>
      <c r="HR51" s="270">
        <f t="shared" si="713"/>
        <v>3694390</v>
      </c>
      <c r="HS51" s="266">
        <f t="shared" si="714"/>
        <v>10</v>
      </c>
      <c r="HT51" s="196">
        <v>267061</v>
      </c>
      <c r="HU51" s="268">
        <f t="shared" si="715"/>
        <v>267061</v>
      </c>
      <c r="HV51" s="268">
        <f t="shared" si="716"/>
        <v>347179</v>
      </c>
      <c r="HW51" s="269" t="str">
        <f t="shared" si="717"/>
        <v>CUMPLE</v>
      </c>
      <c r="HX51" s="268">
        <f>ROUND(HU51*(1+HT$181+HT$182+HT$183+HT$188),0)</f>
        <v>367974</v>
      </c>
      <c r="HY51" s="270">
        <f t="shared" si="718"/>
        <v>3679740</v>
      </c>
      <c r="HZ51" s="356">
        <f t="shared" si="719"/>
        <v>10</v>
      </c>
      <c r="IA51" s="357"/>
      <c r="IB51" s="358">
        <f t="shared" si="720"/>
        <v>0</v>
      </c>
      <c r="IC51" s="358">
        <f t="shared" si="721"/>
        <v>0</v>
      </c>
      <c r="ID51" s="359" t="str">
        <f t="shared" si="722"/>
        <v>CUMPLE</v>
      </c>
      <c r="IE51" s="358">
        <f>ROUND(IB51*(1+IA$181+IA$182+IA$183+IA$188),0)</f>
        <v>0</v>
      </c>
      <c r="IF51" s="360">
        <f t="shared" si="723"/>
        <v>0</v>
      </c>
    </row>
    <row r="52" spans="1:240" ht="30" customHeight="1" x14ac:dyDescent="0.3">
      <c r="A52" s="174"/>
      <c r="B52" s="192">
        <v>3.0070000000000001</v>
      </c>
      <c r="C52" s="193">
        <v>19249</v>
      </c>
      <c r="D52" s="194" t="s">
        <v>654</v>
      </c>
      <c r="E52" s="193" t="s">
        <v>647</v>
      </c>
      <c r="F52" s="195">
        <v>20</v>
      </c>
      <c r="G52" s="196">
        <v>360065</v>
      </c>
      <c r="H52" s="197">
        <f t="shared" si="561"/>
        <v>468085</v>
      </c>
      <c r="J52" s="356">
        <f t="shared" si="562"/>
        <v>20</v>
      </c>
      <c r="K52" s="357"/>
      <c r="L52" s="358">
        <f t="shared" si="201"/>
        <v>0</v>
      </c>
      <c r="M52" s="358">
        <f t="shared" si="202"/>
        <v>0</v>
      </c>
      <c r="N52" s="359" t="str">
        <f t="shared" si="563"/>
        <v>CUMPLE</v>
      </c>
      <c r="O52" s="358">
        <f>ROUND(L52*(1+K$181+K$182+K$183+K$188),0)</f>
        <v>0</v>
      </c>
      <c r="P52" s="360">
        <f t="shared" si="205"/>
        <v>0</v>
      </c>
      <c r="Q52" s="266">
        <f t="shared" si="564"/>
        <v>20</v>
      </c>
      <c r="R52" s="267">
        <v>336933</v>
      </c>
      <c r="S52" s="268">
        <f t="shared" si="565"/>
        <v>336933</v>
      </c>
      <c r="T52" s="268">
        <f t="shared" si="566"/>
        <v>438013</v>
      </c>
      <c r="U52" s="269" t="str">
        <f t="shared" si="567"/>
        <v>CUMPLE</v>
      </c>
      <c r="V52" s="268">
        <f>ROUND(S52*(1+R$181+R$182+R$183+R$188),0)</f>
        <v>464249</v>
      </c>
      <c r="W52" s="270">
        <f t="shared" si="568"/>
        <v>9284980</v>
      </c>
      <c r="X52" s="266">
        <f t="shared" si="569"/>
        <v>20</v>
      </c>
      <c r="Y52" s="267">
        <v>360000</v>
      </c>
      <c r="Z52" s="268">
        <f t="shared" si="570"/>
        <v>360000</v>
      </c>
      <c r="AA52" s="268">
        <f t="shared" si="571"/>
        <v>468000</v>
      </c>
      <c r="AB52" s="269" t="str">
        <f t="shared" si="572"/>
        <v>CUMPLE</v>
      </c>
      <c r="AC52" s="268">
        <f>ROUND(Z52*(1+Y$181+Y$182+Y$183+Y$188),0)</f>
        <v>496032</v>
      </c>
      <c r="AD52" s="270">
        <f t="shared" si="573"/>
        <v>9920640</v>
      </c>
      <c r="AE52" s="266">
        <f t="shared" si="574"/>
        <v>20</v>
      </c>
      <c r="AF52" s="267">
        <v>333420</v>
      </c>
      <c r="AG52" s="268">
        <f t="shared" si="575"/>
        <v>333420</v>
      </c>
      <c r="AH52" s="268">
        <f t="shared" si="576"/>
        <v>433446</v>
      </c>
      <c r="AI52" s="269" t="str">
        <f t="shared" si="577"/>
        <v>CUMPLE</v>
      </c>
      <c r="AJ52" s="268">
        <f>ROUND(AG52*(1+AF$181+AF$182+AF$183+AF$188),0)</f>
        <v>459408</v>
      </c>
      <c r="AK52" s="270">
        <f t="shared" si="578"/>
        <v>9188160</v>
      </c>
      <c r="AL52" s="356">
        <f t="shared" si="579"/>
        <v>20</v>
      </c>
      <c r="AM52" s="357"/>
      <c r="AN52" s="358">
        <f t="shared" si="580"/>
        <v>0</v>
      </c>
      <c r="AO52" s="358">
        <f t="shared" si="581"/>
        <v>0</v>
      </c>
      <c r="AP52" s="359" t="str">
        <f t="shared" si="582"/>
        <v>CUMPLE</v>
      </c>
      <c r="AQ52" s="358">
        <f>ROUND(AN52*(1+AM$181+AM$182+AM$183+AM$188),0)</f>
        <v>0</v>
      </c>
      <c r="AR52" s="360">
        <f t="shared" si="583"/>
        <v>0</v>
      </c>
      <c r="AS52" s="266">
        <f t="shared" si="584"/>
        <v>20</v>
      </c>
      <c r="AT52" s="434">
        <v>325496</v>
      </c>
      <c r="AU52" s="268">
        <f t="shared" si="585"/>
        <v>325496</v>
      </c>
      <c r="AV52" s="268">
        <f t="shared" si="586"/>
        <v>423145</v>
      </c>
      <c r="AW52" s="269" t="str">
        <f t="shared" si="587"/>
        <v>CUMPLE</v>
      </c>
      <c r="AX52" s="268">
        <f>ROUND(AU52*(1+AT$181+AT$182+AT$183+AT$188),0)</f>
        <v>448490</v>
      </c>
      <c r="AY52" s="270">
        <f t="shared" si="588"/>
        <v>8969800</v>
      </c>
      <c r="AZ52" s="266">
        <f t="shared" si="589"/>
        <v>20</v>
      </c>
      <c r="BA52" s="439">
        <v>342530</v>
      </c>
      <c r="BB52" s="268">
        <f t="shared" si="590"/>
        <v>342530</v>
      </c>
      <c r="BC52" s="268">
        <f t="shared" si="591"/>
        <v>445289</v>
      </c>
      <c r="BD52" s="269" t="str">
        <f t="shared" si="592"/>
        <v>CUMPLE</v>
      </c>
      <c r="BE52" s="268">
        <f>ROUND(BB52*(1+BA$181+BA$182+BA$183+BA$188),0)</f>
        <v>471960</v>
      </c>
      <c r="BF52" s="270">
        <f t="shared" si="593"/>
        <v>9439200</v>
      </c>
      <c r="BG52" s="266">
        <f t="shared" si="594"/>
        <v>20</v>
      </c>
      <c r="BH52" s="196">
        <v>340260</v>
      </c>
      <c r="BI52" s="268">
        <f t="shared" si="595"/>
        <v>340260</v>
      </c>
      <c r="BJ52" s="268">
        <f t="shared" si="596"/>
        <v>442338</v>
      </c>
      <c r="BK52" s="269" t="str">
        <f t="shared" si="597"/>
        <v>CUMPLE</v>
      </c>
      <c r="BL52" s="268">
        <f>ROUND(BI52*(1+BH$181+BH$182+BH$183+BH$188),0)</f>
        <v>468833</v>
      </c>
      <c r="BM52" s="270">
        <f t="shared" si="598"/>
        <v>9376660</v>
      </c>
      <c r="BN52" s="266">
        <f t="shared" si="599"/>
        <v>20</v>
      </c>
      <c r="BO52" s="196">
        <v>326576</v>
      </c>
      <c r="BP52" s="268">
        <f t="shared" si="600"/>
        <v>326576</v>
      </c>
      <c r="BQ52" s="268">
        <f t="shared" si="601"/>
        <v>424549</v>
      </c>
      <c r="BR52" s="269" t="str">
        <f t="shared" si="602"/>
        <v>CUMPLE</v>
      </c>
      <c r="BS52" s="268">
        <f>ROUND(BP52*(1+BO$181+BO$182+BO$183+BO$188),0)</f>
        <v>449978</v>
      </c>
      <c r="BT52" s="270">
        <f t="shared" si="603"/>
        <v>8999560</v>
      </c>
      <c r="BU52" s="266">
        <f t="shared" si="604"/>
        <v>20</v>
      </c>
      <c r="BV52" s="441">
        <v>342097</v>
      </c>
      <c r="BW52" s="268">
        <f t="shared" si="605"/>
        <v>342097</v>
      </c>
      <c r="BX52" s="268">
        <f t="shared" si="606"/>
        <v>444726</v>
      </c>
      <c r="BY52" s="269" t="str">
        <f t="shared" si="607"/>
        <v>CUMPLE</v>
      </c>
      <c r="BZ52" s="268">
        <f>ROUND(BW52*(1+BV$181+BV$182+BV$183+BV$188),0)</f>
        <v>471364</v>
      </c>
      <c r="CA52" s="270">
        <f t="shared" si="608"/>
        <v>9427280</v>
      </c>
      <c r="CB52" s="266">
        <f t="shared" si="609"/>
        <v>20</v>
      </c>
      <c r="CC52" s="267">
        <v>333778</v>
      </c>
      <c r="CD52" s="268">
        <f t="shared" si="610"/>
        <v>333778</v>
      </c>
      <c r="CE52" s="268">
        <f t="shared" si="611"/>
        <v>433911</v>
      </c>
      <c r="CF52" s="269" t="str">
        <f t="shared" si="612"/>
        <v>CUMPLE</v>
      </c>
      <c r="CG52" s="268">
        <f>ROUND(CD52*(1+CC$181+CC$182+CC$183+CC$188),0)</f>
        <v>459901</v>
      </c>
      <c r="CH52" s="270">
        <f t="shared" si="613"/>
        <v>9198020</v>
      </c>
      <c r="CI52" s="266">
        <f t="shared" si="614"/>
        <v>20</v>
      </c>
      <c r="CJ52" s="267">
        <v>344222</v>
      </c>
      <c r="CK52" s="268">
        <f t="shared" si="615"/>
        <v>344222</v>
      </c>
      <c r="CL52" s="268">
        <f t="shared" si="616"/>
        <v>447489</v>
      </c>
      <c r="CM52" s="269" t="str">
        <f t="shared" si="617"/>
        <v>CUMPLE</v>
      </c>
      <c r="CN52" s="268">
        <f>ROUND(CK52*(1+CJ$181+CJ$182+CJ$183+CJ$188),0)</f>
        <v>474292</v>
      </c>
      <c r="CO52" s="270">
        <f t="shared" si="618"/>
        <v>9485840</v>
      </c>
      <c r="CP52" s="266">
        <f t="shared" si="619"/>
        <v>20</v>
      </c>
      <c r="CQ52" s="267">
        <v>339973</v>
      </c>
      <c r="CR52" s="268">
        <f t="shared" si="620"/>
        <v>339973</v>
      </c>
      <c r="CS52" s="268">
        <f t="shared" si="621"/>
        <v>441965</v>
      </c>
      <c r="CT52" s="269" t="str">
        <f t="shared" si="622"/>
        <v>CUMPLE</v>
      </c>
      <c r="CU52" s="268">
        <f>ROUND(CR52*(1+CQ$181+CQ$182+CQ$183+CQ$188),0)</f>
        <v>468437</v>
      </c>
      <c r="CV52" s="270">
        <f t="shared" si="623"/>
        <v>9368740</v>
      </c>
      <c r="CW52" s="266">
        <f t="shared" si="624"/>
        <v>20</v>
      </c>
      <c r="CX52" s="196">
        <v>342059</v>
      </c>
      <c r="CY52" s="268">
        <f t="shared" si="625"/>
        <v>342059</v>
      </c>
      <c r="CZ52" s="268">
        <f t="shared" si="626"/>
        <v>444677</v>
      </c>
      <c r="DA52" s="269" t="str">
        <f t="shared" si="627"/>
        <v>CUMPLE</v>
      </c>
      <c r="DB52" s="268">
        <f>ROUND(CY52*(1+CX$181+CX$182+CX$183+CX$188),0)</f>
        <v>471311</v>
      </c>
      <c r="DC52" s="270">
        <f t="shared" si="628"/>
        <v>9426220</v>
      </c>
      <c r="DD52" s="266">
        <f t="shared" si="629"/>
        <v>20</v>
      </c>
      <c r="DE52" s="267">
        <v>332268</v>
      </c>
      <c r="DF52" s="268">
        <f t="shared" si="630"/>
        <v>332268</v>
      </c>
      <c r="DG52" s="268">
        <f t="shared" si="631"/>
        <v>431948</v>
      </c>
      <c r="DH52" s="269" t="str">
        <f t="shared" si="632"/>
        <v>CUMPLE</v>
      </c>
      <c r="DI52" s="268">
        <f>ROUND(DF52*(1+DE$181+DE$182+DE$183+DE$188),0)</f>
        <v>457821</v>
      </c>
      <c r="DJ52" s="270">
        <f t="shared" si="633"/>
        <v>9156420</v>
      </c>
      <c r="DK52" s="266">
        <f t="shared" si="634"/>
        <v>20</v>
      </c>
      <c r="DL52" s="267">
        <v>340982</v>
      </c>
      <c r="DM52" s="268">
        <f t="shared" si="635"/>
        <v>340982</v>
      </c>
      <c r="DN52" s="268">
        <f t="shared" si="636"/>
        <v>443277</v>
      </c>
      <c r="DO52" s="269" t="str">
        <f t="shared" si="637"/>
        <v>CUMPLE</v>
      </c>
      <c r="DP52" s="268">
        <f>ROUND(DM52*(1+DL$181+DL$182+DL$183+DL$188),0)</f>
        <v>469828</v>
      </c>
      <c r="DQ52" s="270">
        <f t="shared" si="638"/>
        <v>9396560</v>
      </c>
      <c r="DR52" s="356">
        <f t="shared" si="639"/>
        <v>20</v>
      </c>
      <c r="DS52" s="357"/>
      <c r="DT52" s="358">
        <f t="shared" si="640"/>
        <v>0</v>
      </c>
      <c r="DU52" s="358">
        <f t="shared" si="641"/>
        <v>0</v>
      </c>
      <c r="DV52" s="359" t="str">
        <f t="shared" si="642"/>
        <v>CUMPLE</v>
      </c>
      <c r="DW52" s="358">
        <f>ROUND(DT52*(1+DS$181+DS$182+DS$183+DS$188),0)</f>
        <v>0</v>
      </c>
      <c r="DX52" s="360">
        <f t="shared" si="643"/>
        <v>0</v>
      </c>
      <c r="DY52" s="356">
        <f t="shared" si="644"/>
        <v>20</v>
      </c>
      <c r="DZ52" s="357"/>
      <c r="EA52" s="358">
        <f t="shared" si="645"/>
        <v>0</v>
      </c>
      <c r="EB52" s="358">
        <f t="shared" si="646"/>
        <v>0</v>
      </c>
      <c r="EC52" s="359" t="str">
        <f t="shared" si="647"/>
        <v>CUMPLE</v>
      </c>
      <c r="ED52" s="358">
        <f>ROUND(EA52*(1+DZ$181+DZ$182+DZ$183+DZ$188),0)</f>
        <v>0</v>
      </c>
      <c r="EE52" s="360">
        <f t="shared" si="648"/>
        <v>0</v>
      </c>
      <c r="EF52" s="266">
        <f t="shared" si="649"/>
        <v>20</v>
      </c>
      <c r="EG52" s="267">
        <v>331872</v>
      </c>
      <c r="EH52" s="268">
        <f t="shared" si="650"/>
        <v>331872</v>
      </c>
      <c r="EI52" s="268">
        <f t="shared" si="651"/>
        <v>431434</v>
      </c>
      <c r="EJ52" s="269" t="str">
        <f t="shared" si="652"/>
        <v>CUMPLE</v>
      </c>
      <c r="EK52" s="268">
        <f>ROUND(EH52*(1+EG$181+EG$182+EG$183+EG$188),0)</f>
        <v>457275</v>
      </c>
      <c r="EL52" s="270">
        <f t="shared" si="653"/>
        <v>9145500</v>
      </c>
      <c r="EM52" s="356">
        <f t="shared" si="654"/>
        <v>20</v>
      </c>
      <c r="EN52" s="357"/>
      <c r="EO52" s="358">
        <f t="shared" si="655"/>
        <v>0</v>
      </c>
      <c r="EP52" s="358">
        <f t="shared" si="656"/>
        <v>0</v>
      </c>
      <c r="EQ52" s="359" t="str">
        <f t="shared" si="657"/>
        <v>CUMPLE</v>
      </c>
      <c r="ER52" s="358">
        <f>ROUND(EO52*(1+EN$181+EN$182+EN$183+EN$188),0)</f>
        <v>0</v>
      </c>
      <c r="ES52" s="360">
        <f t="shared" si="658"/>
        <v>0</v>
      </c>
      <c r="ET52" s="266">
        <f t="shared" si="659"/>
        <v>20</v>
      </c>
      <c r="EU52" s="267">
        <v>349263</v>
      </c>
      <c r="EV52" s="268">
        <f t="shared" si="660"/>
        <v>349263</v>
      </c>
      <c r="EW52" s="268">
        <f t="shared" si="661"/>
        <v>454042</v>
      </c>
      <c r="EX52" s="269" t="str">
        <f t="shared" si="662"/>
        <v>CUMPLE</v>
      </c>
      <c r="EY52" s="268">
        <f>ROUND(EV52*(1+EU$181+EU$182+EU$183+EU$188),0)</f>
        <v>481238</v>
      </c>
      <c r="EZ52" s="270">
        <f t="shared" si="663"/>
        <v>9624760</v>
      </c>
      <c r="FA52" s="266">
        <f t="shared" si="664"/>
        <v>20</v>
      </c>
      <c r="FB52" s="196">
        <v>341594</v>
      </c>
      <c r="FC52" s="268">
        <f t="shared" si="665"/>
        <v>341594</v>
      </c>
      <c r="FD52" s="268">
        <f t="shared" si="666"/>
        <v>444072</v>
      </c>
      <c r="FE52" s="269" t="str">
        <f t="shared" si="667"/>
        <v>CUMPLE</v>
      </c>
      <c r="FF52" s="268">
        <f>ROUND(FC52*(1+FB$181+FB$182+FB$183+FB$188),0)</f>
        <v>470671</v>
      </c>
      <c r="FG52" s="270">
        <f t="shared" si="668"/>
        <v>9413420</v>
      </c>
      <c r="FH52" s="266">
        <f t="shared" si="669"/>
        <v>20</v>
      </c>
      <c r="FI52" s="267">
        <v>335811</v>
      </c>
      <c r="FJ52" s="268">
        <f t="shared" si="670"/>
        <v>335811</v>
      </c>
      <c r="FK52" s="268">
        <f t="shared" si="671"/>
        <v>436554</v>
      </c>
      <c r="FL52" s="269" t="str">
        <f t="shared" si="672"/>
        <v>CUMPLE</v>
      </c>
      <c r="FM52" s="268">
        <f>ROUND(FJ52*(1+FI$181+FI$182+FI$183+FI$188),0)</f>
        <v>462703</v>
      </c>
      <c r="FN52" s="270">
        <f t="shared" si="673"/>
        <v>9254060</v>
      </c>
      <c r="FO52" s="266">
        <f t="shared" si="674"/>
        <v>20</v>
      </c>
      <c r="FP52" s="267" t="s">
        <v>853</v>
      </c>
      <c r="FQ52" s="268">
        <f t="shared" si="675"/>
        <v>333154</v>
      </c>
      <c r="FR52" s="268">
        <f t="shared" si="676"/>
        <v>433100</v>
      </c>
      <c r="FS52" s="269" t="str">
        <f t="shared" si="677"/>
        <v>CUMPLE</v>
      </c>
      <c r="FT52" s="268">
        <f>ROUND(FQ52*(1+FP$181+FP$182+FP$183+FP$188),0)</f>
        <v>459042</v>
      </c>
      <c r="FU52" s="270">
        <f t="shared" si="678"/>
        <v>9180840</v>
      </c>
      <c r="FV52" s="266">
        <f t="shared" si="679"/>
        <v>20</v>
      </c>
      <c r="FW52" s="267">
        <v>338713</v>
      </c>
      <c r="FX52" s="268">
        <f t="shared" si="680"/>
        <v>338713</v>
      </c>
      <c r="FY52" s="268">
        <f t="shared" si="681"/>
        <v>440327</v>
      </c>
      <c r="FZ52" s="269" t="str">
        <f t="shared" si="682"/>
        <v>CUMPLE</v>
      </c>
      <c r="GA52" s="268">
        <f>ROUND(FX52*(1+FW$181+FW$182+FW$183+FW$188),0)</f>
        <v>466701</v>
      </c>
      <c r="GB52" s="270">
        <f t="shared" si="683"/>
        <v>9334020</v>
      </c>
      <c r="GC52" s="356">
        <f t="shared" si="684"/>
        <v>20</v>
      </c>
      <c r="GD52" s="357"/>
      <c r="GE52" s="358">
        <f t="shared" si="685"/>
        <v>0</v>
      </c>
      <c r="GF52" s="358">
        <f t="shared" si="686"/>
        <v>0</v>
      </c>
      <c r="GG52" s="359" t="str">
        <f t="shared" si="687"/>
        <v>CUMPLE</v>
      </c>
      <c r="GH52" s="358">
        <f>ROUND(GE52*(1+GD$181+GD$182+GD$183+GD$188),0)</f>
        <v>0</v>
      </c>
      <c r="GI52" s="360">
        <f t="shared" si="688"/>
        <v>0</v>
      </c>
      <c r="GJ52" s="266">
        <f t="shared" si="689"/>
        <v>20</v>
      </c>
      <c r="GK52" s="196">
        <v>342580</v>
      </c>
      <c r="GL52" s="268">
        <f t="shared" si="690"/>
        <v>342580</v>
      </c>
      <c r="GM52" s="268">
        <f t="shared" si="691"/>
        <v>445354</v>
      </c>
      <c r="GN52" s="269" t="str">
        <f t="shared" si="692"/>
        <v>CUMPLE</v>
      </c>
      <c r="GO52" s="268">
        <f>ROUND(GL52*(1+GK$181+GK$182+GK$183+GK$188),0)</f>
        <v>472029</v>
      </c>
      <c r="GP52" s="270">
        <f t="shared" si="693"/>
        <v>9440580</v>
      </c>
      <c r="GQ52" s="266">
        <f t="shared" si="694"/>
        <v>20</v>
      </c>
      <c r="GR52" s="407">
        <v>343286</v>
      </c>
      <c r="GS52" s="268">
        <f t="shared" si="695"/>
        <v>343286</v>
      </c>
      <c r="GT52" s="268">
        <f t="shared" si="696"/>
        <v>446272</v>
      </c>
      <c r="GU52" s="269" t="str">
        <f t="shared" si="697"/>
        <v>CUMPLE</v>
      </c>
      <c r="GV52" s="268">
        <f>ROUND(GS52*(1+GR$181+GR$182+GR$183+GR$188),0)</f>
        <v>473002</v>
      </c>
      <c r="GW52" s="270">
        <f t="shared" si="698"/>
        <v>9460040</v>
      </c>
      <c r="GX52" s="356">
        <f t="shared" si="699"/>
        <v>20</v>
      </c>
      <c r="GY52" s="357"/>
      <c r="GZ52" s="358">
        <f t="shared" si="700"/>
        <v>0</v>
      </c>
      <c r="HA52" s="358">
        <f t="shared" si="701"/>
        <v>0</v>
      </c>
      <c r="HB52" s="359" t="str">
        <f t="shared" si="702"/>
        <v>CUMPLE</v>
      </c>
      <c r="HC52" s="358">
        <f>ROUND(GZ52*(1+GY$181+GY$182+GY$183+GY$188),0)</f>
        <v>0</v>
      </c>
      <c r="HD52" s="360">
        <f t="shared" si="703"/>
        <v>0</v>
      </c>
      <c r="HE52" s="266">
        <f t="shared" si="704"/>
        <v>20</v>
      </c>
      <c r="HF52" s="411">
        <v>339689</v>
      </c>
      <c r="HG52" s="268">
        <f t="shared" si="705"/>
        <v>339689</v>
      </c>
      <c r="HH52" s="268">
        <f t="shared" si="706"/>
        <v>441596</v>
      </c>
      <c r="HI52" s="269" t="str">
        <f t="shared" si="707"/>
        <v>CUMPLE</v>
      </c>
      <c r="HJ52" s="268">
        <f>ROUND(HG52*(1+HF$181+HF$182+HF$183+HF$188),0)</f>
        <v>468046</v>
      </c>
      <c r="HK52" s="270">
        <f t="shared" si="708"/>
        <v>9360920</v>
      </c>
      <c r="HL52" s="266">
        <f t="shared" si="709"/>
        <v>20</v>
      </c>
      <c r="HM52" s="417">
        <v>342530</v>
      </c>
      <c r="HN52" s="268">
        <f t="shared" si="710"/>
        <v>342530</v>
      </c>
      <c r="HO52" s="268">
        <f t="shared" si="711"/>
        <v>445289</v>
      </c>
      <c r="HP52" s="269" t="str">
        <f t="shared" si="712"/>
        <v>CUMPLE</v>
      </c>
      <c r="HQ52" s="268">
        <f>ROUND(HN52*(1+HM$181+HM$182+HM$183+HM$188),0)</f>
        <v>471960</v>
      </c>
      <c r="HR52" s="270">
        <f t="shared" si="713"/>
        <v>9439200</v>
      </c>
      <c r="HS52" s="266">
        <f t="shared" si="714"/>
        <v>20</v>
      </c>
      <c r="HT52" s="196">
        <v>341172</v>
      </c>
      <c r="HU52" s="268">
        <f t="shared" si="715"/>
        <v>341172</v>
      </c>
      <c r="HV52" s="268">
        <f t="shared" si="716"/>
        <v>443524</v>
      </c>
      <c r="HW52" s="269" t="str">
        <f t="shared" si="717"/>
        <v>CUMPLE</v>
      </c>
      <c r="HX52" s="268">
        <f>ROUND(HU52*(1+HT$181+HT$182+HT$183+HT$188),0)</f>
        <v>470089</v>
      </c>
      <c r="HY52" s="270">
        <f t="shared" si="718"/>
        <v>9401780</v>
      </c>
      <c r="HZ52" s="356">
        <f t="shared" si="719"/>
        <v>20</v>
      </c>
      <c r="IA52" s="357"/>
      <c r="IB52" s="358">
        <f t="shared" si="720"/>
        <v>0</v>
      </c>
      <c r="IC52" s="358">
        <f t="shared" si="721"/>
        <v>0</v>
      </c>
      <c r="ID52" s="359" t="str">
        <f t="shared" si="722"/>
        <v>CUMPLE</v>
      </c>
      <c r="IE52" s="358">
        <f>ROUND(IB52*(1+IA$181+IA$182+IA$183+IA$188),0)</f>
        <v>0</v>
      </c>
      <c r="IF52" s="360">
        <f t="shared" si="723"/>
        <v>0</v>
      </c>
    </row>
    <row r="53" spans="1:240" ht="30" customHeight="1" x14ac:dyDescent="0.3">
      <c r="A53" s="174"/>
      <c r="B53" s="192"/>
      <c r="C53" s="193"/>
      <c r="D53" s="194"/>
      <c r="E53" s="193"/>
      <c r="F53" s="195"/>
      <c r="G53" s="196"/>
      <c r="H53" s="197"/>
      <c r="J53" s="356"/>
      <c r="K53" s="357"/>
      <c r="L53" s="358"/>
      <c r="M53" s="358"/>
      <c r="N53" s="359"/>
      <c r="O53" s="358"/>
      <c r="P53" s="360"/>
      <c r="Q53" s="283"/>
      <c r="R53" s="284"/>
      <c r="S53" s="268"/>
      <c r="T53" s="268"/>
      <c r="U53" s="269"/>
      <c r="V53" s="268"/>
      <c r="W53" s="270"/>
      <c r="X53" s="283"/>
      <c r="Y53" s="284"/>
      <c r="Z53" s="268"/>
      <c r="AA53" s="268"/>
      <c r="AB53" s="269"/>
      <c r="AC53" s="268"/>
      <c r="AD53" s="270"/>
      <c r="AE53" s="283"/>
      <c r="AF53" s="284"/>
      <c r="AG53" s="268"/>
      <c r="AH53" s="268"/>
      <c r="AI53" s="269"/>
      <c r="AJ53" s="268"/>
      <c r="AK53" s="270"/>
      <c r="AL53" s="356"/>
      <c r="AM53" s="357"/>
      <c r="AN53" s="358"/>
      <c r="AO53" s="358"/>
      <c r="AP53" s="359"/>
      <c r="AQ53" s="358"/>
      <c r="AR53" s="360"/>
      <c r="AS53" s="283"/>
      <c r="AT53" s="435"/>
      <c r="AU53" s="268"/>
      <c r="AV53" s="268"/>
      <c r="AW53" s="269"/>
      <c r="AX53" s="268"/>
      <c r="AY53" s="270"/>
      <c r="AZ53" s="283"/>
      <c r="BA53" s="284"/>
      <c r="BB53" s="268"/>
      <c r="BC53" s="268"/>
      <c r="BD53" s="269"/>
      <c r="BE53" s="268"/>
      <c r="BF53" s="270"/>
      <c r="BG53" s="283"/>
      <c r="BH53" s="284"/>
      <c r="BI53" s="268"/>
      <c r="BJ53" s="268"/>
      <c r="BK53" s="269"/>
      <c r="BL53" s="268"/>
      <c r="BM53" s="270"/>
      <c r="BN53" s="283"/>
      <c r="BO53" s="196"/>
      <c r="BP53" s="268"/>
      <c r="BQ53" s="268"/>
      <c r="BR53" s="269"/>
      <c r="BS53" s="268"/>
      <c r="BT53" s="270"/>
      <c r="BU53" s="283"/>
      <c r="BV53" s="284"/>
      <c r="BW53" s="268"/>
      <c r="BX53" s="268"/>
      <c r="BY53" s="269"/>
      <c r="BZ53" s="268"/>
      <c r="CA53" s="270"/>
      <c r="CB53" s="283"/>
      <c r="CC53" s="284"/>
      <c r="CD53" s="268"/>
      <c r="CE53" s="268"/>
      <c r="CF53" s="269"/>
      <c r="CG53" s="268"/>
      <c r="CH53" s="270"/>
      <c r="CI53" s="283"/>
      <c r="CJ53" s="284"/>
      <c r="CK53" s="268"/>
      <c r="CL53" s="268"/>
      <c r="CM53" s="269"/>
      <c r="CN53" s="268"/>
      <c r="CO53" s="270"/>
      <c r="CP53" s="283"/>
      <c r="CQ53" s="284"/>
      <c r="CR53" s="268"/>
      <c r="CS53" s="268"/>
      <c r="CT53" s="269"/>
      <c r="CU53" s="268"/>
      <c r="CV53" s="270"/>
      <c r="CW53" s="283"/>
      <c r="CX53" s="284"/>
      <c r="CY53" s="268"/>
      <c r="CZ53" s="268"/>
      <c r="DA53" s="269"/>
      <c r="DB53" s="268"/>
      <c r="DC53" s="270"/>
      <c r="DD53" s="283"/>
      <c r="DE53" s="284"/>
      <c r="DF53" s="268"/>
      <c r="DG53" s="268"/>
      <c r="DH53" s="269"/>
      <c r="DI53" s="268"/>
      <c r="DJ53" s="270"/>
      <c r="DK53" s="283"/>
      <c r="DL53" s="284"/>
      <c r="DM53" s="268"/>
      <c r="DN53" s="268"/>
      <c r="DO53" s="269"/>
      <c r="DP53" s="268"/>
      <c r="DQ53" s="270"/>
      <c r="DR53" s="356"/>
      <c r="DS53" s="357"/>
      <c r="DT53" s="358"/>
      <c r="DU53" s="358"/>
      <c r="DV53" s="359"/>
      <c r="DW53" s="358"/>
      <c r="DX53" s="360"/>
      <c r="DY53" s="356"/>
      <c r="DZ53" s="357"/>
      <c r="EA53" s="358"/>
      <c r="EB53" s="358"/>
      <c r="EC53" s="359"/>
      <c r="ED53" s="358"/>
      <c r="EE53" s="360"/>
      <c r="EF53" s="283"/>
      <c r="EG53" s="284"/>
      <c r="EH53" s="268"/>
      <c r="EI53" s="268"/>
      <c r="EJ53" s="269"/>
      <c r="EK53" s="268"/>
      <c r="EL53" s="270"/>
      <c r="EM53" s="356"/>
      <c r="EN53" s="357"/>
      <c r="EO53" s="358"/>
      <c r="EP53" s="358"/>
      <c r="EQ53" s="359"/>
      <c r="ER53" s="358"/>
      <c r="ES53" s="360"/>
      <c r="ET53" s="283"/>
      <c r="EU53" s="284"/>
      <c r="EV53" s="268"/>
      <c r="EW53" s="268"/>
      <c r="EX53" s="269"/>
      <c r="EY53" s="268"/>
      <c r="EZ53" s="270"/>
      <c r="FA53" s="283"/>
      <c r="FB53" s="196"/>
      <c r="FC53" s="268"/>
      <c r="FD53" s="268"/>
      <c r="FE53" s="269"/>
      <c r="FF53" s="268"/>
      <c r="FG53" s="270"/>
      <c r="FH53" s="283"/>
      <c r="FI53" s="284"/>
      <c r="FJ53" s="268"/>
      <c r="FK53" s="268"/>
      <c r="FL53" s="269"/>
      <c r="FM53" s="268"/>
      <c r="FN53" s="270"/>
      <c r="FO53" s="283"/>
      <c r="FP53" s="284" t="s">
        <v>846</v>
      </c>
      <c r="FQ53" s="268"/>
      <c r="FR53" s="268"/>
      <c r="FS53" s="269"/>
      <c r="FT53" s="268"/>
      <c r="FU53" s="270"/>
      <c r="FV53" s="283"/>
      <c r="FW53" s="284"/>
      <c r="FX53" s="268"/>
      <c r="FY53" s="268"/>
      <c r="FZ53" s="269"/>
      <c r="GA53" s="268"/>
      <c r="GB53" s="270"/>
      <c r="GC53" s="356"/>
      <c r="GD53" s="357"/>
      <c r="GE53" s="358"/>
      <c r="GF53" s="358"/>
      <c r="GG53" s="359"/>
      <c r="GH53" s="358"/>
      <c r="GI53" s="360"/>
      <c r="GJ53" s="283"/>
      <c r="GK53" s="196"/>
      <c r="GL53" s="268"/>
      <c r="GM53" s="268"/>
      <c r="GN53" s="269"/>
      <c r="GO53" s="268"/>
      <c r="GP53" s="270"/>
      <c r="GQ53" s="283"/>
      <c r="GR53" s="196"/>
      <c r="GS53" s="268"/>
      <c r="GT53" s="268"/>
      <c r="GU53" s="269"/>
      <c r="GV53" s="268"/>
      <c r="GW53" s="270"/>
      <c r="GX53" s="356"/>
      <c r="GY53" s="357"/>
      <c r="GZ53" s="358"/>
      <c r="HA53" s="358"/>
      <c r="HB53" s="359"/>
      <c r="HC53" s="358"/>
      <c r="HD53" s="360"/>
      <c r="HE53" s="283"/>
      <c r="HF53" s="413"/>
      <c r="HG53" s="268"/>
      <c r="HH53" s="268"/>
      <c r="HI53" s="269"/>
      <c r="HJ53" s="268"/>
      <c r="HK53" s="270"/>
      <c r="HL53" s="283"/>
      <c r="HM53" s="284"/>
      <c r="HN53" s="268"/>
      <c r="HO53" s="268"/>
      <c r="HP53" s="269"/>
      <c r="HQ53" s="268"/>
      <c r="HR53" s="270"/>
      <c r="HS53" s="283"/>
      <c r="HT53" s="424">
        <v>0</v>
      </c>
      <c r="HU53" s="268"/>
      <c r="HV53" s="268"/>
      <c r="HW53" s="269"/>
      <c r="HX53" s="268"/>
      <c r="HY53" s="270"/>
      <c r="HZ53" s="356"/>
      <c r="IA53" s="357"/>
      <c r="IB53" s="358"/>
      <c r="IC53" s="358"/>
      <c r="ID53" s="359"/>
      <c r="IE53" s="358"/>
      <c r="IF53" s="360"/>
    </row>
    <row r="54" spans="1:240" ht="30" customHeight="1" x14ac:dyDescent="0.3">
      <c r="A54" s="174"/>
      <c r="B54" s="184">
        <v>4</v>
      </c>
      <c r="C54" s="187" t="s">
        <v>608</v>
      </c>
      <c r="D54" s="200" t="s">
        <v>655</v>
      </c>
      <c r="E54" s="187" t="s">
        <v>644</v>
      </c>
      <c r="F54" s="202"/>
      <c r="G54" s="201"/>
      <c r="H54" s="203"/>
      <c r="J54" s="364" t="s">
        <v>644</v>
      </c>
      <c r="K54" s="365"/>
      <c r="L54" s="365" t="s">
        <v>644</v>
      </c>
      <c r="M54" s="365" t="s">
        <v>644</v>
      </c>
      <c r="N54" s="365" t="s">
        <v>644</v>
      </c>
      <c r="O54" s="365" t="s">
        <v>644</v>
      </c>
      <c r="P54" s="366" t="s">
        <v>644</v>
      </c>
      <c r="Q54" s="279" t="s">
        <v>644</v>
      </c>
      <c r="R54" s="431"/>
      <c r="S54" s="280" t="s">
        <v>644</v>
      </c>
      <c r="T54" s="280" t="s">
        <v>644</v>
      </c>
      <c r="U54" s="280" t="s">
        <v>644</v>
      </c>
      <c r="V54" s="280" t="s">
        <v>644</v>
      </c>
      <c r="W54" s="281" t="s">
        <v>644</v>
      </c>
      <c r="X54" s="279" t="s">
        <v>644</v>
      </c>
      <c r="Y54" s="431"/>
      <c r="Z54" s="280" t="s">
        <v>644</v>
      </c>
      <c r="AA54" s="280" t="s">
        <v>644</v>
      </c>
      <c r="AB54" s="280" t="s">
        <v>644</v>
      </c>
      <c r="AC54" s="280" t="s">
        <v>644</v>
      </c>
      <c r="AD54" s="281" t="s">
        <v>644</v>
      </c>
      <c r="AE54" s="279" t="s">
        <v>644</v>
      </c>
      <c r="AF54" s="431"/>
      <c r="AG54" s="280" t="s">
        <v>644</v>
      </c>
      <c r="AH54" s="280" t="s">
        <v>644</v>
      </c>
      <c r="AI54" s="280" t="s">
        <v>644</v>
      </c>
      <c r="AJ54" s="280" t="s">
        <v>644</v>
      </c>
      <c r="AK54" s="281" t="s">
        <v>644</v>
      </c>
      <c r="AL54" s="364" t="s">
        <v>644</v>
      </c>
      <c r="AM54" s="365"/>
      <c r="AN54" s="365" t="s">
        <v>644</v>
      </c>
      <c r="AO54" s="365" t="s">
        <v>644</v>
      </c>
      <c r="AP54" s="365" t="s">
        <v>644</v>
      </c>
      <c r="AQ54" s="365" t="s">
        <v>644</v>
      </c>
      <c r="AR54" s="366" t="s">
        <v>644</v>
      </c>
      <c r="AS54" s="279" t="s">
        <v>644</v>
      </c>
      <c r="AT54" s="187"/>
      <c r="AU54" s="280" t="s">
        <v>644</v>
      </c>
      <c r="AV54" s="280" t="s">
        <v>644</v>
      </c>
      <c r="AW54" s="280" t="s">
        <v>644</v>
      </c>
      <c r="AX54" s="280" t="s">
        <v>644</v>
      </c>
      <c r="AY54" s="281" t="s">
        <v>644</v>
      </c>
      <c r="AZ54" s="279" t="s">
        <v>644</v>
      </c>
      <c r="BA54" s="431"/>
      <c r="BB54" s="280" t="s">
        <v>644</v>
      </c>
      <c r="BC54" s="280" t="s">
        <v>644</v>
      </c>
      <c r="BD54" s="280" t="s">
        <v>644</v>
      </c>
      <c r="BE54" s="280" t="s">
        <v>644</v>
      </c>
      <c r="BF54" s="281" t="s">
        <v>644</v>
      </c>
      <c r="BG54" s="279" t="s">
        <v>644</v>
      </c>
      <c r="BH54" s="431"/>
      <c r="BI54" s="280" t="s">
        <v>644</v>
      </c>
      <c r="BJ54" s="280" t="s">
        <v>644</v>
      </c>
      <c r="BK54" s="280" t="s">
        <v>644</v>
      </c>
      <c r="BL54" s="280" t="s">
        <v>644</v>
      </c>
      <c r="BM54" s="281" t="s">
        <v>644</v>
      </c>
      <c r="BN54" s="279" t="s">
        <v>644</v>
      </c>
      <c r="BO54" s="201"/>
      <c r="BP54" s="280" t="s">
        <v>644</v>
      </c>
      <c r="BQ54" s="280" t="s">
        <v>644</v>
      </c>
      <c r="BR54" s="280" t="s">
        <v>644</v>
      </c>
      <c r="BS54" s="280" t="s">
        <v>644</v>
      </c>
      <c r="BT54" s="281" t="s">
        <v>644</v>
      </c>
      <c r="BU54" s="279" t="s">
        <v>644</v>
      </c>
      <c r="BV54" s="431"/>
      <c r="BW54" s="280" t="s">
        <v>644</v>
      </c>
      <c r="BX54" s="280" t="s">
        <v>644</v>
      </c>
      <c r="BY54" s="280" t="s">
        <v>644</v>
      </c>
      <c r="BZ54" s="280" t="s">
        <v>644</v>
      </c>
      <c r="CA54" s="281" t="s">
        <v>644</v>
      </c>
      <c r="CB54" s="279" t="s">
        <v>644</v>
      </c>
      <c r="CC54" s="431"/>
      <c r="CD54" s="280" t="s">
        <v>644</v>
      </c>
      <c r="CE54" s="280" t="s">
        <v>644</v>
      </c>
      <c r="CF54" s="280" t="s">
        <v>644</v>
      </c>
      <c r="CG54" s="280" t="s">
        <v>644</v>
      </c>
      <c r="CH54" s="281" t="s">
        <v>644</v>
      </c>
      <c r="CI54" s="279" t="s">
        <v>644</v>
      </c>
      <c r="CJ54" s="431"/>
      <c r="CK54" s="280" t="s">
        <v>644</v>
      </c>
      <c r="CL54" s="280" t="s">
        <v>644</v>
      </c>
      <c r="CM54" s="280" t="s">
        <v>644</v>
      </c>
      <c r="CN54" s="280" t="s">
        <v>644</v>
      </c>
      <c r="CO54" s="281" t="s">
        <v>644</v>
      </c>
      <c r="CP54" s="279" t="s">
        <v>644</v>
      </c>
      <c r="CQ54" s="431"/>
      <c r="CR54" s="280" t="s">
        <v>644</v>
      </c>
      <c r="CS54" s="280" t="s">
        <v>644</v>
      </c>
      <c r="CT54" s="280" t="s">
        <v>644</v>
      </c>
      <c r="CU54" s="280" t="s">
        <v>644</v>
      </c>
      <c r="CV54" s="281" t="s">
        <v>644</v>
      </c>
      <c r="CW54" s="279" t="s">
        <v>644</v>
      </c>
      <c r="CX54" s="431"/>
      <c r="CY54" s="280" t="s">
        <v>644</v>
      </c>
      <c r="CZ54" s="280" t="s">
        <v>644</v>
      </c>
      <c r="DA54" s="280" t="s">
        <v>644</v>
      </c>
      <c r="DB54" s="280" t="s">
        <v>644</v>
      </c>
      <c r="DC54" s="281" t="s">
        <v>644</v>
      </c>
      <c r="DD54" s="279" t="s">
        <v>644</v>
      </c>
      <c r="DE54" s="431"/>
      <c r="DF54" s="280" t="s">
        <v>644</v>
      </c>
      <c r="DG54" s="280" t="s">
        <v>644</v>
      </c>
      <c r="DH54" s="280" t="s">
        <v>644</v>
      </c>
      <c r="DI54" s="280" t="s">
        <v>644</v>
      </c>
      <c r="DJ54" s="281" t="s">
        <v>644</v>
      </c>
      <c r="DK54" s="279" t="s">
        <v>644</v>
      </c>
      <c r="DL54" s="431"/>
      <c r="DM54" s="280" t="s">
        <v>644</v>
      </c>
      <c r="DN54" s="280" t="s">
        <v>644</v>
      </c>
      <c r="DO54" s="280" t="s">
        <v>644</v>
      </c>
      <c r="DP54" s="280" t="s">
        <v>644</v>
      </c>
      <c r="DQ54" s="281" t="s">
        <v>644</v>
      </c>
      <c r="DR54" s="364" t="s">
        <v>644</v>
      </c>
      <c r="DS54" s="365"/>
      <c r="DT54" s="365" t="s">
        <v>644</v>
      </c>
      <c r="DU54" s="365" t="s">
        <v>644</v>
      </c>
      <c r="DV54" s="365" t="s">
        <v>644</v>
      </c>
      <c r="DW54" s="365" t="s">
        <v>644</v>
      </c>
      <c r="DX54" s="366" t="s">
        <v>644</v>
      </c>
      <c r="DY54" s="364" t="s">
        <v>644</v>
      </c>
      <c r="DZ54" s="365"/>
      <c r="EA54" s="365" t="s">
        <v>644</v>
      </c>
      <c r="EB54" s="365" t="s">
        <v>644</v>
      </c>
      <c r="EC54" s="365" t="s">
        <v>644</v>
      </c>
      <c r="ED54" s="365" t="s">
        <v>644</v>
      </c>
      <c r="EE54" s="366" t="s">
        <v>644</v>
      </c>
      <c r="EF54" s="279" t="s">
        <v>644</v>
      </c>
      <c r="EG54" s="431"/>
      <c r="EH54" s="280" t="s">
        <v>644</v>
      </c>
      <c r="EI54" s="280" t="s">
        <v>644</v>
      </c>
      <c r="EJ54" s="280" t="s">
        <v>644</v>
      </c>
      <c r="EK54" s="280" t="s">
        <v>644</v>
      </c>
      <c r="EL54" s="281" t="s">
        <v>644</v>
      </c>
      <c r="EM54" s="364" t="s">
        <v>644</v>
      </c>
      <c r="EN54" s="365"/>
      <c r="EO54" s="365" t="s">
        <v>644</v>
      </c>
      <c r="EP54" s="365" t="s">
        <v>644</v>
      </c>
      <c r="EQ54" s="365" t="s">
        <v>644</v>
      </c>
      <c r="ER54" s="365" t="s">
        <v>644</v>
      </c>
      <c r="ES54" s="366" t="s">
        <v>644</v>
      </c>
      <c r="ET54" s="279" t="s">
        <v>644</v>
      </c>
      <c r="EU54" s="431"/>
      <c r="EV54" s="280" t="s">
        <v>644</v>
      </c>
      <c r="EW54" s="280" t="s">
        <v>644</v>
      </c>
      <c r="EX54" s="280" t="s">
        <v>644</v>
      </c>
      <c r="EY54" s="280" t="s">
        <v>644</v>
      </c>
      <c r="EZ54" s="281" t="s">
        <v>644</v>
      </c>
      <c r="FA54" s="279" t="s">
        <v>644</v>
      </c>
      <c r="FB54" s="201"/>
      <c r="FC54" s="280" t="s">
        <v>644</v>
      </c>
      <c r="FD54" s="280" t="s">
        <v>644</v>
      </c>
      <c r="FE54" s="280" t="s">
        <v>644</v>
      </c>
      <c r="FF54" s="280" t="s">
        <v>644</v>
      </c>
      <c r="FG54" s="281" t="s">
        <v>644</v>
      </c>
      <c r="FH54" s="279" t="s">
        <v>644</v>
      </c>
      <c r="FI54" s="280"/>
      <c r="FJ54" s="280" t="s">
        <v>644</v>
      </c>
      <c r="FK54" s="280" t="s">
        <v>644</v>
      </c>
      <c r="FL54" s="280" t="s">
        <v>644</v>
      </c>
      <c r="FM54" s="280" t="s">
        <v>644</v>
      </c>
      <c r="FN54" s="281" t="s">
        <v>644</v>
      </c>
      <c r="FO54" s="279" t="s">
        <v>644</v>
      </c>
      <c r="FP54" s="280"/>
      <c r="FQ54" s="280" t="s">
        <v>644</v>
      </c>
      <c r="FR54" s="280" t="s">
        <v>644</v>
      </c>
      <c r="FS54" s="280" t="s">
        <v>644</v>
      </c>
      <c r="FT54" s="280" t="s">
        <v>644</v>
      </c>
      <c r="FU54" s="281" t="s">
        <v>644</v>
      </c>
      <c r="FV54" s="279" t="s">
        <v>644</v>
      </c>
      <c r="FW54" s="280"/>
      <c r="FX54" s="280" t="s">
        <v>644</v>
      </c>
      <c r="FY54" s="280" t="s">
        <v>644</v>
      </c>
      <c r="FZ54" s="280" t="s">
        <v>644</v>
      </c>
      <c r="GA54" s="280" t="s">
        <v>644</v>
      </c>
      <c r="GB54" s="281" t="s">
        <v>644</v>
      </c>
      <c r="GC54" s="364" t="s">
        <v>644</v>
      </c>
      <c r="GD54" s="365"/>
      <c r="GE54" s="365" t="s">
        <v>644</v>
      </c>
      <c r="GF54" s="365" t="s">
        <v>644</v>
      </c>
      <c r="GG54" s="365" t="s">
        <v>644</v>
      </c>
      <c r="GH54" s="365" t="s">
        <v>644</v>
      </c>
      <c r="GI54" s="366" t="s">
        <v>644</v>
      </c>
      <c r="GJ54" s="279" t="s">
        <v>644</v>
      </c>
      <c r="GK54" s="201"/>
      <c r="GL54" s="280" t="s">
        <v>644</v>
      </c>
      <c r="GM54" s="280" t="s">
        <v>644</v>
      </c>
      <c r="GN54" s="280" t="s">
        <v>644</v>
      </c>
      <c r="GO54" s="280" t="s">
        <v>644</v>
      </c>
      <c r="GP54" s="281" t="s">
        <v>644</v>
      </c>
      <c r="GQ54" s="279" t="s">
        <v>644</v>
      </c>
      <c r="GR54" s="201"/>
      <c r="GS54" s="280" t="s">
        <v>644</v>
      </c>
      <c r="GT54" s="280" t="s">
        <v>644</v>
      </c>
      <c r="GU54" s="280" t="s">
        <v>644</v>
      </c>
      <c r="GV54" s="280" t="s">
        <v>644</v>
      </c>
      <c r="GW54" s="281" t="s">
        <v>644</v>
      </c>
      <c r="GX54" s="364" t="s">
        <v>644</v>
      </c>
      <c r="GY54" s="365"/>
      <c r="GZ54" s="365" t="s">
        <v>644</v>
      </c>
      <c r="HA54" s="365" t="s">
        <v>644</v>
      </c>
      <c r="HB54" s="365" t="s">
        <v>644</v>
      </c>
      <c r="HC54" s="365" t="s">
        <v>644</v>
      </c>
      <c r="HD54" s="366" t="s">
        <v>644</v>
      </c>
      <c r="HE54" s="279" t="s">
        <v>644</v>
      </c>
      <c r="HF54" s="414"/>
      <c r="HG54" s="280" t="s">
        <v>644</v>
      </c>
      <c r="HH54" s="280" t="s">
        <v>644</v>
      </c>
      <c r="HI54" s="280" t="s">
        <v>644</v>
      </c>
      <c r="HJ54" s="280" t="s">
        <v>644</v>
      </c>
      <c r="HK54" s="281" t="s">
        <v>644</v>
      </c>
      <c r="HL54" s="279" t="s">
        <v>644</v>
      </c>
      <c r="HM54" s="280"/>
      <c r="HN54" s="280" t="s">
        <v>644</v>
      </c>
      <c r="HO54" s="280" t="s">
        <v>644</v>
      </c>
      <c r="HP54" s="280" t="s">
        <v>644</v>
      </c>
      <c r="HQ54" s="280" t="s">
        <v>644</v>
      </c>
      <c r="HR54" s="281" t="s">
        <v>644</v>
      </c>
      <c r="HS54" s="279" t="s">
        <v>644</v>
      </c>
      <c r="HT54" s="423">
        <v>0</v>
      </c>
      <c r="HU54" s="280" t="s">
        <v>644</v>
      </c>
      <c r="HV54" s="280" t="s">
        <v>644</v>
      </c>
      <c r="HW54" s="280" t="s">
        <v>644</v>
      </c>
      <c r="HX54" s="280" t="s">
        <v>644</v>
      </c>
      <c r="HY54" s="281" t="s">
        <v>644</v>
      </c>
      <c r="HZ54" s="364" t="s">
        <v>644</v>
      </c>
      <c r="IA54" s="365"/>
      <c r="IB54" s="365" t="s">
        <v>644</v>
      </c>
      <c r="IC54" s="365" t="s">
        <v>644</v>
      </c>
      <c r="ID54" s="365" t="s">
        <v>644</v>
      </c>
      <c r="IE54" s="365" t="s">
        <v>644</v>
      </c>
      <c r="IF54" s="366" t="s">
        <v>644</v>
      </c>
    </row>
    <row r="55" spans="1:240" s="171" customFormat="1" ht="30" customHeight="1" x14ac:dyDescent="0.25">
      <c r="A55" s="174"/>
      <c r="B55" s="184"/>
      <c r="C55" s="187" t="s">
        <v>608</v>
      </c>
      <c r="D55" s="200" t="s">
        <v>656</v>
      </c>
      <c r="E55" s="187" t="s">
        <v>644</v>
      </c>
      <c r="F55" s="202"/>
      <c r="G55" s="201"/>
      <c r="H55" s="203"/>
      <c r="J55" s="364" t="s">
        <v>644</v>
      </c>
      <c r="K55" s="365"/>
      <c r="L55" s="365" t="s">
        <v>644</v>
      </c>
      <c r="M55" s="365" t="s">
        <v>644</v>
      </c>
      <c r="N55" s="365" t="s">
        <v>644</v>
      </c>
      <c r="O55" s="365" t="s">
        <v>644</v>
      </c>
      <c r="P55" s="366" t="s">
        <v>644</v>
      </c>
      <c r="Q55" s="279" t="s">
        <v>644</v>
      </c>
      <c r="R55" s="431"/>
      <c r="S55" s="280" t="s">
        <v>644</v>
      </c>
      <c r="T55" s="280" t="s">
        <v>644</v>
      </c>
      <c r="U55" s="280" t="s">
        <v>644</v>
      </c>
      <c r="V55" s="280" t="s">
        <v>644</v>
      </c>
      <c r="W55" s="281" t="s">
        <v>644</v>
      </c>
      <c r="X55" s="279" t="s">
        <v>644</v>
      </c>
      <c r="Y55" s="431"/>
      <c r="Z55" s="280" t="s">
        <v>644</v>
      </c>
      <c r="AA55" s="280" t="s">
        <v>644</v>
      </c>
      <c r="AB55" s="280" t="s">
        <v>644</v>
      </c>
      <c r="AC55" s="280" t="s">
        <v>644</v>
      </c>
      <c r="AD55" s="281" t="s">
        <v>644</v>
      </c>
      <c r="AE55" s="279" t="s">
        <v>644</v>
      </c>
      <c r="AF55" s="431"/>
      <c r="AG55" s="280" t="s">
        <v>644</v>
      </c>
      <c r="AH55" s="280" t="s">
        <v>644</v>
      </c>
      <c r="AI55" s="280" t="s">
        <v>644</v>
      </c>
      <c r="AJ55" s="280" t="s">
        <v>644</v>
      </c>
      <c r="AK55" s="281" t="s">
        <v>644</v>
      </c>
      <c r="AL55" s="364" t="s">
        <v>644</v>
      </c>
      <c r="AM55" s="365"/>
      <c r="AN55" s="365" t="s">
        <v>644</v>
      </c>
      <c r="AO55" s="365" t="s">
        <v>644</v>
      </c>
      <c r="AP55" s="365" t="s">
        <v>644</v>
      </c>
      <c r="AQ55" s="365" t="s">
        <v>644</v>
      </c>
      <c r="AR55" s="366" t="s">
        <v>644</v>
      </c>
      <c r="AS55" s="279" t="s">
        <v>644</v>
      </c>
      <c r="AT55" s="187"/>
      <c r="AU55" s="280" t="s">
        <v>644</v>
      </c>
      <c r="AV55" s="280" t="s">
        <v>644</v>
      </c>
      <c r="AW55" s="280" t="s">
        <v>644</v>
      </c>
      <c r="AX55" s="280" t="s">
        <v>644</v>
      </c>
      <c r="AY55" s="281" t="s">
        <v>644</v>
      </c>
      <c r="AZ55" s="279" t="s">
        <v>644</v>
      </c>
      <c r="BA55" s="431"/>
      <c r="BB55" s="280" t="s">
        <v>644</v>
      </c>
      <c r="BC55" s="280" t="s">
        <v>644</v>
      </c>
      <c r="BD55" s="280" t="s">
        <v>644</v>
      </c>
      <c r="BE55" s="280" t="s">
        <v>644</v>
      </c>
      <c r="BF55" s="281" t="s">
        <v>644</v>
      </c>
      <c r="BG55" s="279" t="s">
        <v>644</v>
      </c>
      <c r="BH55" s="431"/>
      <c r="BI55" s="280" t="s">
        <v>644</v>
      </c>
      <c r="BJ55" s="280" t="s">
        <v>644</v>
      </c>
      <c r="BK55" s="280" t="s">
        <v>644</v>
      </c>
      <c r="BL55" s="280" t="s">
        <v>644</v>
      </c>
      <c r="BM55" s="281" t="s">
        <v>644</v>
      </c>
      <c r="BN55" s="279" t="s">
        <v>644</v>
      </c>
      <c r="BO55" s="201"/>
      <c r="BP55" s="280" t="s">
        <v>644</v>
      </c>
      <c r="BQ55" s="280" t="s">
        <v>644</v>
      </c>
      <c r="BR55" s="280" t="s">
        <v>644</v>
      </c>
      <c r="BS55" s="280" t="s">
        <v>644</v>
      </c>
      <c r="BT55" s="281" t="s">
        <v>644</v>
      </c>
      <c r="BU55" s="279" t="s">
        <v>644</v>
      </c>
      <c r="BV55" s="431"/>
      <c r="BW55" s="280" t="s">
        <v>644</v>
      </c>
      <c r="BX55" s="280" t="s">
        <v>644</v>
      </c>
      <c r="BY55" s="280" t="s">
        <v>644</v>
      </c>
      <c r="BZ55" s="280" t="s">
        <v>644</v>
      </c>
      <c r="CA55" s="281" t="s">
        <v>644</v>
      </c>
      <c r="CB55" s="279" t="s">
        <v>644</v>
      </c>
      <c r="CC55" s="431"/>
      <c r="CD55" s="280" t="s">
        <v>644</v>
      </c>
      <c r="CE55" s="280" t="s">
        <v>644</v>
      </c>
      <c r="CF55" s="280" t="s">
        <v>644</v>
      </c>
      <c r="CG55" s="280" t="s">
        <v>644</v>
      </c>
      <c r="CH55" s="281" t="s">
        <v>644</v>
      </c>
      <c r="CI55" s="279" t="s">
        <v>644</v>
      </c>
      <c r="CJ55" s="431"/>
      <c r="CK55" s="280" t="s">
        <v>644</v>
      </c>
      <c r="CL55" s="280" t="s">
        <v>644</v>
      </c>
      <c r="CM55" s="280" t="s">
        <v>644</v>
      </c>
      <c r="CN55" s="280" t="s">
        <v>644</v>
      </c>
      <c r="CO55" s="281" t="s">
        <v>644</v>
      </c>
      <c r="CP55" s="279" t="s">
        <v>644</v>
      </c>
      <c r="CQ55" s="431"/>
      <c r="CR55" s="280" t="s">
        <v>644</v>
      </c>
      <c r="CS55" s="280" t="s">
        <v>644</v>
      </c>
      <c r="CT55" s="280" t="s">
        <v>644</v>
      </c>
      <c r="CU55" s="280" t="s">
        <v>644</v>
      </c>
      <c r="CV55" s="281" t="s">
        <v>644</v>
      </c>
      <c r="CW55" s="279" t="s">
        <v>644</v>
      </c>
      <c r="CX55" s="431"/>
      <c r="CY55" s="280" t="s">
        <v>644</v>
      </c>
      <c r="CZ55" s="280" t="s">
        <v>644</v>
      </c>
      <c r="DA55" s="280" t="s">
        <v>644</v>
      </c>
      <c r="DB55" s="280" t="s">
        <v>644</v>
      </c>
      <c r="DC55" s="281" t="s">
        <v>644</v>
      </c>
      <c r="DD55" s="279" t="s">
        <v>644</v>
      </c>
      <c r="DE55" s="431"/>
      <c r="DF55" s="280" t="s">
        <v>644</v>
      </c>
      <c r="DG55" s="280" t="s">
        <v>644</v>
      </c>
      <c r="DH55" s="280" t="s">
        <v>644</v>
      </c>
      <c r="DI55" s="280" t="s">
        <v>644</v>
      </c>
      <c r="DJ55" s="281" t="s">
        <v>644</v>
      </c>
      <c r="DK55" s="279" t="s">
        <v>644</v>
      </c>
      <c r="DL55" s="431"/>
      <c r="DM55" s="280" t="s">
        <v>644</v>
      </c>
      <c r="DN55" s="280" t="s">
        <v>644</v>
      </c>
      <c r="DO55" s="280" t="s">
        <v>644</v>
      </c>
      <c r="DP55" s="280" t="s">
        <v>644</v>
      </c>
      <c r="DQ55" s="281" t="s">
        <v>644</v>
      </c>
      <c r="DR55" s="364" t="s">
        <v>644</v>
      </c>
      <c r="DS55" s="365"/>
      <c r="DT55" s="365" t="s">
        <v>644</v>
      </c>
      <c r="DU55" s="365" t="s">
        <v>644</v>
      </c>
      <c r="DV55" s="365" t="s">
        <v>644</v>
      </c>
      <c r="DW55" s="365" t="s">
        <v>644</v>
      </c>
      <c r="DX55" s="366" t="s">
        <v>644</v>
      </c>
      <c r="DY55" s="364" t="s">
        <v>644</v>
      </c>
      <c r="DZ55" s="365"/>
      <c r="EA55" s="365" t="s">
        <v>644</v>
      </c>
      <c r="EB55" s="365" t="s">
        <v>644</v>
      </c>
      <c r="EC55" s="365" t="s">
        <v>644</v>
      </c>
      <c r="ED55" s="365" t="s">
        <v>644</v>
      </c>
      <c r="EE55" s="366" t="s">
        <v>644</v>
      </c>
      <c r="EF55" s="279" t="s">
        <v>644</v>
      </c>
      <c r="EG55" s="431"/>
      <c r="EH55" s="280" t="s">
        <v>644</v>
      </c>
      <c r="EI55" s="280" t="s">
        <v>644</v>
      </c>
      <c r="EJ55" s="280" t="s">
        <v>644</v>
      </c>
      <c r="EK55" s="280" t="s">
        <v>644</v>
      </c>
      <c r="EL55" s="281" t="s">
        <v>644</v>
      </c>
      <c r="EM55" s="364" t="s">
        <v>644</v>
      </c>
      <c r="EN55" s="365"/>
      <c r="EO55" s="365" t="s">
        <v>644</v>
      </c>
      <c r="EP55" s="365" t="s">
        <v>644</v>
      </c>
      <c r="EQ55" s="365" t="s">
        <v>644</v>
      </c>
      <c r="ER55" s="365" t="s">
        <v>644</v>
      </c>
      <c r="ES55" s="366" t="s">
        <v>644</v>
      </c>
      <c r="ET55" s="279" t="s">
        <v>644</v>
      </c>
      <c r="EU55" s="431"/>
      <c r="EV55" s="280" t="s">
        <v>644</v>
      </c>
      <c r="EW55" s="280" t="s">
        <v>644</v>
      </c>
      <c r="EX55" s="280" t="s">
        <v>644</v>
      </c>
      <c r="EY55" s="280" t="s">
        <v>644</v>
      </c>
      <c r="EZ55" s="281" t="s">
        <v>644</v>
      </c>
      <c r="FA55" s="279" t="s">
        <v>644</v>
      </c>
      <c r="FB55" s="201"/>
      <c r="FC55" s="280" t="s">
        <v>644</v>
      </c>
      <c r="FD55" s="280" t="s">
        <v>644</v>
      </c>
      <c r="FE55" s="280" t="s">
        <v>644</v>
      </c>
      <c r="FF55" s="280" t="s">
        <v>644</v>
      </c>
      <c r="FG55" s="281" t="s">
        <v>644</v>
      </c>
      <c r="FH55" s="279" t="s">
        <v>644</v>
      </c>
      <c r="FI55" s="280"/>
      <c r="FJ55" s="280" t="s">
        <v>644</v>
      </c>
      <c r="FK55" s="280" t="s">
        <v>644</v>
      </c>
      <c r="FL55" s="280" t="s">
        <v>644</v>
      </c>
      <c r="FM55" s="280" t="s">
        <v>644</v>
      </c>
      <c r="FN55" s="281" t="s">
        <v>644</v>
      </c>
      <c r="FO55" s="279" t="s">
        <v>644</v>
      </c>
      <c r="FP55" s="280"/>
      <c r="FQ55" s="280" t="s">
        <v>644</v>
      </c>
      <c r="FR55" s="280" t="s">
        <v>644</v>
      </c>
      <c r="FS55" s="280" t="s">
        <v>644</v>
      </c>
      <c r="FT55" s="280" t="s">
        <v>644</v>
      </c>
      <c r="FU55" s="281" t="s">
        <v>644</v>
      </c>
      <c r="FV55" s="279" t="s">
        <v>644</v>
      </c>
      <c r="FW55" s="280"/>
      <c r="FX55" s="280" t="s">
        <v>644</v>
      </c>
      <c r="FY55" s="280" t="s">
        <v>644</v>
      </c>
      <c r="FZ55" s="280" t="s">
        <v>644</v>
      </c>
      <c r="GA55" s="280" t="s">
        <v>644</v>
      </c>
      <c r="GB55" s="281" t="s">
        <v>644</v>
      </c>
      <c r="GC55" s="364" t="s">
        <v>644</v>
      </c>
      <c r="GD55" s="365"/>
      <c r="GE55" s="365" t="s">
        <v>644</v>
      </c>
      <c r="GF55" s="365" t="s">
        <v>644</v>
      </c>
      <c r="GG55" s="365" t="s">
        <v>644</v>
      </c>
      <c r="GH55" s="365" t="s">
        <v>644</v>
      </c>
      <c r="GI55" s="366" t="s">
        <v>644</v>
      </c>
      <c r="GJ55" s="279" t="s">
        <v>644</v>
      </c>
      <c r="GK55" s="201"/>
      <c r="GL55" s="280" t="s">
        <v>644</v>
      </c>
      <c r="GM55" s="280" t="s">
        <v>644</v>
      </c>
      <c r="GN55" s="280" t="s">
        <v>644</v>
      </c>
      <c r="GO55" s="280" t="s">
        <v>644</v>
      </c>
      <c r="GP55" s="281" t="s">
        <v>644</v>
      </c>
      <c r="GQ55" s="279" t="s">
        <v>644</v>
      </c>
      <c r="GR55" s="201"/>
      <c r="GS55" s="280" t="s">
        <v>644</v>
      </c>
      <c r="GT55" s="280" t="s">
        <v>644</v>
      </c>
      <c r="GU55" s="280" t="s">
        <v>644</v>
      </c>
      <c r="GV55" s="280" t="s">
        <v>644</v>
      </c>
      <c r="GW55" s="281" t="s">
        <v>644</v>
      </c>
      <c r="GX55" s="364" t="s">
        <v>644</v>
      </c>
      <c r="GY55" s="365"/>
      <c r="GZ55" s="365" t="s">
        <v>644</v>
      </c>
      <c r="HA55" s="365" t="s">
        <v>644</v>
      </c>
      <c r="HB55" s="365" t="s">
        <v>644</v>
      </c>
      <c r="HC55" s="365" t="s">
        <v>644</v>
      </c>
      <c r="HD55" s="366" t="s">
        <v>644</v>
      </c>
      <c r="HE55" s="279" t="s">
        <v>644</v>
      </c>
      <c r="HF55" s="414"/>
      <c r="HG55" s="280" t="s">
        <v>644</v>
      </c>
      <c r="HH55" s="280" t="s">
        <v>644</v>
      </c>
      <c r="HI55" s="280" t="s">
        <v>644</v>
      </c>
      <c r="HJ55" s="280" t="s">
        <v>644</v>
      </c>
      <c r="HK55" s="281" t="s">
        <v>644</v>
      </c>
      <c r="HL55" s="279" t="s">
        <v>644</v>
      </c>
      <c r="HM55" s="280"/>
      <c r="HN55" s="280" t="s">
        <v>644</v>
      </c>
      <c r="HO55" s="280" t="s">
        <v>644</v>
      </c>
      <c r="HP55" s="280" t="s">
        <v>644</v>
      </c>
      <c r="HQ55" s="280" t="s">
        <v>644</v>
      </c>
      <c r="HR55" s="281" t="s">
        <v>644</v>
      </c>
      <c r="HS55" s="279" t="s">
        <v>644</v>
      </c>
      <c r="HT55" s="423">
        <v>0</v>
      </c>
      <c r="HU55" s="280" t="s">
        <v>644</v>
      </c>
      <c r="HV55" s="280" t="s">
        <v>644</v>
      </c>
      <c r="HW55" s="280" t="s">
        <v>644</v>
      </c>
      <c r="HX55" s="280" t="s">
        <v>644</v>
      </c>
      <c r="HY55" s="281" t="s">
        <v>644</v>
      </c>
      <c r="HZ55" s="364" t="s">
        <v>644</v>
      </c>
      <c r="IA55" s="365"/>
      <c r="IB55" s="365" t="s">
        <v>644</v>
      </c>
      <c r="IC55" s="365" t="s">
        <v>644</v>
      </c>
      <c r="ID55" s="365" t="s">
        <v>644</v>
      </c>
      <c r="IE55" s="365" t="s">
        <v>644</v>
      </c>
      <c r="IF55" s="366" t="s">
        <v>644</v>
      </c>
    </row>
    <row r="56" spans="1:240" ht="30" customHeight="1" x14ac:dyDescent="0.3">
      <c r="A56" s="174"/>
      <c r="B56" s="192">
        <v>4.0010000000000003</v>
      </c>
      <c r="C56" s="193">
        <v>10685</v>
      </c>
      <c r="D56" s="194" t="s">
        <v>657</v>
      </c>
      <c r="E56" s="193" t="s">
        <v>611</v>
      </c>
      <c r="F56" s="195">
        <v>8</v>
      </c>
      <c r="G56" s="196">
        <v>98215</v>
      </c>
      <c r="H56" s="197">
        <f t="shared" ref="H56:H57" si="724">ROUND(G56*(1+$F$188),0)</f>
        <v>127680</v>
      </c>
      <c r="J56" s="356">
        <f t="shared" ref="J56:J57" si="725">+$F56</f>
        <v>8</v>
      </c>
      <c r="K56" s="357"/>
      <c r="L56" s="358">
        <f t="shared" si="201"/>
        <v>0</v>
      </c>
      <c r="M56" s="358">
        <f t="shared" si="202"/>
        <v>0</v>
      </c>
      <c r="N56" s="359" t="str">
        <f t="shared" ref="N56:N64" si="726">IF(M56&gt;$H56,"SOBRE PASA","CUMPLE")</f>
        <v>CUMPLE</v>
      </c>
      <c r="O56" s="358">
        <f>ROUND(L56*(1+K$181+K$182+K$183+K$188),0)</f>
        <v>0</v>
      </c>
      <c r="P56" s="360">
        <f t="shared" si="205"/>
        <v>0</v>
      </c>
      <c r="Q56" s="266">
        <f t="shared" ref="Q56:Q57" si="727">+$F56</f>
        <v>8</v>
      </c>
      <c r="R56" s="267">
        <v>91905</v>
      </c>
      <c r="S56" s="268">
        <f t="shared" ref="S56:S57" si="728">ROUND(R56,0)</f>
        <v>91905</v>
      </c>
      <c r="T56" s="268">
        <f t="shared" ref="T56:T57" si="729">ROUND(S56*(1+R$188),0)</f>
        <v>119477</v>
      </c>
      <c r="U56" s="269" t="str">
        <f t="shared" ref="U56:U64" si="730">IF(T56&gt;$H56,"SOBRE PASA","CUMPLE")</f>
        <v>CUMPLE</v>
      </c>
      <c r="V56" s="268">
        <f>ROUND(S56*(1+R$181+R$182+R$183+R$188),0)</f>
        <v>126633</v>
      </c>
      <c r="W56" s="270">
        <f t="shared" ref="W56:W57" si="731">ROUND(V56*Q56,0)</f>
        <v>1013064</v>
      </c>
      <c r="X56" s="266">
        <f t="shared" ref="X56:X57" si="732">+$F56</f>
        <v>8</v>
      </c>
      <c r="Y56" s="267">
        <v>98200</v>
      </c>
      <c r="Z56" s="268">
        <f t="shared" ref="Z56:Z57" si="733">ROUND(Y56,0)</f>
        <v>98200</v>
      </c>
      <c r="AA56" s="268">
        <f t="shared" ref="AA56:AA57" si="734">ROUND(Z56*(1+Y$188),0)</f>
        <v>127660</v>
      </c>
      <c r="AB56" s="269" t="str">
        <f t="shared" ref="AB56:AB64" si="735">IF(AA56&gt;$H56,"SOBRE PASA","CUMPLE")</f>
        <v>CUMPLE</v>
      </c>
      <c r="AC56" s="268">
        <f>ROUND(Z56*(1+Y$181+Y$182+Y$183+Y$188),0)</f>
        <v>135306</v>
      </c>
      <c r="AD56" s="270">
        <f t="shared" ref="AD56:AD57" si="736">ROUND(AC56*X56,0)</f>
        <v>1082448</v>
      </c>
      <c r="AE56" s="266">
        <f t="shared" ref="AE56:AE57" si="737">+$F56</f>
        <v>8</v>
      </c>
      <c r="AF56" s="267">
        <v>90947</v>
      </c>
      <c r="AG56" s="268">
        <f t="shared" ref="AG56:AG57" si="738">ROUND(AF56,0)</f>
        <v>90947</v>
      </c>
      <c r="AH56" s="268">
        <f t="shared" ref="AH56:AH57" si="739">ROUND(AG56*(1+AF$188),0)</f>
        <v>118231</v>
      </c>
      <c r="AI56" s="269" t="str">
        <f t="shared" ref="AI56:AI64" si="740">IF(AH56&gt;$H56,"SOBRE PASA","CUMPLE")</f>
        <v>CUMPLE</v>
      </c>
      <c r="AJ56" s="268">
        <f>ROUND(AG56*(1+AF$181+AF$182+AF$183+AF$188),0)</f>
        <v>125313</v>
      </c>
      <c r="AK56" s="270">
        <f t="shared" ref="AK56:AK57" si="741">ROUND(AJ56*AE56,0)</f>
        <v>1002504</v>
      </c>
      <c r="AL56" s="356">
        <f t="shared" ref="AL56:AL57" si="742">+$F56</f>
        <v>8</v>
      </c>
      <c r="AM56" s="357"/>
      <c r="AN56" s="358">
        <f t="shared" ref="AN56:AN57" si="743">ROUND(AM56,0)</f>
        <v>0</v>
      </c>
      <c r="AO56" s="358">
        <f t="shared" ref="AO56:AO57" si="744">ROUND(AN56*(1+AM$188),0)</f>
        <v>0</v>
      </c>
      <c r="AP56" s="359" t="str">
        <f t="shared" ref="AP56:AP64" si="745">IF(AO56&gt;$H56,"SOBRE PASA","CUMPLE")</f>
        <v>CUMPLE</v>
      </c>
      <c r="AQ56" s="358">
        <f>ROUND(AN56*(1+AM$181+AM$182+AM$183+AM$188),0)</f>
        <v>0</v>
      </c>
      <c r="AR56" s="360">
        <f t="shared" ref="AR56:AR57" si="746">ROUND(AQ56*AL56,0)</f>
        <v>0</v>
      </c>
      <c r="AS56" s="266">
        <f t="shared" ref="AS56:AS57" si="747">+$F56</f>
        <v>8</v>
      </c>
      <c r="AT56" s="434">
        <v>88783</v>
      </c>
      <c r="AU56" s="268">
        <f t="shared" ref="AU56:AU57" si="748">ROUND(AT56,0)</f>
        <v>88783</v>
      </c>
      <c r="AV56" s="268">
        <f t="shared" ref="AV56:AV57" si="749">ROUND(AU56*(1+AT$188),0)</f>
        <v>115418</v>
      </c>
      <c r="AW56" s="269" t="str">
        <f t="shared" ref="AW56:AW64" si="750">IF(AV56&gt;$H56,"SOBRE PASA","CUMPLE")</f>
        <v>CUMPLE</v>
      </c>
      <c r="AX56" s="268">
        <f>ROUND(AU56*(1+AT$181+AT$182+AT$183+AT$188),0)</f>
        <v>122331</v>
      </c>
      <c r="AY56" s="270">
        <f t="shared" ref="AY56:AY57" si="751">ROUND(AX56*AS56,0)</f>
        <v>978648</v>
      </c>
      <c r="AZ56" s="266">
        <f t="shared" ref="AZ56:AZ57" si="752">+$F56</f>
        <v>8</v>
      </c>
      <c r="BA56" s="439">
        <v>93432</v>
      </c>
      <c r="BB56" s="268">
        <f t="shared" ref="BB56:BB57" si="753">ROUND(BA56,0)</f>
        <v>93432</v>
      </c>
      <c r="BC56" s="268">
        <f t="shared" ref="BC56:BC57" si="754">ROUND(BB56*(1+BA$188),0)</f>
        <v>121462</v>
      </c>
      <c r="BD56" s="269" t="str">
        <f t="shared" ref="BD56:BD64" si="755">IF(BC56&gt;$H56,"SOBRE PASA","CUMPLE")</f>
        <v>CUMPLE</v>
      </c>
      <c r="BE56" s="268">
        <f>ROUND(BB56*(1+BA$181+BA$182+BA$183+BA$188),0)</f>
        <v>128737</v>
      </c>
      <c r="BF56" s="270">
        <f t="shared" ref="BF56:BF57" si="756">ROUND(BE56*AZ56,0)</f>
        <v>1029896</v>
      </c>
      <c r="BG56" s="266">
        <f t="shared" ref="BG56:BG57" si="757">+$F56</f>
        <v>8</v>
      </c>
      <c r="BH56" s="196">
        <v>92812</v>
      </c>
      <c r="BI56" s="268">
        <f t="shared" ref="BI56:BI57" si="758">ROUND(BH56,0)</f>
        <v>92812</v>
      </c>
      <c r="BJ56" s="268">
        <f t="shared" ref="BJ56:BJ57" si="759">ROUND(BI56*(1+BH$188),0)</f>
        <v>120656</v>
      </c>
      <c r="BK56" s="269" t="str">
        <f t="shared" ref="BK56:BK64" si="760">IF(BJ56&gt;$H56,"SOBRE PASA","CUMPLE")</f>
        <v>CUMPLE</v>
      </c>
      <c r="BL56" s="268">
        <f>ROUND(BI56*(1+BH$181+BH$182+BH$183+BH$188),0)</f>
        <v>127882</v>
      </c>
      <c r="BM56" s="270">
        <f t="shared" ref="BM56:BM57" si="761">ROUND(BL56*BG56,0)</f>
        <v>1023056</v>
      </c>
      <c r="BN56" s="266">
        <f t="shared" ref="BN56:BN57" si="762">+$F56</f>
        <v>8</v>
      </c>
      <c r="BO56" s="196">
        <v>89078</v>
      </c>
      <c r="BP56" s="268">
        <f t="shared" ref="BP56:BP57" si="763">ROUND(BO56,0)</f>
        <v>89078</v>
      </c>
      <c r="BQ56" s="268">
        <f t="shared" ref="BQ56:BQ57" si="764">ROUND(BP56*(1+BO$188),0)</f>
        <v>115801</v>
      </c>
      <c r="BR56" s="269" t="str">
        <f t="shared" ref="BR56:BR64" si="765">IF(BQ56&gt;$H56,"SOBRE PASA","CUMPLE")</f>
        <v>CUMPLE</v>
      </c>
      <c r="BS56" s="268">
        <f>ROUND(BP56*(1+BO$181+BO$182+BO$183+BO$188),0)</f>
        <v>122738</v>
      </c>
      <c r="BT56" s="270">
        <f t="shared" ref="BT56:BT57" si="766">ROUND(BS56*BN56,0)</f>
        <v>981904</v>
      </c>
      <c r="BU56" s="266">
        <f t="shared" ref="BU56:BU57" si="767">+$F56</f>
        <v>8</v>
      </c>
      <c r="BV56" s="441">
        <v>93314</v>
      </c>
      <c r="BW56" s="268">
        <f t="shared" ref="BW56:BW57" si="768">ROUND(BV56,0)</f>
        <v>93314</v>
      </c>
      <c r="BX56" s="268">
        <f t="shared" ref="BX56:BX57" si="769">ROUND(BW56*(1+BV$188),0)</f>
        <v>121308</v>
      </c>
      <c r="BY56" s="269" t="str">
        <f t="shared" ref="BY56:BY64" si="770">IF(BX56&gt;$H56,"SOBRE PASA","CUMPLE")</f>
        <v>CUMPLE</v>
      </c>
      <c r="BZ56" s="268">
        <f>ROUND(BW56*(1+BV$181+BV$182+BV$183+BV$188),0)</f>
        <v>128574</v>
      </c>
      <c r="CA56" s="270">
        <f t="shared" ref="CA56:CA57" si="771">ROUND(BZ56*BU56,0)</f>
        <v>1028592</v>
      </c>
      <c r="CB56" s="266">
        <f t="shared" ref="CB56:CB57" si="772">+$F56</f>
        <v>8</v>
      </c>
      <c r="CC56" s="267">
        <v>91043</v>
      </c>
      <c r="CD56" s="268">
        <f t="shared" ref="CD56:CD57" si="773">ROUND(CC56,0)</f>
        <v>91043</v>
      </c>
      <c r="CE56" s="268">
        <f t="shared" ref="CE56:CE57" si="774">ROUND(CD56*(1+CC$188),0)</f>
        <v>118356</v>
      </c>
      <c r="CF56" s="269" t="str">
        <f t="shared" ref="CF56:CF64" si="775">IF(CE56&gt;$H56,"SOBRE PASA","CUMPLE")</f>
        <v>CUMPLE</v>
      </c>
      <c r="CG56" s="268">
        <f>ROUND(CD56*(1+CC$181+CC$182+CC$183+CC$188),0)</f>
        <v>125445</v>
      </c>
      <c r="CH56" s="270">
        <f t="shared" ref="CH56:CH57" si="776">ROUND(CG56*CB56,0)</f>
        <v>1003560</v>
      </c>
      <c r="CI56" s="266">
        <f t="shared" ref="CI56:CI57" si="777">+$F56</f>
        <v>8</v>
      </c>
      <c r="CJ56" s="267">
        <v>93894</v>
      </c>
      <c r="CK56" s="268">
        <f t="shared" ref="CK56:CK57" si="778">ROUND(CJ56,0)</f>
        <v>93894</v>
      </c>
      <c r="CL56" s="268">
        <f t="shared" ref="CL56:CL57" si="779">ROUND(CK56*(1+CJ$188),0)</f>
        <v>122062</v>
      </c>
      <c r="CM56" s="269" t="str">
        <f t="shared" ref="CM56:CM64" si="780">IF(CL56&gt;$H56,"SOBRE PASA","CUMPLE")</f>
        <v>CUMPLE</v>
      </c>
      <c r="CN56" s="268">
        <f>ROUND(CK56*(1+CJ$181+CJ$182+CJ$183+CJ$188),0)</f>
        <v>129373</v>
      </c>
      <c r="CO56" s="270">
        <f t="shared" ref="CO56:CO57" si="781">ROUND(CN56*CI56,0)</f>
        <v>1034984</v>
      </c>
      <c r="CP56" s="266">
        <f t="shared" ref="CP56:CP57" si="782">+$F56</f>
        <v>8</v>
      </c>
      <c r="CQ56" s="267">
        <v>92735</v>
      </c>
      <c r="CR56" s="268">
        <f t="shared" ref="CR56:CR57" si="783">ROUND(CQ56,0)</f>
        <v>92735</v>
      </c>
      <c r="CS56" s="268">
        <f t="shared" ref="CS56:CS57" si="784">ROUND(CR56*(1+CQ$188),0)</f>
        <v>120556</v>
      </c>
      <c r="CT56" s="269" t="str">
        <f t="shared" ref="CT56:CT64" si="785">IF(CS56&gt;$H56,"SOBRE PASA","CUMPLE")</f>
        <v>CUMPLE</v>
      </c>
      <c r="CU56" s="268">
        <f>ROUND(CR56*(1+CQ$181+CQ$182+CQ$183+CQ$188),0)</f>
        <v>127776</v>
      </c>
      <c r="CV56" s="270">
        <f t="shared" ref="CV56:CV57" si="786">ROUND(CU56*CP56,0)</f>
        <v>1022208</v>
      </c>
      <c r="CW56" s="266">
        <f t="shared" ref="CW56:CW57" si="787">+$F56</f>
        <v>8</v>
      </c>
      <c r="CX56" s="196">
        <v>93301</v>
      </c>
      <c r="CY56" s="268">
        <f t="shared" ref="CY56:CY57" si="788">ROUND(CX56,0)</f>
        <v>93301</v>
      </c>
      <c r="CZ56" s="268">
        <f t="shared" ref="CZ56:CZ57" si="789">ROUND(CY56*(1+CX$188),0)</f>
        <v>121291</v>
      </c>
      <c r="DA56" s="269" t="str">
        <f t="shared" ref="DA56:DA64" si="790">IF(CZ56&gt;$H56,"SOBRE PASA","CUMPLE")</f>
        <v>CUMPLE</v>
      </c>
      <c r="DB56" s="268">
        <f>ROUND(CY56*(1+CX$181+CX$182+CX$183+CX$188),0)</f>
        <v>128556</v>
      </c>
      <c r="DC56" s="270">
        <f t="shared" ref="DC56:DC57" si="791">ROUND(DB56*CW56,0)</f>
        <v>1028448</v>
      </c>
      <c r="DD56" s="266">
        <f t="shared" ref="DD56:DD57" si="792">+$F56</f>
        <v>8</v>
      </c>
      <c r="DE56" s="267">
        <v>90633</v>
      </c>
      <c r="DF56" s="268">
        <f t="shared" ref="DF56:DF57" si="793">ROUND(DE56,0)</f>
        <v>90633</v>
      </c>
      <c r="DG56" s="268">
        <f t="shared" ref="DG56:DG57" si="794">ROUND(DF56*(1+DE$188),0)</f>
        <v>117823</v>
      </c>
      <c r="DH56" s="269" t="str">
        <f t="shared" ref="DH56:DH64" si="795">IF(DG56&gt;$H56,"SOBRE PASA","CUMPLE")</f>
        <v>CUMPLE</v>
      </c>
      <c r="DI56" s="268">
        <f>ROUND(DF56*(1+DE$181+DE$182+DE$183+DE$188),0)</f>
        <v>124880</v>
      </c>
      <c r="DJ56" s="270">
        <f t="shared" ref="DJ56:DJ57" si="796">ROUND(DI56*DD56,0)</f>
        <v>999040</v>
      </c>
      <c r="DK56" s="266">
        <f t="shared" ref="DK56:DK57" si="797">+$F56</f>
        <v>8</v>
      </c>
      <c r="DL56" s="267">
        <v>93010</v>
      </c>
      <c r="DM56" s="268">
        <f t="shared" ref="DM56:DM57" si="798">ROUND(DL56,0)</f>
        <v>93010</v>
      </c>
      <c r="DN56" s="268">
        <f t="shared" ref="DN56:DN57" si="799">ROUND(DM56*(1+DL$188),0)</f>
        <v>120913</v>
      </c>
      <c r="DO56" s="269" t="str">
        <f t="shared" ref="DO56:DO64" si="800">IF(DN56&gt;$H56,"SOBRE PASA","CUMPLE")</f>
        <v>CUMPLE</v>
      </c>
      <c r="DP56" s="268">
        <f>ROUND(DM56*(1+DL$181+DL$182+DL$183+DL$188),0)</f>
        <v>128155</v>
      </c>
      <c r="DQ56" s="270">
        <f t="shared" ref="DQ56:DQ57" si="801">ROUND(DP56*DK56,0)</f>
        <v>1025240</v>
      </c>
      <c r="DR56" s="356">
        <f t="shared" ref="DR56:DR57" si="802">+$F56</f>
        <v>8</v>
      </c>
      <c r="DS56" s="357"/>
      <c r="DT56" s="358">
        <f t="shared" ref="DT56:DT57" si="803">ROUND(DS56,0)</f>
        <v>0</v>
      </c>
      <c r="DU56" s="358">
        <f t="shared" ref="DU56:DU57" si="804">ROUND(DT56*(1+DS$188),0)</f>
        <v>0</v>
      </c>
      <c r="DV56" s="359" t="str">
        <f t="shared" ref="DV56:DV64" si="805">IF(DU56&gt;$H56,"SOBRE PASA","CUMPLE")</f>
        <v>CUMPLE</v>
      </c>
      <c r="DW56" s="358">
        <f>ROUND(DT56*(1+DS$181+DS$182+DS$183+DS$188),0)</f>
        <v>0</v>
      </c>
      <c r="DX56" s="360">
        <f t="shared" ref="DX56:DX57" si="806">ROUND(DW56*DR56,0)</f>
        <v>0</v>
      </c>
      <c r="DY56" s="356">
        <f t="shared" ref="DY56:DY57" si="807">+$F56</f>
        <v>8</v>
      </c>
      <c r="DZ56" s="357"/>
      <c r="EA56" s="358">
        <f t="shared" ref="EA56:EA57" si="808">ROUND(DZ56,0)</f>
        <v>0</v>
      </c>
      <c r="EB56" s="358">
        <f t="shared" ref="EB56:EB57" si="809">ROUND(EA56*(1+DZ$188),0)</f>
        <v>0</v>
      </c>
      <c r="EC56" s="359" t="str">
        <f t="shared" ref="EC56:EC64" si="810">IF(EB56&gt;$H56,"SOBRE PASA","CUMPLE")</f>
        <v>CUMPLE</v>
      </c>
      <c r="ED56" s="358">
        <f>ROUND(EA56*(1+DZ$181+DZ$182+DZ$183+DZ$188),0)</f>
        <v>0</v>
      </c>
      <c r="EE56" s="360">
        <f t="shared" ref="EE56:EE57" si="811">ROUND(ED56*DY56,0)</f>
        <v>0</v>
      </c>
      <c r="EF56" s="266">
        <f t="shared" ref="EF56:EF57" si="812">+$F56</f>
        <v>8</v>
      </c>
      <c r="EG56" s="267">
        <v>90525</v>
      </c>
      <c r="EH56" s="268">
        <f t="shared" ref="EH56:EH57" si="813">ROUND(EG56,0)</f>
        <v>90525</v>
      </c>
      <c r="EI56" s="268">
        <f t="shared" ref="EI56:EI57" si="814">ROUND(EH56*(1+EG$188),0)</f>
        <v>117683</v>
      </c>
      <c r="EJ56" s="269" t="str">
        <f t="shared" ref="EJ56:EJ64" si="815">IF(EI56&gt;$H56,"SOBRE PASA","CUMPLE")</f>
        <v>CUMPLE</v>
      </c>
      <c r="EK56" s="268">
        <f>ROUND(EH56*(1+EG$181+EG$182+EG$183+EG$188),0)</f>
        <v>124731</v>
      </c>
      <c r="EL56" s="270">
        <f t="shared" ref="EL56:EL57" si="816">ROUND(EK56*EF56,0)</f>
        <v>997848</v>
      </c>
      <c r="EM56" s="356">
        <f t="shared" ref="EM56:EM57" si="817">+$F56</f>
        <v>8</v>
      </c>
      <c r="EN56" s="357"/>
      <c r="EO56" s="358">
        <f t="shared" ref="EO56:EO57" si="818">ROUND(EN56,0)</f>
        <v>0</v>
      </c>
      <c r="EP56" s="358">
        <f t="shared" ref="EP56:EP57" si="819">ROUND(EO56*(1+EN$188),0)</f>
        <v>0</v>
      </c>
      <c r="EQ56" s="359" t="str">
        <f t="shared" ref="EQ56:EQ64" si="820">IF(EP56&gt;$H56,"SOBRE PASA","CUMPLE")</f>
        <v>CUMPLE</v>
      </c>
      <c r="ER56" s="358">
        <f>ROUND(EO56*(1+EN$181+EN$182+EN$183+EN$188),0)</f>
        <v>0</v>
      </c>
      <c r="ES56" s="360">
        <f t="shared" ref="ES56:ES57" si="821">ROUND(ER56*EM56,0)</f>
        <v>0</v>
      </c>
      <c r="ET56" s="266">
        <f t="shared" ref="ET56:ET57" si="822">+$F56</f>
        <v>8</v>
      </c>
      <c r="EU56" s="267">
        <v>95269</v>
      </c>
      <c r="EV56" s="268">
        <f t="shared" ref="EV56:EV57" si="823">ROUND(EU56,0)</f>
        <v>95269</v>
      </c>
      <c r="EW56" s="268">
        <f t="shared" ref="EW56:EW57" si="824">ROUND(EV56*(1+EU$188),0)</f>
        <v>123850</v>
      </c>
      <c r="EX56" s="269" t="str">
        <f t="shared" ref="EX56:EX64" si="825">IF(EW56&gt;$H56,"SOBRE PASA","CUMPLE")</f>
        <v>CUMPLE</v>
      </c>
      <c r="EY56" s="268">
        <f>ROUND(EV56*(1+EU$181+EU$182+EU$183+EU$188),0)</f>
        <v>131268</v>
      </c>
      <c r="EZ56" s="270">
        <f t="shared" ref="EZ56:EZ57" si="826">ROUND(EY56*ET56,0)</f>
        <v>1050144</v>
      </c>
      <c r="FA56" s="266">
        <f t="shared" ref="FA56:FA57" si="827">+$F56</f>
        <v>8</v>
      </c>
      <c r="FB56" s="196">
        <v>93177</v>
      </c>
      <c r="FC56" s="268">
        <f t="shared" ref="FC56:FC57" si="828">ROUND(FB56,0)</f>
        <v>93177</v>
      </c>
      <c r="FD56" s="268">
        <f t="shared" ref="FD56:FD57" si="829">ROUND(FC56*(1+FB$188),0)</f>
        <v>121130</v>
      </c>
      <c r="FE56" s="269" t="str">
        <f t="shared" ref="FE56:FE64" si="830">IF(FD56&gt;$H56,"SOBRE PASA","CUMPLE")</f>
        <v>CUMPLE</v>
      </c>
      <c r="FF56" s="268">
        <f>ROUND(FC56*(1+FB$181+FB$182+FB$183+FB$188),0)</f>
        <v>128385</v>
      </c>
      <c r="FG56" s="270">
        <f t="shared" ref="FG56:FG57" si="831">ROUND(FF56*FA56,0)</f>
        <v>1027080</v>
      </c>
      <c r="FH56" s="266">
        <f t="shared" ref="FH56:FH57" si="832">+$F56</f>
        <v>8</v>
      </c>
      <c r="FI56" s="267">
        <v>91599</v>
      </c>
      <c r="FJ56" s="268">
        <f t="shared" ref="FJ56:FJ57" si="833">ROUND(FI56,0)</f>
        <v>91599</v>
      </c>
      <c r="FK56" s="268">
        <f t="shared" ref="FK56:FK57" si="834">ROUND(FJ56*(1+FI$188),0)</f>
        <v>119079</v>
      </c>
      <c r="FL56" s="269" t="str">
        <f t="shared" ref="FL56:FL64" si="835">IF(FK56&gt;$H56,"SOBRE PASA","CUMPLE")</f>
        <v>CUMPLE</v>
      </c>
      <c r="FM56" s="268">
        <f>ROUND(FJ56*(1+FI$181+FI$182+FI$183+FI$188),0)</f>
        <v>126211</v>
      </c>
      <c r="FN56" s="270">
        <f t="shared" ref="FN56:FN57" si="836">ROUND(FM56*FH56,0)</f>
        <v>1009688</v>
      </c>
      <c r="FO56" s="266">
        <f t="shared" ref="FO56:FO57" si="837">+$F56</f>
        <v>8</v>
      </c>
      <c r="FP56" s="267" t="s">
        <v>854</v>
      </c>
      <c r="FQ56" s="268">
        <f t="shared" ref="FQ56:FQ57" si="838">ROUND(FP56,0)</f>
        <v>90874</v>
      </c>
      <c r="FR56" s="268">
        <f t="shared" ref="FR56:FR57" si="839">ROUND(FQ56*(1+FP$188),0)</f>
        <v>118136</v>
      </c>
      <c r="FS56" s="269" t="str">
        <f t="shared" ref="FS56:FS64" si="840">IF(FR56&gt;$H56,"SOBRE PASA","CUMPLE")</f>
        <v>CUMPLE</v>
      </c>
      <c r="FT56" s="268">
        <f>ROUND(FQ56*(1+FP$181+FP$182+FP$183+FP$188),0)</f>
        <v>125212</v>
      </c>
      <c r="FU56" s="270">
        <f t="shared" ref="FU56:FU57" si="841">ROUND(FT56*FO56,0)</f>
        <v>1001696</v>
      </c>
      <c r="FV56" s="266">
        <f t="shared" ref="FV56:FV57" si="842">+$F56</f>
        <v>8</v>
      </c>
      <c r="FW56" s="267">
        <v>92391</v>
      </c>
      <c r="FX56" s="268">
        <f t="shared" ref="FX56:FX57" si="843">ROUND(FW56,0)</f>
        <v>92391</v>
      </c>
      <c r="FY56" s="268">
        <f t="shared" ref="FY56:FY57" si="844">ROUND(FX56*(1+FW$188),0)</f>
        <v>120108</v>
      </c>
      <c r="FZ56" s="269" t="str">
        <f t="shared" ref="FZ56:FZ64" si="845">IF(FY56&gt;$H56,"SOBRE PASA","CUMPLE")</f>
        <v>CUMPLE</v>
      </c>
      <c r="GA56" s="268">
        <f>ROUND(FX56*(1+FW$181+FW$182+FW$183+FW$188),0)</f>
        <v>127302</v>
      </c>
      <c r="GB56" s="270">
        <f t="shared" ref="GB56:GB57" si="846">ROUND(GA56*FV56,0)</f>
        <v>1018416</v>
      </c>
      <c r="GC56" s="356">
        <f t="shared" ref="GC56:GC57" si="847">+$F56</f>
        <v>8</v>
      </c>
      <c r="GD56" s="357"/>
      <c r="GE56" s="358">
        <f t="shared" ref="GE56:GE57" si="848">ROUND(GD56,0)</f>
        <v>0</v>
      </c>
      <c r="GF56" s="358">
        <f t="shared" ref="GF56:GF57" si="849">ROUND(GE56*(1+GD$188),0)</f>
        <v>0</v>
      </c>
      <c r="GG56" s="359" t="str">
        <f t="shared" ref="GG56:GG64" si="850">IF(GF56&gt;$H56,"SOBRE PASA","CUMPLE")</f>
        <v>CUMPLE</v>
      </c>
      <c r="GH56" s="358">
        <f>ROUND(GE56*(1+GD$181+GD$182+GD$183+GD$188),0)</f>
        <v>0</v>
      </c>
      <c r="GI56" s="360">
        <f t="shared" ref="GI56:GI57" si="851">ROUND(GH56*GC56,0)</f>
        <v>0</v>
      </c>
      <c r="GJ56" s="266">
        <f t="shared" ref="GJ56:GJ57" si="852">+$F56</f>
        <v>8</v>
      </c>
      <c r="GK56" s="196">
        <v>93446</v>
      </c>
      <c r="GL56" s="268">
        <f t="shared" ref="GL56:GL57" si="853">ROUND(GK56,0)</f>
        <v>93446</v>
      </c>
      <c r="GM56" s="268">
        <f t="shared" ref="GM56:GM57" si="854">ROUND(GL56*(1+GK$188),0)</f>
        <v>121480</v>
      </c>
      <c r="GN56" s="269" t="str">
        <f t="shared" ref="GN56:GN64" si="855">IF(GM56&gt;$H56,"SOBRE PASA","CUMPLE")</f>
        <v>CUMPLE</v>
      </c>
      <c r="GO56" s="268">
        <f>ROUND(GL56*(1+GK$181+GK$182+GK$183+GK$188),0)</f>
        <v>128756</v>
      </c>
      <c r="GP56" s="270">
        <f t="shared" ref="GP56:GP57" si="856">ROUND(GO56*GJ56,0)</f>
        <v>1030048</v>
      </c>
      <c r="GQ56" s="266">
        <f t="shared" ref="GQ56:GQ57" si="857">+$F56</f>
        <v>8</v>
      </c>
      <c r="GR56" s="407">
        <v>93638</v>
      </c>
      <c r="GS56" s="268">
        <f t="shared" ref="GS56:GS57" si="858">ROUND(GR56,0)</f>
        <v>93638</v>
      </c>
      <c r="GT56" s="268">
        <f t="shared" ref="GT56:GT57" si="859">ROUND(GS56*(1+GR$188),0)</f>
        <v>121729</v>
      </c>
      <c r="GU56" s="269" t="str">
        <f t="shared" ref="GU56:GU64" si="860">IF(GT56&gt;$H56,"SOBRE PASA","CUMPLE")</f>
        <v>CUMPLE</v>
      </c>
      <c r="GV56" s="268">
        <f>ROUND(GS56*(1+GR$181+GR$182+GR$183+GR$188),0)</f>
        <v>129021</v>
      </c>
      <c r="GW56" s="270">
        <f t="shared" ref="GW56:GW57" si="861">ROUND(GV56*GQ56,0)</f>
        <v>1032168</v>
      </c>
      <c r="GX56" s="356">
        <f t="shared" ref="GX56:GX57" si="862">+$F56</f>
        <v>8</v>
      </c>
      <c r="GY56" s="357"/>
      <c r="GZ56" s="358">
        <f t="shared" ref="GZ56:GZ57" si="863">ROUND(GY56,0)</f>
        <v>0</v>
      </c>
      <c r="HA56" s="358">
        <f t="shared" ref="HA56:HA57" si="864">ROUND(GZ56*(1+GY$188),0)</f>
        <v>0</v>
      </c>
      <c r="HB56" s="359" t="str">
        <f t="shared" ref="HB56:HB64" si="865">IF(HA56&gt;$H56,"SOBRE PASA","CUMPLE")</f>
        <v>CUMPLE</v>
      </c>
      <c r="HC56" s="358">
        <f>ROUND(GZ56*(1+GY$181+GY$182+GY$183+GY$188),0)</f>
        <v>0</v>
      </c>
      <c r="HD56" s="360">
        <f t="shared" ref="HD56:HD57" si="866">ROUND(HC56*GX56,0)</f>
        <v>0</v>
      </c>
      <c r="HE56" s="266">
        <f t="shared" ref="HE56:HE57" si="867">+$F56</f>
        <v>8</v>
      </c>
      <c r="HF56" s="411">
        <v>92657</v>
      </c>
      <c r="HG56" s="268">
        <f t="shared" ref="HG56:HG57" si="868">ROUND(HF56,0)</f>
        <v>92657</v>
      </c>
      <c r="HH56" s="268">
        <f t="shared" ref="HH56:HH57" si="869">ROUND(HG56*(1+HF$188),0)</f>
        <v>120454</v>
      </c>
      <c r="HI56" s="269" t="str">
        <f t="shared" ref="HI56:HI64" si="870">IF(HH56&gt;$H56,"SOBRE PASA","CUMPLE")</f>
        <v>CUMPLE</v>
      </c>
      <c r="HJ56" s="268">
        <f>ROUND(HG56*(1+HF$181+HF$182+HF$183+HF$188),0)</f>
        <v>127669</v>
      </c>
      <c r="HK56" s="270">
        <f t="shared" ref="HK56:HK57" si="871">ROUND(HJ56*HE56,0)</f>
        <v>1021352</v>
      </c>
      <c r="HL56" s="266">
        <f t="shared" ref="HL56:HL57" si="872">+$F56</f>
        <v>8</v>
      </c>
      <c r="HM56" s="417">
        <v>93432</v>
      </c>
      <c r="HN56" s="268">
        <f t="shared" ref="HN56:HN57" si="873">ROUND(HM56,0)</f>
        <v>93432</v>
      </c>
      <c r="HO56" s="268">
        <f t="shared" ref="HO56:HO57" si="874">ROUND(HN56*(1+HM$188),0)</f>
        <v>121462</v>
      </c>
      <c r="HP56" s="269" t="str">
        <f t="shared" ref="HP56:HP64" si="875">IF(HO56&gt;$H56,"SOBRE PASA","CUMPLE")</f>
        <v>CUMPLE</v>
      </c>
      <c r="HQ56" s="268">
        <f>ROUND(HN56*(1+HM$181+HM$182+HM$183+HM$188),0)</f>
        <v>128737</v>
      </c>
      <c r="HR56" s="270">
        <f t="shared" ref="HR56:HR57" si="876">ROUND(HQ56*HL56,0)</f>
        <v>1029896</v>
      </c>
      <c r="HS56" s="266">
        <f t="shared" ref="HS56:HS57" si="877">+$F56</f>
        <v>8</v>
      </c>
      <c r="HT56" s="196">
        <v>93062</v>
      </c>
      <c r="HU56" s="268">
        <f t="shared" ref="HU56:HU57" si="878">ROUND(HT56,0)</f>
        <v>93062</v>
      </c>
      <c r="HV56" s="268">
        <f t="shared" ref="HV56:HV57" si="879">ROUND(HU56*(1+HT$188),0)</f>
        <v>120981</v>
      </c>
      <c r="HW56" s="269" t="str">
        <f t="shared" ref="HW56:HW64" si="880">IF(HV56&gt;$H56,"SOBRE PASA","CUMPLE")</f>
        <v>CUMPLE</v>
      </c>
      <c r="HX56" s="268">
        <f>ROUND(HU56*(1+HT$181+HT$182+HT$183+HT$188),0)</f>
        <v>128227</v>
      </c>
      <c r="HY56" s="270">
        <f t="shared" ref="HY56:HY57" si="881">ROUND(HX56*HS56,0)</f>
        <v>1025816</v>
      </c>
      <c r="HZ56" s="356">
        <f t="shared" ref="HZ56:HZ57" si="882">+$F56</f>
        <v>8</v>
      </c>
      <c r="IA56" s="357"/>
      <c r="IB56" s="358">
        <f t="shared" ref="IB56:IB57" si="883">ROUND(IA56,0)</f>
        <v>0</v>
      </c>
      <c r="IC56" s="358">
        <f t="shared" ref="IC56:IC57" si="884">ROUND(IB56*(1+IA$188),0)</f>
        <v>0</v>
      </c>
      <c r="ID56" s="359" t="str">
        <f t="shared" ref="ID56:ID64" si="885">IF(IC56&gt;$H56,"SOBRE PASA","CUMPLE")</f>
        <v>CUMPLE</v>
      </c>
      <c r="IE56" s="358">
        <f>ROUND(IB56*(1+IA$181+IA$182+IA$183+IA$188),0)</f>
        <v>0</v>
      </c>
      <c r="IF56" s="360">
        <f t="shared" ref="IF56:IF57" si="886">ROUND(IE56*HZ56,0)</f>
        <v>0</v>
      </c>
    </row>
    <row r="57" spans="1:240" ht="30" customHeight="1" x14ac:dyDescent="0.3">
      <c r="A57" s="174"/>
      <c r="B57" s="192">
        <v>4.0019999999999998</v>
      </c>
      <c r="C57" s="193">
        <v>11147</v>
      </c>
      <c r="D57" s="194" t="s">
        <v>658</v>
      </c>
      <c r="E57" s="193" t="s">
        <v>611</v>
      </c>
      <c r="F57" s="195">
        <v>94</v>
      </c>
      <c r="G57" s="196">
        <v>53132</v>
      </c>
      <c r="H57" s="197">
        <f t="shared" si="724"/>
        <v>69072</v>
      </c>
      <c r="J57" s="356">
        <f t="shared" si="725"/>
        <v>94</v>
      </c>
      <c r="K57" s="357"/>
      <c r="L57" s="358">
        <f t="shared" si="201"/>
        <v>0</v>
      </c>
      <c r="M57" s="358">
        <f t="shared" si="202"/>
        <v>0</v>
      </c>
      <c r="N57" s="359" t="str">
        <f t="shared" si="726"/>
        <v>CUMPLE</v>
      </c>
      <c r="O57" s="358">
        <f>ROUND(L57*(1+K$181+K$182+K$183+K$188),0)</f>
        <v>0</v>
      </c>
      <c r="P57" s="360">
        <f t="shared" si="205"/>
        <v>0</v>
      </c>
      <c r="Q57" s="266">
        <f t="shared" si="727"/>
        <v>94</v>
      </c>
      <c r="R57" s="267">
        <v>49719</v>
      </c>
      <c r="S57" s="268">
        <f t="shared" si="728"/>
        <v>49719</v>
      </c>
      <c r="T57" s="268">
        <f t="shared" si="729"/>
        <v>64635</v>
      </c>
      <c r="U57" s="269" t="str">
        <f t="shared" si="730"/>
        <v>CUMPLE</v>
      </c>
      <c r="V57" s="268">
        <f>ROUND(S57*(1+R$181+R$182+R$183+R$188),0)</f>
        <v>68506</v>
      </c>
      <c r="W57" s="270">
        <f t="shared" si="731"/>
        <v>6439564</v>
      </c>
      <c r="X57" s="266">
        <f t="shared" si="732"/>
        <v>94</v>
      </c>
      <c r="Y57" s="267">
        <v>53100</v>
      </c>
      <c r="Z57" s="268">
        <f t="shared" si="733"/>
        <v>53100</v>
      </c>
      <c r="AA57" s="268">
        <f t="shared" si="734"/>
        <v>69030</v>
      </c>
      <c r="AB57" s="269" t="str">
        <f t="shared" si="735"/>
        <v>CUMPLE</v>
      </c>
      <c r="AC57" s="268">
        <f>ROUND(Z57*(1+Y$181+Y$182+Y$183+Y$188),0)</f>
        <v>73165</v>
      </c>
      <c r="AD57" s="270">
        <f t="shared" si="736"/>
        <v>6877510</v>
      </c>
      <c r="AE57" s="266">
        <f t="shared" si="737"/>
        <v>94</v>
      </c>
      <c r="AF57" s="267">
        <v>49200</v>
      </c>
      <c r="AG57" s="268">
        <f t="shared" si="738"/>
        <v>49200</v>
      </c>
      <c r="AH57" s="268">
        <f t="shared" si="739"/>
        <v>63960</v>
      </c>
      <c r="AI57" s="269" t="str">
        <f t="shared" si="740"/>
        <v>CUMPLE</v>
      </c>
      <c r="AJ57" s="268">
        <f>ROUND(AG57*(1+AF$181+AF$182+AF$183+AF$188),0)</f>
        <v>67791</v>
      </c>
      <c r="AK57" s="270">
        <f t="shared" si="741"/>
        <v>6372354</v>
      </c>
      <c r="AL57" s="356">
        <f t="shared" si="742"/>
        <v>94</v>
      </c>
      <c r="AM57" s="357"/>
      <c r="AN57" s="358">
        <f t="shared" si="743"/>
        <v>0</v>
      </c>
      <c r="AO57" s="358">
        <f t="shared" si="744"/>
        <v>0</v>
      </c>
      <c r="AP57" s="359" t="str">
        <f t="shared" si="745"/>
        <v>CUMPLE</v>
      </c>
      <c r="AQ57" s="358">
        <f>ROUND(AN57*(1+AM$181+AM$182+AM$183+AM$188),0)</f>
        <v>0</v>
      </c>
      <c r="AR57" s="360">
        <f t="shared" si="746"/>
        <v>0</v>
      </c>
      <c r="AS57" s="266">
        <f t="shared" si="747"/>
        <v>94</v>
      </c>
      <c r="AT57" s="434">
        <v>48028</v>
      </c>
      <c r="AU57" s="268">
        <f t="shared" si="748"/>
        <v>48028</v>
      </c>
      <c r="AV57" s="268">
        <f t="shared" si="749"/>
        <v>62436</v>
      </c>
      <c r="AW57" s="269" t="str">
        <f t="shared" si="750"/>
        <v>CUMPLE</v>
      </c>
      <c r="AX57" s="268">
        <f>ROUND(AU57*(1+AT$181+AT$182+AT$183+AT$188),0)</f>
        <v>66176</v>
      </c>
      <c r="AY57" s="270">
        <f t="shared" si="751"/>
        <v>6220544</v>
      </c>
      <c r="AZ57" s="266">
        <f t="shared" si="752"/>
        <v>94</v>
      </c>
      <c r="BA57" s="439">
        <v>50544</v>
      </c>
      <c r="BB57" s="268">
        <f t="shared" si="753"/>
        <v>50544</v>
      </c>
      <c r="BC57" s="268">
        <f t="shared" si="754"/>
        <v>65707</v>
      </c>
      <c r="BD57" s="269" t="str">
        <f t="shared" si="755"/>
        <v>CUMPLE</v>
      </c>
      <c r="BE57" s="268">
        <f>ROUND(BB57*(1+BA$181+BA$182+BA$183+BA$188),0)</f>
        <v>69643</v>
      </c>
      <c r="BF57" s="270">
        <f t="shared" si="756"/>
        <v>6546442</v>
      </c>
      <c r="BG57" s="266">
        <f t="shared" si="757"/>
        <v>94</v>
      </c>
      <c r="BH57" s="196">
        <v>50209</v>
      </c>
      <c r="BI57" s="268">
        <f t="shared" si="758"/>
        <v>50209</v>
      </c>
      <c r="BJ57" s="268">
        <f t="shared" si="759"/>
        <v>65272</v>
      </c>
      <c r="BK57" s="269" t="str">
        <f t="shared" si="760"/>
        <v>CUMPLE</v>
      </c>
      <c r="BL57" s="268">
        <f>ROUND(BI57*(1+BH$181+BH$182+BH$183+BH$188),0)</f>
        <v>69181</v>
      </c>
      <c r="BM57" s="270">
        <f t="shared" si="761"/>
        <v>6503014</v>
      </c>
      <c r="BN57" s="266">
        <f t="shared" si="762"/>
        <v>94</v>
      </c>
      <c r="BO57" s="196">
        <v>48188</v>
      </c>
      <c r="BP57" s="268">
        <f t="shared" si="763"/>
        <v>48188</v>
      </c>
      <c r="BQ57" s="268">
        <f t="shared" si="764"/>
        <v>62644</v>
      </c>
      <c r="BR57" s="269" t="str">
        <f t="shared" si="765"/>
        <v>CUMPLE</v>
      </c>
      <c r="BS57" s="268">
        <f>ROUND(BP57*(1+BO$181+BO$182+BO$183+BO$188),0)</f>
        <v>66397</v>
      </c>
      <c r="BT57" s="270">
        <f t="shared" si="766"/>
        <v>6241318</v>
      </c>
      <c r="BU57" s="266">
        <f t="shared" si="767"/>
        <v>94</v>
      </c>
      <c r="BV57" s="441">
        <v>50481</v>
      </c>
      <c r="BW57" s="268">
        <f t="shared" si="768"/>
        <v>50481</v>
      </c>
      <c r="BX57" s="268">
        <f t="shared" si="769"/>
        <v>65625</v>
      </c>
      <c r="BY57" s="269" t="str">
        <f t="shared" si="770"/>
        <v>CUMPLE</v>
      </c>
      <c r="BZ57" s="268">
        <f>ROUND(BW57*(1+BV$181+BV$182+BV$183+BV$188),0)</f>
        <v>69556</v>
      </c>
      <c r="CA57" s="270">
        <f t="shared" si="771"/>
        <v>6538264</v>
      </c>
      <c r="CB57" s="266">
        <f t="shared" si="772"/>
        <v>94</v>
      </c>
      <c r="CC57" s="267">
        <v>49251</v>
      </c>
      <c r="CD57" s="268">
        <f t="shared" si="773"/>
        <v>49251</v>
      </c>
      <c r="CE57" s="268">
        <f t="shared" si="774"/>
        <v>64026</v>
      </c>
      <c r="CF57" s="269" t="str">
        <f t="shared" si="775"/>
        <v>CUMPLE</v>
      </c>
      <c r="CG57" s="268">
        <f>ROUND(CD57*(1+CC$181+CC$182+CC$183+CC$188),0)</f>
        <v>67861</v>
      </c>
      <c r="CH57" s="270">
        <f t="shared" si="776"/>
        <v>6378934</v>
      </c>
      <c r="CI57" s="266">
        <f t="shared" si="777"/>
        <v>94</v>
      </c>
      <c r="CJ57" s="267">
        <v>50794</v>
      </c>
      <c r="CK57" s="268">
        <f t="shared" si="778"/>
        <v>50794</v>
      </c>
      <c r="CL57" s="268">
        <f t="shared" si="779"/>
        <v>66032</v>
      </c>
      <c r="CM57" s="269" t="str">
        <f t="shared" si="780"/>
        <v>CUMPLE</v>
      </c>
      <c r="CN57" s="268">
        <f>ROUND(CK57*(1+CJ$181+CJ$182+CJ$183+CJ$188),0)</f>
        <v>69987</v>
      </c>
      <c r="CO57" s="270">
        <f t="shared" si="781"/>
        <v>6578778</v>
      </c>
      <c r="CP57" s="266">
        <f t="shared" si="782"/>
        <v>94</v>
      </c>
      <c r="CQ57" s="267">
        <v>50167</v>
      </c>
      <c r="CR57" s="268">
        <f t="shared" si="783"/>
        <v>50167</v>
      </c>
      <c r="CS57" s="268">
        <f t="shared" si="784"/>
        <v>65217</v>
      </c>
      <c r="CT57" s="269" t="str">
        <f t="shared" si="785"/>
        <v>CUMPLE</v>
      </c>
      <c r="CU57" s="268">
        <f>ROUND(CR57*(1+CQ$181+CQ$182+CQ$183+CQ$188),0)</f>
        <v>69123</v>
      </c>
      <c r="CV57" s="270">
        <f t="shared" si="786"/>
        <v>6497562</v>
      </c>
      <c r="CW57" s="266">
        <f t="shared" si="787"/>
        <v>94</v>
      </c>
      <c r="CX57" s="196">
        <v>50472</v>
      </c>
      <c r="CY57" s="268">
        <f t="shared" si="788"/>
        <v>50472</v>
      </c>
      <c r="CZ57" s="268">
        <f t="shared" si="789"/>
        <v>65614</v>
      </c>
      <c r="DA57" s="269" t="str">
        <f t="shared" si="790"/>
        <v>CUMPLE</v>
      </c>
      <c r="DB57" s="268">
        <f>ROUND(CY57*(1+CX$181+CX$182+CX$183+CX$188),0)</f>
        <v>69544</v>
      </c>
      <c r="DC57" s="270">
        <f t="shared" si="791"/>
        <v>6537136</v>
      </c>
      <c r="DD57" s="266">
        <f t="shared" si="792"/>
        <v>94</v>
      </c>
      <c r="DE57" s="267">
        <v>49030</v>
      </c>
      <c r="DF57" s="268">
        <f t="shared" si="793"/>
        <v>49030</v>
      </c>
      <c r="DG57" s="268">
        <f t="shared" si="794"/>
        <v>63739</v>
      </c>
      <c r="DH57" s="269" t="str">
        <f t="shared" si="795"/>
        <v>CUMPLE</v>
      </c>
      <c r="DI57" s="268">
        <f>ROUND(DF57*(1+DE$181+DE$182+DE$183+DE$188),0)</f>
        <v>67557</v>
      </c>
      <c r="DJ57" s="270">
        <f t="shared" si="796"/>
        <v>6350358</v>
      </c>
      <c r="DK57" s="266">
        <f t="shared" si="797"/>
        <v>94</v>
      </c>
      <c r="DL57" s="267">
        <v>50316</v>
      </c>
      <c r="DM57" s="268">
        <f t="shared" si="798"/>
        <v>50316</v>
      </c>
      <c r="DN57" s="268">
        <f t="shared" si="799"/>
        <v>65411</v>
      </c>
      <c r="DO57" s="269" t="str">
        <f t="shared" si="800"/>
        <v>CUMPLE</v>
      </c>
      <c r="DP57" s="268">
        <f>ROUND(DM57*(1+DL$181+DL$182+DL$183+DL$188),0)</f>
        <v>69329</v>
      </c>
      <c r="DQ57" s="270">
        <f t="shared" si="801"/>
        <v>6516926</v>
      </c>
      <c r="DR57" s="356">
        <f t="shared" si="802"/>
        <v>94</v>
      </c>
      <c r="DS57" s="357"/>
      <c r="DT57" s="358">
        <f t="shared" si="803"/>
        <v>0</v>
      </c>
      <c r="DU57" s="358">
        <f t="shared" si="804"/>
        <v>0</v>
      </c>
      <c r="DV57" s="359" t="str">
        <f t="shared" si="805"/>
        <v>CUMPLE</v>
      </c>
      <c r="DW57" s="358">
        <f>ROUND(DT57*(1+DS$181+DS$182+DS$183+DS$188),0)</f>
        <v>0</v>
      </c>
      <c r="DX57" s="360">
        <f t="shared" si="806"/>
        <v>0</v>
      </c>
      <c r="DY57" s="356">
        <f t="shared" si="807"/>
        <v>94</v>
      </c>
      <c r="DZ57" s="357"/>
      <c r="EA57" s="358">
        <f t="shared" si="808"/>
        <v>0</v>
      </c>
      <c r="EB57" s="358">
        <f t="shared" si="809"/>
        <v>0</v>
      </c>
      <c r="EC57" s="359" t="str">
        <f t="shared" si="810"/>
        <v>CUMPLE</v>
      </c>
      <c r="ED57" s="358">
        <f>ROUND(EA57*(1+DZ$181+DZ$182+DZ$183+DZ$188),0)</f>
        <v>0</v>
      </c>
      <c r="EE57" s="360">
        <f t="shared" si="811"/>
        <v>0</v>
      </c>
      <c r="EF57" s="266">
        <f t="shared" si="812"/>
        <v>94</v>
      </c>
      <c r="EG57" s="267">
        <v>48972</v>
      </c>
      <c r="EH57" s="268">
        <f t="shared" si="813"/>
        <v>48972</v>
      </c>
      <c r="EI57" s="268">
        <f t="shared" si="814"/>
        <v>63664</v>
      </c>
      <c r="EJ57" s="269" t="str">
        <f t="shared" si="815"/>
        <v>CUMPLE</v>
      </c>
      <c r="EK57" s="268">
        <f>ROUND(EH57*(1+EG$181+EG$182+EG$183+EG$188),0)</f>
        <v>67477</v>
      </c>
      <c r="EL57" s="270">
        <f t="shared" si="816"/>
        <v>6342838</v>
      </c>
      <c r="EM57" s="356">
        <f t="shared" si="817"/>
        <v>94</v>
      </c>
      <c r="EN57" s="357"/>
      <c r="EO57" s="358">
        <f t="shared" si="818"/>
        <v>0</v>
      </c>
      <c r="EP57" s="358">
        <f t="shared" si="819"/>
        <v>0</v>
      </c>
      <c r="EQ57" s="359" t="str">
        <f t="shared" si="820"/>
        <v>CUMPLE</v>
      </c>
      <c r="ER57" s="358">
        <f>ROUND(EO57*(1+EN$181+EN$182+EN$183+EN$188),0)</f>
        <v>0</v>
      </c>
      <c r="ES57" s="360">
        <f t="shared" si="821"/>
        <v>0</v>
      </c>
      <c r="ET57" s="266">
        <f t="shared" si="822"/>
        <v>94</v>
      </c>
      <c r="EU57" s="267">
        <v>51538</v>
      </c>
      <c r="EV57" s="268">
        <f t="shared" si="823"/>
        <v>51538</v>
      </c>
      <c r="EW57" s="268">
        <f t="shared" si="824"/>
        <v>66999</v>
      </c>
      <c r="EX57" s="269" t="str">
        <f t="shared" si="825"/>
        <v>CUMPLE</v>
      </c>
      <c r="EY57" s="268">
        <f>ROUND(EV57*(1+EU$181+EU$182+EU$183+EU$188),0)</f>
        <v>71012</v>
      </c>
      <c r="EZ57" s="270">
        <f t="shared" si="826"/>
        <v>6675128</v>
      </c>
      <c r="FA57" s="266">
        <f t="shared" si="827"/>
        <v>94</v>
      </c>
      <c r="FB57" s="196">
        <v>50406</v>
      </c>
      <c r="FC57" s="268">
        <f t="shared" si="828"/>
        <v>50406</v>
      </c>
      <c r="FD57" s="268">
        <f t="shared" si="829"/>
        <v>65528</v>
      </c>
      <c r="FE57" s="269" t="str">
        <f t="shared" si="830"/>
        <v>CUMPLE</v>
      </c>
      <c r="FF57" s="268">
        <f>ROUND(FC57*(1+FB$181+FB$182+FB$183+FB$188),0)</f>
        <v>69453</v>
      </c>
      <c r="FG57" s="270">
        <f t="shared" si="831"/>
        <v>6528582</v>
      </c>
      <c r="FH57" s="266">
        <f t="shared" si="832"/>
        <v>94</v>
      </c>
      <c r="FI57" s="267">
        <v>49553</v>
      </c>
      <c r="FJ57" s="268">
        <f t="shared" si="833"/>
        <v>49553</v>
      </c>
      <c r="FK57" s="268">
        <f t="shared" si="834"/>
        <v>64419</v>
      </c>
      <c r="FL57" s="269" t="str">
        <f t="shared" si="835"/>
        <v>CUMPLE</v>
      </c>
      <c r="FM57" s="268">
        <f>ROUND(FJ57*(1+FI$181+FI$182+FI$183+FI$188),0)</f>
        <v>68277</v>
      </c>
      <c r="FN57" s="270">
        <f t="shared" si="836"/>
        <v>6418038</v>
      </c>
      <c r="FO57" s="266">
        <f t="shared" si="837"/>
        <v>94</v>
      </c>
      <c r="FP57" s="267" t="s">
        <v>855</v>
      </c>
      <c r="FQ57" s="268">
        <f t="shared" si="838"/>
        <v>49161</v>
      </c>
      <c r="FR57" s="268">
        <f t="shared" si="839"/>
        <v>63909</v>
      </c>
      <c r="FS57" s="269" t="str">
        <f t="shared" si="840"/>
        <v>CUMPLE</v>
      </c>
      <c r="FT57" s="268">
        <f>ROUND(FQ57*(1+FP$181+FP$182+FP$183+FP$188),0)</f>
        <v>67737</v>
      </c>
      <c r="FU57" s="270">
        <f t="shared" si="841"/>
        <v>6367278</v>
      </c>
      <c r="FV57" s="266">
        <f t="shared" si="842"/>
        <v>94</v>
      </c>
      <c r="FW57" s="267">
        <v>49981</v>
      </c>
      <c r="FX57" s="268">
        <f t="shared" si="843"/>
        <v>49981</v>
      </c>
      <c r="FY57" s="268">
        <f t="shared" si="844"/>
        <v>64975</v>
      </c>
      <c r="FZ57" s="269" t="str">
        <f t="shared" si="845"/>
        <v>CUMPLE</v>
      </c>
      <c r="GA57" s="268">
        <f>ROUND(FX57*(1+FW$181+FW$182+FW$183+FW$188),0)</f>
        <v>68867</v>
      </c>
      <c r="GB57" s="270">
        <f t="shared" si="846"/>
        <v>6473498</v>
      </c>
      <c r="GC57" s="356">
        <f t="shared" si="847"/>
        <v>94</v>
      </c>
      <c r="GD57" s="357"/>
      <c r="GE57" s="358">
        <f t="shared" si="848"/>
        <v>0</v>
      </c>
      <c r="GF57" s="358">
        <f t="shared" si="849"/>
        <v>0</v>
      </c>
      <c r="GG57" s="359" t="str">
        <f t="shared" si="850"/>
        <v>CUMPLE</v>
      </c>
      <c r="GH57" s="358">
        <f>ROUND(GE57*(1+GD$181+GD$182+GD$183+GD$188),0)</f>
        <v>0</v>
      </c>
      <c r="GI57" s="360">
        <f t="shared" si="851"/>
        <v>0</v>
      </c>
      <c r="GJ57" s="266">
        <f t="shared" si="852"/>
        <v>94</v>
      </c>
      <c r="GK57" s="196">
        <v>50552</v>
      </c>
      <c r="GL57" s="268">
        <f t="shared" si="853"/>
        <v>50552</v>
      </c>
      <c r="GM57" s="268">
        <f t="shared" si="854"/>
        <v>65718</v>
      </c>
      <c r="GN57" s="269" t="str">
        <f t="shared" si="855"/>
        <v>CUMPLE</v>
      </c>
      <c r="GO57" s="268">
        <f>ROUND(GL57*(1+GK$181+GK$182+GK$183+GK$188),0)</f>
        <v>69654</v>
      </c>
      <c r="GP57" s="270">
        <f t="shared" si="856"/>
        <v>6547476</v>
      </c>
      <c r="GQ57" s="266">
        <f t="shared" si="857"/>
        <v>94</v>
      </c>
      <c r="GR57" s="407">
        <v>50656</v>
      </c>
      <c r="GS57" s="268">
        <f t="shared" si="858"/>
        <v>50656</v>
      </c>
      <c r="GT57" s="268">
        <f t="shared" si="859"/>
        <v>65853</v>
      </c>
      <c r="GU57" s="269" t="str">
        <f t="shared" si="860"/>
        <v>CUMPLE</v>
      </c>
      <c r="GV57" s="268">
        <f>ROUND(GS57*(1+GR$181+GR$182+GR$183+GR$188),0)</f>
        <v>69797</v>
      </c>
      <c r="GW57" s="270">
        <f t="shared" si="861"/>
        <v>6560918</v>
      </c>
      <c r="GX57" s="356">
        <f t="shared" si="862"/>
        <v>94</v>
      </c>
      <c r="GY57" s="357"/>
      <c r="GZ57" s="358">
        <f t="shared" si="863"/>
        <v>0</v>
      </c>
      <c r="HA57" s="358">
        <f t="shared" si="864"/>
        <v>0</v>
      </c>
      <c r="HB57" s="359" t="str">
        <f t="shared" si="865"/>
        <v>CUMPLE</v>
      </c>
      <c r="HC57" s="358">
        <f>ROUND(GZ57*(1+GY$181+GY$182+GY$183+GY$188),0)</f>
        <v>0</v>
      </c>
      <c r="HD57" s="360">
        <f t="shared" si="866"/>
        <v>0</v>
      </c>
      <c r="HE57" s="266">
        <f t="shared" si="867"/>
        <v>94</v>
      </c>
      <c r="HF57" s="411">
        <v>50125</v>
      </c>
      <c r="HG57" s="268">
        <f t="shared" si="868"/>
        <v>50125</v>
      </c>
      <c r="HH57" s="268">
        <f t="shared" si="869"/>
        <v>65163</v>
      </c>
      <c r="HI57" s="269" t="str">
        <f t="shared" si="870"/>
        <v>CUMPLE</v>
      </c>
      <c r="HJ57" s="268">
        <f>ROUND(HG57*(1+HF$181+HF$182+HF$183+HF$188),0)</f>
        <v>69066</v>
      </c>
      <c r="HK57" s="270">
        <f t="shared" si="871"/>
        <v>6492204</v>
      </c>
      <c r="HL57" s="266">
        <f t="shared" si="872"/>
        <v>94</v>
      </c>
      <c r="HM57" s="417">
        <v>50544</v>
      </c>
      <c r="HN57" s="268">
        <f t="shared" si="873"/>
        <v>50544</v>
      </c>
      <c r="HO57" s="268">
        <f t="shared" si="874"/>
        <v>65707</v>
      </c>
      <c r="HP57" s="269" t="str">
        <f t="shared" si="875"/>
        <v>CUMPLE</v>
      </c>
      <c r="HQ57" s="268">
        <f>ROUND(HN57*(1+HM$181+HM$182+HM$183+HM$188),0)</f>
        <v>69643</v>
      </c>
      <c r="HR57" s="270">
        <f t="shared" si="876"/>
        <v>6546442</v>
      </c>
      <c r="HS57" s="266">
        <f t="shared" si="877"/>
        <v>94</v>
      </c>
      <c r="HT57" s="196">
        <v>50344</v>
      </c>
      <c r="HU57" s="268">
        <f t="shared" si="878"/>
        <v>50344</v>
      </c>
      <c r="HV57" s="268">
        <f t="shared" si="879"/>
        <v>65447</v>
      </c>
      <c r="HW57" s="269" t="str">
        <f t="shared" si="880"/>
        <v>CUMPLE</v>
      </c>
      <c r="HX57" s="268">
        <f>ROUND(HU57*(1+HT$181+HT$182+HT$183+HT$188),0)</f>
        <v>69367</v>
      </c>
      <c r="HY57" s="270">
        <f t="shared" si="881"/>
        <v>6520498</v>
      </c>
      <c r="HZ57" s="356">
        <f t="shared" si="882"/>
        <v>94</v>
      </c>
      <c r="IA57" s="357"/>
      <c r="IB57" s="358">
        <f t="shared" si="883"/>
        <v>0</v>
      </c>
      <c r="IC57" s="358">
        <f t="shared" si="884"/>
        <v>0</v>
      </c>
      <c r="ID57" s="359" t="str">
        <f t="shared" si="885"/>
        <v>CUMPLE</v>
      </c>
      <c r="IE57" s="358">
        <f>ROUND(IB57*(1+IA$181+IA$182+IA$183+IA$188),0)</f>
        <v>0</v>
      </c>
      <c r="IF57" s="360">
        <f t="shared" si="886"/>
        <v>0</v>
      </c>
    </row>
    <row r="58" spans="1:240" ht="30" customHeight="1" x14ac:dyDescent="0.3">
      <c r="A58" s="174"/>
      <c r="B58" s="184"/>
      <c r="C58" s="187" t="s">
        <v>608</v>
      </c>
      <c r="D58" s="200" t="s">
        <v>659</v>
      </c>
      <c r="E58" s="187" t="s">
        <v>644</v>
      </c>
      <c r="F58" s="202"/>
      <c r="G58" s="201"/>
      <c r="H58" s="203"/>
      <c r="J58" s="364" t="s">
        <v>644</v>
      </c>
      <c r="K58" s="365"/>
      <c r="L58" s="365" t="s">
        <v>644</v>
      </c>
      <c r="M58" s="365" t="s">
        <v>644</v>
      </c>
      <c r="N58" s="365" t="s">
        <v>644</v>
      </c>
      <c r="O58" s="365" t="s">
        <v>644</v>
      </c>
      <c r="P58" s="366" t="s">
        <v>644</v>
      </c>
      <c r="Q58" s="279" t="s">
        <v>644</v>
      </c>
      <c r="R58" s="431"/>
      <c r="S58" s="280" t="s">
        <v>644</v>
      </c>
      <c r="T58" s="280" t="s">
        <v>644</v>
      </c>
      <c r="U58" s="280" t="s">
        <v>644</v>
      </c>
      <c r="V58" s="280" t="s">
        <v>644</v>
      </c>
      <c r="W58" s="281" t="s">
        <v>644</v>
      </c>
      <c r="X58" s="279" t="s">
        <v>644</v>
      </c>
      <c r="Y58" s="431"/>
      <c r="Z58" s="280" t="s">
        <v>644</v>
      </c>
      <c r="AA58" s="280" t="s">
        <v>644</v>
      </c>
      <c r="AB58" s="280" t="s">
        <v>644</v>
      </c>
      <c r="AC58" s="280" t="s">
        <v>644</v>
      </c>
      <c r="AD58" s="281" t="s">
        <v>644</v>
      </c>
      <c r="AE58" s="279" t="s">
        <v>644</v>
      </c>
      <c r="AF58" s="431"/>
      <c r="AG58" s="280" t="s">
        <v>644</v>
      </c>
      <c r="AH58" s="280" t="s">
        <v>644</v>
      </c>
      <c r="AI58" s="280" t="s">
        <v>644</v>
      </c>
      <c r="AJ58" s="280" t="s">
        <v>644</v>
      </c>
      <c r="AK58" s="281" t="s">
        <v>644</v>
      </c>
      <c r="AL58" s="364" t="s">
        <v>644</v>
      </c>
      <c r="AM58" s="365"/>
      <c r="AN58" s="365" t="s">
        <v>644</v>
      </c>
      <c r="AO58" s="365" t="s">
        <v>644</v>
      </c>
      <c r="AP58" s="365" t="s">
        <v>644</v>
      </c>
      <c r="AQ58" s="365" t="s">
        <v>644</v>
      </c>
      <c r="AR58" s="366" t="s">
        <v>644</v>
      </c>
      <c r="AS58" s="279" t="s">
        <v>644</v>
      </c>
      <c r="AT58" s="187"/>
      <c r="AU58" s="280" t="s">
        <v>644</v>
      </c>
      <c r="AV58" s="280" t="s">
        <v>644</v>
      </c>
      <c r="AW58" s="280" t="s">
        <v>644</v>
      </c>
      <c r="AX58" s="280" t="s">
        <v>644</v>
      </c>
      <c r="AY58" s="281" t="s">
        <v>644</v>
      </c>
      <c r="AZ58" s="279" t="s">
        <v>644</v>
      </c>
      <c r="BA58" s="431"/>
      <c r="BB58" s="280" t="s">
        <v>644</v>
      </c>
      <c r="BC58" s="280" t="s">
        <v>644</v>
      </c>
      <c r="BD58" s="280" t="s">
        <v>644</v>
      </c>
      <c r="BE58" s="280" t="s">
        <v>644</v>
      </c>
      <c r="BF58" s="281" t="s">
        <v>644</v>
      </c>
      <c r="BG58" s="279" t="s">
        <v>644</v>
      </c>
      <c r="BH58" s="431"/>
      <c r="BI58" s="280" t="s">
        <v>644</v>
      </c>
      <c r="BJ58" s="280" t="s">
        <v>644</v>
      </c>
      <c r="BK58" s="280" t="s">
        <v>644</v>
      </c>
      <c r="BL58" s="280" t="s">
        <v>644</v>
      </c>
      <c r="BM58" s="281" t="s">
        <v>644</v>
      </c>
      <c r="BN58" s="279" t="s">
        <v>644</v>
      </c>
      <c r="BO58" s="201"/>
      <c r="BP58" s="280" t="s">
        <v>644</v>
      </c>
      <c r="BQ58" s="280" t="s">
        <v>644</v>
      </c>
      <c r="BR58" s="280" t="s">
        <v>644</v>
      </c>
      <c r="BS58" s="280" t="s">
        <v>644</v>
      </c>
      <c r="BT58" s="281" t="s">
        <v>644</v>
      </c>
      <c r="BU58" s="279" t="s">
        <v>644</v>
      </c>
      <c r="BV58" s="431"/>
      <c r="BW58" s="280" t="s">
        <v>644</v>
      </c>
      <c r="BX58" s="280" t="s">
        <v>644</v>
      </c>
      <c r="BY58" s="280" t="s">
        <v>644</v>
      </c>
      <c r="BZ58" s="280" t="s">
        <v>644</v>
      </c>
      <c r="CA58" s="281" t="s">
        <v>644</v>
      </c>
      <c r="CB58" s="279" t="s">
        <v>644</v>
      </c>
      <c r="CC58" s="431"/>
      <c r="CD58" s="280" t="s">
        <v>644</v>
      </c>
      <c r="CE58" s="280" t="s">
        <v>644</v>
      </c>
      <c r="CF58" s="280" t="s">
        <v>644</v>
      </c>
      <c r="CG58" s="280" t="s">
        <v>644</v>
      </c>
      <c r="CH58" s="281" t="s">
        <v>644</v>
      </c>
      <c r="CI58" s="279" t="s">
        <v>644</v>
      </c>
      <c r="CJ58" s="431"/>
      <c r="CK58" s="280" t="s">
        <v>644</v>
      </c>
      <c r="CL58" s="280" t="s">
        <v>644</v>
      </c>
      <c r="CM58" s="280" t="s">
        <v>644</v>
      </c>
      <c r="CN58" s="280" t="s">
        <v>644</v>
      </c>
      <c r="CO58" s="281" t="s">
        <v>644</v>
      </c>
      <c r="CP58" s="279" t="s">
        <v>644</v>
      </c>
      <c r="CQ58" s="431"/>
      <c r="CR58" s="280" t="s">
        <v>644</v>
      </c>
      <c r="CS58" s="280" t="s">
        <v>644</v>
      </c>
      <c r="CT58" s="280" t="s">
        <v>644</v>
      </c>
      <c r="CU58" s="280" t="s">
        <v>644</v>
      </c>
      <c r="CV58" s="281" t="s">
        <v>644</v>
      </c>
      <c r="CW58" s="279" t="s">
        <v>644</v>
      </c>
      <c r="CX58" s="431"/>
      <c r="CY58" s="280" t="s">
        <v>644</v>
      </c>
      <c r="CZ58" s="280" t="s">
        <v>644</v>
      </c>
      <c r="DA58" s="280" t="s">
        <v>644</v>
      </c>
      <c r="DB58" s="280" t="s">
        <v>644</v>
      </c>
      <c r="DC58" s="281" t="s">
        <v>644</v>
      </c>
      <c r="DD58" s="279" t="s">
        <v>644</v>
      </c>
      <c r="DE58" s="431"/>
      <c r="DF58" s="280" t="s">
        <v>644</v>
      </c>
      <c r="DG58" s="280" t="s">
        <v>644</v>
      </c>
      <c r="DH58" s="280" t="s">
        <v>644</v>
      </c>
      <c r="DI58" s="280" t="s">
        <v>644</v>
      </c>
      <c r="DJ58" s="281" t="s">
        <v>644</v>
      </c>
      <c r="DK58" s="279" t="s">
        <v>644</v>
      </c>
      <c r="DL58" s="431"/>
      <c r="DM58" s="280" t="s">
        <v>644</v>
      </c>
      <c r="DN58" s="280" t="s">
        <v>644</v>
      </c>
      <c r="DO58" s="280" t="s">
        <v>644</v>
      </c>
      <c r="DP58" s="280" t="s">
        <v>644</v>
      </c>
      <c r="DQ58" s="281" t="s">
        <v>644</v>
      </c>
      <c r="DR58" s="364" t="s">
        <v>644</v>
      </c>
      <c r="DS58" s="365"/>
      <c r="DT58" s="365" t="s">
        <v>644</v>
      </c>
      <c r="DU58" s="365" t="s">
        <v>644</v>
      </c>
      <c r="DV58" s="365" t="s">
        <v>644</v>
      </c>
      <c r="DW58" s="365" t="s">
        <v>644</v>
      </c>
      <c r="DX58" s="366" t="s">
        <v>644</v>
      </c>
      <c r="DY58" s="364" t="s">
        <v>644</v>
      </c>
      <c r="DZ58" s="365"/>
      <c r="EA58" s="365" t="s">
        <v>644</v>
      </c>
      <c r="EB58" s="365" t="s">
        <v>644</v>
      </c>
      <c r="EC58" s="365" t="s">
        <v>644</v>
      </c>
      <c r="ED58" s="365" t="s">
        <v>644</v>
      </c>
      <c r="EE58" s="366" t="s">
        <v>644</v>
      </c>
      <c r="EF58" s="279" t="s">
        <v>644</v>
      </c>
      <c r="EG58" s="431"/>
      <c r="EH58" s="280" t="s">
        <v>644</v>
      </c>
      <c r="EI58" s="280" t="s">
        <v>644</v>
      </c>
      <c r="EJ58" s="280" t="s">
        <v>644</v>
      </c>
      <c r="EK58" s="280" t="s">
        <v>644</v>
      </c>
      <c r="EL58" s="281" t="s">
        <v>644</v>
      </c>
      <c r="EM58" s="364" t="s">
        <v>644</v>
      </c>
      <c r="EN58" s="365"/>
      <c r="EO58" s="365" t="s">
        <v>644</v>
      </c>
      <c r="EP58" s="365" t="s">
        <v>644</v>
      </c>
      <c r="EQ58" s="365" t="s">
        <v>644</v>
      </c>
      <c r="ER58" s="365" t="s">
        <v>644</v>
      </c>
      <c r="ES58" s="366" t="s">
        <v>644</v>
      </c>
      <c r="ET58" s="279" t="s">
        <v>644</v>
      </c>
      <c r="EU58" s="431"/>
      <c r="EV58" s="280" t="s">
        <v>644</v>
      </c>
      <c r="EW58" s="280" t="s">
        <v>644</v>
      </c>
      <c r="EX58" s="280" t="s">
        <v>644</v>
      </c>
      <c r="EY58" s="280" t="s">
        <v>644</v>
      </c>
      <c r="EZ58" s="281" t="s">
        <v>644</v>
      </c>
      <c r="FA58" s="279" t="s">
        <v>644</v>
      </c>
      <c r="FB58" s="201"/>
      <c r="FC58" s="280" t="s">
        <v>644</v>
      </c>
      <c r="FD58" s="280" t="s">
        <v>644</v>
      </c>
      <c r="FE58" s="280" t="s">
        <v>644</v>
      </c>
      <c r="FF58" s="280" t="s">
        <v>644</v>
      </c>
      <c r="FG58" s="281" t="s">
        <v>644</v>
      </c>
      <c r="FH58" s="279" t="s">
        <v>644</v>
      </c>
      <c r="FI58" s="280"/>
      <c r="FJ58" s="280" t="s">
        <v>644</v>
      </c>
      <c r="FK58" s="280" t="s">
        <v>644</v>
      </c>
      <c r="FL58" s="280" t="s">
        <v>644</v>
      </c>
      <c r="FM58" s="280" t="s">
        <v>644</v>
      </c>
      <c r="FN58" s="281" t="s">
        <v>644</v>
      </c>
      <c r="FO58" s="279" t="s">
        <v>644</v>
      </c>
      <c r="FP58" s="280"/>
      <c r="FQ58" s="280" t="s">
        <v>644</v>
      </c>
      <c r="FR58" s="280" t="s">
        <v>644</v>
      </c>
      <c r="FS58" s="280" t="s">
        <v>644</v>
      </c>
      <c r="FT58" s="280" t="s">
        <v>644</v>
      </c>
      <c r="FU58" s="281" t="s">
        <v>644</v>
      </c>
      <c r="FV58" s="279" t="s">
        <v>644</v>
      </c>
      <c r="FW58" s="280"/>
      <c r="FX58" s="280" t="s">
        <v>644</v>
      </c>
      <c r="FY58" s="280" t="s">
        <v>644</v>
      </c>
      <c r="FZ58" s="280" t="s">
        <v>644</v>
      </c>
      <c r="GA58" s="280" t="s">
        <v>644</v>
      </c>
      <c r="GB58" s="281" t="s">
        <v>644</v>
      </c>
      <c r="GC58" s="364" t="s">
        <v>644</v>
      </c>
      <c r="GD58" s="365"/>
      <c r="GE58" s="365" t="s">
        <v>644</v>
      </c>
      <c r="GF58" s="365" t="s">
        <v>644</v>
      </c>
      <c r="GG58" s="365" t="s">
        <v>644</v>
      </c>
      <c r="GH58" s="365" t="s">
        <v>644</v>
      </c>
      <c r="GI58" s="366" t="s">
        <v>644</v>
      </c>
      <c r="GJ58" s="279" t="s">
        <v>644</v>
      </c>
      <c r="GK58" s="201"/>
      <c r="GL58" s="280" t="s">
        <v>644</v>
      </c>
      <c r="GM58" s="280" t="s">
        <v>644</v>
      </c>
      <c r="GN58" s="280" t="s">
        <v>644</v>
      </c>
      <c r="GO58" s="280" t="s">
        <v>644</v>
      </c>
      <c r="GP58" s="281" t="s">
        <v>644</v>
      </c>
      <c r="GQ58" s="279" t="s">
        <v>644</v>
      </c>
      <c r="GR58" s="201"/>
      <c r="GS58" s="280" t="s">
        <v>644</v>
      </c>
      <c r="GT58" s="280" t="s">
        <v>644</v>
      </c>
      <c r="GU58" s="280" t="s">
        <v>644</v>
      </c>
      <c r="GV58" s="280" t="s">
        <v>644</v>
      </c>
      <c r="GW58" s="281" t="s">
        <v>644</v>
      </c>
      <c r="GX58" s="364" t="s">
        <v>644</v>
      </c>
      <c r="GY58" s="365"/>
      <c r="GZ58" s="365" t="s">
        <v>644</v>
      </c>
      <c r="HA58" s="365" t="s">
        <v>644</v>
      </c>
      <c r="HB58" s="365" t="s">
        <v>644</v>
      </c>
      <c r="HC58" s="365" t="s">
        <v>644</v>
      </c>
      <c r="HD58" s="366" t="s">
        <v>644</v>
      </c>
      <c r="HE58" s="279" t="s">
        <v>644</v>
      </c>
      <c r="HF58" s="414"/>
      <c r="HG58" s="280" t="s">
        <v>644</v>
      </c>
      <c r="HH58" s="280" t="s">
        <v>644</v>
      </c>
      <c r="HI58" s="280" t="s">
        <v>644</v>
      </c>
      <c r="HJ58" s="280" t="s">
        <v>644</v>
      </c>
      <c r="HK58" s="281" t="s">
        <v>644</v>
      </c>
      <c r="HL58" s="279" t="s">
        <v>644</v>
      </c>
      <c r="HM58" s="280"/>
      <c r="HN58" s="280" t="s">
        <v>644</v>
      </c>
      <c r="HO58" s="280" t="s">
        <v>644</v>
      </c>
      <c r="HP58" s="280" t="s">
        <v>644</v>
      </c>
      <c r="HQ58" s="280" t="s">
        <v>644</v>
      </c>
      <c r="HR58" s="281" t="s">
        <v>644</v>
      </c>
      <c r="HS58" s="279" t="s">
        <v>644</v>
      </c>
      <c r="HT58" s="423">
        <v>0</v>
      </c>
      <c r="HU58" s="280" t="s">
        <v>644</v>
      </c>
      <c r="HV58" s="280" t="s">
        <v>644</v>
      </c>
      <c r="HW58" s="280" t="s">
        <v>644</v>
      </c>
      <c r="HX58" s="280" t="s">
        <v>644</v>
      </c>
      <c r="HY58" s="281" t="s">
        <v>644</v>
      </c>
      <c r="HZ58" s="364" t="s">
        <v>644</v>
      </c>
      <c r="IA58" s="365"/>
      <c r="IB58" s="365" t="s">
        <v>644</v>
      </c>
      <c r="IC58" s="365" t="s">
        <v>644</v>
      </c>
      <c r="ID58" s="365" t="s">
        <v>644</v>
      </c>
      <c r="IE58" s="365" t="s">
        <v>644</v>
      </c>
      <c r="IF58" s="366" t="s">
        <v>644</v>
      </c>
    </row>
    <row r="59" spans="1:240" ht="30" customHeight="1" x14ac:dyDescent="0.3">
      <c r="A59" s="174"/>
      <c r="B59" s="192">
        <v>4.0030000000000001</v>
      </c>
      <c r="C59" s="193">
        <v>13878</v>
      </c>
      <c r="D59" s="194" t="s">
        <v>660</v>
      </c>
      <c r="E59" s="193" t="s">
        <v>620</v>
      </c>
      <c r="F59" s="195">
        <v>90</v>
      </c>
      <c r="G59" s="196">
        <v>48267</v>
      </c>
      <c r="H59" s="197">
        <f>ROUND(G59*(1+$F$188),0)</f>
        <v>62747</v>
      </c>
      <c r="J59" s="356">
        <f>+$F59</f>
        <v>90</v>
      </c>
      <c r="K59" s="357"/>
      <c r="L59" s="358">
        <f t="shared" si="201"/>
        <v>0</v>
      </c>
      <c r="M59" s="358">
        <f t="shared" si="202"/>
        <v>0</v>
      </c>
      <c r="N59" s="359" t="str">
        <f t="shared" si="726"/>
        <v>CUMPLE</v>
      </c>
      <c r="O59" s="358">
        <f>ROUND(L59*(1+K$181+K$182+K$183+K$188),0)</f>
        <v>0</v>
      </c>
      <c r="P59" s="360">
        <f t="shared" si="205"/>
        <v>0</v>
      </c>
      <c r="Q59" s="266">
        <f>+$F59</f>
        <v>90</v>
      </c>
      <c r="R59" s="267">
        <v>45166</v>
      </c>
      <c r="S59" s="268">
        <f t="shared" ref="S59" si="887">ROUND(R59,0)</f>
        <v>45166</v>
      </c>
      <c r="T59" s="268">
        <f t="shared" ref="T59" si="888">ROUND(S59*(1+R$188),0)</f>
        <v>58716</v>
      </c>
      <c r="U59" s="269" t="str">
        <f t="shared" si="730"/>
        <v>CUMPLE</v>
      </c>
      <c r="V59" s="268">
        <f>ROUND(S59*(1+R$181+R$182+R$183+R$188),0)</f>
        <v>62233</v>
      </c>
      <c r="W59" s="270">
        <f t="shared" ref="W59" si="889">ROUND(V59*Q59,0)</f>
        <v>5600970</v>
      </c>
      <c r="X59" s="266">
        <f>+$F59</f>
        <v>90</v>
      </c>
      <c r="Y59" s="267">
        <v>48200</v>
      </c>
      <c r="Z59" s="268">
        <f t="shared" ref="Z59" si="890">ROUND(Y59,0)</f>
        <v>48200</v>
      </c>
      <c r="AA59" s="268">
        <f t="shared" ref="AA59" si="891">ROUND(Z59*(1+Y$188),0)</f>
        <v>62660</v>
      </c>
      <c r="AB59" s="269" t="str">
        <f t="shared" si="735"/>
        <v>CUMPLE</v>
      </c>
      <c r="AC59" s="268">
        <f>ROUND(Z59*(1+Y$181+Y$182+Y$183+Y$188),0)</f>
        <v>66413</v>
      </c>
      <c r="AD59" s="270">
        <f t="shared" ref="AD59" si="892">ROUND(AC59*X59,0)</f>
        <v>5977170</v>
      </c>
      <c r="AE59" s="266">
        <f>+$F59</f>
        <v>90</v>
      </c>
      <c r="AF59" s="267">
        <v>44695</v>
      </c>
      <c r="AG59" s="268">
        <f t="shared" ref="AG59" si="893">ROUND(AF59,0)</f>
        <v>44695</v>
      </c>
      <c r="AH59" s="268">
        <f t="shared" ref="AH59" si="894">ROUND(AG59*(1+AF$188),0)</f>
        <v>58104</v>
      </c>
      <c r="AI59" s="269" t="str">
        <f t="shared" si="740"/>
        <v>CUMPLE</v>
      </c>
      <c r="AJ59" s="268">
        <f>ROUND(AG59*(1+AF$181+AF$182+AF$183+AF$188),0)</f>
        <v>61584</v>
      </c>
      <c r="AK59" s="270">
        <f t="shared" ref="AK59" si="895">ROUND(AJ59*AE59,0)</f>
        <v>5542560</v>
      </c>
      <c r="AL59" s="356">
        <f>+$F59</f>
        <v>90</v>
      </c>
      <c r="AM59" s="357"/>
      <c r="AN59" s="358">
        <f t="shared" ref="AN59" si="896">ROUND(AM59,0)</f>
        <v>0</v>
      </c>
      <c r="AO59" s="358">
        <f t="shared" ref="AO59" si="897">ROUND(AN59*(1+AM$188),0)</f>
        <v>0</v>
      </c>
      <c r="AP59" s="359" t="str">
        <f t="shared" si="745"/>
        <v>CUMPLE</v>
      </c>
      <c r="AQ59" s="358">
        <f>ROUND(AN59*(1+AM$181+AM$182+AM$183+AM$188),0)</f>
        <v>0</v>
      </c>
      <c r="AR59" s="360">
        <f t="shared" ref="AR59" si="898">ROUND(AQ59*AL59,0)</f>
        <v>0</v>
      </c>
      <c r="AS59" s="266">
        <f>+$F59</f>
        <v>90</v>
      </c>
      <c r="AT59" s="434">
        <v>43630</v>
      </c>
      <c r="AU59" s="268">
        <f t="shared" ref="AU59" si="899">ROUND(AT59,0)</f>
        <v>43630</v>
      </c>
      <c r="AV59" s="268">
        <f t="shared" ref="AV59" si="900">ROUND(AU59*(1+AT$188),0)</f>
        <v>56719</v>
      </c>
      <c r="AW59" s="269" t="str">
        <f t="shared" si="750"/>
        <v>CUMPLE</v>
      </c>
      <c r="AX59" s="268">
        <f>ROUND(AU59*(1+AT$181+AT$182+AT$183+AT$188),0)</f>
        <v>60116</v>
      </c>
      <c r="AY59" s="270">
        <f t="shared" ref="AY59" si="901">ROUND(AX59*AS59,0)</f>
        <v>5410440</v>
      </c>
      <c r="AZ59" s="266">
        <f>+$F59</f>
        <v>90</v>
      </c>
      <c r="BA59" s="439">
        <v>45916</v>
      </c>
      <c r="BB59" s="268">
        <f t="shared" ref="BB59" si="902">ROUND(BA59,0)</f>
        <v>45916</v>
      </c>
      <c r="BC59" s="268">
        <f t="shared" ref="BC59" si="903">ROUND(BB59*(1+BA$188),0)</f>
        <v>59691</v>
      </c>
      <c r="BD59" s="269" t="str">
        <f t="shared" si="755"/>
        <v>CUMPLE</v>
      </c>
      <c r="BE59" s="268">
        <f>ROUND(BB59*(1+BA$181+BA$182+BA$183+BA$188),0)</f>
        <v>63266</v>
      </c>
      <c r="BF59" s="270">
        <f t="shared" ref="BF59" si="904">ROUND(BE59*AZ59,0)</f>
        <v>5693940</v>
      </c>
      <c r="BG59" s="266">
        <f>+$F59</f>
        <v>90</v>
      </c>
      <c r="BH59" s="196">
        <v>45611</v>
      </c>
      <c r="BI59" s="268">
        <f t="shared" ref="BI59" si="905">ROUND(BH59,0)</f>
        <v>45611</v>
      </c>
      <c r="BJ59" s="268">
        <f t="shared" ref="BJ59" si="906">ROUND(BI59*(1+BH$188),0)</f>
        <v>59294</v>
      </c>
      <c r="BK59" s="269" t="str">
        <f t="shared" si="760"/>
        <v>CUMPLE</v>
      </c>
      <c r="BL59" s="268">
        <f>ROUND(BI59*(1+BH$181+BH$182+BH$183+BH$188),0)</f>
        <v>62846</v>
      </c>
      <c r="BM59" s="270">
        <f t="shared" ref="BM59" si="907">ROUND(BL59*BG59,0)</f>
        <v>5656140</v>
      </c>
      <c r="BN59" s="266">
        <f>+$F59</f>
        <v>90</v>
      </c>
      <c r="BO59" s="196">
        <v>43775</v>
      </c>
      <c r="BP59" s="268">
        <f t="shared" ref="BP59" si="908">ROUND(BO59,0)</f>
        <v>43775</v>
      </c>
      <c r="BQ59" s="268">
        <f t="shared" ref="BQ59" si="909">ROUND(BP59*(1+BO$188),0)</f>
        <v>56908</v>
      </c>
      <c r="BR59" s="269" t="str">
        <f t="shared" si="765"/>
        <v>CUMPLE</v>
      </c>
      <c r="BS59" s="268">
        <f>ROUND(BP59*(1+BO$181+BO$182+BO$183+BO$188),0)</f>
        <v>60316</v>
      </c>
      <c r="BT59" s="270">
        <f t="shared" ref="BT59" si="910">ROUND(BS59*BN59,0)</f>
        <v>5428440</v>
      </c>
      <c r="BU59" s="266">
        <f>+$F59</f>
        <v>90</v>
      </c>
      <c r="BV59" s="441">
        <v>45858</v>
      </c>
      <c r="BW59" s="268">
        <f t="shared" ref="BW59" si="911">ROUND(BV59,0)</f>
        <v>45858</v>
      </c>
      <c r="BX59" s="268">
        <f t="shared" ref="BX59" si="912">ROUND(BW59*(1+BV$188),0)</f>
        <v>59615</v>
      </c>
      <c r="BY59" s="269" t="str">
        <f t="shared" si="770"/>
        <v>CUMPLE</v>
      </c>
      <c r="BZ59" s="268">
        <f>ROUND(BW59*(1+BV$181+BV$182+BV$183+BV$188),0)</f>
        <v>63186</v>
      </c>
      <c r="CA59" s="270">
        <f t="shared" ref="CA59" si="913">ROUND(BZ59*BU59,0)</f>
        <v>5686740</v>
      </c>
      <c r="CB59" s="266">
        <f>+$F59</f>
        <v>90</v>
      </c>
      <c r="CC59" s="267">
        <v>44742</v>
      </c>
      <c r="CD59" s="268">
        <f t="shared" ref="CD59" si="914">ROUND(CC59,0)</f>
        <v>44742</v>
      </c>
      <c r="CE59" s="268">
        <f t="shared" ref="CE59" si="915">ROUND(CD59*(1+CC$188),0)</f>
        <v>58165</v>
      </c>
      <c r="CF59" s="269" t="str">
        <f t="shared" si="775"/>
        <v>CUMPLE</v>
      </c>
      <c r="CG59" s="268">
        <f>ROUND(CD59*(1+CC$181+CC$182+CC$183+CC$188),0)</f>
        <v>61648</v>
      </c>
      <c r="CH59" s="270">
        <f t="shared" ref="CH59" si="916">ROUND(CG59*CB59,0)</f>
        <v>5548320</v>
      </c>
      <c r="CI59" s="266">
        <f>+$F59</f>
        <v>90</v>
      </c>
      <c r="CJ59" s="267">
        <v>46143</v>
      </c>
      <c r="CK59" s="268">
        <f t="shared" ref="CK59" si="917">ROUND(CJ59,0)</f>
        <v>46143</v>
      </c>
      <c r="CL59" s="268">
        <f t="shared" ref="CL59" si="918">ROUND(CK59*(1+CJ$188),0)</f>
        <v>59986</v>
      </c>
      <c r="CM59" s="269" t="str">
        <f t="shared" si="780"/>
        <v>CUMPLE</v>
      </c>
      <c r="CN59" s="268">
        <f>ROUND(CK59*(1+CJ$181+CJ$182+CJ$183+CJ$188),0)</f>
        <v>63579</v>
      </c>
      <c r="CO59" s="270">
        <f t="shared" ref="CO59" si="919">ROUND(CN59*CI59,0)</f>
        <v>5722110</v>
      </c>
      <c r="CP59" s="266">
        <f>+$F59</f>
        <v>90</v>
      </c>
      <c r="CQ59" s="267">
        <v>45574</v>
      </c>
      <c r="CR59" s="268">
        <f t="shared" ref="CR59" si="920">ROUND(CQ59,0)</f>
        <v>45574</v>
      </c>
      <c r="CS59" s="268">
        <f t="shared" ref="CS59" si="921">ROUND(CR59*(1+CQ$188),0)</f>
        <v>59246</v>
      </c>
      <c r="CT59" s="269" t="str">
        <f t="shared" si="785"/>
        <v>CUMPLE</v>
      </c>
      <c r="CU59" s="268">
        <f>ROUND(CR59*(1+CQ$181+CQ$182+CQ$183+CQ$188),0)</f>
        <v>62795</v>
      </c>
      <c r="CV59" s="270">
        <f t="shared" ref="CV59" si="922">ROUND(CU59*CP59,0)</f>
        <v>5651550</v>
      </c>
      <c r="CW59" s="266">
        <f>+$F59</f>
        <v>90</v>
      </c>
      <c r="CX59" s="196">
        <v>45851</v>
      </c>
      <c r="CY59" s="268">
        <f t="shared" ref="CY59" si="923">ROUND(CX59,0)</f>
        <v>45851</v>
      </c>
      <c r="CZ59" s="268">
        <f t="shared" ref="CZ59" si="924">ROUND(CY59*(1+CX$188),0)</f>
        <v>59606</v>
      </c>
      <c r="DA59" s="269" t="str">
        <f t="shared" si="790"/>
        <v>CUMPLE</v>
      </c>
      <c r="DB59" s="268">
        <f>ROUND(CY59*(1+CX$181+CX$182+CX$183+CX$188),0)</f>
        <v>63177</v>
      </c>
      <c r="DC59" s="270">
        <f t="shared" ref="DC59" si="925">ROUND(DB59*CW59,0)</f>
        <v>5685930</v>
      </c>
      <c r="DD59" s="266">
        <f>+$F59</f>
        <v>90</v>
      </c>
      <c r="DE59" s="267">
        <v>44541</v>
      </c>
      <c r="DF59" s="268">
        <f t="shared" ref="DF59" si="926">ROUND(DE59,0)</f>
        <v>44541</v>
      </c>
      <c r="DG59" s="268">
        <f t="shared" ref="DG59" si="927">ROUND(DF59*(1+DE$188),0)</f>
        <v>57903</v>
      </c>
      <c r="DH59" s="269" t="str">
        <f t="shared" si="795"/>
        <v>CUMPLE</v>
      </c>
      <c r="DI59" s="268">
        <f>ROUND(DF59*(1+DE$181+DE$182+DE$183+DE$188),0)</f>
        <v>61372</v>
      </c>
      <c r="DJ59" s="270">
        <f t="shared" ref="DJ59" si="928">ROUND(DI59*DD59,0)</f>
        <v>5523480</v>
      </c>
      <c r="DK59" s="266">
        <f>+$F59</f>
        <v>90</v>
      </c>
      <c r="DL59" s="267">
        <v>45709</v>
      </c>
      <c r="DM59" s="268">
        <f t="shared" ref="DM59" si="929">ROUND(DL59,0)</f>
        <v>45709</v>
      </c>
      <c r="DN59" s="268">
        <f t="shared" ref="DN59" si="930">ROUND(DM59*(1+DL$188),0)</f>
        <v>59422</v>
      </c>
      <c r="DO59" s="269" t="str">
        <f t="shared" si="800"/>
        <v>CUMPLE</v>
      </c>
      <c r="DP59" s="268">
        <f>ROUND(DM59*(1+DL$181+DL$182+DL$183+DL$188),0)</f>
        <v>62981</v>
      </c>
      <c r="DQ59" s="270">
        <f t="shared" ref="DQ59" si="931">ROUND(DP59*DK59,0)</f>
        <v>5668290</v>
      </c>
      <c r="DR59" s="356">
        <f>+$F59</f>
        <v>90</v>
      </c>
      <c r="DS59" s="357"/>
      <c r="DT59" s="358">
        <f t="shared" ref="DT59" si="932">ROUND(DS59,0)</f>
        <v>0</v>
      </c>
      <c r="DU59" s="358">
        <f t="shared" ref="DU59" si="933">ROUND(DT59*(1+DS$188),0)</f>
        <v>0</v>
      </c>
      <c r="DV59" s="359" t="str">
        <f t="shared" si="805"/>
        <v>CUMPLE</v>
      </c>
      <c r="DW59" s="358">
        <f>ROUND(DT59*(1+DS$181+DS$182+DS$183+DS$188),0)</f>
        <v>0</v>
      </c>
      <c r="DX59" s="360">
        <f t="shared" ref="DX59" si="934">ROUND(DW59*DR59,0)</f>
        <v>0</v>
      </c>
      <c r="DY59" s="356">
        <f>+$F59</f>
        <v>90</v>
      </c>
      <c r="DZ59" s="357"/>
      <c r="EA59" s="358">
        <f t="shared" ref="EA59" si="935">ROUND(DZ59,0)</f>
        <v>0</v>
      </c>
      <c r="EB59" s="358">
        <f t="shared" ref="EB59" si="936">ROUND(EA59*(1+DZ$188),0)</f>
        <v>0</v>
      </c>
      <c r="EC59" s="359" t="str">
        <f t="shared" si="810"/>
        <v>CUMPLE</v>
      </c>
      <c r="ED59" s="358">
        <f>ROUND(EA59*(1+DZ$181+DZ$182+DZ$183+DZ$188),0)</f>
        <v>0</v>
      </c>
      <c r="EE59" s="360">
        <f t="shared" ref="EE59" si="937">ROUND(ED59*DY59,0)</f>
        <v>0</v>
      </c>
      <c r="EF59" s="266">
        <f>+$F59</f>
        <v>90</v>
      </c>
      <c r="EG59" s="267">
        <v>44488</v>
      </c>
      <c r="EH59" s="268">
        <f t="shared" ref="EH59" si="938">ROUND(EG59,0)</f>
        <v>44488</v>
      </c>
      <c r="EI59" s="268">
        <f t="shared" ref="EI59" si="939">ROUND(EH59*(1+EG$188),0)</f>
        <v>57834</v>
      </c>
      <c r="EJ59" s="269" t="str">
        <f t="shared" si="815"/>
        <v>CUMPLE</v>
      </c>
      <c r="EK59" s="268">
        <f>ROUND(EH59*(1+EG$181+EG$182+EG$183+EG$188),0)</f>
        <v>61299</v>
      </c>
      <c r="EL59" s="270">
        <f t="shared" ref="EL59" si="940">ROUND(EK59*EF59,0)</f>
        <v>5516910</v>
      </c>
      <c r="EM59" s="356">
        <f>+$F59</f>
        <v>90</v>
      </c>
      <c r="EN59" s="357"/>
      <c r="EO59" s="358">
        <f t="shared" ref="EO59" si="941">ROUND(EN59,0)</f>
        <v>0</v>
      </c>
      <c r="EP59" s="358">
        <f t="shared" ref="EP59" si="942">ROUND(EO59*(1+EN$188),0)</f>
        <v>0</v>
      </c>
      <c r="EQ59" s="359" t="str">
        <f t="shared" si="820"/>
        <v>CUMPLE</v>
      </c>
      <c r="ER59" s="358">
        <f>ROUND(EO59*(1+EN$181+EN$182+EN$183+EN$188),0)</f>
        <v>0</v>
      </c>
      <c r="ES59" s="360">
        <f t="shared" ref="ES59" si="943">ROUND(ER59*EM59,0)</f>
        <v>0</v>
      </c>
      <c r="ET59" s="266">
        <f>+$F59</f>
        <v>90</v>
      </c>
      <c r="EU59" s="267">
        <v>46819</v>
      </c>
      <c r="EV59" s="268">
        <f t="shared" ref="EV59" si="944">ROUND(EU59,0)</f>
        <v>46819</v>
      </c>
      <c r="EW59" s="268">
        <f t="shared" ref="EW59" si="945">ROUND(EV59*(1+EU$188),0)</f>
        <v>60865</v>
      </c>
      <c r="EX59" s="269" t="str">
        <f t="shared" si="825"/>
        <v>CUMPLE</v>
      </c>
      <c r="EY59" s="268">
        <f>ROUND(EV59*(1+EU$181+EU$182+EU$183+EU$188),0)</f>
        <v>64510</v>
      </c>
      <c r="EZ59" s="270">
        <f t="shared" ref="EZ59" si="946">ROUND(EY59*ET59,0)</f>
        <v>5805900</v>
      </c>
      <c r="FA59" s="266">
        <f>+$F59</f>
        <v>90</v>
      </c>
      <c r="FB59" s="196">
        <v>45791</v>
      </c>
      <c r="FC59" s="268">
        <f t="shared" ref="FC59" si="947">ROUND(FB59,0)</f>
        <v>45791</v>
      </c>
      <c r="FD59" s="268">
        <f t="shared" ref="FD59" si="948">ROUND(FC59*(1+FB$188),0)</f>
        <v>59528</v>
      </c>
      <c r="FE59" s="269" t="str">
        <f t="shared" si="830"/>
        <v>CUMPLE</v>
      </c>
      <c r="FF59" s="268">
        <f>ROUND(FC59*(1+FB$181+FB$182+FB$183+FB$188),0)</f>
        <v>63094</v>
      </c>
      <c r="FG59" s="270">
        <f t="shared" ref="FG59" si="949">ROUND(FF59*FA59,0)</f>
        <v>5678460</v>
      </c>
      <c r="FH59" s="266">
        <f>+$F59</f>
        <v>90</v>
      </c>
      <c r="FI59" s="267">
        <v>45016</v>
      </c>
      <c r="FJ59" s="268">
        <f t="shared" ref="FJ59" si="950">ROUND(FI59,0)</f>
        <v>45016</v>
      </c>
      <c r="FK59" s="268">
        <f t="shared" ref="FK59" si="951">ROUND(FJ59*(1+FI$188),0)</f>
        <v>58521</v>
      </c>
      <c r="FL59" s="269" t="str">
        <f t="shared" si="835"/>
        <v>CUMPLE</v>
      </c>
      <c r="FM59" s="268">
        <f>ROUND(FJ59*(1+FI$181+FI$182+FI$183+FI$188),0)</f>
        <v>62026</v>
      </c>
      <c r="FN59" s="270">
        <f t="shared" ref="FN59" si="952">ROUND(FM59*FH59,0)</f>
        <v>5582340</v>
      </c>
      <c r="FO59" s="266">
        <f>+$F59</f>
        <v>90</v>
      </c>
      <c r="FP59" s="267" t="s">
        <v>856</v>
      </c>
      <c r="FQ59" s="268">
        <f t="shared" ref="FQ59" si="953">ROUND(FP59,0)</f>
        <v>44659</v>
      </c>
      <c r="FR59" s="268">
        <f t="shared" ref="FR59" si="954">ROUND(FQ59*(1+FP$188),0)</f>
        <v>58057</v>
      </c>
      <c r="FS59" s="269" t="str">
        <f t="shared" si="840"/>
        <v>CUMPLE</v>
      </c>
      <c r="FT59" s="268">
        <f>ROUND(FQ59*(1+FP$181+FP$182+FP$183+FP$188),0)</f>
        <v>61534</v>
      </c>
      <c r="FU59" s="270">
        <f t="shared" ref="FU59" si="955">ROUND(FT59*FO59,0)</f>
        <v>5538060</v>
      </c>
      <c r="FV59" s="266">
        <f>+$F59</f>
        <v>90</v>
      </c>
      <c r="FW59" s="267">
        <v>45405</v>
      </c>
      <c r="FX59" s="268">
        <f t="shared" ref="FX59" si="956">ROUND(FW59,0)</f>
        <v>45405</v>
      </c>
      <c r="FY59" s="268">
        <f t="shared" ref="FY59" si="957">ROUND(FX59*(1+FW$188),0)</f>
        <v>59027</v>
      </c>
      <c r="FZ59" s="269" t="str">
        <f t="shared" si="845"/>
        <v>CUMPLE</v>
      </c>
      <c r="GA59" s="268">
        <f>ROUND(FX59*(1+FW$181+FW$182+FW$183+FW$188),0)</f>
        <v>62562</v>
      </c>
      <c r="GB59" s="270">
        <f t="shared" ref="GB59" si="958">ROUND(GA59*FV59,0)</f>
        <v>5630580</v>
      </c>
      <c r="GC59" s="356">
        <f>+$F59</f>
        <v>90</v>
      </c>
      <c r="GD59" s="357"/>
      <c r="GE59" s="358">
        <f t="shared" ref="GE59" si="959">ROUND(GD59,0)</f>
        <v>0</v>
      </c>
      <c r="GF59" s="358">
        <f t="shared" ref="GF59" si="960">ROUND(GE59*(1+GD$188),0)</f>
        <v>0</v>
      </c>
      <c r="GG59" s="359" t="str">
        <f t="shared" si="850"/>
        <v>CUMPLE</v>
      </c>
      <c r="GH59" s="358">
        <f>ROUND(GE59*(1+GD$181+GD$182+GD$183+GD$188),0)</f>
        <v>0</v>
      </c>
      <c r="GI59" s="360">
        <f t="shared" ref="GI59" si="961">ROUND(GH59*GC59,0)</f>
        <v>0</v>
      </c>
      <c r="GJ59" s="266">
        <f>+$F59</f>
        <v>90</v>
      </c>
      <c r="GK59" s="196">
        <v>45923</v>
      </c>
      <c r="GL59" s="268">
        <f t="shared" ref="GL59" si="962">ROUND(GK59,0)</f>
        <v>45923</v>
      </c>
      <c r="GM59" s="268">
        <f t="shared" ref="GM59" si="963">ROUND(GL59*(1+GK$188),0)</f>
        <v>59700</v>
      </c>
      <c r="GN59" s="269" t="str">
        <f t="shared" si="855"/>
        <v>CUMPLE</v>
      </c>
      <c r="GO59" s="268">
        <f>ROUND(GL59*(1+GK$181+GK$182+GK$183+GK$188),0)</f>
        <v>63276</v>
      </c>
      <c r="GP59" s="270">
        <f t="shared" ref="GP59" si="964">ROUND(GO59*GJ59,0)</f>
        <v>5694840</v>
      </c>
      <c r="GQ59" s="266">
        <f>+$F59</f>
        <v>90</v>
      </c>
      <c r="GR59" s="407">
        <v>46018</v>
      </c>
      <c r="GS59" s="268">
        <f t="shared" ref="GS59" si="965">ROUND(GR59,0)</f>
        <v>46018</v>
      </c>
      <c r="GT59" s="268">
        <f t="shared" ref="GT59" si="966">ROUND(GS59*(1+GR$188),0)</f>
        <v>59823</v>
      </c>
      <c r="GU59" s="269" t="str">
        <f t="shared" si="860"/>
        <v>CUMPLE</v>
      </c>
      <c r="GV59" s="268">
        <f>ROUND(GS59*(1+GR$181+GR$182+GR$183+GR$188),0)</f>
        <v>63407</v>
      </c>
      <c r="GW59" s="270">
        <f t="shared" ref="GW59" si="967">ROUND(GV59*GQ59,0)</f>
        <v>5706630</v>
      </c>
      <c r="GX59" s="356">
        <f>+$F59</f>
        <v>90</v>
      </c>
      <c r="GY59" s="357"/>
      <c r="GZ59" s="358">
        <f t="shared" ref="GZ59" si="968">ROUND(GY59,0)</f>
        <v>0</v>
      </c>
      <c r="HA59" s="358">
        <f t="shared" ref="HA59" si="969">ROUND(GZ59*(1+GY$188),0)</f>
        <v>0</v>
      </c>
      <c r="HB59" s="359" t="str">
        <f t="shared" si="865"/>
        <v>CUMPLE</v>
      </c>
      <c r="HC59" s="358">
        <f>ROUND(GZ59*(1+GY$181+GY$182+GY$183+GY$188),0)</f>
        <v>0</v>
      </c>
      <c r="HD59" s="360">
        <f t="shared" ref="HD59" si="970">ROUND(HC59*GX59,0)</f>
        <v>0</v>
      </c>
      <c r="HE59" s="266">
        <f>+$F59</f>
        <v>90</v>
      </c>
      <c r="HF59" s="411">
        <v>45536</v>
      </c>
      <c r="HG59" s="268">
        <f t="shared" ref="HG59" si="971">ROUND(HF59,0)</f>
        <v>45536</v>
      </c>
      <c r="HH59" s="268">
        <f t="shared" ref="HH59" si="972">ROUND(HG59*(1+HF$188),0)</f>
        <v>59197</v>
      </c>
      <c r="HI59" s="269" t="str">
        <f t="shared" si="870"/>
        <v>CUMPLE</v>
      </c>
      <c r="HJ59" s="268">
        <f>ROUND(HG59*(1+HF$181+HF$182+HF$183+HF$188),0)</f>
        <v>62743</v>
      </c>
      <c r="HK59" s="270">
        <f t="shared" ref="HK59" si="973">ROUND(HJ59*HE59,0)</f>
        <v>5646870</v>
      </c>
      <c r="HL59" s="266">
        <f>+$F59</f>
        <v>90</v>
      </c>
      <c r="HM59" s="417">
        <v>45916</v>
      </c>
      <c r="HN59" s="268">
        <f t="shared" ref="HN59" si="974">ROUND(HM59,0)</f>
        <v>45916</v>
      </c>
      <c r="HO59" s="268">
        <f t="shared" ref="HO59" si="975">ROUND(HN59*(1+HM$188),0)</f>
        <v>59691</v>
      </c>
      <c r="HP59" s="269" t="str">
        <f t="shared" si="875"/>
        <v>CUMPLE</v>
      </c>
      <c r="HQ59" s="268">
        <f>ROUND(HN59*(1+HM$181+HM$182+HM$183+HM$188),0)</f>
        <v>63266</v>
      </c>
      <c r="HR59" s="270">
        <f t="shared" ref="HR59" si="976">ROUND(HQ59*HL59,0)</f>
        <v>5693940</v>
      </c>
      <c r="HS59" s="266">
        <f>+$F59</f>
        <v>90</v>
      </c>
      <c r="HT59" s="196">
        <v>45734</v>
      </c>
      <c r="HU59" s="268">
        <f t="shared" ref="HU59" si="977">ROUND(HT59,0)</f>
        <v>45734</v>
      </c>
      <c r="HV59" s="268">
        <f t="shared" ref="HV59" si="978">ROUND(HU59*(1+HT$188),0)</f>
        <v>59454</v>
      </c>
      <c r="HW59" s="269" t="str">
        <f t="shared" si="880"/>
        <v>CUMPLE</v>
      </c>
      <c r="HX59" s="268">
        <f>ROUND(HU59*(1+HT$181+HT$182+HT$183+HT$188),0)</f>
        <v>63015</v>
      </c>
      <c r="HY59" s="270">
        <f t="shared" ref="HY59" si="979">ROUND(HX59*HS59,0)</f>
        <v>5671350</v>
      </c>
      <c r="HZ59" s="356">
        <f>+$F59</f>
        <v>90</v>
      </c>
      <c r="IA59" s="357"/>
      <c r="IB59" s="358">
        <f t="shared" ref="IB59" si="980">ROUND(IA59,0)</f>
        <v>0</v>
      </c>
      <c r="IC59" s="358">
        <f t="shared" ref="IC59" si="981">ROUND(IB59*(1+IA$188),0)</f>
        <v>0</v>
      </c>
      <c r="ID59" s="359" t="str">
        <f t="shared" si="885"/>
        <v>CUMPLE</v>
      </c>
      <c r="IE59" s="358">
        <f>ROUND(IB59*(1+IA$181+IA$182+IA$183+IA$188),0)</f>
        <v>0</v>
      </c>
      <c r="IF59" s="360">
        <f t="shared" ref="IF59" si="982">ROUND(IE59*HZ59,0)</f>
        <v>0</v>
      </c>
    </row>
    <row r="60" spans="1:240" ht="30" customHeight="1" x14ac:dyDescent="0.3">
      <c r="A60" s="174"/>
      <c r="B60" s="184"/>
      <c r="C60" s="187" t="s">
        <v>608</v>
      </c>
      <c r="D60" s="200" t="s">
        <v>661</v>
      </c>
      <c r="E60" s="201"/>
      <c r="F60" s="202"/>
      <c r="G60" s="201"/>
      <c r="H60" s="203"/>
      <c r="J60" s="364" t="s">
        <v>644</v>
      </c>
      <c r="K60" s="365"/>
      <c r="L60" s="365" t="s">
        <v>644</v>
      </c>
      <c r="M60" s="365" t="s">
        <v>644</v>
      </c>
      <c r="N60" s="365" t="s">
        <v>644</v>
      </c>
      <c r="O60" s="365" t="s">
        <v>644</v>
      </c>
      <c r="P60" s="366" t="s">
        <v>644</v>
      </c>
      <c r="Q60" s="279" t="s">
        <v>644</v>
      </c>
      <c r="R60" s="431"/>
      <c r="S60" s="280" t="s">
        <v>644</v>
      </c>
      <c r="T60" s="280" t="s">
        <v>644</v>
      </c>
      <c r="U60" s="280" t="s">
        <v>644</v>
      </c>
      <c r="V60" s="280" t="s">
        <v>644</v>
      </c>
      <c r="W60" s="281" t="s">
        <v>644</v>
      </c>
      <c r="X60" s="279" t="s">
        <v>644</v>
      </c>
      <c r="Y60" s="431"/>
      <c r="Z60" s="280" t="s">
        <v>644</v>
      </c>
      <c r="AA60" s="280" t="s">
        <v>644</v>
      </c>
      <c r="AB60" s="280" t="s">
        <v>644</v>
      </c>
      <c r="AC60" s="280" t="s">
        <v>644</v>
      </c>
      <c r="AD60" s="281" t="s">
        <v>644</v>
      </c>
      <c r="AE60" s="279" t="s">
        <v>644</v>
      </c>
      <c r="AF60" s="431"/>
      <c r="AG60" s="280" t="s">
        <v>644</v>
      </c>
      <c r="AH60" s="280" t="s">
        <v>644</v>
      </c>
      <c r="AI60" s="280" t="s">
        <v>644</v>
      </c>
      <c r="AJ60" s="280" t="s">
        <v>644</v>
      </c>
      <c r="AK60" s="281" t="s">
        <v>644</v>
      </c>
      <c r="AL60" s="364" t="s">
        <v>644</v>
      </c>
      <c r="AM60" s="365"/>
      <c r="AN60" s="365" t="s">
        <v>644</v>
      </c>
      <c r="AO60" s="365" t="s">
        <v>644</v>
      </c>
      <c r="AP60" s="365" t="s">
        <v>644</v>
      </c>
      <c r="AQ60" s="365" t="s">
        <v>644</v>
      </c>
      <c r="AR60" s="366" t="s">
        <v>644</v>
      </c>
      <c r="AS60" s="279" t="s">
        <v>644</v>
      </c>
      <c r="AT60" s="187"/>
      <c r="AU60" s="280" t="s">
        <v>644</v>
      </c>
      <c r="AV60" s="280" t="s">
        <v>644</v>
      </c>
      <c r="AW60" s="280" t="s">
        <v>644</v>
      </c>
      <c r="AX60" s="280" t="s">
        <v>644</v>
      </c>
      <c r="AY60" s="281" t="s">
        <v>644</v>
      </c>
      <c r="AZ60" s="279" t="s">
        <v>644</v>
      </c>
      <c r="BA60" s="431"/>
      <c r="BB60" s="280" t="s">
        <v>644</v>
      </c>
      <c r="BC60" s="280" t="s">
        <v>644</v>
      </c>
      <c r="BD60" s="280" t="s">
        <v>644</v>
      </c>
      <c r="BE60" s="280" t="s">
        <v>644</v>
      </c>
      <c r="BF60" s="281" t="s">
        <v>644</v>
      </c>
      <c r="BG60" s="279" t="s">
        <v>644</v>
      </c>
      <c r="BH60" s="431"/>
      <c r="BI60" s="280" t="s">
        <v>644</v>
      </c>
      <c r="BJ60" s="280" t="s">
        <v>644</v>
      </c>
      <c r="BK60" s="280" t="s">
        <v>644</v>
      </c>
      <c r="BL60" s="280" t="s">
        <v>644</v>
      </c>
      <c r="BM60" s="281" t="s">
        <v>644</v>
      </c>
      <c r="BN60" s="279" t="s">
        <v>644</v>
      </c>
      <c r="BO60" s="201"/>
      <c r="BP60" s="280" t="s">
        <v>644</v>
      </c>
      <c r="BQ60" s="280" t="s">
        <v>644</v>
      </c>
      <c r="BR60" s="280" t="s">
        <v>644</v>
      </c>
      <c r="BS60" s="280" t="s">
        <v>644</v>
      </c>
      <c r="BT60" s="281" t="s">
        <v>644</v>
      </c>
      <c r="BU60" s="279" t="s">
        <v>644</v>
      </c>
      <c r="BV60" s="431"/>
      <c r="BW60" s="280" t="s">
        <v>644</v>
      </c>
      <c r="BX60" s="280" t="s">
        <v>644</v>
      </c>
      <c r="BY60" s="280" t="s">
        <v>644</v>
      </c>
      <c r="BZ60" s="280" t="s">
        <v>644</v>
      </c>
      <c r="CA60" s="281" t="s">
        <v>644</v>
      </c>
      <c r="CB60" s="279" t="s">
        <v>644</v>
      </c>
      <c r="CC60" s="431"/>
      <c r="CD60" s="280" t="s">
        <v>644</v>
      </c>
      <c r="CE60" s="280" t="s">
        <v>644</v>
      </c>
      <c r="CF60" s="280" t="s">
        <v>644</v>
      </c>
      <c r="CG60" s="280" t="s">
        <v>644</v>
      </c>
      <c r="CH60" s="281" t="s">
        <v>644</v>
      </c>
      <c r="CI60" s="279" t="s">
        <v>644</v>
      </c>
      <c r="CJ60" s="431"/>
      <c r="CK60" s="280" t="s">
        <v>644</v>
      </c>
      <c r="CL60" s="280" t="s">
        <v>644</v>
      </c>
      <c r="CM60" s="280" t="s">
        <v>644</v>
      </c>
      <c r="CN60" s="280" t="s">
        <v>644</v>
      </c>
      <c r="CO60" s="281" t="s">
        <v>644</v>
      </c>
      <c r="CP60" s="279" t="s">
        <v>644</v>
      </c>
      <c r="CQ60" s="431"/>
      <c r="CR60" s="280" t="s">
        <v>644</v>
      </c>
      <c r="CS60" s="280" t="s">
        <v>644</v>
      </c>
      <c r="CT60" s="280" t="s">
        <v>644</v>
      </c>
      <c r="CU60" s="280" t="s">
        <v>644</v>
      </c>
      <c r="CV60" s="281" t="s">
        <v>644</v>
      </c>
      <c r="CW60" s="279" t="s">
        <v>644</v>
      </c>
      <c r="CX60" s="431"/>
      <c r="CY60" s="280" t="s">
        <v>644</v>
      </c>
      <c r="CZ60" s="280" t="s">
        <v>644</v>
      </c>
      <c r="DA60" s="280" t="s">
        <v>644</v>
      </c>
      <c r="DB60" s="280" t="s">
        <v>644</v>
      </c>
      <c r="DC60" s="281" t="s">
        <v>644</v>
      </c>
      <c r="DD60" s="279" t="s">
        <v>644</v>
      </c>
      <c r="DE60" s="431"/>
      <c r="DF60" s="280" t="s">
        <v>644</v>
      </c>
      <c r="DG60" s="280" t="s">
        <v>644</v>
      </c>
      <c r="DH60" s="280" t="s">
        <v>644</v>
      </c>
      <c r="DI60" s="280" t="s">
        <v>644</v>
      </c>
      <c r="DJ60" s="281" t="s">
        <v>644</v>
      </c>
      <c r="DK60" s="279" t="s">
        <v>644</v>
      </c>
      <c r="DL60" s="431"/>
      <c r="DM60" s="280" t="s">
        <v>644</v>
      </c>
      <c r="DN60" s="280" t="s">
        <v>644</v>
      </c>
      <c r="DO60" s="280" t="s">
        <v>644</v>
      </c>
      <c r="DP60" s="280" t="s">
        <v>644</v>
      </c>
      <c r="DQ60" s="281" t="s">
        <v>644</v>
      </c>
      <c r="DR60" s="364" t="s">
        <v>644</v>
      </c>
      <c r="DS60" s="365"/>
      <c r="DT60" s="365" t="s">
        <v>644</v>
      </c>
      <c r="DU60" s="365" t="s">
        <v>644</v>
      </c>
      <c r="DV60" s="365" t="s">
        <v>644</v>
      </c>
      <c r="DW60" s="365" t="s">
        <v>644</v>
      </c>
      <c r="DX60" s="366" t="s">
        <v>644</v>
      </c>
      <c r="DY60" s="364" t="s">
        <v>644</v>
      </c>
      <c r="DZ60" s="365"/>
      <c r="EA60" s="365" t="s">
        <v>644</v>
      </c>
      <c r="EB60" s="365" t="s">
        <v>644</v>
      </c>
      <c r="EC60" s="365" t="s">
        <v>644</v>
      </c>
      <c r="ED60" s="365" t="s">
        <v>644</v>
      </c>
      <c r="EE60" s="366" t="s">
        <v>644</v>
      </c>
      <c r="EF60" s="279" t="s">
        <v>644</v>
      </c>
      <c r="EG60" s="431"/>
      <c r="EH60" s="280" t="s">
        <v>644</v>
      </c>
      <c r="EI60" s="280" t="s">
        <v>644</v>
      </c>
      <c r="EJ60" s="280" t="s">
        <v>644</v>
      </c>
      <c r="EK60" s="280" t="s">
        <v>644</v>
      </c>
      <c r="EL60" s="281" t="s">
        <v>644</v>
      </c>
      <c r="EM60" s="364" t="s">
        <v>644</v>
      </c>
      <c r="EN60" s="365"/>
      <c r="EO60" s="365" t="s">
        <v>644</v>
      </c>
      <c r="EP60" s="365" t="s">
        <v>644</v>
      </c>
      <c r="EQ60" s="365" t="s">
        <v>644</v>
      </c>
      <c r="ER60" s="365" t="s">
        <v>644</v>
      </c>
      <c r="ES60" s="366" t="s">
        <v>644</v>
      </c>
      <c r="ET60" s="279" t="s">
        <v>644</v>
      </c>
      <c r="EU60" s="431"/>
      <c r="EV60" s="280" t="s">
        <v>644</v>
      </c>
      <c r="EW60" s="280" t="s">
        <v>644</v>
      </c>
      <c r="EX60" s="280" t="s">
        <v>644</v>
      </c>
      <c r="EY60" s="280" t="s">
        <v>644</v>
      </c>
      <c r="EZ60" s="281" t="s">
        <v>644</v>
      </c>
      <c r="FA60" s="279" t="s">
        <v>644</v>
      </c>
      <c r="FB60" s="201"/>
      <c r="FC60" s="280" t="s">
        <v>644</v>
      </c>
      <c r="FD60" s="280" t="s">
        <v>644</v>
      </c>
      <c r="FE60" s="280" t="s">
        <v>644</v>
      </c>
      <c r="FF60" s="280" t="s">
        <v>644</v>
      </c>
      <c r="FG60" s="281" t="s">
        <v>644</v>
      </c>
      <c r="FH60" s="279" t="s">
        <v>644</v>
      </c>
      <c r="FI60" s="280"/>
      <c r="FJ60" s="280" t="s">
        <v>644</v>
      </c>
      <c r="FK60" s="280" t="s">
        <v>644</v>
      </c>
      <c r="FL60" s="280" t="s">
        <v>644</v>
      </c>
      <c r="FM60" s="280" t="s">
        <v>644</v>
      </c>
      <c r="FN60" s="281" t="s">
        <v>644</v>
      </c>
      <c r="FO60" s="279" t="s">
        <v>644</v>
      </c>
      <c r="FP60" s="280"/>
      <c r="FQ60" s="280" t="s">
        <v>644</v>
      </c>
      <c r="FR60" s="280" t="s">
        <v>644</v>
      </c>
      <c r="FS60" s="280" t="s">
        <v>644</v>
      </c>
      <c r="FT60" s="280" t="s">
        <v>644</v>
      </c>
      <c r="FU60" s="281" t="s">
        <v>644</v>
      </c>
      <c r="FV60" s="279" t="s">
        <v>644</v>
      </c>
      <c r="FW60" s="280"/>
      <c r="FX60" s="280" t="s">
        <v>644</v>
      </c>
      <c r="FY60" s="280" t="s">
        <v>644</v>
      </c>
      <c r="FZ60" s="280" t="s">
        <v>644</v>
      </c>
      <c r="GA60" s="280" t="s">
        <v>644</v>
      </c>
      <c r="GB60" s="281" t="s">
        <v>644</v>
      </c>
      <c r="GC60" s="364" t="s">
        <v>644</v>
      </c>
      <c r="GD60" s="365"/>
      <c r="GE60" s="365" t="s">
        <v>644</v>
      </c>
      <c r="GF60" s="365" t="s">
        <v>644</v>
      </c>
      <c r="GG60" s="365" t="s">
        <v>644</v>
      </c>
      <c r="GH60" s="365" t="s">
        <v>644</v>
      </c>
      <c r="GI60" s="366" t="s">
        <v>644</v>
      </c>
      <c r="GJ60" s="279" t="s">
        <v>644</v>
      </c>
      <c r="GK60" s="201"/>
      <c r="GL60" s="280" t="s">
        <v>644</v>
      </c>
      <c r="GM60" s="280" t="s">
        <v>644</v>
      </c>
      <c r="GN60" s="280" t="s">
        <v>644</v>
      </c>
      <c r="GO60" s="280" t="s">
        <v>644</v>
      </c>
      <c r="GP60" s="281" t="s">
        <v>644</v>
      </c>
      <c r="GQ60" s="279" t="s">
        <v>644</v>
      </c>
      <c r="GR60" s="201"/>
      <c r="GS60" s="280" t="s">
        <v>644</v>
      </c>
      <c r="GT60" s="280" t="s">
        <v>644</v>
      </c>
      <c r="GU60" s="280" t="s">
        <v>644</v>
      </c>
      <c r="GV60" s="280" t="s">
        <v>644</v>
      </c>
      <c r="GW60" s="281" t="s">
        <v>644</v>
      </c>
      <c r="GX60" s="364" t="s">
        <v>644</v>
      </c>
      <c r="GY60" s="365"/>
      <c r="GZ60" s="365" t="s">
        <v>644</v>
      </c>
      <c r="HA60" s="365" t="s">
        <v>644</v>
      </c>
      <c r="HB60" s="365" t="s">
        <v>644</v>
      </c>
      <c r="HC60" s="365" t="s">
        <v>644</v>
      </c>
      <c r="HD60" s="366" t="s">
        <v>644</v>
      </c>
      <c r="HE60" s="279" t="s">
        <v>644</v>
      </c>
      <c r="HF60" s="414"/>
      <c r="HG60" s="280" t="s">
        <v>644</v>
      </c>
      <c r="HH60" s="280" t="s">
        <v>644</v>
      </c>
      <c r="HI60" s="280" t="s">
        <v>644</v>
      </c>
      <c r="HJ60" s="280" t="s">
        <v>644</v>
      </c>
      <c r="HK60" s="281" t="s">
        <v>644</v>
      </c>
      <c r="HL60" s="279" t="s">
        <v>644</v>
      </c>
      <c r="HM60" s="280"/>
      <c r="HN60" s="280" t="s">
        <v>644</v>
      </c>
      <c r="HO60" s="280" t="s">
        <v>644</v>
      </c>
      <c r="HP60" s="280" t="s">
        <v>644</v>
      </c>
      <c r="HQ60" s="280" t="s">
        <v>644</v>
      </c>
      <c r="HR60" s="281" t="s">
        <v>644</v>
      </c>
      <c r="HS60" s="279" t="s">
        <v>644</v>
      </c>
      <c r="HT60" s="423">
        <v>0</v>
      </c>
      <c r="HU60" s="280" t="s">
        <v>644</v>
      </c>
      <c r="HV60" s="280" t="s">
        <v>644</v>
      </c>
      <c r="HW60" s="280" t="s">
        <v>644</v>
      </c>
      <c r="HX60" s="280" t="s">
        <v>644</v>
      </c>
      <c r="HY60" s="281" t="s">
        <v>644</v>
      </c>
      <c r="HZ60" s="364" t="s">
        <v>644</v>
      </c>
      <c r="IA60" s="365"/>
      <c r="IB60" s="365" t="s">
        <v>644</v>
      </c>
      <c r="IC60" s="365" t="s">
        <v>644</v>
      </c>
      <c r="ID60" s="365" t="s">
        <v>644</v>
      </c>
      <c r="IE60" s="365" t="s">
        <v>644</v>
      </c>
      <c r="IF60" s="366" t="s">
        <v>644</v>
      </c>
    </row>
    <row r="61" spans="1:240" ht="30" customHeight="1" x14ac:dyDescent="0.3">
      <c r="A61" s="174"/>
      <c r="B61" s="192">
        <v>4.0039999999999996</v>
      </c>
      <c r="C61" s="193">
        <v>14492</v>
      </c>
      <c r="D61" s="194" t="s">
        <v>662</v>
      </c>
      <c r="E61" s="193" t="s">
        <v>663</v>
      </c>
      <c r="F61" s="195">
        <v>3</v>
      </c>
      <c r="G61" s="196">
        <v>6567</v>
      </c>
      <c r="H61" s="197">
        <f t="shared" ref="H61:H63" si="983">ROUND(G61*(1+$F$188),0)</f>
        <v>8537</v>
      </c>
      <c r="J61" s="356">
        <f t="shared" ref="J61:J63" si="984">+$F61</f>
        <v>3</v>
      </c>
      <c r="K61" s="357"/>
      <c r="L61" s="358">
        <f t="shared" si="201"/>
        <v>0</v>
      </c>
      <c r="M61" s="358">
        <f t="shared" si="202"/>
        <v>0</v>
      </c>
      <c r="N61" s="359" t="str">
        <f t="shared" si="726"/>
        <v>CUMPLE</v>
      </c>
      <c r="O61" s="358">
        <f>ROUND(L61*(1+K$181+K$182+K$183+K$188),0)</f>
        <v>0</v>
      </c>
      <c r="P61" s="360">
        <f t="shared" si="205"/>
        <v>0</v>
      </c>
      <c r="Q61" s="266">
        <f t="shared" ref="Q61:Q63" si="985">+$F61</f>
        <v>3</v>
      </c>
      <c r="R61" s="267">
        <v>6145</v>
      </c>
      <c r="S61" s="268">
        <f t="shared" ref="S61:S64" si="986">ROUND(R61,0)</f>
        <v>6145</v>
      </c>
      <c r="T61" s="268">
        <f t="shared" ref="T61:T64" si="987">ROUND(S61*(1+R$188),0)</f>
        <v>7989</v>
      </c>
      <c r="U61" s="269" t="str">
        <f t="shared" si="730"/>
        <v>CUMPLE</v>
      </c>
      <c r="V61" s="268">
        <f>ROUND(S61*(1+R$181+R$182+R$183+R$188),0)</f>
        <v>8467</v>
      </c>
      <c r="W61" s="270">
        <f t="shared" ref="W61:W64" si="988">ROUND(V61*Q61,0)</f>
        <v>25401</v>
      </c>
      <c r="X61" s="266">
        <f t="shared" ref="X61:X63" si="989">+$F61</f>
        <v>3</v>
      </c>
      <c r="Y61" s="267">
        <v>6500</v>
      </c>
      <c r="Z61" s="268">
        <f t="shared" ref="Z61:Z64" si="990">ROUND(Y61,0)</f>
        <v>6500</v>
      </c>
      <c r="AA61" s="268">
        <f t="shared" ref="AA61:AA64" si="991">ROUND(Z61*(1+Y$188),0)</f>
        <v>8450</v>
      </c>
      <c r="AB61" s="269" t="str">
        <f t="shared" si="735"/>
        <v>CUMPLE</v>
      </c>
      <c r="AC61" s="268">
        <f>ROUND(Z61*(1+Y$181+Y$182+Y$183+Y$188),0)</f>
        <v>8956</v>
      </c>
      <c r="AD61" s="270">
        <f t="shared" ref="AD61:AD64" si="992">ROUND(AC61*X61,0)</f>
        <v>26868</v>
      </c>
      <c r="AE61" s="266">
        <f t="shared" ref="AE61:AE63" si="993">+$F61</f>
        <v>3</v>
      </c>
      <c r="AF61" s="267">
        <v>6081</v>
      </c>
      <c r="AG61" s="268">
        <f t="shared" ref="AG61:AG64" si="994">ROUND(AF61,0)</f>
        <v>6081</v>
      </c>
      <c r="AH61" s="268">
        <f t="shared" ref="AH61:AH64" si="995">ROUND(AG61*(1+AF$188),0)</f>
        <v>7905</v>
      </c>
      <c r="AI61" s="269" t="str">
        <f t="shared" si="740"/>
        <v>CUMPLE</v>
      </c>
      <c r="AJ61" s="268">
        <f>ROUND(AG61*(1+AF$181+AF$182+AF$183+AF$188),0)</f>
        <v>8379</v>
      </c>
      <c r="AK61" s="270">
        <f t="shared" ref="AK61:AK64" si="996">ROUND(AJ61*AE61,0)</f>
        <v>25137</v>
      </c>
      <c r="AL61" s="356">
        <f t="shared" ref="AL61:AL63" si="997">+$F61</f>
        <v>3</v>
      </c>
      <c r="AM61" s="357"/>
      <c r="AN61" s="358">
        <f t="shared" ref="AN61:AN64" si="998">ROUND(AM61,0)</f>
        <v>0</v>
      </c>
      <c r="AO61" s="358">
        <f t="shared" ref="AO61:AO64" si="999">ROUND(AN61*(1+AM$188),0)</f>
        <v>0</v>
      </c>
      <c r="AP61" s="359" t="str">
        <f t="shared" si="745"/>
        <v>CUMPLE</v>
      </c>
      <c r="AQ61" s="358">
        <f>ROUND(AN61*(1+AM$181+AM$182+AM$183+AM$188),0)</f>
        <v>0</v>
      </c>
      <c r="AR61" s="360">
        <f t="shared" ref="AR61:AR64" si="1000">ROUND(AQ61*AL61,0)</f>
        <v>0</v>
      </c>
      <c r="AS61" s="266">
        <f t="shared" ref="AS61:AS63" si="1001">+$F61</f>
        <v>3</v>
      </c>
      <c r="AT61" s="434">
        <v>5934</v>
      </c>
      <c r="AU61" s="268">
        <f t="shared" ref="AU61:AU64" si="1002">ROUND(AT61,0)</f>
        <v>5934</v>
      </c>
      <c r="AV61" s="268">
        <f t="shared" ref="AV61:AV64" si="1003">ROUND(AU61*(1+AT$188),0)</f>
        <v>7714</v>
      </c>
      <c r="AW61" s="269" t="str">
        <f t="shared" si="750"/>
        <v>CUMPLE</v>
      </c>
      <c r="AX61" s="268">
        <f>ROUND(AU61*(1+AT$181+AT$182+AT$183+AT$188),0)</f>
        <v>8176</v>
      </c>
      <c r="AY61" s="270">
        <f t="shared" ref="AY61:AY64" si="1004">ROUND(AX61*AS61,0)</f>
        <v>24528</v>
      </c>
      <c r="AZ61" s="266">
        <f t="shared" ref="AZ61:AZ63" si="1005">+$F61</f>
        <v>3</v>
      </c>
      <c r="BA61" s="439">
        <v>6247</v>
      </c>
      <c r="BB61" s="268">
        <f t="shared" ref="BB61:BB64" si="1006">ROUND(BA61,0)</f>
        <v>6247</v>
      </c>
      <c r="BC61" s="268">
        <f t="shared" ref="BC61:BC64" si="1007">ROUND(BB61*(1+BA$188),0)</f>
        <v>8121</v>
      </c>
      <c r="BD61" s="269" t="str">
        <f t="shared" si="755"/>
        <v>CUMPLE</v>
      </c>
      <c r="BE61" s="268">
        <f>ROUND(BB61*(1+BA$181+BA$182+BA$183+BA$188),0)</f>
        <v>8608</v>
      </c>
      <c r="BF61" s="270">
        <f t="shared" ref="BF61:BF64" si="1008">ROUND(BE61*AZ61,0)</f>
        <v>25824</v>
      </c>
      <c r="BG61" s="266">
        <f t="shared" ref="BG61:BG63" si="1009">+$F61</f>
        <v>3</v>
      </c>
      <c r="BH61" s="196">
        <v>6205</v>
      </c>
      <c r="BI61" s="268">
        <f t="shared" ref="BI61:BI64" si="1010">ROUND(BH61,0)</f>
        <v>6205</v>
      </c>
      <c r="BJ61" s="268">
        <f t="shared" ref="BJ61:BJ64" si="1011">ROUND(BI61*(1+BH$188),0)</f>
        <v>8067</v>
      </c>
      <c r="BK61" s="269" t="str">
        <f t="shared" si="760"/>
        <v>CUMPLE</v>
      </c>
      <c r="BL61" s="268">
        <f>ROUND(BI61*(1+BH$181+BH$182+BH$183+BH$188),0)</f>
        <v>8550</v>
      </c>
      <c r="BM61" s="270">
        <f t="shared" ref="BM61:BM64" si="1012">ROUND(BL61*BG61,0)</f>
        <v>25650</v>
      </c>
      <c r="BN61" s="266">
        <f t="shared" ref="BN61:BN63" si="1013">+$F61</f>
        <v>3</v>
      </c>
      <c r="BO61" s="196">
        <v>5953</v>
      </c>
      <c r="BP61" s="268">
        <f t="shared" ref="BP61:BP64" si="1014">ROUND(BO61,0)</f>
        <v>5953</v>
      </c>
      <c r="BQ61" s="268">
        <f t="shared" ref="BQ61:BQ64" si="1015">ROUND(BP61*(1+BO$188),0)</f>
        <v>7739</v>
      </c>
      <c r="BR61" s="269" t="str">
        <f t="shared" si="765"/>
        <v>CUMPLE</v>
      </c>
      <c r="BS61" s="268">
        <f>ROUND(BP61*(1+BO$181+BO$182+BO$183+BO$188),0)</f>
        <v>8202</v>
      </c>
      <c r="BT61" s="270">
        <f t="shared" ref="BT61:BT64" si="1016">ROUND(BS61*BN61,0)</f>
        <v>24606</v>
      </c>
      <c r="BU61" s="266">
        <f t="shared" ref="BU61:BU63" si="1017">+$F61</f>
        <v>3</v>
      </c>
      <c r="BV61" s="441">
        <v>6239</v>
      </c>
      <c r="BW61" s="268">
        <f t="shared" ref="BW61:BW64" si="1018">ROUND(BV61,0)</f>
        <v>6239</v>
      </c>
      <c r="BX61" s="268">
        <f t="shared" ref="BX61:BX64" si="1019">ROUND(BW61*(1+BV$188),0)</f>
        <v>8111</v>
      </c>
      <c r="BY61" s="269" t="str">
        <f t="shared" si="770"/>
        <v>CUMPLE</v>
      </c>
      <c r="BZ61" s="268">
        <f>ROUND(BW61*(1+BV$181+BV$182+BV$183+BV$188),0)</f>
        <v>8597</v>
      </c>
      <c r="CA61" s="270">
        <f t="shared" ref="CA61:CA64" si="1020">ROUND(BZ61*BU61,0)</f>
        <v>25791</v>
      </c>
      <c r="CB61" s="266">
        <f t="shared" ref="CB61:CB63" si="1021">+$F61</f>
        <v>3</v>
      </c>
      <c r="CC61" s="267">
        <v>6086</v>
      </c>
      <c r="CD61" s="268">
        <f t="shared" ref="CD61:CD64" si="1022">ROUND(CC61,0)</f>
        <v>6086</v>
      </c>
      <c r="CE61" s="268">
        <f t="shared" ref="CE61:CE64" si="1023">ROUND(CD61*(1+CC$188),0)</f>
        <v>7912</v>
      </c>
      <c r="CF61" s="269" t="str">
        <f t="shared" si="775"/>
        <v>CUMPLE</v>
      </c>
      <c r="CG61" s="268">
        <f>ROUND(CD61*(1+CC$181+CC$182+CC$183+CC$188),0)</f>
        <v>8386</v>
      </c>
      <c r="CH61" s="270">
        <f t="shared" ref="CH61:CH64" si="1024">ROUND(CG61*CB61,0)</f>
        <v>25158</v>
      </c>
      <c r="CI61" s="266">
        <f t="shared" ref="CI61:CI63" si="1025">+$F61</f>
        <v>3</v>
      </c>
      <c r="CJ61" s="267">
        <v>6278</v>
      </c>
      <c r="CK61" s="268">
        <f t="shared" ref="CK61:CK64" si="1026">ROUND(CJ61,0)</f>
        <v>6278</v>
      </c>
      <c r="CL61" s="268">
        <f t="shared" ref="CL61:CL64" si="1027">ROUND(CK61*(1+CJ$188),0)</f>
        <v>8161</v>
      </c>
      <c r="CM61" s="269" t="str">
        <f t="shared" si="780"/>
        <v>CUMPLE</v>
      </c>
      <c r="CN61" s="268">
        <f>ROUND(CK61*(1+CJ$181+CJ$182+CJ$183+CJ$188),0)</f>
        <v>8650</v>
      </c>
      <c r="CO61" s="270">
        <f t="shared" ref="CO61:CO64" si="1028">ROUND(CN61*CI61,0)</f>
        <v>25950</v>
      </c>
      <c r="CP61" s="266">
        <f t="shared" ref="CP61:CP63" si="1029">+$F61</f>
        <v>3</v>
      </c>
      <c r="CQ61" s="267">
        <v>6201</v>
      </c>
      <c r="CR61" s="268">
        <f t="shared" ref="CR61:CR64" si="1030">ROUND(CQ61,0)</f>
        <v>6201</v>
      </c>
      <c r="CS61" s="268">
        <f t="shared" ref="CS61:CS64" si="1031">ROUND(CR61*(1+CQ$188),0)</f>
        <v>8061</v>
      </c>
      <c r="CT61" s="269" t="str">
        <f t="shared" si="785"/>
        <v>CUMPLE</v>
      </c>
      <c r="CU61" s="268">
        <f>ROUND(CR61*(1+CQ$181+CQ$182+CQ$183+CQ$188),0)</f>
        <v>8544</v>
      </c>
      <c r="CV61" s="270">
        <f t="shared" ref="CV61:CV64" si="1032">ROUND(CU61*CP61,0)</f>
        <v>25632</v>
      </c>
      <c r="CW61" s="266">
        <f t="shared" ref="CW61:CW63" si="1033">+$F61</f>
        <v>3</v>
      </c>
      <c r="CX61" s="196">
        <v>6236</v>
      </c>
      <c r="CY61" s="268">
        <f t="shared" ref="CY61:CY64" si="1034">ROUND(CX61,0)</f>
        <v>6236</v>
      </c>
      <c r="CZ61" s="268">
        <f t="shared" ref="CZ61:CZ64" si="1035">ROUND(CY61*(1+CX$188),0)</f>
        <v>8107</v>
      </c>
      <c r="DA61" s="269" t="str">
        <f t="shared" si="790"/>
        <v>CUMPLE</v>
      </c>
      <c r="DB61" s="268">
        <f>ROUND(CY61*(1+CX$181+CX$182+CX$183+CX$188),0)</f>
        <v>8592</v>
      </c>
      <c r="DC61" s="270">
        <f t="shared" ref="DC61:DC64" si="1036">ROUND(DB61*CW61,0)</f>
        <v>25776</v>
      </c>
      <c r="DD61" s="266">
        <f t="shared" ref="DD61:DD63" si="1037">+$F61</f>
        <v>3</v>
      </c>
      <c r="DE61" s="267">
        <v>6060</v>
      </c>
      <c r="DF61" s="268">
        <f t="shared" ref="DF61:DF64" si="1038">ROUND(DE61,0)</f>
        <v>6060</v>
      </c>
      <c r="DG61" s="268">
        <f t="shared" ref="DG61:DG64" si="1039">ROUND(DF61*(1+DE$188),0)</f>
        <v>7878</v>
      </c>
      <c r="DH61" s="269" t="str">
        <f t="shared" si="795"/>
        <v>CUMPLE</v>
      </c>
      <c r="DI61" s="268">
        <f>ROUND(DF61*(1+DE$181+DE$182+DE$183+DE$188),0)</f>
        <v>8350</v>
      </c>
      <c r="DJ61" s="270">
        <f t="shared" ref="DJ61:DJ64" si="1040">ROUND(DI61*DD61,0)</f>
        <v>25050</v>
      </c>
      <c r="DK61" s="266">
        <f t="shared" ref="DK61:DK63" si="1041">+$F61</f>
        <v>3</v>
      </c>
      <c r="DL61" s="267">
        <v>6219</v>
      </c>
      <c r="DM61" s="268">
        <f t="shared" ref="DM61:DM64" si="1042">ROUND(DL61,0)</f>
        <v>6219</v>
      </c>
      <c r="DN61" s="268">
        <f t="shared" ref="DN61:DN64" si="1043">ROUND(DM61*(1+DL$188),0)</f>
        <v>8085</v>
      </c>
      <c r="DO61" s="269" t="str">
        <f t="shared" si="800"/>
        <v>CUMPLE</v>
      </c>
      <c r="DP61" s="268">
        <f>ROUND(DM61*(1+DL$181+DL$182+DL$183+DL$188),0)</f>
        <v>8569</v>
      </c>
      <c r="DQ61" s="270">
        <f t="shared" ref="DQ61:DQ64" si="1044">ROUND(DP61*DK61,0)</f>
        <v>25707</v>
      </c>
      <c r="DR61" s="356">
        <f t="shared" ref="DR61:DR63" si="1045">+$F61</f>
        <v>3</v>
      </c>
      <c r="DS61" s="357"/>
      <c r="DT61" s="358">
        <f t="shared" ref="DT61:DT64" si="1046">ROUND(DS61,0)</f>
        <v>0</v>
      </c>
      <c r="DU61" s="358">
        <f t="shared" ref="DU61:DU64" si="1047">ROUND(DT61*(1+DS$188),0)</f>
        <v>0</v>
      </c>
      <c r="DV61" s="359" t="str">
        <f t="shared" si="805"/>
        <v>CUMPLE</v>
      </c>
      <c r="DW61" s="358">
        <f>ROUND(DT61*(1+DS$181+DS$182+DS$183+DS$188),0)</f>
        <v>0</v>
      </c>
      <c r="DX61" s="360">
        <f t="shared" ref="DX61:DX64" si="1048">ROUND(DW61*DR61,0)</f>
        <v>0</v>
      </c>
      <c r="DY61" s="356">
        <f t="shared" ref="DY61:DY63" si="1049">+$F61</f>
        <v>3</v>
      </c>
      <c r="DZ61" s="357"/>
      <c r="EA61" s="358">
        <f t="shared" ref="EA61:EA64" si="1050">ROUND(DZ61,0)</f>
        <v>0</v>
      </c>
      <c r="EB61" s="358">
        <f t="shared" ref="EB61:EB64" si="1051">ROUND(EA61*(1+DZ$188),0)</f>
        <v>0</v>
      </c>
      <c r="EC61" s="359" t="str">
        <f t="shared" si="810"/>
        <v>CUMPLE</v>
      </c>
      <c r="ED61" s="358">
        <f>ROUND(EA61*(1+DZ$181+DZ$182+DZ$183+DZ$188),0)</f>
        <v>0</v>
      </c>
      <c r="EE61" s="360">
        <f t="shared" ref="EE61:EE64" si="1052">ROUND(ED61*DY61,0)</f>
        <v>0</v>
      </c>
      <c r="EF61" s="266">
        <f t="shared" ref="EF61:EF63" si="1053">+$F61</f>
        <v>3</v>
      </c>
      <c r="EG61" s="267">
        <v>6053</v>
      </c>
      <c r="EH61" s="268">
        <f t="shared" ref="EH61:EH64" si="1054">ROUND(EG61,0)</f>
        <v>6053</v>
      </c>
      <c r="EI61" s="268">
        <f t="shared" ref="EI61:EI64" si="1055">ROUND(EH61*(1+EG$188),0)</f>
        <v>7869</v>
      </c>
      <c r="EJ61" s="269" t="str">
        <f t="shared" si="815"/>
        <v>CUMPLE</v>
      </c>
      <c r="EK61" s="268">
        <f>ROUND(EH61*(1+EG$181+EG$182+EG$183+EG$188),0)</f>
        <v>8340</v>
      </c>
      <c r="EL61" s="270">
        <f t="shared" ref="EL61:EL64" si="1056">ROUND(EK61*EF61,0)</f>
        <v>25020</v>
      </c>
      <c r="EM61" s="356">
        <f t="shared" ref="EM61:EM63" si="1057">+$F61</f>
        <v>3</v>
      </c>
      <c r="EN61" s="357"/>
      <c r="EO61" s="358">
        <f t="shared" ref="EO61:EO64" si="1058">ROUND(EN61,0)</f>
        <v>0</v>
      </c>
      <c r="EP61" s="358">
        <f t="shared" ref="EP61:EP64" si="1059">ROUND(EO61*(1+EN$188),0)</f>
        <v>0</v>
      </c>
      <c r="EQ61" s="359" t="str">
        <f t="shared" si="820"/>
        <v>CUMPLE</v>
      </c>
      <c r="ER61" s="358">
        <f>ROUND(EO61*(1+EN$181+EN$182+EN$183+EN$188),0)</f>
        <v>0</v>
      </c>
      <c r="ES61" s="360">
        <f t="shared" ref="ES61:ES64" si="1060">ROUND(ER61*EM61,0)</f>
        <v>0</v>
      </c>
      <c r="ET61" s="266">
        <f t="shared" ref="ET61:ET63" si="1061">+$F61</f>
        <v>3</v>
      </c>
      <c r="EU61" s="267">
        <v>6370</v>
      </c>
      <c r="EV61" s="268">
        <f t="shared" ref="EV61:EV64" si="1062">ROUND(EU61,0)</f>
        <v>6370</v>
      </c>
      <c r="EW61" s="268">
        <f t="shared" ref="EW61:EW64" si="1063">ROUND(EV61*(1+EU$188),0)</f>
        <v>8281</v>
      </c>
      <c r="EX61" s="269" t="str">
        <f t="shared" si="825"/>
        <v>CUMPLE</v>
      </c>
      <c r="EY61" s="268">
        <f>ROUND(EV61*(1+EU$181+EU$182+EU$183+EU$188),0)</f>
        <v>8777</v>
      </c>
      <c r="EZ61" s="270">
        <f t="shared" ref="EZ61:EZ64" si="1064">ROUND(EY61*ET61,0)</f>
        <v>26331</v>
      </c>
      <c r="FA61" s="266">
        <f t="shared" ref="FA61:FA63" si="1065">+$F61</f>
        <v>3</v>
      </c>
      <c r="FB61" s="196">
        <v>6230</v>
      </c>
      <c r="FC61" s="268">
        <f t="shared" ref="FC61:FC64" si="1066">ROUND(FB61,0)</f>
        <v>6230</v>
      </c>
      <c r="FD61" s="268">
        <f t="shared" ref="FD61:FD64" si="1067">ROUND(FC61*(1+FB$188),0)</f>
        <v>8099</v>
      </c>
      <c r="FE61" s="269" t="str">
        <f t="shared" si="830"/>
        <v>CUMPLE</v>
      </c>
      <c r="FF61" s="268">
        <f>ROUND(FC61*(1+FB$181+FB$182+FB$183+FB$188),0)</f>
        <v>8584</v>
      </c>
      <c r="FG61" s="270">
        <f t="shared" ref="FG61:FG64" si="1068">ROUND(FF61*FA61,0)</f>
        <v>25752</v>
      </c>
      <c r="FH61" s="266">
        <f t="shared" ref="FH61:FH63" si="1069">+$F61</f>
        <v>3</v>
      </c>
      <c r="FI61" s="267">
        <v>6125</v>
      </c>
      <c r="FJ61" s="268">
        <f t="shared" ref="FJ61:FJ64" si="1070">ROUND(FI61,0)</f>
        <v>6125</v>
      </c>
      <c r="FK61" s="268">
        <f t="shared" ref="FK61:FK64" si="1071">ROUND(FJ61*(1+FI$188),0)</f>
        <v>7963</v>
      </c>
      <c r="FL61" s="269" t="str">
        <f t="shared" si="835"/>
        <v>CUMPLE</v>
      </c>
      <c r="FM61" s="268">
        <f>ROUND(FJ61*(1+FI$181+FI$182+FI$183+FI$188),0)</f>
        <v>8439</v>
      </c>
      <c r="FN61" s="270">
        <f t="shared" ref="FN61:FN64" si="1072">ROUND(FM61*FH61,0)</f>
        <v>25317</v>
      </c>
      <c r="FO61" s="266">
        <f t="shared" ref="FO61:FO63" si="1073">+$F61</f>
        <v>3</v>
      </c>
      <c r="FP61" s="267" t="s">
        <v>857</v>
      </c>
      <c r="FQ61" s="268">
        <f t="shared" ref="FQ61:FQ64" si="1074">ROUND(FP61,0)</f>
        <v>6076</v>
      </c>
      <c r="FR61" s="268">
        <f t="shared" ref="FR61:FR64" si="1075">ROUND(FQ61*(1+FP$188),0)</f>
        <v>7899</v>
      </c>
      <c r="FS61" s="269" t="str">
        <f t="shared" si="840"/>
        <v>CUMPLE</v>
      </c>
      <c r="FT61" s="268">
        <f>ROUND(FQ61*(1+FP$181+FP$182+FP$183+FP$188),0)</f>
        <v>8372</v>
      </c>
      <c r="FU61" s="270">
        <f t="shared" ref="FU61:FU64" si="1076">ROUND(FT61*FO61,0)</f>
        <v>25116</v>
      </c>
      <c r="FV61" s="266">
        <f t="shared" ref="FV61:FV63" si="1077">+$F61</f>
        <v>3</v>
      </c>
      <c r="FW61" s="267">
        <v>6178</v>
      </c>
      <c r="FX61" s="268">
        <f t="shared" ref="FX61:FX64" si="1078">ROUND(FW61,0)</f>
        <v>6178</v>
      </c>
      <c r="FY61" s="268">
        <f t="shared" ref="FY61:FY64" si="1079">ROUND(FX61*(1+FW$188),0)</f>
        <v>8031</v>
      </c>
      <c r="FZ61" s="269" t="str">
        <f t="shared" si="845"/>
        <v>CUMPLE</v>
      </c>
      <c r="GA61" s="268">
        <f>ROUND(FX61*(1+FW$181+FW$182+FW$183+FW$188),0)</f>
        <v>8512</v>
      </c>
      <c r="GB61" s="270">
        <f t="shared" ref="GB61:GB64" si="1080">ROUND(GA61*FV61,0)</f>
        <v>25536</v>
      </c>
      <c r="GC61" s="356">
        <f t="shared" ref="GC61:GC63" si="1081">+$F61</f>
        <v>3</v>
      </c>
      <c r="GD61" s="357"/>
      <c r="GE61" s="358">
        <f t="shared" ref="GE61:GE64" si="1082">ROUND(GD61,0)</f>
        <v>0</v>
      </c>
      <c r="GF61" s="358">
        <f t="shared" ref="GF61:GF64" si="1083">ROUND(GE61*(1+GD$188),0)</f>
        <v>0</v>
      </c>
      <c r="GG61" s="359" t="str">
        <f t="shared" si="850"/>
        <v>CUMPLE</v>
      </c>
      <c r="GH61" s="358">
        <f>ROUND(GE61*(1+GD$181+GD$182+GD$183+GD$188),0)</f>
        <v>0</v>
      </c>
      <c r="GI61" s="360">
        <f t="shared" ref="GI61:GI64" si="1084">ROUND(GH61*GC61,0)</f>
        <v>0</v>
      </c>
      <c r="GJ61" s="266">
        <f t="shared" ref="GJ61:GJ63" si="1085">+$F61</f>
        <v>3</v>
      </c>
      <c r="GK61" s="196">
        <v>6248</v>
      </c>
      <c r="GL61" s="268">
        <f t="shared" ref="GL61:GL64" si="1086">ROUND(GK61,0)</f>
        <v>6248</v>
      </c>
      <c r="GM61" s="268">
        <f t="shared" ref="GM61:GM64" si="1087">ROUND(GL61*(1+GK$188),0)</f>
        <v>8122</v>
      </c>
      <c r="GN61" s="269" t="str">
        <f t="shared" si="855"/>
        <v>CUMPLE</v>
      </c>
      <c r="GO61" s="268">
        <f>ROUND(GL61*(1+GK$181+GK$182+GK$183+GK$188),0)</f>
        <v>8609</v>
      </c>
      <c r="GP61" s="270">
        <f t="shared" ref="GP61:GP64" si="1088">ROUND(GO61*GJ61,0)</f>
        <v>25827</v>
      </c>
      <c r="GQ61" s="266">
        <f t="shared" ref="GQ61:GQ63" si="1089">+$F61</f>
        <v>3</v>
      </c>
      <c r="GR61" s="407">
        <v>6261</v>
      </c>
      <c r="GS61" s="268">
        <f t="shared" ref="GS61:GS64" si="1090">ROUND(GR61,0)</f>
        <v>6261</v>
      </c>
      <c r="GT61" s="268">
        <f t="shared" ref="GT61:GT64" si="1091">ROUND(GS61*(1+GR$188),0)</f>
        <v>8139</v>
      </c>
      <c r="GU61" s="269" t="str">
        <f t="shared" si="860"/>
        <v>CUMPLE</v>
      </c>
      <c r="GV61" s="268">
        <f>ROUND(GS61*(1+GR$181+GR$182+GR$183+GR$188),0)</f>
        <v>8627</v>
      </c>
      <c r="GW61" s="270">
        <f t="shared" ref="GW61:GW64" si="1092">ROUND(GV61*GQ61,0)</f>
        <v>25881</v>
      </c>
      <c r="GX61" s="356">
        <f t="shared" ref="GX61:GX63" si="1093">+$F61</f>
        <v>3</v>
      </c>
      <c r="GY61" s="357"/>
      <c r="GZ61" s="358">
        <f t="shared" ref="GZ61:GZ64" si="1094">ROUND(GY61,0)</f>
        <v>0</v>
      </c>
      <c r="HA61" s="358">
        <f t="shared" ref="HA61:HA64" si="1095">ROUND(GZ61*(1+GY$188),0)</f>
        <v>0</v>
      </c>
      <c r="HB61" s="359" t="str">
        <f t="shared" si="865"/>
        <v>CUMPLE</v>
      </c>
      <c r="HC61" s="358">
        <f>ROUND(GZ61*(1+GY$181+GY$182+GY$183+GY$188),0)</f>
        <v>0</v>
      </c>
      <c r="HD61" s="360">
        <f t="shared" ref="HD61:HD64" si="1096">ROUND(HC61*GX61,0)</f>
        <v>0</v>
      </c>
      <c r="HE61" s="266">
        <f t="shared" ref="HE61:HE63" si="1097">+$F61</f>
        <v>3</v>
      </c>
      <c r="HF61" s="411">
        <v>6195</v>
      </c>
      <c r="HG61" s="268">
        <f t="shared" ref="HG61:HG64" si="1098">ROUND(HF61,0)</f>
        <v>6195</v>
      </c>
      <c r="HH61" s="268">
        <f t="shared" ref="HH61:HH64" si="1099">ROUND(HG61*(1+HF$188),0)</f>
        <v>8054</v>
      </c>
      <c r="HI61" s="269" t="str">
        <f t="shared" si="870"/>
        <v>CUMPLE</v>
      </c>
      <c r="HJ61" s="268">
        <f>ROUND(HG61*(1+HF$181+HF$182+HF$183+HF$188),0)</f>
        <v>8536</v>
      </c>
      <c r="HK61" s="270">
        <f t="shared" ref="HK61:HK64" si="1100">ROUND(HJ61*HE61,0)</f>
        <v>25608</v>
      </c>
      <c r="HL61" s="266">
        <f t="shared" ref="HL61:HL63" si="1101">+$F61</f>
        <v>3</v>
      </c>
      <c r="HM61" s="417">
        <v>6247</v>
      </c>
      <c r="HN61" s="268">
        <f t="shared" ref="HN61:HN64" si="1102">ROUND(HM61,0)</f>
        <v>6247</v>
      </c>
      <c r="HO61" s="268">
        <f t="shared" ref="HO61:HO64" si="1103">ROUND(HN61*(1+HM$188),0)</f>
        <v>8121</v>
      </c>
      <c r="HP61" s="269" t="str">
        <f t="shared" si="875"/>
        <v>CUMPLE</v>
      </c>
      <c r="HQ61" s="268">
        <f>ROUND(HN61*(1+HM$181+HM$182+HM$183+HM$188),0)</f>
        <v>8608</v>
      </c>
      <c r="HR61" s="270">
        <f t="shared" ref="HR61:HR64" si="1104">ROUND(HQ61*HL61,0)</f>
        <v>25824</v>
      </c>
      <c r="HS61" s="266">
        <f t="shared" ref="HS61:HS63" si="1105">+$F61</f>
        <v>3</v>
      </c>
      <c r="HT61" s="196">
        <v>6222</v>
      </c>
      <c r="HU61" s="268">
        <f t="shared" ref="HU61:HU64" si="1106">ROUND(HT61,0)</f>
        <v>6222</v>
      </c>
      <c r="HV61" s="268">
        <f t="shared" ref="HV61:HV64" si="1107">ROUND(HU61*(1+HT$188),0)</f>
        <v>8089</v>
      </c>
      <c r="HW61" s="269" t="str">
        <f t="shared" si="880"/>
        <v>CUMPLE</v>
      </c>
      <c r="HX61" s="268">
        <f>ROUND(HU61*(1+HT$181+HT$182+HT$183+HT$188),0)</f>
        <v>8573</v>
      </c>
      <c r="HY61" s="270">
        <f t="shared" ref="HY61:HY64" si="1108">ROUND(HX61*HS61,0)</f>
        <v>25719</v>
      </c>
      <c r="HZ61" s="356">
        <f t="shared" ref="HZ61:HZ63" si="1109">+$F61</f>
        <v>3</v>
      </c>
      <c r="IA61" s="357"/>
      <c r="IB61" s="358">
        <f t="shared" ref="IB61:IB64" si="1110">ROUND(IA61,0)</f>
        <v>0</v>
      </c>
      <c r="IC61" s="358">
        <f t="shared" ref="IC61:IC64" si="1111">ROUND(IB61*(1+IA$188),0)</f>
        <v>0</v>
      </c>
      <c r="ID61" s="359" t="str">
        <f t="shared" si="885"/>
        <v>CUMPLE</v>
      </c>
      <c r="IE61" s="358">
        <f>ROUND(IB61*(1+IA$181+IA$182+IA$183+IA$188),0)</f>
        <v>0</v>
      </c>
      <c r="IF61" s="360">
        <f t="shared" ref="IF61:IF64" si="1112">ROUND(IE61*HZ61,0)</f>
        <v>0</v>
      </c>
    </row>
    <row r="62" spans="1:240" ht="30" customHeight="1" x14ac:dyDescent="0.3">
      <c r="A62" s="174"/>
      <c r="B62" s="192">
        <v>4.0049999999999999</v>
      </c>
      <c r="C62" s="193">
        <v>13557</v>
      </c>
      <c r="D62" s="194" t="s">
        <v>664</v>
      </c>
      <c r="E62" s="193" t="s">
        <v>611</v>
      </c>
      <c r="F62" s="195">
        <v>8</v>
      </c>
      <c r="G62" s="196">
        <v>113509</v>
      </c>
      <c r="H62" s="197">
        <f t="shared" si="983"/>
        <v>147562</v>
      </c>
      <c r="J62" s="356">
        <f t="shared" si="984"/>
        <v>8</v>
      </c>
      <c r="K62" s="357"/>
      <c r="L62" s="358">
        <f t="shared" si="201"/>
        <v>0</v>
      </c>
      <c r="M62" s="358">
        <f t="shared" si="202"/>
        <v>0</v>
      </c>
      <c r="N62" s="359" t="str">
        <f t="shared" si="726"/>
        <v>CUMPLE</v>
      </c>
      <c r="O62" s="358">
        <f>ROUND(L62*(1+K$181+K$182+K$183+K$188),0)</f>
        <v>0</v>
      </c>
      <c r="P62" s="360">
        <f t="shared" si="205"/>
        <v>0</v>
      </c>
      <c r="Q62" s="266">
        <f t="shared" si="985"/>
        <v>8</v>
      </c>
      <c r="R62" s="267">
        <v>106217</v>
      </c>
      <c r="S62" s="268">
        <f t="shared" si="986"/>
        <v>106217</v>
      </c>
      <c r="T62" s="268">
        <f t="shared" si="987"/>
        <v>138082</v>
      </c>
      <c r="U62" s="269" t="str">
        <f t="shared" si="730"/>
        <v>CUMPLE</v>
      </c>
      <c r="V62" s="268">
        <f>ROUND(S62*(1+R$181+R$182+R$183+R$188),0)</f>
        <v>146353</v>
      </c>
      <c r="W62" s="270">
        <f t="shared" si="988"/>
        <v>1170824</v>
      </c>
      <c r="X62" s="266">
        <f t="shared" si="989"/>
        <v>8</v>
      </c>
      <c r="Y62" s="267">
        <v>113500</v>
      </c>
      <c r="Z62" s="268">
        <f t="shared" si="990"/>
        <v>113500</v>
      </c>
      <c r="AA62" s="268">
        <f t="shared" si="991"/>
        <v>147550</v>
      </c>
      <c r="AB62" s="269" t="str">
        <f t="shared" si="735"/>
        <v>CUMPLE</v>
      </c>
      <c r="AC62" s="268">
        <f>ROUND(Z62*(1+Y$181+Y$182+Y$183+Y$188),0)</f>
        <v>156388</v>
      </c>
      <c r="AD62" s="270">
        <f t="shared" si="992"/>
        <v>1251104</v>
      </c>
      <c r="AE62" s="266">
        <f t="shared" si="993"/>
        <v>8</v>
      </c>
      <c r="AF62" s="267">
        <v>105109</v>
      </c>
      <c r="AG62" s="268">
        <f t="shared" si="994"/>
        <v>105109</v>
      </c>
      <c r="AH62" s="268">
        <f t="shared" si="995"/>
        <v>136642</v>
      </c>
      <c r="AI62" s="269" t="str">
        <f t="shared" si="740"/>
        <v>CUMPLE</v>
      </c>
      <c r="AJ62" s="268">
        <f>ROUND(AG62*(1+AF$181+AF$182+AF$183+AF$188),0)</f>
        <v>144826</v>
      </c>
      <c r="AK62" s="270">
        <f t="shared" si="996"/>
        <v>1158608</v>
      </c>
      <c r="AL62" s="356">
        <f t="shared" si="997"/>
        <v>8</v>
      </c>
      <c r="AM62" s="357"/>
      <c r="AN62" s="358">
        <f t="shared" si="998"/>
        <v>0</v>
      </c>
      <c r="AO62" s="358">
        <f t="shared" si="999"/>
        <v>0</v>
      </c>
      <c r="AP62" s="359" t="str">
        <f t="shared" si="745"/>
        <v>CUMPLE</v>
      </c>
      <c r="AQ62" s="358">
        <f>ROUND(AN62*(1+AM$181+AM$182+AM$183+AM$188),0)</f>
        <v>0</v>
      </c>
      <c r="AR62" s="360">
        <f t="shared" si="1000"/>
        <v>0</v>
      </c>
      <c r="AS62" s="266">
        <f t="shared" si="1001"/>
        <v>8</v>
      </c>
      <c r="AT62" s="434">
        <v>102609</v>
      </c>
      <c r="AU62" s="268">
        <f t="shared" si="1002"/>
        <v>102609</v>
      </c>
      <c r="AV62" s="268">
        <f t="shared" si="1003"/>
        <v>133392</v>
      </c>
      <c r="AW62" s="269" t="str">
        <f t="shared" si="750"/>
        <v>CUMPLE</v>
      </c>
      <c r="AX62" s="268">
        <f>ROUND(AU62*(1+AT$181+AT$182+AT$183+AT$188),0)</f>
        <v>141381</v>
      </c>
      <c r="AY62" s="270">
        <f t="shared" si="1004"/>
        <v>1131048</v>
      </c>
      <c r="AZ62" s="266">
        <f t="shared" si="1005"/>
        <v>8</v>
      </c>
      <c r="BA62" s="439">
        <v>107981</v>
      </c>
      <c r="BB62" s="268">
        <f t="shared" si="1006"/>
        <v>107981</v>
      </c>
      <c r="BC62" s="268">
        <f t="shared" si="1007"/>
        <v>140375</v>
      </c>
      <c r="BD62" s="269" t="str">
        <f t="shared" si="755"/>
        <v>CUMPLE</v>
      </c>
      <c r="BE62" s="268">
        <f>ROUND(BB62*(1+BA$181+BA$182+BA$183+BA$188),0)</f>
        <v>148783</v>
      </c>
      <c r="BF62" s="270">
        <f t="shared" si="1008"/>
        <v>1190264</v>
      </c>
      <c r="BG62" s="266">
        <f t="shared" si="1009"/>
        <v>8</v>
      </c>
      <c r="BH62" s="196">
        <v>107265</v>
      </c>
      <c r="BI62" s="268">
        <f t="shared" si="1010"/>
        <v>107265</v>
      </c>
      <c r="BJ62" s="268">
        <f t="shared" si="1011"/>
        <v>139445</v>
      </c>
      <c r="BK62" s="269" t="str">
        <f t="shared" si="760"/>
        <v>CUMPLE</v>
      </c>
      <c r="BL62" s="268">
        <f>ROUND(BI62*(1+BH$181+BH$182+BH$183+BH$188),0)</f>
        <v>147797</v>
      </c>
      <c r="BM62" s="270">
        <f t="shared" si="1012"/>
        <v>1182376</v>
      </c>
      <c r="BN62" s="266">
        <f t="shared" si="1013"/>
        <v>8</v>
      </c>
      <c r="BO62" s="196">
        <v>102950</v>
      </c>
      <c r="BP62" s="268">
        <f t="shared" si="1014"/>
        <v>102950</v>
      </c>
      <c r="BQ62" s="268">
        <f t="shared" si="1015"/>
        <v>133835</v>
      </c>
      <c r="BR62" s="269" t="str">
        <f t="shared" si="765"/>
        <v>CUMPLE</v>
      </c>
      <c r="BS62" s="268">
        <f>ROUND(BP62*(1+BO$181+BO$182+BO$183+BO$188),0)</f>
        <v>141851</v>
      </c>
      <c r="BT62" s="270">
        <f t="shared" si="1016"/>
        <v>1134808</v>
      </c>
      <c r="BU62" s="266">
        <f t="shared" si="1017"/>
        <v>8</v>
      </c>
      <c r="BV62" s="441">
        <v>107845</v>
      </c>
      <c r="BW62" s="268">
        <f t="shared" si="1018"/>
        <v>107845</v>
      </c>
      <c r="BX62" s="268">
        <f t="shared" si="1019"/>
        <v>140199</v>
      </c>
      <c r="BY62" s="269" t="str">
        <f t="shared" si="770"/>
        <v>CUMPLE</v>
      </c>
      <c r="BZ62" s="268">
        <f>ROUND(BW62*(1+BV$181+BV$182+BV$183+BV$188),0)</f>
        <v>148596</v>
      </c>
      <c r="CA62" s="270">
        <f t="shared" si="1020"/>
        <v>1188768</v>
      </c>
      <c r="CB62" s="266">
        <f t="shared" si="1021"/>
        <v>8</v>
      </c>
      <c r="CC62" s="267">
        <v>105221</v>
      </c>
      <c r="CD62" s="268">
        <f t="shared" si="1022"/>
        <v>105221</v>
      </c>
      <c r="CE62" s="268">
        <f t="shared" si="1023"/>
        <v>136787</v>
      </c>
      <c r="CF62" s="269" t="str">
        <f t="shared" si="775"/>
        <v>CUMPLE</v>
      </c>
      <c r="CG62" s="268">
        <f>ROUND(CD62*(1+CC$181+CC$182+CC$183+CC$188),0)</f>
        <v>144980</v>
      </c>
      <c r="CH62" s="270">
        <f t="shared" si="1024"/>
        <v>1159840</v>
      </c>
      <c r="CI62" s="266">
        <f t="shared" si="1025"/>
        <v>8</v>
      </c>
      <c r="CJ62" s="267">
        <v>108515</v>
      </c>
      <c r="CK62" s="268">
        <f t="shared" si="1026"/>
        <v>108515</v>
      </c>
      <c r="CL62" s="268">
        <f t="shared" si="1027"/>
        <v>141070</v>
      </c>
      <c r="CM62" s="269" t="str">
        <f t="shared" si="780"/>
        <v>CUMPLE</v>
      </c>
      <c r="CN62" s="268">
        <f>ROUND(CK62*(1+CJ$181+CJ$182+CJ$183+CJ$188),0)</f>
        <v>149519</v>
      </c>
      <c r="CO62" s="270">
        <f t="shared" si="1028"/>
        <v>1196152</v>
      </c>
      <c r="CP62" s="266">
        <f t="shared" si="1029"/>
        <v>8</v>
      </c>
      <c r="CQ62" s="267">
        <v>107175</v>
      </c>
      <c r="CR62" s="268">
        <f t="shared" si="1030"/>
        <v>107175</v>
      </c>
      <c r="CS62" s="268">
        <f t="shared" si="1031"/>
        <v>139328</v>
      </c>
      <c r="CT62" s="269" t="str">
        <f t="shared" si="785"/>
        <v>CUMPLE</v>
      </c>
      <c r="CU62" s="268">
        <f>ROUND(CR62*(1+CQ$181+CQ$182+CQ$183+CQ$188),0)</f>
        <v>147673</v>
      </c>
      <c r="CV62" s="270">
        <f t="shared" si="1032"/>
        <v>1181384</v>
      </c>
      <c r="CW62" s="266">
        <f t="shared" si="1033"/>
        <v>8</v>
      </c>
      <c r="CX62" s="196">
        <v>107831</v>
      </c>
      <c r="CY62" s="268">
        <f t="shared" si="1034"/>
        <v>107831</v>
      </c>
      <c r="CZ62" s="268">
        <f t="shared" si="1035"/>
        <v>140180</v>
      </c>
      <c r="DA62" s="269" t="str">
        <f t="shared" si="790"/>
        <v>CUMPLE</v>
      </c>
      <c r="DB62" s="268">
        <f>ROUND(CY62*(1+CX$181+CX$182+CX$183+CX$188),0)</f>
        <v>148577</v>
      </c>
      <c r="DC62" s="270">
        <f t="shared" si="1036"/>
        <v>1188616</v>
      </c>
      <c r="DD62" s="266">
        <f t="shared" si="1037"/>
        <v>8</v>
      </c>
      <c r="DE62" s="267">
        <v>104746</v>
      </c>
      <c r="DF62" s="268">
        <f t="shared" si="1038"/>
        <v>104746</v>
      </c>
      <c r="DG62" s="268">
        <f t="shared" si="1039"/>
        <v>136170</v>
      </c>
      <c r="DH62" s="269" t="str">
        <f t="shared" si="795"/>
        <v>CUMPLE</v>
      </c>
      <c r="DI62" s="268">
        <f>ROUND(DF62*(1+DE$181+DE$182+DE$183+DE$188),0)</f>
        <v>144326</v>
      </c>
      <c r="DJ62" s="270">
        <f t="shared" si="1040"/>
        <v>1154608</v>
      </c>
      <c r="DK62" s="266">
        <f t="shared" si="1041"/>
        <v>8</v>
      </c>
      <c r="DL62" s="267">
        <v>107493</v>
      </c>
      <c r="DM62" s="268">
        <f t="shared" si="1042"/>
        <v>107493</v>
      </c>
      <c r="DN62" s="268">
        <f t="shared" si="1043"/>
        <v>139741</v>
      </c>
      <c r="DO62" s="269" t="str">
        <f t="shared" si="800"/>
        <v>CUMPLE</v>
      </c>
      <c r="DP62" s="268">
        <f>ROUND(DM62*(1+DL$181+DL$182+DL$183+DL$188),0)</f>
        <v>148111</v>
      </c>
      <c r="DQ62" s="270">
        <f t="shared" si="1044"/>
        <v>1184888</v>
      </c>
      <c r="DR62" s="356">
        <f t="shared" si="1045"/>
        <v>8</v>
      </c>
      <c r="DS62" s="357"/>
      <c r="DT62" s="358">
        <f t="shared" si="1046"/>
        <v>0</v>
      </c>
      <c r="DU62" s="358">
        <f t="shared" si="1047"/>
        <v>0</v>
      </c>
      <c r="DV62" s="359" t="str">
        <f t="shared" si="805"/>
        <v>CUMPLE</v>
      </c>
      <c r="DW62" s="358">
        <f>ROUND(DT62*(1+DS$181+DS$182+DS$183+DS$188),0)</f>
        <v>0</v>
      </c>
      <c r="DX62" s="360">
        <f t="shared" si="1048"/>
        <v>0</v>
      </c>
      <c r="DY62" s="356">
        <f t="shared" si="1049"/>
        <v>8</v>
      </c>
      <c r="DZ62" s="357"/>
      <c r="EA62" s="358">
        <f t="shared" si="1050"/>
        <v>0</v>
      </c>
      <c r="EB62" s="358">
        <f t="shared" si="1051"/>
        <v>0</v>
      </c>
      <c r="EC62" s="359" t="str">
        <f t="shared" si="810"/>
        <v>CUMPLE</v>
      </c>
      <c r="ED62" s="358">
        <f>ROUND(EA62*(1+DZ$181+DZ$182+DZ$183+DZ$188),0)</f>
        <v>0</v>
      </c>
      <c r="EE62" s="360">
        <f t="shared" si="1052"/>
        <v>0</v>
      </c>
      <c r="EF62" s="266">
        <f t="shared" si="1053"/>
        <v>8</v>
      </c>
      <c r="EG62" s="267">
        <v>104621</v>
      </c>
      <c r="EH62" s="268">
        <f t="shared" si="1054"/>
        <v>104621</v>
      </c>
      <c r="EI62" s="268">
        <f t="shared" si="1055"/>
        <v>136007</v>
      </c>
      <c r="EJ62" s="269" t="str">
        <f t="shared" si="815"/>
        <v>CUMPLE</v>
      </c>
      <c r="EK62" s="268">
        <f>ROUND(EH62*(1+EG$181+EG$182+EG$183+EG$188),0)</f>
        <v>144154</v>
      </c>
      <c r="EL62" s="270">
        <f t="shared" si="1056"/>
        <v>1153232</v>
      </c>
      <c r="EM62" s="356">
        <f t="shared" si="1057"/>
        <v>8</v>
      </c>
      <c r="EN62" s="357"/>
      <c r="EO62" s="358">
        <f t="shared" si="1058"/>
        <v>0</v>
      </c>
      <c r="EP62" s="358">
        <f t="shared" si="1059"/>
        <v>0</v>
      </c>
      <c r="EQ62" s="359" t="str">
        <f t="shared" si="820"/>
        <v>CUMPLE</v>
      </c>
      <c r="ER62" s="358">
        <f>ROUND(EO62*(1+EN$181+EN$182+EN$183+EN$188),0)</f>
        <v>0</v>
      </c>
      <c r="ES62" s="360">
        <f t="shared" si="1060"/>
        <v>0</v>
      </c>
      <c r="ET62" s="266">
        <f t="shared" si="1061"/>
        <v>8</v>
      </c>
      <c r="EU62" s="267">
        <v>110104</v>
      </c>
      <c r="EV62" s="268">
        <f t="shared" si="1062"/>
        <v>110104</v>
      </c>
      <c r="EW62" s="268">
        <f t="shared" si="1063"/>
        <v>143135</v>
      </c>
      <c r="EX62" s="269" t="str">
        <f t="shared" si="825"/>
        <v>CUMPLE</v>
      </c>
      <c r="EY62" s="268">
        <f>ROUND(EV62*(1+EU$181+EU$182+EU$183+EU$188),0)</f>
        <v>151709</v>
      </c>
      <c r="EZ62" s="270">
        <f t="shared" si="1064"/>
        <v>1213672</v>
      </c>
      <c r="FA62" s="266">
        <f t="shared" si="1065"/>
        <v>8</v>
      </c>
      <c r="FB62" s="196">
        <v>107686</v>
      </c>
      <c r="FC62" s="268">
        <f t="shared" si="1066"/>
        <v>107686</v>
      </c>
      <c r="FD62" s="268">
        <f t="shared" si="1067"/>
        <v>139992</v>
      </c>
      <c r="FE62" s="269" t="str">
        <f t="shared" si="830"/>
        <v>CUMPLE</v>
      </c>
      <c r="FF62" s="268">
        <f>ROUND(FC62*(1+FB$181+FB$182+FB$183+FB$188),0)</f>
        <v>148377</v>
      </c>
      <c r="FG62" s="270">
        <f t="shared" si="1068"/>
        <v>1187016</v>
      </c>
      <c r="FH62" s="266">
        <f t="shared" si="1069"/>
        <v>8</v>
      </c>
      <c r="FI62" s="267">
        <v>105863</v>
      </c>
      <c r="FJ62" s="268">
        <f t="shared" si="1070"/>
        <v>105863</v>
      </c>
      <c r="FK62" s="268">
        <f t="shared" si="1071"/>
        <v>137622</v>
      </c>
      <c r="FL62" s="269" t="str">
        <f t="shared" si="835"/>
        <v>CUMPLE</v>
      </c>
      <c r="FM62" s="268">
        <f>ROUND(FJ62*(1+FI$181+FI$182+FI$183+FI$188),0)</f>
        <v>145865</v>
      </c>
      <c r="FN62" s="270">
        <f t="shared" si="1072"/>
        <v>1166920</v>
      </c>
      <c r="FO62" s="266">
        <f t="shared" si="1073"/>
        <v>8</v>
      </c>
      <c r="FP62" s="267" t="s">
        <v>858</v>
      </c>
      <c r="FQ62" s="268">
        <f t="shared" si="1074"/>
        <v>105025</v>
      </c>
      <c r="FR62" s="268">
        <f t="shared" si="1075"/>
        <v>136533</v>
      </c>
      <c r="FS62" s="269" t="str">
        <f t="shared" si="840"/>
        <v>CUMPLE</v>
      </c>
      <c r="FT62" s="268">
        <f>ROUND(FQ62*(1+FP$181+FP$182+FP$183+FP$188),0)</f>
        <v>144710</v>
      </c>
      <c r="FU62" s="270">
        <f t="shared" si="1076"/>
        <v>1157680</v>
      </c>
      <c r="FV62" s="266">
        <f t="shared" si="1077"/>
        <v>8</v>
      </c>
      <c r="FW62" s="267">
        <v>106778</v>
      </c>
      <c r="FX62" s="268">
        <f t="shared" si="1078"/>
        <v>106778</v>
      </c>
      <c r="FY62" s="268">
        <f t="shared" si="1079"/>
        <v>138811</v>
      </c>
      <c r="FZ62" s="269" t="str">
        <f t="shared" si="845"/>
        <v>CUMPLE</v>
      </c>
      <c r="GA62" s="268">
        <f>ROUND(FX62*(1+FW$181+FW$182+FW$183+FW$188),0)</f>
        <v>147126</v>
      </c>
      <c r="GB62" s="270">
        <f t="shared" si="1080"/>
        <v>1177008</v>
      </c>
      <c r="GC62" s="356">
        <f t="shared" si="1081"/>
        <v>8</v>
      </c>
      <c r="GD62" s="357"/>
      <c r="GE62" s="358">
        <f t="shared" si="1082"/>
        <v>0</v>
      </c>
      <c r="GF62" s="358">
        <f t="shared" si="1083"/>
        <v>0</v>
      </c>
      <c r="GG62" s="359" t="str">
        <f t="shared" si="850"/>
        <v>CUMPLE</v>
      </c>
      <c r="GH62" s="358">
        <f>ROUND(GE62*(1+GD$181+GD$182+GD$183+GD$188),0)</f>
        <v>0</v>
      </c>
      <c r="GI62" s="360">
        <f t="shared" si="1084"/>
        <v>0</v>
      </c>
      <c r="GJ62" s="266">
        <f t="shared" si="1085"/>
        <v>8</v>
      </c>
      <c r="GK62" s="196">
        <v>107997</v>
      </c>
      <c r="GL62" s="268">
        <f t="shared" si="1086"/>
        <v>107997</v>
      </c>
      <c r="GM62" s="268">
        <f t="shared" si="1087"/>
        <v>140396</v>
      </c>
      <c r="GN62" s="269" t="str">
        <f t="shared" si="855"/>
        <v>CUMPLE</v>
      </c>
      <c r="GO62" s="268">
        <f>ROUND(GL62*(1+GK$181+GK$182+GK$183+GK$188),0)</f>
        <v>148805</v>
      </c>
      <c r="GP62" s="270">
        <f t="shared" si="1088"/>
        <v>1190440</v>
      </c>
      <c r="GQ62" s="266">
        <f t="shared" si="1089"/>
        <v>8</v>
      </c>
      <c r="GR62" s="407">
        <v>108219</v>
      </c>
      <c r="GS62" s="268">
        <f t="shared" si="1090"/>
        <v>108219</v>
      </c>
      <c r="GT62" s="268">
        <f t="shared" si="1091"/>
        <v>140685</v>
      </c>
      <c r="GU62" s="269" t="str">
        <f t="shared" si="860"/>
        <v>CUMPLE</v>
      </c>
      <c r="GV62" s="268">
        <f>ROUND(GS62*(1+GR$181+GR$182+GR$183+GR$188),0)</f>
        <v>149111</v>
      </c>
      <c r="GW62" s="270">
        <f t="shared" si="1092"/>
        <v>1192888</v>
      </c>
      <c r="GX62" s="356">
        <f t="shared" si="1093"/>
        <v>8</v>
      </c>
      <c r="GY62" s="357"/>
      <c r="GZ62" s="358">
        <f t="shared" si="1094"/>
        <v>0</v>
      </c>
      <c r="HA62" s="358">
        <f t="shared" si="1095"/>
        <v>0</v>
      </c>
      <c r="HB62" s="359" t="str">
        <f t="shared" si="865"/>
        <v>CUMPLE</v>
      </c>
      <c r="HC62" s="358">
        <f>ROUND(GZ62*(1+GY$181+GY$182+GY$183+GY$188),0)</f>
        <v>0</v>
      </c>
      <c r="HD62" s="360">
        <f t="shared" si="1096"/>
        <v>0</v>
      </c>
      <c r="HE62" s="266">
        <f t="shared" si="1097"/>
        <v>8</v>
      </c>
      <c r="HF62" s="411">
        <v>107086</v>
      </c>
      <c r="HG62" s="268">
        <f t="shared" si="1098"/>
        <v>107086</v>
      </c>
      <c r="HH62" s="268">
        <f t="shared" si="1099"/>
        <v>139212</v>
      </c>
      <c r="HI62" s="269" t="str">
        <f t="shared" si="870"/>
        <v>CUMPLE</v>
      </c>
      <c r="HJ62" s="268">
        <f>ROUND(HG62*(1+HF$181+HF$182+HF$183+HF$188),0)</f>
        <v>147550</v>
      </c>
      <c r="HK62" s="270">
        <f t="shared" si="1100"/>
        <v>1180400</v>
      </c>
      <c r="HL62" s="266">
        <f t="shared" si="1101"/>
        <v>8</v>
      </c>
      <c r="HM62" s="417">
        <v>107981</v>
      </c>
      <c r="HN62" s="268">
        <f t="shared" si="1102"/>
        <v>107981</v>
      </c>
      <c r="HO62" s="268">
        <f t="shared" si="1103"/>
        <v>140375</v>
      </c>
      <c r="HP62" s="269" t="str">
        <f t="shared" si="875"/>
        <v>CUMPLE</v>
      </c>
      <c r="HQ62" s="268">
        <f>ROUND(HN62*(1+HM$181+HM$182+HM$183+HM$188),0)</f>
        <v>148783</v>
      </c>
      <c r="HR62" s="270">
        <f t="shared" si="1104"/>
        <v>1190264</v>
      </c>
      <c r="HS62" s="266">
        <f t="shared" si="1105"/>
        <v>8</v>
      </c>
      <c r="HT62" s="196">
        <v>107553</v>
      </c>
      <c r="HU62" s="268">
        <f t="shared" si="1106"/>
        <v>107553</v>
      </c>
      <c r="HV62" s="268">
        <f t="shared" si="1107"/>
        <v>139819</v>
      </c>
      <c r="HW62" s="269" t="str">
        <f t="shared" si="880"/>
        <v>CUMPLE</v>
      </c>
      <c r="HX62" s="268">
        <f>ROUND(HU62*(1+HT$181+HT$182+HT$183+HT$188),0)</f>
        <v>148194</v>
      </c>
      <c r="HY62" s="270">
        <f t="shared" si="1108"/>
        <v>1185552</v>
      </c>
      <c r="HZ62" s="356">
        <f t="shared" si="1109"/>
        <v>8</v>
      </c>
      <c r="IA62" s="357"/>
      <c r="IB62" s="358">
        <f t="shared" si="1110"/>
        <v>0</v>
      </c>
      <c r="IC62" s="358">
        <f t="shared" si="1111"/>
        <v>0</v>
      </c>
      <c r="ID62" s="359" t="str">
        <f t="shared" si="885"/>
        <v>CUMPLE</v>
      </c>
      <c r="IE62" s="358">
        <f>ROUND(IB62*(1+IA$181+IA$182+IA$183+IA$188),0)</f>
        <v>0</v>
      </c>
      <c r="IF62" s="360">
        <f t="shared" si="1112"/>
        <v>0</v>
      </c>
    </row>
    <row r="63" spans="1:240" ht="30" customHeight="1" x14ac:dyDescent="0.3">
      <c r="A63" s="174"/>
      <c r="B63" s="192">
        <v>4.0060000000000002</v>
      </c>
      <c r="C63" s="193">
        <v>13689</v>
      </c>
      <c r="D63" s="194" t="s">
        <v>665</v>
      </c>
      <c r="E63" s="193" t="s">
        <v>615</v>
      </c>
      <c r="F63" s="195">
        <v>36</v>
      </c>
      <c r="G63" s="196">
        <v>10106</v>
      </c>
      <c r="H63" s="197">
        <f t="shared" si="983"/>
        <v>13138</v>
      </c>
      <c r="J63" s="356">
        <f t="shared" si="984"/>
        <v>36</v>
      </c>
      <c r="K63" s="357"/>
      <c r="L63" s="358">
        <f t="shared" si="201"/>
        <v>0</v>
      </c>
      <c r="M63" s="358">
        <f t="shared" si="202"/>
        <v>0</v>
      </c>
      <c r="N63" s="359" t="str">
        <f t="shared" si="726"/>
        <v>CUMPLE</v>
      </c>
      <c r="O63" s="358">
        <f>ROUND(L63*(1+K$181+K$182+K$183+K$188),0)</f>
        <v>0</v>
      </c>
      <c r="P63" s="360">
        <f t="shared" si="205"/>
        <v>0</v>
      </c>
      <c r="Q63" s="266">
        <f t="shared" si="985"/>
        <v>36</v>
      </c>
      <c r="R63" s="267">
        <v>9457</v>
      </c>
      <c r="S63" s="268">
        <f t="shared" si="986"/>
        <v>9457</v>
      </c>
      <c r="T63" s="268">
        <f t="shared" si="987"/>
        <v>12294</v>
      </c>
      <c r="U63" s="269" t="str">
        <f t="shared" si="730"/>
        <v>CUMPLE</v>
      </c>
      <c r="V63" s="268">
        <f>ROUND(S63*(1+R$181+R$182+R$183+R$188),0)</f>
        <v>13030</v>
      </c>
      <c r="W63" s="270">
        <f t="shared" si="988"/>
        <v>469080</v>
      </c>
      <c r="X63" s="266">
        <f t="shared" si="989"/>
        <v>36</v>
      </c>
      <c r="Y63" s="267">
        <v>10100</v>
      </c>
      <c r="Z63" s="268">
        <f t="shared" si="990"/>
        <v>10100</v>
      </c>
      <c r="AA63" s="268">
        <f t="shared" si="991"/>
        <v>13130</v>
      </c>
      <c r="AB63" s="269" t="str">
        <f t="shared" si="735"/>
        <v>CUMPLE</v>
      </c>
      <c r="AC63" s="268">
        <f>ROUND(Z63*(1+Y$181+Y$182+Y$183+Y$188),0)</f>
        <v>13916</v>
      </c>
      <c r="AD63" s="270">
        <f t="shared" si="992"/>
        <v>500976</v>
      </c>
      <c r="AE63" s="266">
        <f t="shared" si="993"/>
        <v>36</v>
      </c>
      <c r="AF63" s="267">
        <v>9358</v>
      </c>
      <c r="AG63" s="268">
        <f t="shared" si="994"/>
        <v>9358</v>
      </c>
      <c r="AH63" s="268">
        <f t="shared" si="995"/>
        <v>12165</v>
      </c>
      <c r="AI63" s="269" t="str">
        <f t="shared" si="740"/>
        <v>CUMPLE</v>
      </c>
      <c r="AJ63" s="268">
        <f>ROUND(AG63*(1+AF$181+AF$182+AF$183+AF$188),0)</f>
        <v>12894</v>
      </c>
      <c r="AK63" s="270">
        <f t="shared" si="996"/>
        <v>464184</v>
      </c>
      <c r="AL63" s="356">
        <f t="shared" si="997"/>
        <v>36</v>
      </c>
      <c r="AM63" s="357"/>
      <c r="AN63" s="358">
        <f t="shared" si="998"/>
        <v>0</v>
      </c>
      <c r="AO63" s="358">
        <f t="shared" si="999"/>
        <v>0</v>
      </c>
      <c r="AP63" s="359" t="str">
        <f t="shared" si="745"/>
        <v>CUMPLE</v>
      </c>
      <c r="AQ63" s="358">
        <f>ROUND(AN63*(1+AM$181+AM$182+AM$183+AM$188),0)</f>
        <v>0</v>
      </c>
      <c r="AR63" s="360">
        <f t="shared" si="1000"/>
        <v>0</v>
      </c>
      <c r="AS63" s="266">
        <f t="shared" si="1001"/>
        <v>36</v>
      </c>
      <c r="AT63" s="434">
        <v>9133</v>
      </c>
      <c r="AU63" s="268">
        <f t="shared" si="1002"/>
        <v>9133</v>
      </c>
      <c r="AV63" s="268">
        <f t="shared" si="1003"/>
        <v>11873</v>
      </c>
      <c r="AW63" s="269" t="str">
        <f t="shared" si="750"/>
        <v>CUMPLE</v>
      </c>
      <c r="AX63" s="268">
        <f>ROUND(AU63*(1+AT$181+AT$182+AT$183+AT$188),0)</f>
        <v>12584</v>
      </c>
      <c r="AY63" s="270">
        <f t="shared" si="1004"/>
        <v>453024</v>
      </c>
      <c r="AZ63" s="266">
        <f t="shared" si="1005"/>
        <v>36</v>
      </c>
      <c r="BA63" s="439">
        <v>9614</v>
      </c>
      <c r="BB63" s="268">
        <f t="shared" si="1006"/>
        <v>9614</v>
      </c>
      <c r="BC63" s="268">
        <f t="shared" si="1007"/>
        <v>12498</v>
      </c>
      <c r="BD63" s="269" t="str">
        <f t="shared" si="755"/>
        <v>CUMPLE</v>
      </c>
      <c r="BE63" s="268">
        <f>ROUND(BB63*(1+BA$181+BA$182+BA$183+BA$188),0)</f>
        <v>13247</v>
      </c>
      <c r="BF63" s="270">
        <f t="shared" si="1008"/>
        <v>476892</v>
      </c>
      <c r="BG63" s="266">
        <f t="shared" si="1009"/>
        <v>36</v>
      </c>
      <c r="BH63" s="196">
        <v>9549</v>
      </c>
      <c r="BI63" s="268">
        <f t="shared" si="1010"/>
        <v>9549</v>
      </c>
      <c r="BJ63" s="268">
        <f t="shared" si="1011"/>
        <v>12414</v>
      </c>
      <c r="BK63" s="269" t="str">
        <f t="shared" si="760"/>
        <v>CUMPLE</v>
      </c>
      <c r="BL63" s="268">
        <f>ROUND(BI63*(1+BH$181+BH$182+BH$183+BH$188),0)</f>
        <v>13157</v>
      </c>
      <c r="BM63" s="270">
        <f t="shared" si="1012"/>
        <v>473652</v>
      </c>
      <c r="BN63" s="266">
        <f t="shared" si="1013"/>
        <v>36</v>
      </c>
      <c r="BO63" s="196">
        <v>9163</v>
      </c>
      <c r="BP63" s="268">
        <f t="shared" si="1014"/>
        <v>9163</v>
      </c>
      <c r="BQ63" s="268">
        <f t="shared" si="1015"/>
        <v>11912</v>
      </c>
      <c r="BR63" s="269" t="str">
        <f t="shared" si="765"/>
        <v>CUMPLE</v>
      </c>
      <c r="BS63" s="268">
        <f>ROUND(BP63*(1+BO$181+BO$182+BO$183+BO$188),0)</f>
        <v>12625</v>
      </c>
      <c r="BT63" s="270">
        <f t="shared" si="1016"/>
        <v>454500</v>
      </c>
      <c r="BU63" s="266">
        <f t="shared" si="1017"/>
        <v>36</v>
      </c>
      <c r="BV63" s="441">
        <v>9602</v>
      </c>
      <c r="BW63" s="268">
        <f t="shared" si="1018"/>
        <v>9602</v>
      </c>
      <c r="BX63" s="268">
        <f t="shared" si="1019"/>
        <v>12483</v>
      </c>
      <c r="BY63" s="269" t="str">
        <f t="shared" si="770"/>
        <v>CUMPLE</v>
      </c>
      <c r="BZ63" s="268">
        <f>ROUND(BW63*(1+BV$181+BV$182+BV$183+BV$188),0)</f>
        <v>13230</v>
      </c>
      <c r="CA63" s="270">
        <f t="shared" si="1020"/>
        <v>476280</v>
      </c>
      <c r="CB63" s="266">
        <f t="shared" si="1021"/>
        <v>36</v>
      </c>
      <c r="CC63" s="267">
        <v>9366</v>
      </c>
      <c r="CD63" s="268">
        <f t="shared" si="1022"/>
        <v>9366</v>
      </c>
      <c r="CE63" s="268">
        <f t="shared" si="1023"/>
        <v>12176</v>
      </c>
      <c r="CF63" s="269" t="str">
        <f t="shared" si="775"/>
        <v>CUMPLE</v>
      </c>
      <c r="CG63" s="268">
        <f>ROUND(CD63*(1+CC$181+CC$182+CC$183+CC$188),0)</f>
        <v>12905</v>
      </c>
      <c r="CH63" s="270">
        <f t="shared" si="1024"/>
        <v>464580</v>
      </c>
      <c r="CI63" s="266">
        <f t="shared" si="1025"/>
        <v>36</v>
      </c>
      <c r="CJ63" s="267">
        <v>9661</v>
      </c>
      <c r="CK63" s="268">
        <f t="shared" si="1026"/>
        <v>9661</v>
      </c>
      <c r="CL63" s="268">
        <f t="shared" si="1027"/>
        <v>12559</v>
      </c>
      <c r="CM63" s="269" t="str">
        <f t="shared" si="780"/>
        <v>CUMPLE</v>
      </c>
      <c r="CN63" s="268">
        <f>ROUND(CK63*(1+CJ$181+CJ$182+CJ$183+CJ$188),0)</f>
        <v>13312</v>
      </c>
      <c r="CO63" s="270">
        <f t="shared" si="1028"/>
        <v>479232</v>
      </c>
      <c r="CP63" s="266">
        <f t="shared" si="1029"/>
        <v>36</v>
      </c>
      <c r="CQ63" s="267">
        <v>9542</v>
      </c>
      <c r="CR63" s="268">
        <f t="shared" si="1030"/>
        <v>9542</v>
      </c>
      <c r="CS63" s="268">
        <f t="shared" si="1031"/>
        <v>12405</v>
      </c>
      <c r="CT63" s="269" t="str">
        <f t="shared" si="785"/>
        <v>CUMPLE</v>
      </c>
      <c r="CU63" s="268">
        <f>ROUND(CR63*(1+CQ$181+CQ$182+CQ$183+CQ$188),0)</f>
        <v>13148</v>
      </c>
      <c r="CV63" s="270">
        <f t="shared" si="1032"/>
        <v>473328</v>
      </c>
      <c r="CW63" s="266">
        <f t="shared" si="1033"/>
        <v>36</v>
      </c>
      <c r="CX63" s="196">
        <v>9598</v>
      </c>
      <c r="CY63" s="268">
        <f t="shared" si="1034"/>
        <v>9598</v>
      </c>
      <c r="CZ63" s="268">
        <f t="shared" si="1035"/>
        <v>12477</v>
      </c>
      <c r="DA63" s="269" t="str">
        <f t="shared" si="790"/>
        <v>CUMPLE</v>
      </c>
      <c r="DB63" s="268">
        <f>ROUND(CY63*(1+CX$181+CX$182+CX$183+CX$188),0)</f>
        <v>13225</v>
      </c>
      <c r="DC63" s="270">
        <f t="shared" si="1036"/>
        <v>476100</v>
      </c>
      <c r="DD63" s="266">
        <f t="shared" si="1037"/>
        <v>36</v>
      </c>
      <c r="DE63" s="267">
        <v>9326</v>
      </c>
      <c r="DF63" s="268">
        <f t="shared" si="1038"/>
        <v>9326</v>
      </c>
      <c r="DG63" s="268">
        <f t="shared" si="1039"/>
        <v>12124</v>
      </c>
      <c r="DH63" s="269" t="str">
        <f t="shared" si="795"/>
        <v>CUMPLE</v>
      </c>
      <c r="DI63" s="268">
        <f>ROUND(DF63*(1+DE$181+DE$182+DE$183+DE$188),0)</f>
        <v>12850</v>
      </c>
      <c r="DJ63" s="270">
        <f t="shared" si="1040"/>
        <v>462600</v>
      </c>
      <c r="DK63" s="266">
        <f t="shared" si="1041"/>
        <v>36</v>
      </c>
      <c r="DL63" s="267">
        <v>9570</v>
      </c>
      <c r="DM63" s="268">
        <f t="shared" si="1042"/>
        <v>9570</v>
      </c>
      <c r="DN63" s="268">
        <f t="shared" si="1043"/>
        <v>12441</v>
      </c>
      <c r="DO63" s="269" t="str">
        <f t="shared" si="800"/>
        <v>CUMPLE</v>
      </c>
      <c r="DP63" s="268">
        <f>ROUND(DM63*(1+DL$181+DL$182+DL$183+DL$188),0)</f>
        <v>13186</v>
      </c>
      <c r="DQ63" s="270">
        <f t="shared" si="1044"/>
        <v>474696</v>
      </c>
      <c r="DR63" s="356">
        <f t="shared" si="1045"/>
        <v>36</v>
      </c>
      <c r="DS63" s="357"/>
      <c r="DT63" s="358">
        <f t="shared" si="1046"/>
        <v>0</v>
      </c>
      <c r="DU63" s="358">
        <f t="shared" si="1047"/>
        <v>0</v>
      </c>
      <c r="DV63" s="359" t="str">
        <f t="shared" si="805"/>
        <v>CUMPLE</v>
      </c>
      <c r="DW63" s="358">
        <f>ROUND(DT63*(1+DS$181+DS$182+DS$183+DS$188),0)</f>
        <v>0</v>
      </c>
      <c r="DX63" s="360">
        <f t="shared" si="1048"/>
        <v>0</v>
      </c>
      <c r="DY63" s="356">
        <f t="shared" si="1049"/>
        <v>36</v>
      </c>
      <c r="DZ63" s="357"/>
      <c r="EA63" s="358">
        <f t="shared" si="1050"/>
        <v>0</v>
      </c>
      <c r="EB63" s="358">
        <f t="shared" si="1051"/>
        <v>0</v>
      </c>
      <c r="EC63" s="359" t="str">
        <f t="shared" si="810"/>
        <v>CUMPLE</v>
      </c>
      <c r="ED63" s="358">
        <f>ROUND(EA63*(1+DZ$181+DZ$182+DZ$183+DZ$188),0)</f>
        <v>0</v>
      </c>
      <c r="EE63" s="360">
        <f t="shared" si="1052"/>
        <v>0</v>
      </c>
      <c r="EF63" s="266">
        <f t="shared" si="1053"/>
        <v>36</v>
      </c>
      <c r="EG63" s="267">
        <v>9315</v>
      </c>
      <c r="EH63" s="268">
        <f t="shared" si="1054"/>
        <v>9315</v>
      </c>
      <c r="EI63" s="268">
        <f t="shared" si="1055"/>
        <v>12110</v>
      </c>
      <c r="EJ63" s="269" t="str">
        <f t="shared" si="815"/>
        <v>CUMPLE</v>
      </c>
      <c r="EK63" s="268">
        <f>ROUND(EH63*(1+EG$181+EG$182+EG$183+EG$188),0)</f>
        <v>12835</v>
      </c>
      <c r="EL63" s="270">
        <f t="shared" si="1056"/>
        <v>462060</v>
      </c>
      <c r="EM63" s="356">
        <f t="shared" si="1057"/>
        <v>36</v>
      </c>
      <c r="EN63" s="357"/>
      <c r="EO63" s="358">
        <f t="shared" si="1058"/>
        <v>0</v>
      </c>
      <c r="EP63" s="358">
        <f t="shared" si="1059"/>
        <v>0</v>
      </c>
      <c r="EQ63" s="359" t="str">
        <f t="shared" si="820"/>
        <v>CUMPLE</v>
      </c>
      <c r="ER63" s="358">
        <f>ROUND(EO63*(1+EN$181+EN$182+EN$183+EN$188),0)</f>
        <v>0</v>
      </c>
      <c r="ES63" s="360">
        <f t="shared" si="1060"/>
        <v>0</v>
      </c>
      <c r="ET63" s="266">
        <f t="shared" si="1061"/>
        <v>36</v>
      </c>
      <c r="EU63" s="267">
        <v>9803</v>
      </c>
      <c r="EV63" s="268">
        <f t="shared" si="1062"/>
        <v>9803</v>
      </c>
      <c r="EW63" s="268">
        <f t="shared" si="1063"/>
        <v>12744</v>
      </c>
      <c r="EX63" s="269" t="str">
        <f t="shared" si="825"/>
        <v>CUMPLE</v>
      </c>
      <c r="EY63" s="268">
        <f>ROUND(EV63*(1+EU$181+EU$182+EU$183+EU$188),0)</f>
        <v>13507</v>
      </c>
      <c r="EZ63" s="270">
        <f t="shared" si="1064"/>
        <v>486252</v>
      </c>
      <c r="FA63" s="266">
        <f t="shared" si="1065"/>
        <v>36</v>
      </c>
      <c r="FB63" s="196">
        <v>9588</v>
      </c>
      <c r="FC63" s="268">
        <f t="shared" si="1066"/>
        <v>9588</v>
      </c>
      <c r="FD63" s="268">
        <f t="shared" si="1067"/>
        <v>12464</v>
      </c>
      <c r="FE63" s="269" t="str">
        <f t="shared" si="830"/>
        <v>CUMPLE</v>
      </c>
      <c r="FF63" s="268">
        <f>ROUND(FC63*(1+FB$181+FB$182+FB$183+FB$188),0)</f>
        <v>13211</v>
      </c>
      <c r="FG63" s="270">
        <f t="shared" si="1068"/>
        <v>475596</v>
      </c>
      <c r="FH63" s="266">
        <f t="shared" si="1069"/>
        <v>36</v>
      </c>
      <c r="FI63" s="267">
        <v>9425</v>
      </c>
      <c r="FJ63" s="268">
        <f t="shared" si="1070"/>
        <v>9425</v>
      </c>
      <c r="FK63" s="268">
        <f t="shared" si="1071"/>
        <v>12253</v>
      </c>
      <c r="FL63" s="269" t="str">
        <f t="shared" si="835"/>
        <v>CUMPLE</v>
      </c>
      <c r="FM63" s="268">
        <f>ROUND(FJ63*(1+FI$181+FI$182+FI$183+FI$188),0)</f>
        <v>12986</v>
      </c>
      <c r="FN63" s="270">
        <f t="shared" si="1072"/>
        <v>467496</v>
      </c>
      <c r="FO63" s="266">
        <f t="shared" si="1073"/>
        <v>36</v>
      </c>
      <c r="FP63" s="267" t="s">
        <v>859</v>
      </c>
      <c r="FQ63" s="268">
        <f t="shared" si="1074"/>
        <v>9351</v>
      </c>
      <c r="FR63" s="268">
        <f t="shared" si="1075"/>
        <v>12156</v>
      </c>
      <c r="FS63" s="269" t="str">
        <f t="shared" si="840"/>
        <v>CUMPLE</v>
      </c>
      <c r="FT63" s="268">
        <f>ROUND(FQ63*(1+FP$181+FP$182+FP$183+FP$188),0)</f>
        <v>12884</v>
      </c>
      <c r="FU63" s="270">
        <f t="shared" si="1076"/>
        <v>463824</v>
      </c>
      <c r="FV63" s="266">
        <f t="shared" si="1077"/>
        <v>36</v>
      </c>
      <c r="FW63" s="267">
        <v>9507</v>
      </c>
      <c r="FX63" s="268">
        <f t="shared" si="1078"/>
        <v>9507</v>
      </c>
      <c r="FY63" s="268">
        <f t="shared" si="1079"/>
        <v>12359</v>
      </c>
      <c r="FZ63" s="269" t="str">
        <f t="shared" si="845"/>
        <v>CUMPLE</v>
      </c>
      <c r="GA63" s="268">
        <f>ROUND(FX63*(1+FW$181+FW$182+FW$183+FW$188),0)</f>
        <v>13099</v>
      </c>
      <c r="GB63" s="270">
        <f t="shared" si="1080"/>
        <v>471564</v>
      </c>
      <c r="GC63" s="356">
        <f t="shared" si="1081"/>
        <v>36</v>
      </c>
      <c r="GD63" s="357"/>
      <c r="GE63" s="358">
        <f t="shared" si="1082"/>
        <v>0</v>
      </c>
      <c r="GF63" s="358">
        <f t="shared" si="1083"/>
        <v>0</v>
      </c>
      <c r="GG63" s="359" t="str">
        <f t="shared" si="850"/>
        <v>CUMPLE</v>
      </c>
      <c r="GH63" s="358">
        <f>ROUND(GE63*(1+GD$181+GD$182+GD$183+GD$188),0)</f>
        <v>0</v>
      </c>
      <c r="GI63" s="360">
        <f t="shared" si="1084"/>
        <v>0</v>
      </c>
      <c r="GJ63" s="266">
        <f t="shared" si="1085"/>
        <v>36</v>
      </c>
      <c r="GK63" s="196">
        <v>9615</v>
      </c>
      <c r="GL63" s="268">
        <f t="shared" si="1086"/>
        <v>9615</v>
      </c>
      <c r="GM63" s="268">
        <f t="shared" si="1087"/>
        <v>12500</v>
      </c>
      <c r="GN63" s="269" t="str">
        <f t="shared" si="855"/>
        <v>CUMPLE</v>
      </c>
      <c r="GO63" s="268">
        <f>ROUND(GL63*(1+GK$181+GK$182+GK$183+GK$188),0)</f>
        <v>13248</v>
      </c>
      <c r="GP63" s="270">
        <f t="shared" si="1088"/>
        <v>476928</v>
      </c>
      <c r="GQ63" s="266">
        <f t="shared" si="1089"/>
        <v>36</v>
      </c>
      <c r="GR63" s="407">
        <v>9635</v>
      </c>
      <c r="GS63" s="268">
        <f t="shared" si="1090"/>
        <v>9635</v>
      </c>
      <c r="GT63" s="268">
        <f t="shared" si="1091"/>
        <v>12526</v>
      </c>
      <c r="GU63" s="269" t="str">
        <f t="shared" si="860"/>
        <v>CUMPLE</v>
      </c>
      <c r="GV63" s="268">
        <f>ROUND(GS63*(1+GR$181+GR$182+GR$183+GR$188),0)</f>
        <v>13276</v>
      </c>
      <c r="GW63" s="270">
        <f t="shared" si="1092"/>
        <v>477936</v>
      </c>
      <c r="GX63" s="356">
        <f t="shared" si="1093"/>
        <v>36</v>
      </c>
      <c r="GY63" s="357"/>
      <c r="GZ63" s="358">
        <f t="shared" si="1094"/>
        <v>0</v>
      </c>
      <c r="HA63" s="358">
        <f t="shared" si="1095"/>
        <v>0</v>
      </c>
      <c r="HB63" s="359" t="str">
        <f t="shared" si="865"/>
        <v>CUMPLE</v>
      </c>
      <c r="HC63" s="358">
        <f>ROUND(GZ63*(1+GY$181+GY$182+GY$183+GY$188),0)</f>
        <v>0</v>
      </c>
      <c r="HD63" s="360">
        <f t="shared" si="1096"/>
        <v>0</v>
      </c>
      <c r="HE63" s="266">
        <f t="shared" si="1097"/>
        <v>36</v>
      </c>
      <c r="HF63" s="411">
        <v>9534</v>
      </c>
      <c r="HG63" s="268">
        <f t="shared" si="1098"/>
        <v>9534</v>
      </c>
      <c r="HH63" s="268">
        <f t="shared" si="1099"/>
        <v>12394</v>
      </c>
      <c r="HI63" s="269" t="str">
        <f t="shared" si="870"/>
        <v>CUMPLE</v>
      </c>
      <c r="HJ63" s="268">
        <f>ROUND(HG63*(1+HF$181+HF$182+HF$183+HF$188),0)</f>
        <v>13137</v>
      </c>
      <c r="HK63" s="270">
        <f t="shared" si="1100"/>
        <v>472932</v>
      </c>
      <c r="HL63" s="266">
        <f t="shared" si="1101"/>
        <v>36</v>
      </c>
      <c r="HM63" s="417">
        <v>9614</v>
      </c>
      <c r="HN63" s="268">
        <f t="shared" si="1102"/>
        <v>9614</v>
      </c>
      <c r="HO63" s="268">
        <f t="shared" si="1103"/>
        <v>12498</v>
      </c>
      <c r="HP63" s="269" t="str">
        <f t="shared" si="875"/>
        <v>CUMPLE</v>
      </c>
      <c r="HQ63" s="268">
        <f>ROUND(HN63*(1+HM$181+HM$182+HM$183+HM$188),0)</f>
        <v>13247</v>
      </c>
      <c r="HR63" s="270">
        <f t="shared" si="1104"/>
        <v>476892</v>
      </c>
      <c r="HS63" s="266">
        <f t="shared" si="1105"/>
        <v>36</v>
      </c>
      <c r="HT63" s="196">
        <v>9576</v>
      </c>
      <c r="HU63" s="268">
        <f t="shared" si="1106"/>
        <v>9576</v>
      </c>
      <c r="HV63" s="268">
        <f t="shared" si="1107"/>
        <v>12449</v>
      </c>
      <c r="HW63" s="269" t="str">
        <f t="shared" si="880"/>
        <v>CUMPLE</v>
      </c>
      <c r="HX63" s="268">
        <f>ROUND(HU63*(1+HT$181+HT$182+HT$183+HT$188),0)</f>
        <v>13194</v>
      </c>
      <c r="HY63" s="270">
        <f t="shared" si="1108"/>
        <v>474984</v>
      </c>
      <c r="HZ63" s="356">
        <f t="shared" si="1109"/>
        <v>36</v>
      </c>
      <c r="IA63" s="357"/>
      <c r="IB63" s="358">
        <f t="shared" si="1110"/>
        <v>0</v>
      </c>
      <c r="IC63" s="358">
        <f t="shared" si="1111"/>
        <v>0</v>
      </c>
      <c r="ID63" s="359" t="str">
        <f t="shared" si="885"/>
        <v>CUMPLE</v>
      </c>
      <c r="IE63" s="358">
        <f>ROUND(IB63*(1+IA$181+IA$182+IA$183+IA$188),0)</f>
        <v>0</v>
      </c>
      <c r="IF63" s="360">
        <f t="shared" si="1112"/>
        <v>0</v>
      </c>
    </row>
    <row r="64" spans="1:240" ht="30" customHeight="1" x14ac:dyDescent="0.3">
      <c r="A64" s="174"/>
      <c r="B64" s="192"/>
      <c r="C64" s="193"/>
      <c r="D64" s="194"/>
      <c r="E64" s="193"/>
      <c r="F64" s="195"/>
      <c r="G64" s="196"/>
      <c r="H64" s="197"/>
      <c r="J64" s="356"/>
      <c r="K64" s="357"/>
      <c r="L64" s="358">
        <f t="shared" si="201"/>
        <v>0</v>
      </c>
      <c r="M64" s="358">
        <f t="shared" si="202"/>
        <v>0</v>
      </c>
      <c r="N64" s="359" t="str">
        <f t="shared" si="726"/>
        <v>CUMPLE</v>
      </c>
      <c r="O64" s="358">
        <f>ROUND(L64*(1+K$181+K$182+K$183+K$188),0)</f>
        <v>0</v>
      </c>
      <c r="P64" s="360">
        <f t="shared" si="205"/>
        <v>0</v>
      </c>
      <c r="Q64" s="266"/>
      <c r="R64" s="267"/>
      <c r="S64" s="268">
        <f t="shared" si="986"/>
        <v>0</v>
      </c>
      <c r="T64" s="268">
        <f t="shared" si="987"/>
        <v>0</v>
      </c>
      <c r="U64" s="269" t="str">
        <f t="shared" si="730"/>
        <v>CUMPLE</v>
      </c>
      <c r="V64" s="268">
        <f>ROUND(S64*(1+R$181+R$182+R$183+R$188),0)</f>
        <v>0</v>
      </c>
      <c r="W64" s="270">
        <f t="shared" si="988"/>
        <v>0</v>
      </c>
      <c r="X64" s="266"/>
      <c r="Y64" s="267"/>
      <c r="Z64" s="268">
        <f t="shared" si="990"/>
        <v>0</v>
      </c>
      <c r="AA64" s="268">
        <f t="shared" si="991"/>
        <v>0</v>
      </c>
      <c r="AB64" s="269" t="str">
        <f t="shared" si="735"/>
        <v>CUMPLE</v>
      </c>
      <c r="AC64" s="268">
        <f>ROUND(Z64*(1+Y$181+Y$182+Y$183+Y$188),0)</f>
        <v>0</v>
      </c>
      <c r="AD64" s="270">
        <f t="shared" si="992"/>
        <v>0</v>
      </c>
      <c r="AE64" s="266"/>
      <c r="AF64" s="267"/>
      <c r="AG64" s="268">
        <f t="shared" si="994"/>
        <v>0</v>
      </c>
      <c r="AH64" s="268">
        <f t="shared" si="995"/>
        <v>0</v>
      </c>
      <c r="AI64" s="269" t="str">
        <f t="shared" si="740"/>
        <v>CUMPLE</v>
      </c>
      <c r="AJ64" s="268">
        <f>ROUND(AG64*(1+AF$181+AF$182+AF$183+AF$188),0)</f>
        <v>0</v>
      </c>
      <c r="AK64" s="270">
        <f t="shared" si="996"/>
        <v>0</v>
      </c>
      <c r="AL64" s="356"/>
      <c r="AM64" s="357"/>
      <c r="AN64" s="358">
        <f t="shared" si="998"/>
        <v>0</v>
      </c>
      <c r="AO64" s="358">
        <f t="shared" si="999"/>
        <v>0</v>
      </c>
      <c r="AP64" s="359" t="str">
        <f t="shared" si="745"/>
        <v>CUMPLE</v>
      </c>
      <c r="AQ64" s="358">
        <f>ROUND(AN64*(1+AM$181+AM$182+AM$183+AM$188),0)</f>
        <v>0</v>
      </c>
      <c r="AR64" s="360">
        <f t="shared" si="1000"/>
        <v>0</v>
      </c>
      <c r="AS64" s="266"/>
      <c r="AT64" s="435"/>
      <c r="AU64" s="268">
        <f t="shared" si="1002"/>
        <v>0</v>
      </c>
      <c r="AV64" s="268">
        <f t="shared" si="1003"/>
        <v>0</v>
      </c>
      <c r="AW64" s="269" t="str">
        <f t="shared" si="750"/>
        <v>CUMPLE</v>
      </c>
      <c r="AX64" s="268">
        <f>ROUND(AU64*(1+AT$181+AT$182+AT$183+AT$188),0)</f>
        <v>0</v>
      </c>
      <c r="AY64" s="270">
        <f t="shared" si="1004"/>
        <v>0</v>
      </c>
      <c r="AZ64" s="266"/>
      <c r="BA64" s="439"/>
      <c r="BB64" s="268">
        <f t="shared" si="1006"/>
        <v>0</v>
      </c>
      <c r="BC64" s="268">
        <f t="shared" si="1007"/>
        <v>0</v>
      </c>
      <c r="BD64" s="269" t="str">
        <f t="shared" si="755"/>
        <v>CUMPLE</v>
      </c>
      <c r="BE64" s="268">
        <f>ROUND(BB64*(1+BA$181+BA$182+BA$183+BA$188),0)</f>
        <v>0</v>
      </c>
      <c r="BF64" s="270">
        <f t="shared" si="1008"/>
        <v>0</v>
      </c>
      <c r="BG64" s="266"/>
      <c r="BH64" s="267"/>
      <c r="BI64" s="268">
        <f t="shared" si="1010"/>
        <v>0</v>
      </c>
      <c r="BJ64" s="268">
        <f t="shared" si="1011"/>
        <v>0</v>
      </c>
      <c r="BK64" s="269" t="str">
        <f t="shared" si="760"/>
        <v>CUMPLE</v>
      </c>
      <c r="BL64" s="268">
        <f>ROUND(BI64*(1+BH$181+BH$182+BH$183+BH$188),0)</f>
        <v>0</v>
      </c>
      <c r="BM64" s="270">
        <f t="shared" si="1012"/>
        <v>0</v>
      </c>
      <c r="BN64" s="266"/>
      <c r="BO64" s="196"/>
      <c r="BP64" s="268">
        <f t="shared" si="1014"/>
        <v>0</v>
      </c>
      <c r="BQ64" s="268">
        <f t="shared" si="1015"/>
        <v>0</v>
      </c>
      <c r="BR64" s="269" t="str">
        <f t="shared" si="765"/>
        <v>CUMPLE</v>
      </c>
      <c r="BS64" s="268">
        <f>ROUND(BP64*(1+BO$181+BO$182+BO$183+BO$188),0)</f>
        <v>0</v>
      </c>
      <c r="BT64" s="270">
        <f t="shared" si="1016"/>
        <v>0</v>
      </c>
      <c r="BU64" s="266"/>
      <c r="BV64" s="267"/>
      <c r="BW64" s="268">
        <f t="shared" si="1018"/>
        <v>0</v>
      </c>
      <c r="BX64" s="268">
        <f t="shared" si="1019"/>
        <v>0</v>
      </c>
      <c r="BY64" s="269" t="str">
        <f t="shared" si="770"/>
        <v>CUMPLE</v>
      </c>
      <c r="BZ64" s="268">
        <f>ROUND(BW64*(1+BV$181+BV$182+BV$183+BV$188),0)</f>
        <v>0</v>
      </c>
      <c r="CA64" s="270">
        <f t="shared" si="1020"/>
        <v>0</v>
      </c>
      <c r="CB64" s="266"/>
      <c r="CC64" s="267"/>
      <c r="CD64" s="268">
        <f t="shared" si="1022"/>
        <v>0</v>
      </c>
      <c r="CE64" s="268">
        <f t="shared" si="1023"/>
        <v>0</v>
      </c>
      <c r="CF64" s="269" t="str">
        <f t="shared" si="775"/>
        <v>CUMPLE</v>
      </c>
      <c r="CG64" s="268">
        <f>ROUND(CD64*(1+CC$181+CC$182+CC$183+CC$188),0)</f>
        <v>0</v>
      </c>
      <c r="CH64" s="270">
        <f t="shared" si="1024"/>
        <v>0</v>
      </c>
      <c r="CI64" s="266"/>
      <c r="CJ64" s="267"/>
      <c r="CK64" s="268">
        <f t="shared" si="1026"/>
        <v>0</v>
      </c>
      <c r="CL64" s="268">
        <f t="shared" si="1027"/>
        <v>0</v>
      </c>
      <c r="CM64" s="269" t="str">
        <f t="shared" si="780"/>
        <v>CUMPLE</v>
      </c>
      <c r="CN64" s="268">
        <f>ROUND(CK64*(1+CJ$181+CJ$182+CJ$183+CJ$188),0)</f>
        <v>0</v>
      </c>
      <c r="CO64" s="270">
        <f t="shared" si="1028"/>
        <v>0</v>
      </c>
      <c r="CP64" s="266"/>
      <c r="CQ64" s="267"/>
      <c r="CR64" s="268">
        <f t="shared" si="1030"/>
        <v>0</v>
      </c>
      <c r="CS64" s="268">
        <f t="shared" si="1031"/>
        <v>0</v>
      </c>
      <c r="CT64" s="269" t="str">
        <f t="shared" si="785"/>
        <v>CUMPLE</v>
      </c>
      <c r="CU64" s="268">
        <f>ROUND(CR64*(1+CQ$181+CQ$182+CQ$183+CQ$188),0)</f>
        <v>0</v>
      </c>
      <c r="CV64" s="270">
        <f t="shared" si="1032"/>
        <v>0</v>
      </c>
      <c r="CW64" s="266"/>
      <c r="CX64" s="267"/>
      <c r="CY64" s="268">
        <f t="shared" si="1034"/>
        <v>0</v>
      </c>
      <c r="CZ64" s="268">
        <f t="shared" si="1035"/>
        <v>0</v>
      </c>
      <c r="DA64" s="269" t="str">
        <f t="shared" si="790"/>
        <v>CUMPLE</v>
      </c>
      <c r="DB64" s="268">
        <f>ROUND(CY64*(1+CX$181+CX$182+CX$183+CX$188),0)</f>
        <v>0</v>
      </c>
      <c r="DC64" s="270">
        <f t="shared" si="1036"/>
        <v>0</v>
      </c>
      <c r="DD64" s="266"/>
      <c r="DE64" s="267"/>
      <c r="DF64" s="268">
        <f t="shared" si="1038"/>
        <v>0</v>
      </c>
      <c r="DG64" s="268">
        <f t="shared" si="1039"/>
        <v>0</v>
      </c>
      <c r="DH64" s="269" t="str">
        <f t="shared" si="795"/>
        <v>CUMPLE</v>
      </c>
      <c r="DI64" s="268">
        <f>ROUND(DF64*(1+DE$181+DE$182+DE$183+DE$188),0)</f>
        <v>0</v>
      </c>
      <c r="DJ64" s="270">
        <f t="shared" si="1040"/>
        <v>0</v>
      </c>
      <c r="DK64" s="266"/>
      <c r="DL64" s="267"/>
      <c r="DM64" s="268">
        <f t="shared" si="1042"/>
        <v>0</v>
      </c>
      <c r="DN64" s="268">
        <f t="shared" si="1043"/>
        <v>0</v>
      </c>
      <c r="DO64" s="269" t="str">
        <f t="shared" si="800"/>
        <v>CUMPLE</v>
      </c>
      <c r="DP64" s="268">
        <f>ROUND(DM64*(1+DL$181+DL$182+DL$183+DL$188),0)</f>
        <v>0</v>
      </c>
      <c r="DQ64" s="270">
        <f t="shared" si="1044"/>
        <v>0</v>
      </c>
      <c r="DR64" s="356"/>
      <c r="DS64" s="357"/>
      <c r="DT64" s="358">
        <f t="shared" si="1046"/>
        <v>0</v>
      </c>
      <c r="DU64" s="358">
        <f t="shared" si="1047"/>
        <v>0</v>
      </c>
      <c r="DV64" s="359" t="str">
        <f t="shared" si="805"/>
        <v>CUMPLE</v>
      </c>
      <c r="DW64" s="358">
        <f>ROUND(DT64*(1+DS$181+DS$182+DS$183+DS$188),0)</f>
        <v>0</v>
      </c>
      <c r="DX64" s="360">
        <f t="shared" si="1048"/>
        <v>0</v>
      </c>
      <c r="DY64" s="356"/>
      <c r="DZ64" s="357"/>
      <c r="EA64" s="358">
        <f t="shared" si="1050"/>
        <v>0</v>
      </c>
      <c r="EB64" s="358">
        <f t="shared" si="1051"/>
        <v>0</v>
      </c>
      <c r="EC64" s="359" t="str">
        <f t="shared" si="810"/>
        <v>CUMPLE</v>
      </c>
      <c r="ED64" s="358">
        <f>ROUND(EA64*(1+DZ$181+DZ$182+DZ$183+DZ$188),0)</f>
        <v>0</v>
      </c>
      <c r="EE64" s="360">
        <f t="shared" si="1052"/>
        <v>0</v>
      </c>
      <c r="EF64" s="266"/>
      <c r="EG64" s="267"/>
      <c r="EH64" s="268">
        <f t="shared" si="1054"/>
        <v>0</v>
      </c>
      <c r="EI64" s="268">
        <f t="shared" si="1055"/>
        <v>0</v>
      </c>
      <c r="EJ64" s="269" t="str">
        <f t="shared" si="815"/>
        <v>CUMPLE</v>
      </c>
      <c r="EK64" s="268">
        <f>ROUND(EH64*(1+EG$181+EG$182+EG$183+EG$188),0)</f>
        <v>0</v>
      </c>
      <c r="EL64" s="270">
        <f t="shared" si="1056"/>
        <v>0</v>
      </c>
      <c r="EM64" s="356"/>
      <c r="EN64" s="357"/>
      <c r="EO64" s="358">
        <f t="shared" si="1058"/>
        <v>0</v>
      </c>
      <c r="EP64" s="358">
        <f t="shared" si="1059"/>
        <v>0</v>
      </c>
      <c r="EQ64" s="359" t="str">
        <f t="shared" si="820"/>
        <v>CUMPLE</v>
      </c>
      <c r="ER64" s="358">
        <f>ROUND(EO64*(1+EN$181+EN$182+EN$183+EN$188),0)</f>
        <v>0</v>
      </c>
      <c r="ES64" s="360">
        <f t="shared" si="1060"/>
        <v>0</v>
      </c>
      <c r="ET64" s="266"/>
      <c r="EU64" s="267"/>
      <c r="EV64" s="268">
        <f t="shared" si="1062"/>
        <v>0</v>
      </c>
      <c r="EW64" s="268">
        <f t="shared" si="1063"/>
        <v>0</v>
      </c>
      <c r="EX64" s="269" t="str">
        <f t="shared" si="825"/>
        <v>CUMPLE</v>
      </c>
      <c r="EY64" s="268">
        <f>ROUND(EV64*(1+EU$181+EU$182+EU$183+EU$188),0)</f>
        <v>0</v>
      </c>
      <c r="EZ64" s="270">
        <f t="shared" si="1064"/>
        <v>0</v>
      </c>
      <c r="FA64" s="266"/>
      <c r="FB64" s="196"/>
      <c r="FC64" s="268">
        <f t="shared" si="1066"/>
        <v>0</v>
      </c>
      <c r="FD64" s="268">
        <f t="shared" si="1067"/>
        <v>0</v>
      </c>
      <c r="FE64" s="269" t="str">
        <f t="shared" si="830"/>
        <v>CUMPLE</v>
      </c>
      <c r="FF64" s="268">
        <f>ROUND(FC64*(1+FB$181+FB$182+FB$183+FB$188),0)</f>
        <v>0</v>
      </c>
      <c r="FG64" s="270">
        <f t="shared" si="1068"/>
        <v>0</v>
      </c>
      <c r="FH64" s="266"/>
      <c r="FI64" s="267"/>
      <c r="FJ64" s="268">
        <f t="shared" si="1070"/>
        <v>0</v>
      </c>
      <c r="FK64" s="268">
        <f t="shared" si="1071"/>
        <v>0</v>
      </c>
      <c r="FL64" s="269" t="str">
        <f t="shared" si="835"/>
        <v>CUMPLE</v>
      </c>
      <c r="FM64" s="268">
        <f>ROUND(FJ64*(1+FI$181+FI$182+FI$183+FI$188),0)</f>
        <v>0</v>
      </c>
      <c r="FN64" s="270">
        <f t="shared" si="1072"/>
        <v>0</v>
      </c>
      <c r="FO64" s="266"/>
      <c r="FP64" s="267" t="s">
        <v>846</v>
      </c>
      <c r="FQ64" s="268">
        <f t="shared" si="1074"/>
        <v>0</v>
      </c>
      <c r="FR64" s="268">
        <f t="shared" si="1075"/>
        <v>0</v>
      </c>
      <c r="FS64" s="269" t="str">
        <f t="shared" si="840"/>
        <v>CUMPLE</v>
      </c>
      <c r="FT64" s="268">
        <f>ROUND(FQ64*(1+FP$181+FP$182+FP$183+FP$188),0)</f>
        <v>0</v>
      </c>
      <c r="FU64" s="270">
        <f t="shared" si="1076"/>
        <v>0</v>
      </c>
      <c r="FV64" s="266"/>
      <c r="FW64" s="267"/>
      <c r="FX64" s="268">
        <f t="shared" si="1078"/>
        <v>0</v>
      </c>
      <c r="FY64" s="268">
        <f t="shared" si="1079"/>
        <v>0</v>
      </c>
      <c r="FZ64" s="269" t="str">
        <f t="shared" si="845"/>
        <v>CUMPLE</v>
      </c>
      <c r="GA64" s="268">
        <f>ROUND(FX64*(1+FW$181+FW$182+FW$183+FW$188),0)</f>
        <v>0</v>
      </c>
      <c r="GB64" s="270">
        <f t="shared" si="1080"/>
        <v>0</v>
      </c>
      <c r="GC64" s="356"/>
      <c r="GD64" s="357"/>
      <c r="GE64" s="358">
        <f t="shared" si="1082"/>
        <v>0</v>
      </c>
      <c r="GF64" s="358">
        <f t="shared" si="1083"/>
        <v>0</v>
      </c>
      <c r="GG64" s="359" t="str">
        <f t="shared" si="850"/>
        <v>CUMPLE</v>
      </c>
      <c r="GH64" s="358">
        <f>ROUND(GE64*(1+GD$181+GD$182+GD$183+GD$188),0)</f>
        <v>0</v>
      </c>
      <c r="GI64" s="360">
        <f t="shared" si="1084"/>
        <v>0</v>
      </c>
      <c r="GJ64" s="266"/>
      <c r="GK64" s="196"/>
      <c r="GL64" s="268">
        <f t="shared" si="1086"/>
        <v>0</v>
      </c>
      <c r="GM64" s="268">
        <f t="shared" si="1087"/>
        <v>0</v>
      </c>
      <c r="GN64" s="269" t="str">
        <f t="shared" si="855"/>
        <v>CUMPLE</v>
      </c>
      <c r="GO64" s="268">
        <f>ROUND(GL64*(1+GK$181+GK$182+GK$183+GK$188),0)</f>
        <v>0</v>
      </c>
      <c r="GP64" s="270">
        <f t="shared" si="1088"/>
        <v>0</v>
      </c>
      <c r="GQ64" s="266"/>
      <c r="GR64" s="196"/>
      <c r="GS64" s="268">
        <f t="shared" si="1090"/>
        <v>0</v>
      </c>
      <c r="GT64" s="268">
        <f t="shared" si="1091"/>
        <v>0</v>
      </c>
      <c r="GU64" s="269" t="str">
        <f t="shared" si="860"/>
        <v>CUMPLE</v>
      </c>
      <c r="GV64" s="268">
        <f>ROUND(GS64*(1+GR$181+GR$182+GR$183+GR$188),0)</f>
        <v>0</v>
      </c>
      <c r="GW64" s="270">
        <f t="shared" si="1092"/>
        <v>0</v>
      </c>
      <c r="GX64" s="356"/>
      <c r="GY64" s="357"/>
      <c r="GZ64" s="358">
        <f t="shared" si="1094"/>
        <v>0</v>
      </c>
      <c r="HA64" s="358">
        <f t="shared" si="1095"/>
        <v>0</v>
      </c>
      <c r="HB64" s="359" t="str">
        <f t="shared" si="865"/>
        <v>CUMPLE</v>
      </c>
      <c r="HC64" s="358">
        <f>ROUND(GZ64*(1+GY$181+GY$182+GY$183+GY$188),0)</f>
        <v>0</v>
      </c>
      <c r="HD64" s="360">
        <f t="shared" si="1096"/>
        <v>0</v>
      </c>
      <c r="HE64" s="266"/>
      <c r="HF64" s="413"/>
      <c r="HG64" s="268">
        <f t="shared" si="1098"/>
        <v>0</v>
      </c>
      <c r="HH64" s="268">
        <f t="shared" si="1099"/>
        <v>0</v>
      </c>
      <c r="HI64" s="269" t="str">
        <f t="shared" si="870"/>
        <v>CUMPLE</v>
      </c>
      <c r="HJ64" s="268">
        <f>ROUND(HG64*(1+HF$181+HF$182+HF$183+HF$188),0)</f>
        <v>0</v>
      </c>
      <c r="HK64" s="270">
        <f t="shared" si="1100"/>
        <v>0</v>
      </c>
      <c r="HL64" s="266"/>
      <c r="HM64" s="267"/>
      <c r="HN64" s="268">
        <f t="shared" si="1102"/>
        <v>0</v>
      </c>
      <c r="HO64" s="268">
        <f t="shared" si="1103"/>
        <v>0</v>
      </c>
      <c r="HP64" s="269" t="str">
        <f t="shared" si="875"/>
        <v>CUMPLE</v>
      </c>
      <c r="HQ64" s="268">
        <f>ROUND(HN64*(1+HM$181+HM$182+HM$183+HM$188),0)</f>
        <v>0</v>
      </c>
      <c r="HR64" s="270">
        <f t="shared" si="1104"/>
        <v>0</v>
      </c>
      <c r="HS64" s="266"/>
      <c r="HT64" s="424">
        <v>0</v>
      </c>
      <c r="HU64" s="268">
        <f t="shared" si="1106"/>
        <v>0</v>
      </c>
      <c r="HV64" s="268">
        <f t="shared" si="1107"/>
        <v>0</v>
      </c>
      <c r="HW64" s="269" t="str">
        <f t="shared" si="880"/>
        <v>CUMPLE</v>
      </c>
      <c r="HX64" s="268">
        <f>ROUND(HU64*(1+HT$181+HT$182+HT$183+HT$188),0)</f>
        <v>0</v>
      </c>
      <c r="HY64" s="270">
        <f t="shared" si="1108"/>
        <v>0</v>
      </c>
      <c r="HZ64" s="356"/>
      <c r="IA64" s="357"/>
      <c r="IB64" s="358">
        <f t="shared" si="1110"/>
        <v>0</v>
      </c>
      <c r="IC64" s="358">
        <f t="shared" si="1111"/>
        <v>0</v>
      </c>
      <c r="ID64" s="359" t="str">
        <f t="shared" si="885"/>
        <v>CUMPLE</v>
      </c>
      <c r="IE64" s="358">
        <f>ROUND(IB64*(1+IA$181+IA$182+IA$183+IA$188),0)</f>
        <v>0</v>
      </c>
      <c r="IF64" s="360">
        <f t="shared" si="1112"/>
        <v>0</v>
      </c>
    </row>
    <row r="65" spans="1:240" ht="30" customHeight="1" x14ac:dyDescent="0.3">
      <c r="A65" s="174"/>
      <c r="B65" s="184">
        <v>5</v>
      </c>
      <c r="C65" s="187" t="s">
        <v>608</v>
      </c>
      <c r="D65" s="200" t="s">
        <v>666</v>
      </c>
      <c r="E65" s="187" t="s">
        <v>644</v>
      </c>
      <c r="F65" s="202"/>
      <c r="G65" s="201"/>
      <c r="H65" s="203"/>
      <c r="J65" s="364" t="s">
        <v>644</v>
      </c>
      <c r="K65" s="365"/>
      <c r="L65" s="365" t="s">
        <v>644</v>
      </c>
      <c r="M65" s="365" t="s">
        <v>644</v>
      </c>
      <c r="N65" s="365" t="s">
        <v>644</v>
      </c>
      <c r="O65" s="365" t="s">
        <v>644</v>
      </c>
      <c r="P65" s="366" t="s">
        <v>644</v>
      </c>
      <c r="Q65" s="279" t="s">
        <v>644</v>
      </c>
      <c r="R65" s="431"/>
      <c r="S65" s="280" t="s">
        <v>644</v>
      </c>
      <c r="T65" s="280" t="s">
        <v>644</v>
      </c>
      <c r="U65" s="280" t="s">
        <v>644</v>
      </c>
      <c r="V65" s="280" t="s">
        <v>644</v>
      </c>
      <c r="W65" s="281" t="s">
        <v>644</v>
      </c>
      <c r="X65" s="279" t="s">
        <v>644</v>
      </c>
      <c r="Y65" s="431"/>
      <c r="Z65" s="280" t="s">
        <v>644</v>
      </c>
      <c r="AA65" s="280" t="s">
        <v>644</v>
      </c>
      <c r="AB65" s="280" t="s">
        <v>644</v>
      </c>
      <c r="AC65" s="280" t="s">
        <v>644</v>
      </c>
      <c r="AD65" s="281" t="s">
        <v>644</v>
      </c>
      <c r="AE65" s="279" t="s">
        <v>644</v>
      </c>
      <c r="AF65" s="431"/>
      <c r="AG65" s="280" t="s">
        <v>644</v>
      </c>
      <c r="AH65" s="280" t="s">
        <v>644</v>
      </c>
      <c r="AI65" s="280" t="s">
        <v>644</v>
      </c>
      <c r="AJ65" s="280" t="s">
        <v>644</v>
      </c>
      <c r="AK65" s="281" t="s">
        <v>644</v>
      </c>
      <c r="AL65" s="364" t="s">
        <v>644</v>
      </c>
      <c r="AM65" s="365"/>
      <c r="AN65" s="365" t="s">
        <v>644</v>
      </c>
      <c r="AO65" s="365" t="s">
        <v>644</v>
      </c>
      <c r="AP65" s="365" t="s">
        <v>644</v>
      </c>
      <c r="AQ65" s="365" t="s">
        <v>644</v>
      </c>
      <c r="AR65" s="366" t="s">
        <v>644</v>
      </c>
      <c r="AS65" s="279" t="s">
        <v>644</v>
      </c>
      <c r="AT65" s="187"/>
      <c r="AU65" s="280" t="s">
        <v>644</v>
      </c>
      <c r="AV65" s="280" t="s">
        <v>644</v>
      </c>
      <c r="AW65" s="280" t="s">
        <v>644</v>
      </c>
      <c r="AX65" s="280" t="s">
        <v>644</v>
      </c>
      <c r="AY65" s="281" t="s">
        <v>644</v>
      </c>
      <c r="AZ65" s="279" t="s">
        <v>644</v>
      </c>
      <c r="BA65" s="431"/>
      <c r="BB65" s="280" t="s">
        <v>644</v>
      </c>
      <c r="BC65" s="280" t="s">
        <v>644</v>
      </c>
      <c r="BD65" s="280" t="s">
        <v>644</v>
      </c>
      <c r="BE65" s="280" t="s">
        <v>644</v>
      </c>
      <c r="BF65" s="281" t="s">
        <v>644</v>
      </c>
      <c r="BG65" s="279" t="s">
        <v>644</v>
      </c>
      <c r="BH65" s="431"/>
      <c r="BI65" s="280" t="s">
        <v>644</v>
      </c>
      <c r="BJ65" s="280" t="s">
        <v>644</v>
      </c>
      <c r="BK65" s="280" t="s">
        <v>644</v>
      </c>
      <c r="BL65" s="280" t="s">
        <v>644</v>
      </c>
      <c r="BM65" s="281" t="s">
        <v>644</v>
      </c>
      <c r="BN65" s="279" t="s">
        <v>644</v>
      </c>
      <c r="BO65" s="201"/>
      <c r="BP65" s="280" t="s">
        <v>644</v>
      </c>
      <c r="BQ65" s="280" t="s">
        <v>644</v>
      </c>
      <c r="BR65" s="280" t="s">
        <v>644</v>
      </c>
      <c r="BS65" s="280" t="s">
        <v>644</v>
      </c>
      <c r="BT65" s="281" t="s">
        <v>644</v>
      </c>
      <c r="BU65" s="279" t="s">
        <v>644</v>
      </c>
      <c r="BV65" s="431"/>
      <c r="BW65" s="280" t="s">
        <v>644</v>
      </c>
      <c r="BX65" s="280" t="s">
        <v>644</v>
      </c>
      <c r="BY65" s="280" t="s">
        <v>644</v>
      </c>
      <c r="BZ65" s="280" t="s">
        <v>644</v>
      </c>
      <c r="CA65" s="281" t="s">
        <v>644</v>
      </c>
      <c r="CB65" s="279" t="s">
        <v>644</v>
      </c>
      <c r="CC65" s="431"/>
      <c r="CD65" s="280" t="s">
        <v>644</v>
      </c>
      <c r="CE65" s="280" t="s">
        <v>644</v>
      </c>
      <c r="CF65" s="280" t="s">
        <v>644</v>
      </c>
      <c r="CG65" s="280" t="s">
        <v>644</v>
      </c>
      <c r="CH65" s="281" t="s">
        <v>644</v>
      </c>
      <c r="CI65" s="279" t="s">
        <v>644</v>
      </c>
      <c r="CJ65" s="431"/>
      <c r="CK65" s="280" t="s">
        <v>644</v>
      </c>
      <c r="CL65" s="280" t="s">
        <v>644</v>
      </c>
      <c r="CM65" s="280" t="s">
        <v>644</v>
      </c>
      <c r="CN65" s="280" t="s">
        <v>644</v>
      </c>
      <c r="CO65" s="281" t="s">
        <v>644</v>
      </c>
      <c r="CP65" s="279" t="s">
        <v>644</v>
      </c>
      <c r="CQ65" s="431"/>
      <c r="CR65" s="280" t="s">
        <v>644</v>
      </c>
      <c r="CS65" s="280" t="s">
        <v>644</v>
      </c>
      <c r="CT65" s="280" t="s">
        <v>644</v>
      </c>
      <c r="CU65" s="280" t="s">
        <v>644</v>
      </c>
      <c r="CV65" s="281" t="s">
        <v>644</v>
      </c>
      <c r="CW65" s="279" t="s">
        <v>644</v>
      </c>
      <c r="CX65" s="431"/>
      <c r="CY65" s="280" t="s">
        <v>644</v>
      </c>
      <c r="CZ65" s="280" t="s">
        <v>644</v>
      </c>
      <c r="DA65" s="280" t="s">
        <v>644</v>
      </c>
      <c r="DB65" s="280" t="s">
        <v>644</v>
      </c>
      <c r="DC65" s="281" t="s">
        <v>644</v>
      </c>
      <c r="DD65" s="279" t="s">
        <v>644</v>
      </c>
      <c r="DE65" s="431"/>
      <c r="DF65" s="280" t="s">
        <v>644</v>
      </c>
      <c r="DG65" s="280" t="s">
        <v>644</v>
      </c>
      <c r="DH65" s="280" t="s">
        <v>644</v>
      </c>
      <c r="DI65" s="280" t="s">
        <v>644</v>
      </c>
      <c r="DJ65" s="281" t="s">
        <v>644</v>
      </c>
      <c r="DK65" s="279" t="s">
        <v>644</v>
      </c>
      <c r="DL65" s="431"/>
      <c r="DM65" s="280" t="s">
        <v>644</v>
      </c>
      <c r="DN65" s="280" t="s">
        <v>644</v>
      </c>
      <c r="DO65" s="280" t="s">
        <v>644</v>
      </c>
      <c r="DP65" s="280" t="s">
        <v>644</v>
      </c>
      <c r="DQ65" s="281" t="s">
        <v>644</v>
      </c>
      <c r="DR65" s="364" t="s">
        <v>644</v>
      </c>
      <c r="DS65" s="365"/>
      <c r="DT65" s="365" t="s">
        <v>644</v>
      </c>
      <c r="DU65" s="365" t="s">
        <v>644</v>
      </c>
      <c r="DV65" s="365" t="s">
        <v>644</v>
      </c>
      <c r="DW65" s="365" t="s">
        <v>644</v>
      </c>
      <c r="DX65" s="366" t="s">
        <v>644</v>
      </c>
      <c r="DY65" s="364" t="s">
        <v>644</v>
      </c>
      <c r="DZ65" s="365"/>
      <c r="EA65" s="365" t="s">
        <v>644</v>
      </c>
      <c r="EB65" s="365" t="s">
        <v>644</v>
      </c>
      <c r="EC65" s="365" t="s">
        <v>644</v>
      </c>
      <c r="ED65" s="365" t="s">
        <v>644</v>
      </c>
      <c r="EE65" s="366" t="s">
        <v>644</v>
      </c>
      <c r="EF65" s="279" t="s">
        <v>644</v>
      </c>
      <c r="EG65" s="431"/>
      <c r="EH65" s="280" t="s">
        <v>644</v>
      </c>
      <c r="EI65" s="280" t="s">
        <v>644</v>
      </c>
      <c r="EJ65" s="280" t="s">
        <v>644</v>
      </c>
      <c r="EK65" s="280" t="s">
        <v>644</v>
      </c>
      <c r="EL65" s="281" t="s">
        <v>644</v>
      </c>
      <c r="EM65" s="364" t="s">
        <v>644</v>
      </c>
      <c r="EN65" s="365"/>
      <c r="EO65" s="365" t="s">
        <v>644</v>
      </c>
      <c r="EP65" s="365" t="s">
        <v>644</v>
      </c>
      <c r="EQ65" s="365" t="s">
        <v>644</v>
      </c>
      <c r="ER65" s="365" t="s">
        <v>644</v>
      </c>
      <c r="ES65" s="366" t="s">
        <v>644</v>
      </c>
      <c r="ET65" s="279" t="s">
        <v>644</v>
      </c>
      <c r="EU65" s="431"/>
      <c r="EV65" s="280" t="s">
        <v>644</v>
      </c>
      <c r="EW65" s="280" t="s">
        <v>644</v>
      </c>
      <c r="EX65" s="280" t="s">
        <v>644</v>
      </c>
      <c r="EY65" s="280" t="s">
        <v>644</v>
      </c>
      <c r="EZ65" s="281" t="s">
        <v>644</v>
      </c>
      <c r="FA65" s="279" t="s">
        <v>644</v>
      </c>
      <c r="FB65" s="201"/>
      <c r="FC65" s="280" t="s">
        <v>644</v>
      </c>
      <c r="FD65" s="280" t="s">
        <v>644</v>
      </c>
      <c r="FE65" s="280" t="s">
        <v>644</v>
      </c>
      <c r="FF65" s="280" t="s">
        <v>644</v>
      </c>
      <c r="FG65" s="281" t="s">
        <v>644</v>
      </c>
      <c r="FH65" s="279" t="s">
        <v>644</v>
      </c>
      <c r="FI65" s="280"/>
      <c r="FJ65" s="280" t="s">
        <v>644</v>
      </c>
      <c r="FK65" s="280" t="s">
        <v>644</v>
      </c>
      <c r="FL65" s="280" t="s">
        <v>644</v>
      </c>
      <c r="FM65" s="280" t="s">
        <v>644</v>
      </c>
      <c r="FN65" s="281" t="s">
        <v>644</v>
      </c>
      <c r="FO65" s="279" t="s">
        <v>644</v>
      </c>
      <c r="FP65" s="280"/>
      <c r="FQ65" s="280" t="s">
        <v>644</v>
      </c>
      <c r="FR65" s="280" t="s">
        <v>644</v>
      </c>
      <c r="FS65" s="280" t="s">
        <v>644</v>
      </c>
      <c r="FT65" s="280" t="s">
        <v>644</v>
      </c>
      <c r="FU65" s="281" t="s">
        <v>644</v>
      </c>
      <c r="FV65" s="279" t="s">
        <v>644</v>
      </c>
      <c r="FW65" s="280"/>
      <c r="FX65" s="280" t="s">
        <v>644</v>
      </c>
      <c r="FY65" s="280" t="s">
        <v>644</v>
      </c>
      <c r="FZ65" s="280" t="s">
        <v>644</v>
      </c>
      <c r="GA65" s="280" t="s">
        <v>644</v>
      </c>
      <c r="GB65" s="281" t="s">
        <v>644</v>
      </c>
      <c r="GC65" s="364" t="s">
        <v>644</v>
      </c>
      <c r="GD65" s="365"/>
      <c r="GE65" s="365" t="s">
        <v>644</v>
      </c>
      <c r="GF65" s="365" t="s">
        <v>644</v>
      </c>
      <c r="GG65" s="365" t="s">
        <v>644</v>
      </c>
      <c r="GH65" s="365" t="s">
        <v>644</v>
      </c>
      <c r="GI65" s="366" t="s">
        <v>644</v>
      </c>
      <c r="GJ65" s="279" t="s">
        <v>644</v>
      </c>
      <c r="GK65" s="201"/>
      <c r="GL65" s="280" t="s">
        <v>644</v>
      </c>
      <c r="GM65" s="280" t="s">
        <v>644</v>
      </c>
      <c r="GN65" s="280" t="s">
        <v>644</v>
      </c>
      <c r="GO65" s="280" t="s">
        <v>644</v>
      </c>
      <c r="GP65" s="281" t="s">
        <v>644</v>
      </c>
      <c r="GQ65" s="279" t="s">
        <v>644</v>
      </c>
      <c r="GR65" s="201"/>
      <c r="GS65" s="280" t="s">
        <v>644</v>
      </c>
      <c r="GT65" s="280" t="s">
        <v>644</v>
      </c>
      <c r="GU65" s="280" t="s">
        <v>644</v>
      </c>
      <c r="GV65" s="280" t="s">
        <v>644</v>
      </c>
      <c r="GW65" s="281" t="s">
        <v>644</v>
      </c>
      <c r="GX65" s="364" t="s">
        <v>644</v>
      </c>
      <c r="GY65" s="365"/>
      <c r="GZ65" s="365" t="s">
        <v>644</v>
      </c>
      <c r="HA65" s="365" t="s">
        <v>644</v>
      </c>
      <c r="HB65" s="365" t="s">
        <v>644</v>
      </c>
      <c r="HC65" s="365" t="s">
        <v>644</v>
      </c>
      <c r="HD65" s="366" t="s">
        <v>644</v>
      </c>
      <c r="HE65" s="279" t="s">
        <v>644</v>
      </c>
      <c r="HF65" s="414"/>
      <c r="HG65" s="280" t="s">
        <v>644</v>
      </c>
      <c r="HH65" s="280" t="s">
        <v>644</v>
      </c>
      <c r="HI65" s="280" t="s">
        <v>644</v>
      </c>
      <c r="HJ65" s="280" t="s">
        <v>644</v>
      </c>
      <c r="HK65" s="281" t="s">
        <v>644</v>
      </c>
      <c r="HL65" s="279" t="s">
        <v>644</v>
      </c>
      <c r="HM65" s="280"/>
      <c r="HN65" s="280" t="s">
        <v>644</v>
      </c>
      <c r="HO65" s="280" t="s">
        <v>644</v>
      </c>
      <c r="HP65" s="280" t="s">
        <v>644</v>
      </c>
      <c r="HQ65" s="280" t="s">
        <v>644</v>
      </c>
      <c r="HR65" s="281" t="s">
        <v>644</v>
      </c>
      <c r="HS65" s="279" t="s">
        <v>644</v>
      </c>
      <c r="HT65" s="423">
        <v>0</v>
      </c>
      <c r="HU65" s="280" t="s">
        <v>644</v>
      </c>
      <c r="HV65" s="280" t="s">
        <v>644</v>
      </c>
      <c r="HW65" s="280" t="s">
        <v>644</v>
      </c>
      <c r="HX65" s="280" t="s">
        <v>644</v>
      </c>
      <c r="HY65" s="281" t="s">
        <v>644</v>
      </c>
      <c r="HZ65" s="364" t="s">
        <v>644</v>
      </c>
      <c r="IA65" s="365"/>
      <c r="IB65" s="365" t="s">
        <v>644</v>
      </c>
      <c r="IC65" s="365" t="s">
        <v>644</v>
      </c>
      <c r="ID65" s="365" t="s">
        <v>644</v>
      </c>
      <c r="IE65" s="365" t="s">
        <v>644</v>
      </c>
      <c r="IF65" s="366" t="s">
        <v>644</v>
      </c>
    </row>
    <row r="66" spans="1:240" ht="30" customHeight="1" x14ac:dyDescent="0.3">
      <c r="A66" s="174"/>
      <c r="B66" s="184"/>
      <c r="C66" s="187" t="s">
        <v>608</v>
      </c>
      <c r="D66" s="200" t="s">
        <v>667</v>
      </c>
      <c r="E66" s="187" t="s">
        <v>644</v>
      </c>
      <c r="F66" s="202"/>
      <c r="G66" s="201"/>
      <c r="H66" s="203"/>
      <c r="J66" s="364" t="s">
        <v>644</v>
      </c>
      <c r="K66" s="365"/>
      <c r="L66" s="365" t="s">
        <v>644</v>
      </c>
      <c r="M66" s="365" t="s">
        <v>644</v>
      </c>
      <c r="N66" s="365" t="s">
        <v>644</v>
      </c>
      <c r="O66" s="365" t="s">
        <v>644</v>
      </c>
      <c r="P66" s="366" t="s">
        <v>644</v>
      </c>
      <c r="Q66" s="279" t="s">
        <v>644</v>
      </c>
      <c r="R66" s="431"/>
      <c r="S66" s="280" t="s">
        <v>644</v>
      </c>
      <c r="T66" s="280" t="s">
        <v>644</v>
      </c>
      <c r="U66" s="280" t="s">
        <v>644</v>
      </c>
      <c r="V66" s="280" t="s">
        <v>644</v>
      </c>
      <c r="W66" s="281" t="s">
        <v>644</v>
      </c>
      <c r="X66" s="279" t="s">
        <v>644</v>
      </c>
      <c r="Y66" s="431"/>
      <c r="Z66" s="280" t="s">
        <v>644</v>
      </c>
      <c r="AA66" s="280" t="s">
        <v>644</v>
      </c>
      <c r="AB66" s="280" t="s">
        <v>644</v>
      </c>
      <c r="AC66" s="280" t="s">
        <v>644</v>
      </c>
      <c r="AD66" s="281" t="s">
        <v>644</v>
      </c>
      <c r="AE66" s="279" t="s">
        <v>644</v>
      </c>
      <c r="AF66" s="431"/>
      <c r="AG66" s="280" t="s">
        <v>644</v>
      </c>
      <c r="AH66" s="280" t="s">
        <v>644</v>
      </c>
      <c r="AI66" s="280" t="s">
        <v>644</v>
      </c>
      <c r="AJ66" s="280" t="s">
        <v>644</v>
      </c>
      <c r="AK66" s="281" t="s">
        <v>644</v>
      </c>
      <c r="AL66" s="364" t="s">
        <v>644</v>
      </c>
      <c r="AM66" s="365"/>
      <c r="AN66" s="365" t="s">
        <v>644</v>
      </c>
      <c r="AO66" s="365" t="s">
        <v>644</v>
      </c>
      <c r="AP66" s="365" t="s">
        <v>644</v>
      </c>
      <c r="AQ66" s="365" t="s">
        <v>644</v>
      </c>
      <c r="AR66" s="366" t="s">
        <v>644</v>
      </c>
      <c r="AS66" s="279" t="s">
        <v>644</v>
      </c>
      <c r="AT66" s="187"/>
      <c r="AU66" s="280" t="s">
        <v>644</v>
      </c>
      <c r="AV66" s="280" t="s">
        <v>644</v>
      </c>
      <c r="AW66" s="280" t="s">
        <v>644</v>
      </c>
      <c r="AX66" s="280" t="s">
        <v>644</v>
      </c>
      <c r="AY66" s="281" t="s">
        <v>644</v>
      </c>
      <c r="AZ66" s="279" t="s">
        <v>644</v>
      </c>
      <c r="BA66" s="431"/>
      <c r="BB66" s="280" t="s">
        <v>644</v>
      </c>
      <c r="BC66" s="280" t="s">
        <v>644</v>
      </c>
      <c r="BD66" s="280" t="s">
        <v>644</v>
      </c>
      <c r="BE66" s="280" t="s">
        <v>644</v>
      </c>
      <c r="BF66" s="281" t="s">
        <v>644</v>
      </c>
      <c r="BG66" s="279" t="s">
        <v>644</v>
      </c>
      <c r="BH66" s="431"/>
      <c r="BI66" s="280" t="s">
        <v>644</v>
      </c>
      <c r="BJ66" s="280" t="s">
        <v>644</v>
      </c>
      <c r="BK66" s="280" t="s">
        <v>644</v>
      </c>
      <c r="BL66" s="280" t="s">
        <v>644</v>
      </c>
      <c r="BM66" s="281" t="s">
        <v>644</v>
      </c>
      <c r="BN66" s="279" t="s">
        <v>644</v>
      </c>
      <c r="BO66" s="201"/>
      <c r="BP66" s="280" t="s">
        <v>644</v>
      </c>
      <c r="BQ66" s="280" t="s">
        <v>644</v>
      </c>
      <c r="BR66" s="280" t="s">
        <v>644</v>
      </c>
      <c r="BS66" s="280" t="s">
        <v>644</v>
      </c>
      <c r="BT66" s="281" t="s">
        <v>644</v>
      </c>
      <c r="BU66" s="279" t="s">
        <v>644</v>
      </c>
      <c r="BV66" s="431"/>
      <c r="BW66" s="280" t="s">
        <v>644</v>
      </c>
      <c r="BX66" s="280" t="s">
        <v>644</v>
      </c>
      <c r="BY66" s="280" t="s">
        <v>644</v>
      </c>
      <c r="BZ66" s="280" t="s">
        <v>644</v>
      </c>
      <c r="CA66" s="281" t="s">
        <v>644</v>
      </c>
      <c r="CB66" s="279" t="s">
        <v>644</v>
      </c>
      <c r="CC66" s="431"/>
      <c r="CD66" s="280" t="s">
        <v>644</v>
      </c>
      <c r="CE66" s="280" t="s">
        <v>644</v>
      </c>
      <c r="CF66" s="280" t="s">
        <v>644</v>
      </c>
      <c r="CG66" s="280" t="s">
        <v>644</v>
      </c>
      <c r="CH66" s="281" t="s">
        <v>644</v>
      </c>
      <c r="CI66" s="279" t="s">
        <v>644</v>
      </c>
      <c r="CJ66" s="431"/>
      <c r="CK66" s="280" t="s">
        <v>644</v>
      </c>
      <c r="CL66" s="280" t="s">
        <v>644</v>
      </c>
      <c r="CM66" s="280" t="s">
        <v>644</v>
      </c>
      <c r="CN66" s="280" t="s">
        <v>644</v>
      </c>
      <c r="CO66" s="281" t="s">
        <v>644</v>
      </c>
      <c r="CP66" s="279" t="s">
        <v>644</v>
      </c>
      <c r="CQ66" s="431"/>
      <c r="CR66" s="280" t="s">
        <v>644</v>
      </c>
      <c r="CS66" s="280" t="s">
        <v>644</v>
      </c>
      <c r="CT66" s="280" t="s">
        <v>644</v>
      </c>
      <c r="CU66" s="280" t="s">
        <v>644</v>
      </c>
      <c r="CV66" s="281" t="s">
        <v>644</v>
      </c>
      <c r="CW66" s="279" t="s">
        <v>644</v>
      </c>
      <c r="CX66" s="431"/>
      <c r="CY66" s="280" t="s">
        <v>644</v>
      </c>
      <c r="CZ66" s="280" t="s">
        <v>644</v>
      </c>
      <c r="DA66" s="280" t="s">
        <v>644</v>
      </c>
      <c r="DB66" s="280" t="s">
        <v>644</v>
      </c>
      <c r="DC66" s="281" t="s">
        <v>644</v>
      </c>
      <c r="DD66" s="279" t="s">
        <v>644</v>
      </c>
      <c r="DE66" s="431"/>
      <c r="DF66" s="280" t="s">
        <v>644</v>
      </c>
      <c r="DG66" s="280" t="s">
        <v>644</v>
      </c>
      <c r="DH66" s="280" t="s">
        <v>644</v>
      </c>
      <c r="DI66" s="280" t="s">
        <v>644</v>
      </c>
      <c r="DJ66" s="281" t="s">
        <v>644</v>
      </c>
      <c r="DK66" s="279" t="s">
        <v>644</v>
      </c>
      <c r="DL66" s="431"/>
      <c r="DM66" s="280" t="s">
        <v>644</v>
      </c>
      <c r="DN66" s="280" t="s">
        <v>644</v>
      </c>
      <c r="DO66" s="280" t="s">
        <v>644</v>
      </c>
      <c r="DP66" s="280" t="s">
        <v>644</v>
      </c>
      <c r="DQ66" s="281" t="s">
        <v>644</v>
      </c>
      <c r="DR66" s="364" t="s">
        <v>644</v>
      </c>
      <c r="DS66" s="365"/>
      <c r="DT66" s="365" t="s">
        <v>644</v>
      </c>
      <c r="DU66" s="365" t="s">
        <v>644</v>
      </c>
      <c r="DV66" s="365" t="s">
        <v>644</v>
      </c>
      <c r="DW66" s="365" t="s">
        <v>644</v>
      </c>
      <c r="DX66" s="366" t="s">
        <v>644</v>
      </c>
      <c r="DY66" s="364" t="s">
        <v>644</v>
      </c>
      <c r="DZ66" s="365"/>
      <c r="EA66" s="365" t="s">
        <v>644</v>
      </c>
      <c r="EB66" s="365" t="s">
        <v>644</v>
      </c>
      <c r="EC66" s="365" t="s">
        <v>644</v>
      </c>
      <c r="ED66" s="365" t="s">
        <v>644</v>
      </c>
      <c r="EE66" s="366" t="s">
        <v>644</v>
      </c>
      <c r="EF66" s="279" t="s">
        <v>644</v>
      </c>
      <c r="EG66" s="431"/>
      <c r="EH66" s="280" t="s">
        <v>644</v>
      </c>
      <c r="EI66" s="280" t="s">
        <v>644</v>
      </c>
      <c r="EJ66" s="280" t="s">
        <v>644</v>
      </c>
      <c r="EK66" s="280" t="s">
        <v>644</v>
      </c>
      <c r="EL66" s="281" t="s">
        <v>644</v>
      </c>
      <c r="EM66" s="364" t="s">
        <v>644</v>
      </c>
      <c r="EN66" s="365"/>
      <c r="EO66" s="365" t="s">
        <v>644</v>
      </c>
      <c r="EP66" s="365" t="s">
        <v>644</v>
      </c>
      <c r="EQ66" s="365" t="s">
        <v>644</v>
      </c>
      <c r="ER66" s="365" t="s">
        <v>644</v>
      </c>
      <c r="ES66" s="366" t="s">
        <v>644</v>
      </c>
      <c r="ET66" s="279" t="s">
        <v>644</v>
      </c>
      <c r="EU66" s="431"/>
      <c r="EV66" s="280" t="s">
        <v>644</v>
      </c>
      <c r="EW66" s="280" t="s">
        <v>644</v>
      </c>
      <c r="EX66" s="280" t="s">
        <v>644</v>
      </c>
      <c r="EY66" s="280" t="s">
        <v>644</v>
      </c>
      <c r="EZ66" s="281" t="s">
        <v>644</v>
      </c>
      <c r="FA66" s="279" t="s">
        <v>644</v>
      </c>
      <c r="FB66" s="201"/>
      <c r="FC66" s="280" t="s">
        <v>644</v>
      </c>
      <c r="FD66" s="280" t="s">
        <v>644</v>
      </c>
      <c r="FE66" s="280" t="s">
        <v>644</v>
      </c>
      <c r="FF66" s="280" t="s">
        <v>644</v>
      </c>
      <c r="FG66" s="281" t="s">
        <v>644</v>
      </c>
      <c r="FH66" s="279" t="s">
        <v>644</v>
      </c>
      <c r="FI66" s="280"/>
      <c r="FJ66" s="280" t="s">
        <v>644</v>
      </c>
      <c r="FK66" s="280" t="s">
        <v>644</v>
      </c>
      <c r="FL66" s="280" t="s">
        <v>644</v>
      </c>
      <c r="FM66" s="280" t="s">
        <v>644</v>
      </c>
      <c r="FN66" s="281" t="s">
        <v>644</v>
      </c>
      <c r="FO66" s="279" t="s">
        <v>644</v>
      </c>
      <c r="FP66" s="280"/>
      <c r="FQ66" s="280" t="s">
        <v>644</v>
      </c>
      <c r="FR66" s="280" t="s">
        <v>644</v>
      </c>
      <c r="FS66" s="280" t="s">
        <v>644</v>
      </c>
      <c r="FT66" s="280" t="s">
        <v>644</v>
      </c>
      <c r="FU66" s="281" t="s">
        <v>644</v>
      </c>
      <c r="FV66" s="279" t="s">
        <v>644</v>
      </c>
      <c r="FW66" s="280"/>
      <c r="FX66" s="280" t="s">
        <v>644</v>
      </c>
      <c r="FY66" s="280" t="s">
        <v>644</v>
      </c>
      <c r="FZ66" s="280" t="s">
        <v>644</v>
      </c>
      <c r="GA66" s="280" t="s">
        <v>644</v>
      </c>
      <c r="GB66" s="281" t="s">
        <v>644</v>
      </c>
      <c r="GC66" s="364" t="s">
        <v>644</v>
      </c>
      <c r="GD66" s="365"/>
      <c r="GE66" s="365" t="s">
        <v>644</v>
      </c>
      <c r="GF66" s="365" t="s">
        <v>644</v>
      </c>
      <c r="GG66" s="365" t="s">
        <v>644</v>
      </c>
      <c r="GH66" s="365" t="s">
        <v>644</v>
      </c>
      <c r="GI66" s="366" t="s">
        <v>644</v>
      </c>
      <c r="GJ66" s="279" t="s">
        <v>644</v>
      </c>
      <c r="GK66" s="201"/>
      <c r="GL66" s="280" t="s">
        <v>644</v>
      </c>
      <c r="GM66" s="280" t="s">
        <v>644</v>
      </c>
      <c r="GN66" s="280" t="s">
        <v>644</v>
      </c>
      <c r="GO66" s="280" t="s">
        <v>644</v>
      </c>
      <c r="GP66" s="281" t="s">
        <v>644</v>
      </c>
      <c r="GQ66" s="279" t="s">
        <v>644</v>
      </c>
      <c r="GR66" s="201"/>
      <c r="GS66" s="280" t="s">
        <v>644</v>
      </c>
      <c r="GT66" s="280" t="s">
        <v>644</v>
      </c>
      <c r="GU66" s="280" t="s">
        <v>644</v>
      </c>
      <c r="GV66" s="280" t="s">
        <v>644</v>
      </c>
      <c r="GW66" s="281" t="s">
        <v>644</v>
      </c>
      <c r="GX66" s="364" t="s">
        <v>644</v>
      </c>
      <c r="GY66" s="365"/>
      <c r="GZ66" s="365" t="s">
        <v>644</v>
      </c>
      <c r="HA66" s="365" t="s">
        <v>644</v>
      </c>
      <c r="HB66" s="365" t="s">
        <v>644</v>
      </c>
      <c r="HC66" s="365" t="s">
        <v>644</v>
      </c>
      <c r="HD66" s="366" t="s">
        <v>644</v>
      </c>
      <c r="HE66" s="279" t="s">
        <v>644</v>
      </c>
      <c r="HF66" s="414"/>
      <c r="HG66" s="280" t="s">
        <v>644</v>
      </c>
      <c r="HH66" s="280" t="s">
        <v>644</v>
      </c>
      <c r="HI66" s="280" t="s">
        <v>644</v>
      </c>
      <c r="HJ66" s="280" t="s">
        <v>644</v>
      </c>
      <c r="HK66" s="281" t="s">
        <v>644</v>
      </c>
      <c r="HL66" s="279" t="s">
        <v>644</v>
      </c>
      <c r="HM66" s="280"/>
      <c r="HN66" s="280" t="s">
        <v>644</v>
      </c>
      <c r="HO66" s="280" t="s">
        <v>644</v>
      </c>
      <c r="HP66" s="280" t="s">
        <v>644</v>
      </c>
      <c r="HQ66" s="280" t="s">
        <v>644</v>
      </c>
      <c r="HR66" s="281" t="s">
        <v>644</v>
      </c>
      <c r="HS66" s="279" t="s">
        <v>644</v>
      </c>
      <c r="HT66" s="423">
        <v>0</v>
      </c>
      <c r="HU66" s="280" t="s">
        <v>644</v>
      </c>
      <c r="HV66" s="280" t="s">
        <v>644</v>
      </c>
      <c r="HW66" s="280" t="s">
        <v>644</v>
      </c>
      <c r="HX66" s="280" t="s">
        <v>644</v>
      </c>
      <c r="HY66" s="281" t="s">
        <v>644</v>
      </c>
      <c r="HZ66" s="364" t="s">
        <v>644</v>
      </c>
      <c r="IA66" s="365"/>
      <c r="IB66" s="365" t="s">
        <v>644</v>
      </c>
      <c r="IC66" s="365" t="s">
        <v>644</v>
      </c>
      <c r="ID66" s="365" t="s">
        <v>644</v>
      </c>
      <c r="IE66" s="365" t="s">
        <v>644</v>
      </c>
      <c r="IF66" s="366" t="s">
        <v>644</v>
      </c>
    </row>
    <row r="67" spans="1:240" ht="30" customHeight="1" x14ac:dyDescent="0.3">
      <c r="A67" s="174"/>
      <c r="B67" s="192">
        <v>5.0010000000000003</v>
      </c>
      <c r="C67" s="193">
        <v>11358</v>
      </c>
      <c r="D67" s="194" t="s">
        <v>668</v>
      </c>
      <c r="E67" s="193" t="s">
        <v>611</v>
      </c>
      <c r="F67" s="195">
        <v>71</v>
      </c>
      <c r="G67" s="196">
        <v>89356</v>
      </c>
      <c r="H67" s="197">
        <f t="shared" ref="H67:H70" si="1113">ROUND(G67*(1+$F$188),0)</f>
        <v>116163</v>
      </c>
      <c r="J67" s="356">
        <f t="shared" ref="J67:J70" si="1114">+$F67</f>
        <v>71</v>
      </c>
      <c r="K67" s="357"/>
      <c r="L67" s="358">
        <f t="shared" si="201"/>
        <v>0</v>
      </c>
      <c r="M67" s="358">
        <f t="shared" si="202"/>
        <v>0</v>
      </c>
      <c r="N67" s="359" t="str">
        <f t="shared" ref="N67:N71" si="1115">IF(M67&gt;$H67,"SOBRE PASA","CUMPLE")</f>
        <v>CUMPLE</v>
      </c>
      <c r="O67" s="358">
        <f>ROUND(L67*(1+K$181+K$182+K$183+K$188),0)</f>
        <v>0</v>
      </c>
      <c r="P67" s="360">
        <f t="shared" si="205"/>
        <v>0</v>
      </c>
      <c r="Q67" s="266">
        <f t="shared" ref="Q67:Q70" si="1116">+$F67</f>
        <v>71</v>
      </c>
      <c r="R67" s="267">
        <v>83615</v>
      </c>
      <c r="S67" s="268">
        <f t="shared" ref="S67:S71" si="1117">ROUND(R67,0)</f>
        <v>83615</v>
      </c>
      <c r="T67" s="268">
        <f t="shared" ref="T67:T71" si="1118">ROUND(S67*(1+R$188),0)</f>
        <v>108700</v>
      </c>
      <c r="U67" s="269" t="str">
        <f t="shared" ref="U67:U71" si="1119">IF(T67&gt;$H67,"SOBRE PASA","CUMPLE")</f>
        <v>CUMPLE</v>
      </c>
      <c r="V67" s="268">
        <f>ROUND(S67*(1+R$181+R$182+R$183+R$188),0)</f>
        <v>115210</v>
      </c>
      <c r="W67" s="270">
        <f t="shared" ref="W67:W71" si="1120">ROUND(V67*Q67,0)</f>
        <v>8179910</v>
      </c>
      <c r="X67" s="266">
        <f t="shared" ref="X67:X70" si="1121">+$F67</f>
        <v>71</v>
      </c>
      <c r="Y67" s="267">
        <v>89300</v>
      </c>
      <c r="Z67" s="268">
        <f t="shared" ref="Z67:Z71" si="1122">ROUND(Y67,0)</f>
        <v>89300</v>
      </c>
      <c r="AA67" s="268">
        <f t="shared" ref="AA67:AA71" si="1123">ROUND(Z67*(1+Y$188),0)</f>
        <v>116090</v>
      </c>
      <c r="AB67" s="269" t="str">
        <f t="shared" ref="AB67:AB71" si="1124">IF(AA67&gt;$H67,"SOBRE PASA","CUMPLE")</f>
        <v>CUMPLE</v>
      </c>
      <c r="AC67" s="268">
        <f>ROUND(Z67*(1+Y$181+Y$182+Y$183+Y$188),0)</f>
        <v>123043</v>
      </c>
      <c r="AD67" s="270">
        <f t="shared" ref="AD67:AD71" si="1125">ROUND(AC67*X67,0)</f>
        <v>8736053</v>
      </c>
      <c r="AE67" s="266">
        <f t="shared" ref="AE67:AE70" si="1126">+$F67</f>
        <v>71</v>
      </c>
      <c r="AF67" s="267">
        <v>82744</v>
      </c>
      <c r="AG67" s="268">
        <f t="shared" ref="AG67:AG71" si="1127">ROUND(AF67,0)</f>
        <v>82744</v>
      </c>
      <c r="AH67" s="268">
        <f t="shared" ref="AH67:AH71" si="1128">ROUND(AG67*(1+AF$188),0)</f>
        <v>107567</v>
      </c>
      <c r="AI67" s="269" t="str">
        <f t="shared" ref="AI67:AI71" si="1129">IF(AH67&gt;$H67,"SOBRE PASA","CUMPLE")</f>
        <v>CUMPLE</v>
      </c>
      <c r="AJ67" s="268">
        <f>ROUND(AG67*(1+AF$181+AF$182+AF$183+AF$188),0)</f>
        <v>114010</v>
      </c>
      <c r="AK67" s="270">
        <f t="shared" ref="AK67:AK71" si="1130">ROUND(AJ67*AE67,0)</f>
        <v>8094710</v>
      </c>
      <c r="AL67" s="356">
        <f t="shared" ref="AL67:AL70" si="1131">+$F67</f>
        <v>71</v>
      </c>
      <c r="AM67" s="357"/>
      <c r="AN67" s="358">
        <f t="shared" ref="AN67:AN71" si="1132">ROUND(AM67,0)</f>
        <v>0</v>
      </c>
      <c r="AO67" s="358">
        <f t="shared" ref="AO67:AO71" si="1133">ROUND(AN67*(1+AM$188),0)</f>
        <v>0</v>
      </c>
      <c r="AP67" s="359" t="str">
        <f t="shared" ref="AP67:AP71" si="1134">IF(AO67&gt;$H67,"SOBRE PASA","CUMPLE")</f>
        <v>CUMPLE</v>
      </c>
      <c r="AQ67" s="358">
        <f>ROUND(AN67*(1+AM$181+AM$182+AM$183+AM$188),0)</f>
        <v>0</v>
      </c>
      <c r="AR67" s="360">
        <f t="shared" ref="AR67:AR71" si="1135">ROUND(AQ67*AL67,0)</f>
        <v>0</v>
      </c>
      <c r="AS67" s="266">
        <f t="shared" ref="AS67:AS70" si="1136">+$F67</f>
        <v>71</v>
      </c>
      <c r="AT67" s="434">
        <v>80775</v>
      </c>
      <c r="AU67" s="268">
        <f t="shared" ref="AU67:AU71" si="1137">ROUND(AT67,0)</f>
        <v>80775</v>
      </c>
      <c r="AV67" s="268">
        <f t="shared" ref="AV67:AV71" si="1138">ROUND(AU67*(1+AT$188),0)</f>
        <v>105008</v>
      </c>
      <c r="AW67" s="269" t="str">
        <f t="shared" ref="AW67:AW71" si="1139">IF(AV67&gt;$H67,"SOBRE PASA","CUMPLE")</f>
        <v>CUMPLE</v>
      </c>
      <c r="AX67" s="268">
        <f>ROUND(AU67*(1+AT$181+AT$182+AT$183+AT$188),0)</f>
        <v>111297</v>
      </c>
      <c r="AY67" s="270">
        <f t="shared" ref="AY67:AY71" si="1140">ROUND(AX67*AS67,0)</f>
        <v>7902087</v>
      </c>
      <c r="AZ67" s="266">
        <f t="shared" ref="AZ67:AZ70" si="1141">+$F67</f>
        <v>71</v>
      </c>
      <c r="BA67" s="439">
        <v>85004</v>
      </c>
      <c r="BB67" s="268">
        <f t="shared" ref="BB67:BB71" si="1142">ROUND(BA67,0)</f>
        <v>85004</v>
      </c>
      <c r="BC67" s="268">
        <f t="shared" ref="BC67:BC71" si="1143">ROUND(BB67*(1+BA$188),0)</f>
        <v>110505</v>
      </c>
      <c r="BD67" s="269" t="str">
        <f t="shared" ref="BD67:BD71" si="1144">IF(BC67&gt;$H67,"SOBRE PASA","CUMPLE")</f>
        <v>CUMPLE</v>
      </c>
      <c r="BE67" s="268">
        <f>ROUND(BB67*(1+BA$181+BA$182+BA$183+BA$188),0)</f>
        <v>117124</v>
      </c>
      <c r="BF67" s="270">
        <f t="shared" ref="BF67:BF71" si="1145">ROUND(BE67*AZ67,0)</f>
        <v>8315804</v>
      </c>
      <c r="BG67" s="266">
        <f t="shared" ref="BG67:BG70" si="1146">+$F67</f>
        <v>71</v>
      </c>
      <c r="BH67" s="196">
        <v>84440</v>
      </c>
      <c r="BI67" s="268">
        <f t="shared" ref="BI67:BI71" si="1147">ROUND(BH67,0)</f>
        <v>84440</v>
      </c>
      <c r="BJ67" s="268">
        <f t="shared" ref="BJ67:BJ71" si="1148">ROUND(BI67*(1+BH$188),0)</f>
        <v>109772</v>
      </c>
      <c r="BK67" s="269" t="str">
        <f t="shared" ref="BK67:BK71" si="1149">IF(BJ67&gt;$H67,"SOBRE PASA","CUMPLE")</f>
        <v>CUMPLE</v>
      </c>
      <c r="BL67" s="268">
        <f>ROUND(BI67*(1+BH$181+BH$182+BH$183+BH$188),0)</f>
        <v>116347</v>
      </c>
      <c r="BM67" s="270">
        <f t="shared" ref="BM67:BM71" si="1150">ROUND(BL67*BG67,0)</f>
        <v>8260637</v>
      </c>
      <c r="BN67" s="266">
        <f t="shared" ref="BN67:BN70" si="1151">+$F67</f>
        <v>71</v>
      </c>
      <c r="BO67" s="196">
        <v>81043</v>
      </c>
      <c r="BP67" s="268">
        <f t="shared" ref="BP67:BP71" si="1152">ROUND(BO67,0)</f>
        <v>81043</v>
      </c>
      <c r="BQ67" s="268">
        <f t="shared" ref="BQ67:BQ71" si="1153">ROUND(BP67*(1+BO$188),0)</f>
        <v>105356</v>
      </c>
      <c r="BR67" s="269" t="str">
        <f t="shared" ref="BR67:BR71" si="1154">IF(BQ67&gt;$H67,"SOBRE PASA","CUMPLE")</f>
        <v>CUMPLE</v>
      </c>
      <c r="BS67" s="268">
        <f>ROUND(BP67*(1+BO$181+BO$182+BO$183+BO$188),0)</f>
        <v>111666</v>
      </c>
      <c r="BT67" s="270">
        <f t="shared" ref="BT67:BT71" si="1155">ROUND(BS67*BN67,0)</f>
        <v>7928286</v>
      </c>
      <c r="BU67" s="266">
        <f t="shared" ref="BU67:BU70" si="1156">+$F67</f>
        <v>71</v>
      </c>
      <c r="BV67" s="441">
        <v>84897</v>
      </c>
      <c r="BW67" s="268">
        <f t="shared" ref="BW67:BW71" si="1157">ROUND(BV67,0)</f>
        <v>84897</v>
      </c>
      <c r="BX67" s="268">
        <f t="shared" ref="BX67:BX71" si="1158">ROUND(BW67*(1+BV$188),0)</f>
        <v>110366</v>
      </c>
      <c r="BY67" s="269" t="str">
        <f t="shared" ref="BY67:BY71" si="1159">IF(BX67&gt;$H67,"SOBRE PASA","CUMPLE")</f>
        <v>CUMPLE</v>
      </c>
      <c r="BZ67" s="268">
        <f>ROUND(BW67*(1+BV$181+BV$182+BV$183+BV$188),0)</f>
        <v>116977</v>
      </c>
      <c r="CA67" s="270">
        <f t="shared" ref="CA67:CA71" si="1160">ROUND(BZ67*BU67,0)</f>
        <v>8305367</v>
      </c>
      <c r="CB67" s="266">
        <f t="shared" ref="CB67:CB70" si="1161">+$F67</f>
        <v>71</v>
      </c>
      <c r="CC67" s="267">
        <v>82831</v>
      </c>
      <c r="CD67" s="268">
        <f t="shared" ref="CD67:CD71" si="1162">ROUND(CC67,0)</f>
        <v>82831</v>
      </c>
      <c r="CE67" s="268">
        <f t="shared" ref="CE67:CE71" si="1163">ROUND(CD67*(1+CC$188),0)</f>
        <v>107680</v>
      </c>
      <c r="CF67" s="269" t="str">
        <f t="shared" ref="CF67:CF71" si="1164">IF(CE67&gt;$H67,"SOBRE PASA","CUMPLE")</f>
        <v>CUMPLE</v>
      </c>
      <c r="CG67" s="268">
        <f>ROUND(CD67*(1+CC$181+CC$182+CC$183+CC$188),0)</f>
        <v>114130</v>
      </c>
      <c r="CH67" s="270">
        <f t="shared" ref="CH67:CH71" si="1165">ROUND(CG67*CB67,0)</f>
        <v>8103230</v>
      </c>
      <c r="CI67" s="266">
        <f t="shared" ref="CI67:CI70" si="1166">+$F67</f>
        <v>71</v>
      </c>
      <c r="CJ67" s="267">
        <v>85424</v>
      </c>
      <c r="CK67" s="268">
        <f t="shared" ref="CK67:CK71" si="1167">ROUND(CJ67,0)</f>
        <v>85424</v>
      </c>
      <c r="CL67" s="268">
        <f t="shared" ref="CL67:CL71" si="1168">ROUND(CK67*(1+CJ$188),0)</f>
        <v>111051</v>
      </c>
      <c r="CM67" s="269" t="str">
        <f t="shared" ref="CM67:CM71" si="1169">IF(CL67&gt;$H67,"SOBRE PASA","CUMPLE")</f>
        <v>CUMPLE</v>
      </c>
      <c r="CN67" s="268">
        <f>ROUND(CK67*(1+CJ$181+CJ$182+CJ$183+CJ$188),0)</f>
        <v>117703</v>
      </c>
      <c r="CO67" s="270">
        <f t="shared" ref="CO67:CO71" si="1170">ROUND(CN67*CI67,0)</f>
        <v>8356913</v>
      </c>
      <c r="CP67" s="266">
        <f t="shared" ref="CP67:CP70" si="1171">+$F67</f>
        <v>71</v>
      </c>
      <c r="CQ67" s="267">
        <v>84370</v>
      </c>
      <c r="CR67" s="268">
        <f t="shared" ref="CR67:CR71" si="1172">ROUND(CQ67,0)</f>
        <v>84370</v>
      </c>
      <c r="CS67" s="268">
        <f t="shared" ref="CS67:CS71" si="1173">ROUND(CR67*(1+CQ$188),0)</f>
        <v>109681</v>
      </c>
      <c r="CT67" s="269" t="str">
        <f t="shared" ref="CT67:CT71" si="1174">IF(CS67&gt;$H67,"SOBRE PASA","CUMPLE")</f>
        <v>CUMPLE</v>
      </c>
      <c r="CU67" s="268">
        <f>ROUND(CR67*(1+CQ$181+CQ$182+CQ$183+CQ$188),0)</f>
        <v>116251</v>
      </c>
      <c r="CV67" s="270">
        <f t="shared" ref="CV67:CV71" si="1175">ROUND(CU67*CP67,0)</f>
        <v>8253821</v>
      </c>
      <c r="CW67" s="266">
        <f t="shared" ref="CW67:CW70" si="1176">+$F67</f>
        <v>71</v>
      </c>
      <c r="CX67" s="196">
        <v>84885</v>
      </c>
      <c r="CY67" s="268">
        <f t="shared" ref="CY67:CY71" si="1177">ROUND(CX67,0)</f>
        <v>84885</v>
      </c>
      <c r="CZ67" s="268">
        <f t="shared" ref="CZ67:CZ71" si="1178">ROUND(CY67*(1+CX$188),0)</f>
        <v>110351</v>
      </c>
      <c r="DA67" s="269" t="str">
        <f t="shared" ref="DA67:DA71" si="1179">IF(CZ67&gt;$H67,"SOBRE PASA","CUMPLE")</f>
        <v>CUMPLE</v>
      </c>
      <c r="DB67" s="268">
        <f>ROUND(CY67*(1+CX$181+CX$182+CX$183+CX$188),0)</f>
        <v>116960</v>
      </c>
      <c r="DC67" s="270">
        <f t="shared" ref="DC67:DC71" si="1180">ROUND(DB67*CW67,0)</f>
        <v>8304160</v>
      </c>
      <c r="DD67" s="266">
        <f t="shared" ref="DD67:DD70" si="1181">+$F67</f>
        <v>71</v>
      </c>
      <c r="DE67" s="267">
        <v>82458</v>
      </c>
      <c r="DF67" s="268">
        <f t="shared" ref="DF67:DF71" si="1182">ROUND(DE67,0)</f>
        <v>82458</v>
      </c>
      <c r="DG67" s="268">
        <f t="shared" ref="DG67:DG71" si="1183">ROUND(DF67*(1+DE$188),0)</f>
        <v>107195</v>
      </c>
      <c r="DH67" s="269" t="str">
        <f t="shared" ref="DH67:DH71" si="1184">IF(DG67&gt;$H67,"SOBRE PASA","CUMPLE")</f>
        <v>CUMPLE</v>
      </c>
      <c r="DI67" s="268">
        <f>ROUND(DF67*(1+DE$181+DE$182+DE$183+DE$188),0)</f>
        <v>113616</v>
      </c>
      <c r="DJ67" s="270">
        <f t="shared" ref="DJ67:DJ71" si="1185">ROUND(DI67*DD67,0)</f>
        <v>8066736</v>
      </c>
      <c r="DK67" s="266">
        <f t="shared" ref="DK67:DK70" si="1186">+$F67</f>
        <v>71</v>
      </c>
      <c r="DL67" s="267">
        <v>84620</v>
      </c>
      <c r="DM67" s="268">
        <f t="shared" ref="DM67:DM71" si="1187">ROUND(DL67,0)</f>
        <v>84620</v>
      </c>
      <c r="DN67" s="268">
        <f t="shared" ref="DN67:DN71" si="1188">ROUND(DM67*(1+DL$188),0)</f>
        <v>110006</v>
      </c>
      <c r="DO67" s="269" t="str">
        <f t="shared" ref="DO67:DO71" si="1189">IF(DN67&gt;$H67,"SOBRE PASA","CUMPLE")</f>
        <v>CUMPLE</v>
      </c>
      <c r="DP67" s="268">
        <f>ROUND(DM67*(1+DL$181+DL$182+DL$183+DL$188),0)</f>
        <v>116595</v>
      </c>
      <c r="DQ67" s="270">
        <f t="shared" ref="DQ67:DQ71" si="1190">ROUND(DP67*DK67,0)</f>
        <v>8278245</v>
      </c>
      <c r="DR67" s="356">
        <f t="shared" ref="DR67:DR70" si="1191">+$F67</f>
        <v>71</v>
      </c>
      <c r="DS67" s="357"/>
      <c r="DT67" s="358">
        <f t="shared" ref="DT67:DT71" si="1192">ROUND(DS67,0)</f>
        <v>0</v>
      </c>
      <c r="DU67" s="358">
        <f t="shared" ref="DU67:DU71" si="1193">ROUND(DT67*(1+DS$188),0)</f>
        <v>0</v>
      </c>
      <c r="DV67" s="359" t="str">
        <f t="shared" ref="DV67:DV71" si="1194">IF(DU67&gt;$H67,"SOBRE PASA","CUMPLE")</f>
        <v>CUMPLE</v>
      </c>
      <c r="DW67" s="358">
        <f>ROUND(DT67*(1+DS$181+DS$182+DS$183+DS$188),0)</f>
        <v>0</v>
      </c>
      <c r="DX67" s="360">
        <f t="shared" ref="DX67:DX71" si="1195">ROUND(DW67*DR67,0)</f>
        <v>0</v>
      </c>
      <c r="DY67" s="356">
        <f t="shared" ref="DY67:DY70" si="1196">+$F67</f>
        <v>71</v>
      </c>
      <c r="DZ67" s="357"/>
      <c r="EA67" s="358">
        <f t="shared" ref="EA67:EA71" si="1197">ROUND(DZ67,0)</f>
        <v>0</v>
      </c>
      <c r="EB67" s="358">
        <f t="shared" ref="EB67:EB71" si="1198">ROUND(EA67*(1+DZ$188),0)</f>
        <v>0</v>
      </c>
      <c r="EC67" s="359" t="str">
        <f t="shared" ref="EC67:EC71" si="1199">IF(EB67&gt;$H67,"SOBRE PASA","CUMPLE")</f>
        <v>CUMPLE</v>
      </c>
      <c r="ED67" s="358">
        <f>ROUND(EA67*(1+DZ$181+DZ$182+DZ$183+DZ$188),0)</f>
        <v>0</v>
      </c>
      <c r="EE67" s="360">
        <f t="shared" ref="EE67:EE71" si="1200">ROUND(ED67*DY67,0)</f>
        <v>0</v>
      </c>
      <c r="EF67" s="266">
        <f t="shared" ref="EF67:EF70" si="1201">+$F67</f>
        <v>71</v>
      </c>
      <c r="EG67" s="267">
        <v>82359</v>
      </c>
      <c r="EH67" s="268">
        <f t="shared" ref="EH67:EH71" si="1202">ROUND(EG67,0)</f>
        <v>82359</v>
      </c>
      <c r="EI67" s="268">
        <f t="shared" ref="EI67:EI71" si="1203">ROUND(EH67*(1+EG$188),0)</f>
        <v>107067</v>
      </c>
      <c r="EJ67" s="269" t="str">
        <f t="shared" ref="EJ67:EJ71" si="1204">IF(EI67&gt;$H67,"SOBRE PASA","CUMPLE")</f>
        <v>CUMPLE</v>
      </c>
      <c r="EK67" s="268">
        <f>ROUND(EH67*(1+EG$181+EG$182+EG$183+EG$188),0)</f>
        <v>113480</v>
      </c>
      <c r="EL67" s="270">
        <f t="shared" ref="EL67:EL71" si="1205">ROUND(EK67*EF67,0)</f>
        <v>8057080</v>
      </c>
      <c r="EM67" s="356">
        <f t="shared" ref="EM67:EM70" si="1206">+$F67</f>
        <v>71</v>
      </c>
      <c r="EN67" s="357"/>
      <c r="EO67" s="358">
        <f t="shared" ref="EO67:EO71" si="1207">ROUND(EN67,0)</f>
        <v>0</v>
      </c>
      <c r="EP67" s="358">
        <f t="shared" ref="EP67:EP71" si="1208">ROUND(EO67*(1+EN$188),0)</f>
        <v>0</v>
      </c>
      <c r="EQ67" s="359" t="str">
        <f t="shared" ref="EQ67:EQ71" si="1209">IF(EP67&gt;$H67,"SOBRE PASA","CUMPLE")</f>
        <v>CUMPLE</v>
      </c>
      <c r="ER67" s="358">
        <f>ROUND(EO67*(1+EN$181+EN$182+EN$183+EN$188),0)</f>
        <v>0</v>
      </c>
      <c r="ES67" s="360">
        <f t="shared" ref="ES67:ES71" si="1210">ROUND(ER67*EM67,0)</f>
        <v>0</v>
      </c>
      <c r="ET67" s="266">
        <f t="shared" ref="ET67:ET70" si="1211">+$F67</f>
        <v>71</v>
      </c>
      <c r="EU67" s="267">
        <v>86675</v>
      </c>
      <c r="EV67" s="268">
        <f t="shared" ref="EV67:EV71" si="1212">ROUND(EU67,0)</f>
        <v>86675</v>
      </c>
      <c r="EW67" s="268">
        <f t="shared" ref="EW67:EW71" si="1213">ROUND(EV67*(1+EU$188),0)</f>
        <v>112678</v>
      </c>
      <c r="EX67" s="269" t="str">
        <f t="shared" ref="EX67:EX71" si="1214">IF(EW67&gt;$H67,"SOBRE PASA","CUMPLE")</f>
        <v>CUMPLE</v>
      </c>
      <c r="EY67" s="268">
        <f>ROUND(EV67*(1+EU$181+EU$182+EU$183+EU$188),0)</f>
        <v>119427</v>
      </c>
      <c r="EZ67" s="270">
        <f t="shared" ref="EZ67:EZ71" si="1215">ROUND(EY67*ET67,0)</f>
        <v>8479317</v>
      </c>
      <c r="FA67" s="266">
        <f t="shared" ref="FA67:FA70" si="1216">+$F67</f>
        <v>71</v>
      </c>
      <c r="FB67" s="196">
        <v>84772</v>
      </c>
      <c r="FC67" s="268">
        <f t="shared" ref="FC67:FC71" si="1217">ROUND(FB67,0)</f>
        <v>84772</v>
      </c>
      <c r="FD67" s="268">
        <f t="shared" ref="FD67:FD71" si="1218">ROUND(FC67*(1+FB$188),0)</f>
        <v>110204</v>
      </c>
      <c r="FE67" s="269" t="str">
        <f t="shared" ref="FE67:FE71" si="1219">IF(FD67&gt;$H67,"SOBRE PASA","CUMPLE")</f>
        <v>CUMPLE</v>
      </c>
      <c r="FF67" s="268">
        <f>ROUND(FC67*(1+FB$181+FB$182+FB$183+FB$188),0)</f>
        <v>116804</v>
      </c>
      <c r="FG67" s="270">
        <f t="shared" ref="FG67:FG71" si="1220">ROUND(FF67*FA67,0)</f>
        <v>8293084</v>
      </c>
      <c r="FH67" s="266">
        <f t="shared" ref="FH67:FH70" si="1221">+$F67</f>
        <v>71</v>
      </c>
      <c r="FI67" s="267">
        <v>83337</v>
      </c>
      <c r="FJ67" s="268">
        <f t="shared" ref="FJ67:FJ71" si="1222">ROUND(FI67,0)</f>
        <v>83337</v>
      </c>
      <c r="FK67" s="268">
        <f t="shared" ref="FK67:FK71" si="1223">ROUND(FJ67*(1+FI$188),0)</f>
        <v>108338</v>
      </c>
      <c r="FL67" s="269" t="str">
        <f t="shared" ref="FL67:FL71" si="1224">IF(FK67&gt;$H67,"SOBRE PASA","CUMPLE")</f>
        <v>CUMPLE</v>
      </c>
      <c r="FM67" s="268">
        <f>ROUND(FJ67*(1+FI$181+FI$182+FI$183+FI$188),0)</f>
        <v>114827</v>
      </c>
      <c r="FN67" s="270">
        <f t="shared" ref="FN67:FN71" si="1225">ROUND(FM67*FH67,0)</f>
        <v>8152717</v>
      </c>
      <c r="FO67" s="266">
        <f t="shared" ref="FO67:FO70" si="1226">+$F67</f>
        <v>71</v>
      </c>
      <c r="FP67" s="267" t="s">
        <v>860</v>
      </c>
      <c r="FQ67" s="268">
        <f t="shared" ref="FQ67:FQ71" si="1227">ROUND(FP67,0)</f>
        <v>82677</v>
      </c>
      <c r="FR67" s="268">
        <f t="shared" ref="FR67:FR71" si="1228">ROUND(FQ67*(1+FP$188),0)</f>
        <v>107480</v>
      </c>
      <c r="FS67" s="269" t="str">
        <f t="shared" ref="FS67:FS71" si="1229">IF(FR67&gt;$H67,"SOBRE PASA","CUMPLE")</f>
        <v>CUMPLE</v>
      </c>
      <c r="FT67" s="268">
        <f>ROUND(FQ67*(1+FP$181+FP$182+FP$183+FP$188),0)</f>
        <v>113918</v>
      </c>
      <c r="FU67" s="270">
        <f t="shared" ref="FU67:FU71" si="1230">ROUND(FT67*FO67,0)</f>
        <v>8088178</v>
      </c>
      <c r="FV67" s="266">
        <f t="shared" ref="FV67:FV70" si="1231">+$F67</f>
        <v>71</v>
      </c>
      <c r="FW67" s="267">
        <v>84057</v>
      </c>
      <c r="FX67" s="268">
        <f t="shared" ref="FX67:FX71" si="1232">ROUND(FW67,0)</f>
        <v>84057</v>
      </c>
      <c r="FY67" s="268">
        <f t="shared" ref="FY67:FY71" si="1233">ROUND(FX67*(1+FW$188),0)</f>
        <v>109274</v>
      </c>
      <c r="FZ67" s="269" t="str">
        <f t="shared" ref="FZ67:FZ71" si="1234">IF(FY67&gt;$H67,"SOBRE PASA","CUMPLE")</f>
        <v>CUMPLE</v>
      </c>
      <c r="GA67" s="268">
        <f>ROUND(FX67*(1+FW$181+FW$182+FW$183+FW$188),0)</f>
        <v>115819</v>
      </c>
      <c r="GB67" s="270">
        <f t="shared" ref="GB67:GB71" si="1235">ROUND(GA67*FV67,0)</f>
        <v>8223149</v>
      </c>
      <c r="GC67" s="356">
        <f t="shared" ref="GC67:GC70" si="1236">+$F67</f>
        <v>71</v>
      </c>
      <c r="GD67" s="357"/>
      <c r="GE67" s="358">
        <f t="shared" ref="GE67:GE71" si="1237">ROUND(GD67,0)</f>
        <v>0</v>
      </c>
      <c r="GF67" s="358">
        <f t="shared" ref="GF67:GF71" si="1238">ROUND(GE67*(1+GD$188),0)</f>
        <v>0</v>
      </c>
      <c r="GG67" s="359" t="str">
        <f t="shared" ref="GG67:GG71" si="1239">IF(GF67&gt;$H67,"SOBRE PASA","CUMPLE")</f>
        <v>CUMPLE</v>
      </c>
      <c r="GH67" s="358">
        <f>ROUND(GE67*(1+GD$181+GD$182+GD$183+GD$188),0)</f>
        <v>0</v>
      </c>
      <c r="GI67" s="360">
        <f t="shared" ref="GI67:GI71" si="1240">ROUND(GH67*GC67,0)</f>
        <v>0</v>
      </c>
      <c r="GJ67" s="266">
        <f t="shared" ref="GJ67:GJ70" si="1241">+$F67</f>
        <v>71</v>
      </c>
      <c r="GK67" s="196">
        <v>85017</v>
      </c>
      <c r="GL67" s="268">
        <f t="shared" ref="GL67:GL71" si="1242">ROUND(GK67,0)</f>
        <v>85017</v>
      </c>
      <c r="GM67" s="268">
        <f t="shared" ref="GM67:GM71" si="1243">ROUND(GL67*(1+GK$188),0)</f>
        <v>110522</v>
      </c>
      <c r="GN67" s="269" t="str">
        <f t="shared" ref="GN67:GN71" si="1244">IF(GM67&gt;$H67,"SOBRE PASA","CUMPLE")</f>
        <v>CUMPLE</v>
      </c>
      <c r="GO67" s="268">
        <f>ROUND(GL67*(1+GK$181+GK$182+GK$183+GK$188),0)</f>
        <v>117142</v>
      </c>
      <c r="GP67" s="270">
        <f t="shared" ref="GP67:GP71" si="1245">ROUND(GO67*GJ67,0)</f>
        <v>8317082</v>
      </c>
      <c r="GQ67" s="266">
        <f t="shared" ref="GQ67:GQ70" si="1246">+$F67</f>
        <v>71</v>
      </c>
      <c r="GR67" s="407">
        <v>85192</v>
      </c>
      <c r="GS67" s="268">
        <f t="shared" ref="GS67:GS71" si="1247">ROUND(GR67,0)</f>
        <v>85192</v>
      </c>
      <c r="GT67" s="268">
        <f t="shared" ref="GT67:GT71" si="1248">ROUND(GS67*(1+GR$188),0)</f>
        <v>110750</v>
      </c>
      <c r="GU67" s="269" t="str">
        <f t="shared" ref="GU67:GU71" si="1249">IF(GT67&gt;$H67,"SOBRE PASA","CUMPLE")</f>
        <v>CUMPLE</v>
      </c>
      <c r="GV67" s="268">
        <f>ROUND(GS67*(1+GR$181+GR$182+GR$183+GR$188),0)</f>
        <v>117383</v>
      </c>
      <c r="GW67" s="270">
        <f t="shared" ref="GW67:GW71" si="1250">ROUND(GV67*GQ67,0)</f>
        <v>8334193</v>
      </c>
      <c r="GX67" s="356">
        <f t="shared" ref="GX67:GX70" si="1251">+$F67</f>
        <v>71</v>
      </c>
      <c r="GY67" s="357"/>
      <c r="GZ67" s="358">
        <f t="shared" ref="GZ67:GZ71" si="1252">ROUND(GY67,0)</f>
        <v>0</v>
      </c>
      <c r="HA67" s="358">
        <f t="shared" ref="HA67:HA71" si="1253">ROUND(GZ67*(1+GY$188),0)</f>
        <v>0</v>
      </c>
      <c r="HB67" s="359" t="str">
        <f t="shared" ref="HB67:HB71" si="1254">IF(HA67&gt;$H67,"SOBRE PASA","CUMPLE")</f>
        <v>CUMPLE</v>
      </c>
      <c r="HC67" s="358">
        <f>ROUND(GZ67*(1+GY$181+GY$182+GY$183+GY$188),0)</f>
        <v>0</v>
      </c>
      <c r="HD67" s="360">
        <f t="shared" ref="HD67:HD71" si="1255">ROUND(HC67*GX67,0)</f>
        <v>0</v>
      </c>
      <c r="HE67" s="266">
        <f t="shared" ref="HE67:HE70" si="1256">+$F67</f>
        <v>71</v>
      </c>
      <c r="HF67" s="411">
        <v>84299</v>
      </c>
      <c r="HG67" s="268">
        <f t="shared" ref="HG67:HG71" si="1257">ROUND(HF67,0)</f>
        <v>84299</v>
      </c>
      <c r="HH67" s="268">
        <f t="shared" ref="HH67:HH71" si="1258">ROUND(HG67*(1+HF$188),0)</f>
        <v>109589</v>
      </c>
      <c r="HI67" s="269" t="str">
        <f t="shared" ref="HI67:HI71" si="1259">IF(HH67&gt;$H67,"SOBRE PASA","CUMPLE")</f>
        <v>CUMPLE</v>
      </c>
      <c r="HJ67" s="268">
        <f>ROUND(HG67*(1+HF$181+HF$182+HF$183+HF$188),0)</f>
        <v>116153</v>
      </c>
      <c r="HK67" s="270">
        <f t="shared" ref="HK67:HK71" si="1260">ROUND(HJ67*HE67,0)</f>
        <v>8246863</v>
      </c>
      <c r="HL67" s="266">
        <f t="shared" ref="HL67:HL70" si="1261">+$F67</f>
        <v>71</v>
      </c>
      <c r="HM67" s="417">
        <v>85004</v>
      </c>
      <c r="HN67" s="268">
        <f t="shared" ref="HN67:HN71" si="1262">ROUND(HM67,0)</f>
        <v>85004</v>
      </c>
      <c r="HO67" s="268">
        <f t="shared" ref="HO67:HO71" si="1263">ROUND(HN67*(1+HM$188),0)</f>
        <v>110505</v>
      </c>
      <c r="HP67" s="269" t="str">
        <f t="shared" ref="HP67:HP71" si="1264">IF(HO67&gt;$H67,"SOBRE PASA","CUMPLE")</f>
        <v>CUMPLE</v>
      </c>
      <c r="HQ67" s="268">
        <f>ROUND(HN67*(1+HM$181+HM$182+HM$183+HM$188),0)</f>
        <v>117124</v>
      </c>
      <c r="HR67" s="270">
        <f t="shared" ref="HR67:HR71" si="1265">ROUND(HQ67*HL67,0)</f>
        <v>8315804</v>
      </c>
      <c r="HS67" s="266">
        <f t="shared" ref="HS67:HS70" si="1266">+$F67</f>
        <v>71</v>
      </c>
      <c r="HT67" s="196">
        <v>84668</v>
      </c>
      <c r="HU67" s="268">
        <f t="shared" ref="HU67:HU71" si="1267">ROUND(HT67,0)</f>
        <v>84668</v>
      </c>
      <c r="HV67" s="268">
        <f t="shared" ref="HV67:HV71" si="1268">ROUND(HU67*(1+HT$188),0)</f>
        <v>110068</v>
      </c>
      <c r="HW67" s="269" t="str">
        <f t="shared" ref="HW67:HW71" si="1269">IF(HV67&gt;$H67,"SOBRE PASA","CUMPLE")</f>
        <v>CUMPLE</v>
      </c>
      <c r="HX67" s="268">
        <f>ROUND(HU67*(1+HT$181+HT$182+HT$183+HT$188),0)</f>
        <v>116661</v>
      </c>
      <c r="HY67" s="270">
        <f t="shared" ref="HY67:HY71" si="1270">ROUND(HX67*HS67,0)</f>
        <v>8282931</v>
      </c>
      <c r="HZ67" s="356">
        <f t="shared" ref="HZ67:HZ70" si="1271">+$F67</f>
        <v>71</v>
      </c>
      <c r="IA67" s="357"/>
      <c r="IB67" s="358">
        <f t="shared" ref="IB67:IB71" si="1272">ROUND(IA67,0)</f>
        <v>0</v>
      </c>
      <c r="IC67" s="358">
        <f t="shared" ref="IC67:IC71" si="1273">ROUND(IB67*(1+IA$188),0)</f>
        <v>0</v>
      </c>
      <c r="ID67" s="359" t="str">
        <f t="shared" ref="ID67:ID71" si="1274">IF(IC67&gt;$H67,"SOBRE PASA","CUMPLE")</f>
        <v>CUMPLE</v>
      </c>
      <c r="IE67" s="358">
        <f>ROUND(IB67*(1+IA$181+IA$182+IA$183+IA$188),0)</f>
        <v>0</v>
      </c>
      <c r="IF67" s="360">
        <f t="shared" ref="IF67:IF71" si="1275">ROUND(IE67*HZ67,0)</f>
        <v>0</v>
      </c>
    </row>
    <row r="68" spans="1:240" ht="30" customHeight="1" x14ac:dyDescent="0.3">
      <c r="A68" s="174"/>
      <c r="B68" s="192">
        <v>5.0019999999999998</v>
      </c>
      <c r="C68" s="193">
        <v>16677</v>
      </c>
      <c r="D68" s="194" t="s">
        <v>669</v>
      </c>
      <c r="E68" s="193" t="s">
        <v>611</v>
      </c>
      <c r="F68" s="195">
        <v>200</v>
      </c>
      <c r="G68" s="196">
        <v>403410</v>
      </c>
      <c r="H68" s="197">
        <f t="shared" si="1113"/>
        <v>524433</v>
      </c>
      <c r="J68" s="356">
        <f t="shared" si="1114"/>
        <v>200</v>
      </c>
      <c r="K68" s="357"/>
      <c r="L68" s="358">
        <f t="shared" si="201"/>
        <v>0</v>
      </c>
      <c r="M68" s="358">
        <f t="shared" si="202"/>
        <v>0</v>
      </c>
      <c r="N68" s="359" t="str">
        <f t="shared" si="1115"/>
        <v>CUMPLE</v>
      </c>
      <c r="O68" s="358">
        <f>ROUND(L68*(1+K$181+K$182+K$183+K$188),0)</f>
        <v>0</v>
      </c>
      <c r="P68" s="360">
        <f t="shared" si="205"/>
        <v>0</v>
      </c>
      <c r="Q68" s="266">
        <f t="shared" si="1116"/>
        <v>200</v>
      </c>
      <c r="R68" s="267">
        <v>377493</v>
      </c>
      <c r="S68" s="268">
        <f t="shared" si="1117"/>
        <v>377493</v>
      </c>
      <c r="T68" s="268">
        <f t="shared" si="1118"/>
        <v>490741</v>
      </c>
      <c r="U68" s="269" t="str">
        <f t="shared" si="1119"/>
        <v>CUMPLE</v>
      </c>
      <c r="V68" s="268">
        <f>ROUND(S68*(1+R$181+R$182+R$183+R$188),0)</f>
        <v>520135</v>
      </c>
      <c r="W68" s="270">
        <f t="shared" si="1120"/>
        <v>104027000</v>
      </c>
      <c r="X68" s="266">
        <f t="shared" si="1121"/>
        <v>200</v>
      </c>
      <c r="Y68" s="267">
        <v>400000</v>
      </c>
      <c r="Z68" s="268">
        <f t="shared" si="1122"/>
        <v>400000</v>
      </c>
      <c r="AA68" s="268">
        <f t="shared" si="1123"/>
        <v>520000</v>
      </c>
      <c r="AB68" s="269" t="str">
        <f t="shared" si="1124"/>
        <v>CUMPLE</v>
      </c>
      <c r="AC68" s="268">
        <f>ROUND(Z68*(1+Y$181+Y$182+Y$183+Y$188),0)</f>
        <v>551146</v>
      </c>
      <c r="AD68" s="270">
        <f t="shared" si="1125"/>
        <v>110229200</v>
      </c>
      <c r="AE68" s="266">
        <f t="shared" si="1126"/>
        <v>200</v>
      </c>
      <c r="AF68" s="267">
        <v>373558</v>
      </c>
      <c r="AG68" s="268">
        <f t="shared" si="1127"/>
        <v>373558</v>
      </c>
      <c r="AH68" s="268">
        <f t="shared" si="1128"/>
        <v>485625</v>
      </c>
      <c r="AI68" s="269" t="str">
        <f t="shared" si="1129"/>
        <v>CUMPLE</v>
      </c>
      <c r="AJ68" s="268">
        <f>ROUND(AG68*(1+AF$181+AF$182+AF$183+AF$188),0)</f>
        <v>514713</v>
      </c>
      <c r="AK68" s="270">
        <f t="shared" si="1130"/>
        <v>102942600</v>
      </c>
      <c r="AL68" s="356">
        <f t="shared" si="1131"/>
        <v>200</v>
      </c>
      <c r="AM68" s="357"/>
      <c r="AN68" s="358">
        <f t="shared" si="1132"/>
        <v>0</v>
      </c>
      <c r="AO68" s="358">
        <f t="shared" si="1133"/>
        <v>0</v>
      </c>
      <c r="AP68" s="359" t="str">
        <f t="shared" si="1134"/>
        <v>CUMPLE</v>
      </c>
      <c r="AQ68" s="358">
        <f>ROUND(AN68*(1+AM$181+AM$182+AM$183+AM$188),0)</f>
        <v>0</v>
      </c>
      <c r="AR68" s="360">
        <f t="shared" si="1135"/>
        <v>0</v>
      </c>
      <c r="AS68" s="266">
        <f t="shared" si="1136"/>
        <v>200</v>
      </c>
      <c r="AT68" s="434">
        <v>364680</v>
      </c>
      <c r="AU68" s="268">
        <f t="shared" si="1137"/>
        <v>364680</v>
      </c>
      <c r="AV68" s="268">
        <f t="shared" si="1138"/>
        <v>474084</v>
      </c>
      <c r="AW68" s="269" t="str">
        <f t="shared" si="1139"/>
        <v>CUMPLE</v>
      </c>
      <c r="AX68" s="268">
        <f>ROUND(AU68*(1+AT$181+AT$182+AT$183+AT$188),0)</f>
        <v>502480</v>
      </c>
      <c r="AY68" s="270">
        <f t="shared" si="1140"/>
        <v>100496000</v>
      </c>
      <c r="AZ68" s="266">
        <f t="shared" si="1141"/>
        <v>200</v>
      </c>
      <c r="BA68" s="439">
        <v>383764</v>
      </c>
      <c r="BB68" s="268">
        <f t="shared" si="1142"/>
        <v>383764</v>
      </c>
      <c r="BC68" s="268">
        <f t="shared" si="1143"/>
        <v>498893</v>
      </c>
      <c r="BD68" s="269" t="str">
        <f t="shared" si="1144"/>
        <v>CUMPLE</v>
      </c>
      <c r="BE68" s="268">
        <f>ROUND(BB68*(1+BA$181+BA$182+BA$183+BA$188),0)</f>
        <v>528775</v>
      </c>
      <c r="BF68" s="270">
        <f t="shared" si="1145"/>
        <v>105755000</v>
      </c>
      <c r="BG68" s="266">
        <f t="shared" si="1146"/>
        <v>200</v>
      </c>
      <c r="BH68" s="196">
        <v>381221</v>
      </c>
      <c r="BI68" s="268">
        <f t="shared" si="1147"/>
        <v>381221</v>
      </c>
      <c r="BJ68" s="268">
        <f t="shared" si="1148"/>
        <v>495587</v>
      </c>
      <c r="BK68" s="269" t="str">
        <f t="shared" si="1149"/>
        <v>CUMPLE</v>
      </c>
      <c r="BL68" s="268">
        <f>ROUND(BI68*(1+BH$181+BH$182+BH$183+BH$188),0)</f>
        <v>525271</v>
      </c>
      <c r="BM68" s="270">
        <f t="shared" si="1150"/>
        <v>105054200</v>
      </c>
      <c r="BN68" s="266">
        <f t="shared" si="1151"/>
        <v>200</v>
      </c>
      <c r="BO68" s="196">
        <v>365890</v>
      </c>
      <c r="BP68" s="268">
        <f t="shared" si="1152"/>
        <v>365890</v>
      </c>
      <c r="BQ68" s="268">
        <f t="shared" si="1153"/>
        <v>475657</v>
      </c>
      <c r="BR68" s="269" t="str">
        <f t="shared" si="1154"/>
        <v>CUMPLE</v>
      </c>
      <c r="BS68" s="268">
        <f>ROUND(BP68*(1+BO$181+BO$182+BO$183+BO$188),0)</f>
        <v>504147</v>
      </c>
      <c r="BT68" s="270">
        <f t="shared" si="1155"/>
        <v>100829400</v>
      </c>
      <c r="BU68" s="266">
        <f t="shared" si="1156"/>
        <v>200</v>
      </c>
      <c r="BV68" s="441">
        <v>383279</v>
      </c>
      <c r="BW68" s="268">
        <f t="shared" si="1157"/>
        <v>383279</v>
      </c>
      <c r="BX68" s="268">
        <f t="shared" si="1158"/>
        <v>498263</v>
      </c>
      <c r="BY68" s="269" t="str">
        <f t="shared" si="1159"/>
        <v>CUMPLE</v>
      </c>
      <c r="BZ68" s="268">
        <f>ROUND(BW68*(1+BV$181+BV$182+BV$183+BV$188),0)</f>
        <v>528107</v>
      </c>
      <c r="CA68" s="270">
        <f t="shared" si="1160"/>
        <v>105621400</v>
      </c>
      <c r="CB68" s="266">
        <f t="shared" si="1161"/>
        <v>200</v>
      </c>
      <c r="CC68" s="267">
        <v>373959</v>
      </c>
      <c r="CD68" s="268">
        <f t="shared" si="1162"/>
        <v>373959</v>
      </c>
      <c r="CE68" s="268">
        <f t="shared" si="1163"/>
        <v>486147</v>
      </c>
      <c r="CF68" s="269" t="str">
        <f t="shared" si="1164"/>
        <v>CUMPLE</v>
      </c>
      <c r="CG68" s="268">
        <f>ROUND(CD68*(1+CC$181+CC$182+CC$183+CC$188),0)</f>
        <v>515265</v>
      </c>
      <c r="CH68" s="270">
        <f t="shared" si="1165"/>
        <v>103053000</v>
      </c>
      <c r="CI68" s="266">
        <f t="shared" si="1166"/>
        <v>200</v>
      </c>
      <c r="CJ68" s="267">
        <v>385660</v>
      </c>
      <c r="CK68" s="268">
        <f t="shared" si="1167"/>
        <v>385660</v>
      </c>
      <c r="CL68" s="268">
        <f t="shared" si="1168"/>
        <v>501358</v>
      </c>
      <c r="CM68" s="269" t="str">
        <f t="shared" si="1169"/>
        <v>CUMPLE</v>
      </c>
      <c r="CN68" s="268">
        <f>ROUND(CK68*(1+CJ$181+CJ$182+CJ$183+CJ$188),0)</f>
        <v>531388</v>
      </c>
      <c r="CO68" s="270">
        <f t="shared" si="1170"/>
        <v>106277600</v>
      </c>
      <c r="CP68" s="266">
        <f t="shared" si="1171"/>
        <v>200</v>
      </c>
      <c r="CQ68" s="267">
        <v>380900</v>
      </c>
      <c r="CR68" s="268">
        <f t="shared" si="1172"/>
        <v>380900</v>
      </c>
      <c r="CS68" s="268">
        <f t="shared" si="1173"/>
        <v>495170</v>
      </c>
      <c r="CT68" s="269" t="str">
        <f t="shared" si="1174"/>
        <v>CUMPLE</v>
      </c>
      <c r="CU68" s="268">
        <f>ROUND(CR68*(1+CQ$181+CQ$182+CQ$183+CQ$188),0)</f>
        <v>524829</v>
      </c>
      <c r="CV68" s="270">
        <f t="shared" si="1175"/>
        <v>104965800</v>
      </c>
      <c r="CW68" s="266">
        <f t="shared" si="1176"/>
        <v>200</v>
      </c>
      <c r="CX68" s="196">
        <v>383237</v>
      </c>
      <c r="CY68" s="268">
        <f t="shared" si="1177"/>
        <v>383237</v>
      </c>
      <c r="CZ68" s="268">
        <f t="shared" si="1178"/>
        <v>498208</v>
      </c>
      <c r="DA68" s="269" t="str">
        <f t="shared" si="1179"/>
        <v>CUMPLE</v>
      </c>
      <c r="DB68" s="268">
        <f>ROUND(CY68*(1+CX$181+CX$182+CX$183+CX$188),0)</f>
        <v>528049</v>
      </c>
      <c r="DC68" s="270">
        <f t="shared" si="1180"/>
        <v>105609800</v>
      </c>
      <c r="DD68" s="266">
        <f t="shared" si="1181"/>
        <v>200</v>
      </c>
      <c r="DE68" s="267">
        <v>372268</v>
      </c>
      <c r="DF68" s="268">
        <f t="shared" si="1182"/>
        <v>372268</v>
      </c>
      <c r="DG68" s="268">
        <f t="shared" si="1183"/>
        <v>483948</v>
      </c>
      <c r="DH68" s="269" t="str">
        <f t="shared" si="1184"/>
        <v>CUMPLE</v>
      </c>
      <c r="DI68" s="268">
        <f>ROUND(DF68*(1+DE$181+DE$182+DE$183+DE$188),0)</f>
        <v>512935</v>
      </c>
      <c r="DJ68" s="270">
        <f t="shared" si="1185"/>
        <v>102587000</v>
      </c>
      <c r="DK68" s="266">
        <f t="shared" si="1186"/>
        <v>200</v>
      </c>
      <c r="DL68" s="267">
        <v>382029</v>
      </c>
      <c r="DM68" s="268">
        <f t="shared" si="1187"/>
        <v>382029</v>
      </c>
      <c r="DN68" s="268">
        <f t="shared" si="1188"/>
        <v>496638</v>
      </c>
      <c r="DO68" s="269" t="str">
        <f t="shared" si="1189"/>
        <v>CUMPLE</v>
      </c>
      <c r="DP68" s="268">
        <f>ROUND(DM68*(1+DL$181+DL$182+DL$183+DL$188),0)</f>
        <v>526385</v>
      </c>
      <c r="DQ68" s="270">
        <f t="shared" si="1190"/>
        <v>105277000</v>
      </c>
      <c r="DR68" s="356">
        <f t="shared" si="1191"/>
        <v>200</v>
      </c>
      <c r="DS68" s="357"/>
      <c r="DT68" s="358">
        <f t="shared" si="1192"/>
        <v>0</v>
      </c>
      <c r="DU68" s="358">
        <f t="shared" si="1193"/>
        <v>0</v>
      </c>
      <c r="DV68" s="359" t="str">
        <f t="shared" si="1194"/>
        <v>CUMPLE</v>
      </c>
      <c r="DW68" s="358">
        <f>ROUND(DT68*(1+DS$181+DS$182+DS$183+DS$188),0)</f>
        <v>0</v>
      </c>
      <c r="DX68" s="360">
        <f t="shared" si="1195"/>
        <v>0</v>
      </c>
      <c r="DY68" s="356">
        <f t="shared" si="1196"/>
        <v>200</v>
      </c>
      <c r="DZ68" s="357"/>
      <c r="EA68" s="358">
        <f t="shared" si="1197"/>
        <v>0</v>
      </c>
      <c r="EB68" s="358">
        <f t="shared" si="1198"/>
        <v>0</v>
      </c>
      <c r="EC68" s="359" t="str">
        <f t="shared" si="1199"/>
        <v>CUMPLE</v>
      </c>
      <c r="ED68" s="358">
        <f>ROUND(EA68*(1+DZ$181+DZ$182+DZ$183+DZ$188),0)</f>
        <v>0</v>
      </c>
      <c r="EE68" s="360">
        <f t="shared" si="1200"/>
        <v>0</v>
      </c>
      <c r="EF68" s="266">
        <f t="shared" si="1201"/>
        <v>200</v>
      </c>
      <c r="EG68" s="267">
        <v>371823</v>
      </c>
      <c r="EH68" s="268">
        <f t="shared" si="1202"/>
        <v>371823</v>
      </c>
      <c r="EI68" s="268">
        <f t="shared" si="1203"/>
        <v>483370</v>
      </c>
      <c r="EJ68" s="269" t="str">
        <f t="shared" si="1204"/>
        <v>CUMPLE</v>
      </c>
      <c r="EK68" s="268">
        <f>ROUND(EH68*(1+EG$181+EG$182+EG$183+EG$188),0)</f>
        <v>512322</v>
      </c>
      <c r="EL68" s="270">
        <f t="shared" si="1205"/>
        <v>102464400</v>
      </c>
      <c r="EM68" s="356">
        <f t="shared" si="1206"/>
        <v>200</v>
      </c>
      <c r="EN68" s="357"/>
      <c r="EO68" s="358">
        <f t="shared" si="1207"/>
        <v>0</v>
      </c>
      <c r="EP68" s="358">
        <f t="shared" si="1208"/>
        <v>0</v>
      </c>
      <c r="EQ68" s="359" t="str">
        <f t="shared" si="1209"/>
        <v>CUMPLE</v>
      </c>
      <c r="ER68" s="358">
        <f>ROUND(EO68*(1+EN$181+EN$182+EN$183+EN$188),0)</f>
        <v>0</v>
      </c>
      <c r="ES68" s="360">
        <f t="shared" si="1210"/>
        <v>0</v>
      </c>
      <c r="ET68" s="266">
        <f t="shared" si="1211"/>
        <v>200</v>
      </c>
      <c r="EU68" s="267">
        <v>379205</v>
      </c>
      <c r="EV68" s="268">
        <f t="shared" si="1212"/>
        <v>379205</v>
      </c>
      <c r="EW68" s="268">
        <f t="shared" si="1213"/>
        <v>492967</v>
      </c>
      <c r="EX68" s="269" t="str">
        <f t="shared" si="1214"/>
        <v>CUMPLE</v>
      </c>
      <c r="EY68" s="268">
        <f>ROUND(EV68*(1+EU$181+EU$182+EU$183+EU$188),0)</f>
        <v>522494</v>
      </c>
      <c r="EZ68" s="270">
        <f t="shared" si="1215"/>
        <v>104498800</v>
      </c>
      <c r="FA68" s="266">
        <f t="shared" si="1216"/>
        <v>200</v>
      </c>
      <c r="FB68" s="196">
        <v>382715</v>
      </c>
      <c r="FC68" s="268">
        <f t="shared" si="1217"/>
        <v>382715</v>
      </c>
      <c r="FD68" s="268">
        <f t="shared" si="1218"/>
        <v>497530</v>
      </c>
      <c r="FE68" s="269" t="str">
        <f t="shared" si="1219"/>
        <v>CUMPLE</v>
      </c>
      <c r="FF68" s="268">
        <f>ROUND(FC68*(1+FB$181+FB$182+FB$183+FB$188),0)</f>
        <v>527330</v>
      </c>
      <c r="FG68" s="270">
        <f t="shared" si="1220"/>
        <v>105466000</v>
      </c>
      <c r="FH68" s="266">
        <f t="shared" si="1221"/>
        <v>200</v>
      </c>
      <c r="FI68" s="267">
        <v>376237</v>
      </c>
      <c r="FJ68" s="268">
        <f t="shared" si="1222"/>
        <v>376237</v>
      </c>
      <c r="FK68" s="268">
        <f t="shared" si="1223"/>
        <v>489108</v>
      </c>
      <c r="FL68" s="269" t="str">
        <f t="shared" si="1224"/>
        <v>CUMPLE</v>
      </c>
      <c r="FM68" s="268">
        <f>ROUND(FJ68*(1+FI$181+FI$182+FI$183+FI$188),0)</f>
        <v>518404</v>
      </c>
      <c r="FN68" s="270">
        <f t="shared" si="1225"/>
        <v>103680800</v>
      </c>
      <c r="FO68" s="266">
        <f t="shared" si="1226"/>
        <v>200</v>
      </c>
      <c r="FP68" s="267" t="s">
        <v>861</v>
      </c>
      <c r="FQ68" s="268">
        <f t="shared" si="1227"/>
        <v>373259</v>
      </c>
      <c r="FR68" s="268">
        <f t="shared" si="1228"/>
        <v>485237</v>
      </c>
      <c r="FS68" s="269" t="str">
        <f t="shared" si="1229"/>
        <v>CUMPLE</v>
      </c>
      <c r="FT68" s="268">
        <f>ROUND(FQ68*(1+FP$181+FP$182+FP$183+FP$188),0)</f>
        <v>514301</v>
      </c>
      <c r="FU68" s="270">
        <f t="shared" si="1230"/>
        <v>102860200</v>
      </c>
      <c r="FV68" s="266">
        <f t="shared" si="1231"/>
        <v>200</v>
      </c>
      <c r="FW68" s="267">
        <v>379488</v>
      </c>
      <c r="FX68" s="268">
        <f t="shared" si="1232"/>
        <v>379488</v>
      </c>
      <c r="FY68" s="268">
        <f t="shared" si="1233"/>
        <v>493334</v>
      </c>
      <c r="FZ68" s="269" t="str">
        <f t="shared" si="1234"/>
        <v>CUMPLE</v>
      </c>
      <c r="GA68" s="268">
        <f>ROUND(FX68*(1+FW$181+FW$182+FW$183+FW$188),0)</f>
        <v>522884</v>
      </c>
      <c r="GB68" s="270">
        <f t="shared" si="1235"/>
        <v>104576800</v>
      </c>
      <c r="GC68" s="356">
        <f t="shared" si="1236"/>
        <v>200</v>
      </c>
      <c r="GD68" s="357"/>
      <c r="GE68" s="358">
        <f t="shared" si="1237"/>
        <v>0</v>
      </c>
      <c r="GF68" s="358">
        <f t="shared" si="1238"/>
        <v>0</v>
      </c>
      <c r="GG68" s="359" t="str">
        <f t="shared" si="1239"/>
        <v>CUMPLE</v>
      </c>
      <c r="GH68" s="358">
        <f>ROUND(GE68*(1+GD$181+GD$182+GD$183+GD$188),0)</f>
        <v>0</v>
      </c>
      <c r="GI68" s="360">
        <f t="shared" si="1240"/>
        <v>0</v>
      </c>
      <c r="GJ68" s="266">
        <f t="shared" si="1241"/>
        <v>200</v>
      </c>
      <c r="GK68" s="196">
        <v>383820</v>
      </c>
      <c r="GL68" s="268">
        <f t="shared" si="1242"/>
        <v>383820</v>
      </c>
      <c r="GM68" s="268">
        <f t="shared" si="1243"/>
        <v>498966</v>
      </c>
      <c r="GN68" s="269" t="str">
        <f t="shared" si="1244"/>
        <v>CUMPLE</v>
      </c>
      <c r="GO68" s="268">
        <f>ROUND(GL68*(1+GK$181+GK$182+GK$183+GK$188),0)</f>
        <v>528853</v>
      </c>
      <c r="GP68" s="270">
        <f t="shared" si="1245"/>
        <v>105770600</v>
      </c>
      <c r="GQ68" s="266">
        <f t="shared" si="1246"/>
        <v>200</v>
      </c>
      <c r="GR68" s="407">
        <v>384611</v>
      </c>
      <c r="GS68" s="268">
        <f t="shared" si="1247"/>
        <v>384611</v>
      </c>
      <c r="GT68" s="268">
        <f t="shared" si="1248"/>
        <v>499994</v>
      </c>
      <c r="GU68" s="269" t="str">
        <f t="shared" si="1249"/>
        <v>CUMPLE</v>
      </c>
      <c r="GV68" s="268">
        <f>ROUND(GS68*(1+GR$181+GR$182+GR$183+GR$188),0)</f>
        <v>529942</v>
      </c>
      <c r="GW68" s="270">
        <f t="shared" si="1250"/>
        <v>105988400</v>
      </c>
      <c r="GX68" s="356">
        <f t="shared" si="1251"/>
        <v>200</v>
      </c>
      <c r="GY68" s="357"/>
      <c r="GZ68" s="358">
        <f t="shared" si="1252"/>
        <v>0</v>
      </c>
      <c r="HA68" s="358">
        <f t="shared" si="1253"/>
        <v>0</v>
      </c>
      <c r="HB68" s="359" t="str">
        <f t="shared" si="1254"/>
        <v>CUMPLE</v>
      </c>
      <c r="HC68" s="358">
        <f>ROUND(GZ68*(1+GY$181+GY$182+GY$183+GY$188),0)</f>
        <v>0</v>
      </c>
      <c r="HD68" s="360">
        <f t="shared" si="1255"/>
        <v>0</v>
      </c>
      <c r="HE68" s="266">
        <f t="shared" si="1256"/>
        <v>200</v>
      </c>
      <c r="HF68" s="411">
        <v>380581</v>
      </c>
      <c r="HG68" s="268">
        <f t="shared" si="1257"/>
        <v>380581</v>
      </c>
      <c r="HH68" s="268">
        <f t="shared" si="1258"/>
        <v>494755</v>
      </c>
      <c r="HI68" s="269" t="str">
        <f t="shared" si="1259"/>
        <v>CUMPLE</v>
      </c>
      <c r="HJ68" s="268">
        <f>ROUND(HG68*(1+HF$181+HF$182+HF$183+HF$188),0)</f>
        <v>524390</v>
      </c>
      <c r="HK68" s="270">
        <f t="shared" si="1260"/>
        <v>104878000</v>
      </c>
      <c r="HL68" s="266">
        <f t="shared" si="1261"/>
        <v>200</v>
      </c>
      <c r="HM68" s="417">
        <v>383764</v>
      </c>
      <c r="HN68" s="268">
        <f t="shared" si="1262"/>
        <v>383764</v>
      </c>
      <c r="HO68" s="268">
        <f t="shared" si="1263"/>
        <v>498893</v>
      </c>
      <c r="HP68" s="269" t="str">
        <f t="shared" si="1264"/>
        <v>CUMPLE</v>
      </c>
      <c r="HQ68" s="268">
        <f>ROUND(HN68*(1+HM$181+HM$182+HM$183+HM$188),0)</f>
        <v>528775</v>
      </c>
      <c r="HR68" s="270">
        <f t="shared" si="1265"/>
        <v>105755000</v>
      </c>
      <c r="HS68" s="266">
        <f t="shared" si="1266"/>
        <v>200</v>
      </c>
      <c r="HT68" s="196">
        <v>382243</v>
      </c>
      <c r="HU68" s="268">
        <f t="shared" si="1267"/>
        <v>382243</v>
      </c>
      <c r="HV68" s="268">
        <f t="shared" si="1268"/>
        <v>496916</v>
      </c>
      <c r="HW68" s="269" t="str">
        <f t="shared" si="1269"/>
        <v>CUMPLE</v>
      </c>
      <c r="HX68" s="268">
        <f>ROUND(HU68*(1+HT$181+HT$182+HT$183+HT$188),0)</f>
        <v>526680</v>
      </c>
      <c r="HY68" s="270">
        <f t="shared" si="1270"/>
        <v>105336000</v>
      </c>
      <c r="HZ68" s="356">
        <f t="shared" si="1271"/>
        <v>200</v>
      </c>
      <c r="IA68" s="357"/>
      <c r="IB68" s="358">
        <f t="shared" si="1272"/>
        <v>0</v>
      </c>
      <c r="IC68" s="358">
        <f t="shared" si="1273"/>
        <v>0</v>
      </c>
      <c r="ID68" s="359" t="str">
        <f t="shared" si="1274"/>
        <v>CUMPLE</v>
      </c>
      <c r="IE68" s="358">
        <f>ROUND(IB68*(1+IA$181+IA$182+IA$183+IA$188),0)</f>
        <v>0</v>
      </c>
      <c r="IF68" s="360">
        <f t="shared" si="1275"/>
        <v>0</v>
      </c>
    </row>
    <row r="69" spans="1:240" ht="30" customHeight="1" x14ac:dyDescent="0.3">
      <c r="A69" s="174"/>
      <c r="B69" s="192">
        <v>5.0030000000000001</v>
      </c>
      <c r="C69" s="193">
        <v>17345</v>
      </c>
      <c r="D69" s="194" t="s">
        <v>670</v>
      </c>
      <c r="E69" s="193" t="s">
        <v>611</v>
      </c>
      <c r="F69" s="195">
        <v>15</v>
      </c>
      <c r="G69" s="196">
        <v>96358</v>
      </c>
      <c r="H69" s="197">
        <f t="shared" si="1113"/>
        <v>125265</v>
      </c>
      <c r="J69" s="356">
        <f t="shared" si="1114"/>
        <v>15</v>
      </c>
      <c r="K69" s="357"/>
      <c r="L69" s="358">
        <f t="shared" si="201"/>
        <v>0</v>
      </c>
      <c r="M69" s="358">
        <f t="shared" si="202"/>
        <v>0</v>
      </c>
      <c r="N69" s="359" t="str">
        <f t="shared" si="1115"/>
        <v>CUMPLE</v>
      </c>
      <c r="O69" s="358">
        <f>ROUND(L69*(1+K$181+K$182+K$183+K$188),0)</f>
        <v>0</v>
      </c>
      <c r="P69" s="360">
        <f t="shared" si="205"/>
        <v>0</v>
      </c>
      <c r="Q69" s="266">
        <f t="shared" si="1116"/>
        <v>15</v>
      </c>
      <c r="R69" s="267">
        <v>90168</v>
      </c>
      <c r="S69" s="268">
        <f t="shared" si="1117"/>
        <v>90168</v>
      </c>
      <c r="T69" s="268">
        <f t="shared" si="1118"/>
        <v>117218</v>
      </c>
      <c r="U69" s="269" t="str">
        <f t="shared" si="1119"/>
        <v>CUMPLE</v>
      </c>
      <c r="V69" s="268">
        <f>ROUND(S69*(1+R$181+R$182+R$183+R$188),0)</f>
        <v>124239</v>
      </c>
      <c r="W69" s="270">
        <f t="shared" si="1120"/>
        <v>1863585</v>
      </c>
      <c r="X69" s="266">
        <f t="shared" si="1121"/>
        <v>15</v>
      </c>
      <c r="Y69" s="267">
        <v>96300</v>
      </c>
      <c r="Z69" s="268">
        <f t="shared" si="1122"/>
        <v>96300</v>
      </c>
      <c r="AA69" s="268">
        <f t="shared" si="1123"/>
        <v>125190</v>
      </c>
      <c r="AB69" s="269" t="str">
        <f t="shared" si="1124"/>
        <v>CUMPLE</v>
      </c>
      <c r="AC69" s="268">
        <f>ROUND(Z69*(1+Y$181+Y$182+Y$183+Y$188),0)</f>
        <v>132688</v>
      </c>
      <c r="AD69" s="270">
        <f t="shared" si="1125"/>
        <v>1990320</v>
      </c>
      <c r="AE69" s="266">
        <f t="shared" si="1126"/>
        <v>15</v>
      </c>
      <c r="AF69" s="267">
        <v>89228</v>
      </c>
      <c r="AG69" s="268">
        <f t="shared" si="1127"/>
        <v>89228</v>
      </c>
      <c r="AH69" s="268">
        <f t="shared" si="1128"/>
        <v>115996</v>
      </c>
      <c r="AI69" s="269" t="str">
        <f t="shared" si="1129"/>
        <v>CUMPLE</v>
      </c>
      <c r="AJ69" s="268">
        <f>ROUND(AG69*(1+AF$181+AF$182+AF$183+AF$188),0)</f>
        <v>122944</v>
      </c>
      <c r="AK69" s="270">
        <f t="shared" si="1130"/>
        <v>1844160</v>
      </c>
      <c r="AL69" s="356">
        <f t="shared" si="1131"/>
        <v>15</v>
      </c>
      <c r="AM69" s="357"/>
      <c r="AN69" s="358">
        <f t="shared" si="1132"/>
        <v>0</v>
      </c>
      <c r="AO69" s="358">
        <f t="shared" si="1133"/>
        <v>0</v>
      </c>
      <c r="AP69" s="359" t="str">
        <f t="shared" si="1134"/>
        <v>CUMPLE</v>
      </c>
      <c r="AQ69" s="358">
        <f>ROUND(AN69*(1+AM$181+AM$182+AM$183+AM$188),0)</f>
        <v>0</v>
      </c>
      <c r="AR69" s="360">
        <f t="shared" si="1135"/>
        <v>0</v>
      </c>
      <c r="AS69" s="266">
        <f t="shared" si="1136"/>
        <v>15</v>
      </c>
      <c r="AT69" s="434">
        <v>87105</v>
      </c>
      <c r="AU69" s="268">
        <f t="shared" si="1137"/>
        <v>87105</v>
      </c>
      <c r="AV69" s="268">
        <f t="shared" si="1138"/>
        <v>113237</v>
      </c>
      <c r="AW69" s="269" t="str">
        <f t="shared" si="1139"/>
        <v>CUMPLE</v>
      </c>
      <c r="AX69" s="268">
        <f>ROUND(AU69*(1+AT$181+AT$182+AT$183+AT$188),0)</f>
        <v>120019</v>
      </c>
      <c r="AY69" s="270">
        <f t="shared" si="1140"/>
        <v>1800285</v>
      </c>
      <c r="AZ69" s="266">
        <f t="shared" si="1141"/>
        <v>15</v>
      </c>
      <c r="BA69" s="439">
        <v>91665</v>
      </c>
      <c r="BB69" s="268">
        <f t="shared" si="1142"/>
        <v>91665</v>
      </c>
      <c r="BC69" s="268">
        <f t="shared" si="1143"/>
        <v>119165</v>
      </c>
      <c r="BD69" s="269" t="str">
        <f t="shared" si="1144"/>
        <v>CUMPLE</v>
      </c>
      <c r="BE69" s="268">
        <f>ROUND(BB69*(1+BA$181+BA$182+BA$183+BA$188),0)</f>
        <v>126302</v>
      </c>
      <c r="BF69" s="270">
        <f t="shared" si="1145"/>
        <v>1894530</v>
      </c>
      <c r="BG69" s="266">
        <f t="shared" si="1146"/>
        <v>15</v>
      </c>
      <c r="BH69" s="196">
        <v>91057</v>
      </c>
      <c r="BI69" s="268">
        <f t="shared" si="1147"/>
        <v>91057</v>
      </c>
      <c r="BJ69" s="268">
        <f t="shared" si="1148"/>
        <v>118374</v>
      </c>
      <c r="BK69" s="269" t="str">
        <f t="shared" si="1149"/>
        <v>CUMPLE</v>
      </c>
      <c r="BL69" s="268">
        <f>ROUND(BI69*(1+BH$181+BH$182+BH$183+BH$188),0)</f>
        <v>125464</v>
      </c>
      <c r="BM69" s="270">
        <f t="shared" si="1150"/>
        <v>1881960</v>
      </c>
      <c r="BN69" s="266">
        <f t="shared" si="1151"/>
        <v>15</v>
      </c>
      <c r="BO69" s="196">
        <v>87394</v>
      </c>
      <c r="BP69" s="268">
        <f t="shared" si="1152"/>
        <v>87394</v>
      </c>
      <c r="BQ69" s="268">
        <f t="shared" si="1153"/>
        <v>113612</v>
      </c>
      <c r="BR69" s="269" t="str">
        <f t="shared" si="1154"/>
        <v>CUMPLE</v>
      </c>
      <c r="BS69" s="268">
        <f>ROUND(BP69*(1+BO$181+BO$182+BO$183+BO$188),0)</f>
        <v>120417</v>
      </c>
      <c r="BT69" s="270">
        <f t="shared" si="1155"/>
        <v>1806255</v>
      </c>
      <c r="BU69" s="266">
        <f t="shared" si="1156"/>
        <v>15</v>
      </c>
      <c r="BV69" s="441">
        <v>91550</v>
      </c>
      <c r="BW69" s="268">
        <f t="shared" si="1157"/>
        <v>91550</v>
      </c>
      <c r="BX69" s="268">
        <f t="shared" si="1158"/>
        <v>119015</v>
      </c>
      <c r="BY69" s="269" t="str">
        <f t="shared" si="1159"/>
        <v>CUMPLE</v>
      </c>
      <c r="BZ69" s="268">
        <f>ROUND(BW69*(1+BV$181+BV$182+BV$183+BV$188),0)</f>
        <v>126144</v>
      </c>
      <c r="CA69" s="270">
        <f t="shared" si="1160"/>
        <v>1892160</v>
      </c>
      <c r="CB69" s="266">
        <f t="shared" si="1161"/>
        <v>15</v>
      </c>
      <c r="CC69" s="267">
        <v>89322</v>
      </c>
      <c r="CD69" s="268">
        <f t="shared" si="1162"/>
        <v>89322</v>
      </c>
      <c r="CE69" s="268">
        <f t="shared" si="1163"/>
        <v>116119</v>
      </c>
      <c r="CF69" s="269" t="str">
        <f t="shared" si="1164"/>
        <v>CUMPLE</v>
      </c>
      <c r="CG69" s="268">
        <f>ROUND(CD69*(1+CC$181+CC$182+CC$183+CC$188),0)</f>
        <v>123074</v>
      </c>
      <c r="CH69" s="270">
        <f t="shared" si="1165"/>
        <v>1846110</v>
      </c>
      <c r="CI69" s="266">
        <f t="shared" si="1166"/>
        <v>15</v>
      </c>
      <c r="CJ69" s="267">
        <v>92118</v>
      </c>
      <c r="CK69" s="268">
        <f t="shared" si="1167"/>
        <v>92118</v>
      </c>
      <c r="CL69" s="268">
        <f t="shared" si="1168"/>
        <v>119753</v>
      </c>
      <c r="CM69" s="269" t="str">
        <f t="shared" si="1169"/>
        <v>CUMPLE</v>
      </c>
      <c r="CN69" s="268">
        <f>ROUND(CK69*(1+CJ$181+CJ$182+CJ$183+CJ$188),0)</f>
        <v>126926</v>
      </c>
      <c r="CO69" s="270">
        <f t="shared" si="1170"/>
        <v>1903890</v>
      </c>
      <c r="CP69" s="266">
        <f t="shared" si="1171"/>
        <v>15</v>
      </c>
      <c r="CQ69" s="267">
        <v>90981</v>
      </c>
      <c r="CR69" s="268">
        <f t="shared" si="1172"/>
        <v>90981</v>
      </c>
      <c r="CS69" s="268">
        <f t="shared" si="1173"/>
        <v>118275</v>
      </c>
      <c r="CT69" s="269" t="str">
        <f t="shared" si="1174"/>
        <v>CUMPLE</v>
      </c>
      <c r="CU69" s="268">
        <f>ROUND(CR69*(1+CQ$181+CQ$182+CQ$183+CQ$188),0)</f>
        <v>125360</v>
      </c>
      <c r="CV69" s="270">
        <f t="shared" si="1175"/>
        <v>1880400</v>
      </c>
      <c r="CW69" s="266">
        <f t="shared" si="1176"/>
        <v>15</v>
      </c>
      <c r="CX69" s="196">
        <v>91537</v>
      </c>
      <c r="CY69" s="268">
        <f t="shared" si="1177"/>
        <v>91537</v>
      </c>
      <c r="CZ69" s="268">
        <f t="shared" si="1178"/>
        <v>118998</v>
      </c>
      <c r="DA69" s="269" t="str">
        <f t="shared" si="1179"/>
        <v>CUMPLE</v>
      </c>
      <c r="DB69" s="268">
        <f>ROUND(CY69*(1+CX$181+CX$182+CX$183+CX$188),0)</f>
        <v>126126</v>
      </c>
      <c r="DC69" s="270">
        <f t="shared" si="1180"/>
        <v>1891890</v>
      </c>
      <c r="DD69" s="266">
        <f t="shared" si="1181"/>
        <v>15</v>
      </c>
      <c r="DE69" s="267">
        <v>88919</v>
      </c>
      <c r="DF69" s="268">
        <f t="shared" si="1182"/>
        <v>88919</v>
      </c>
      <c r="DG69" s="268">
        <f t="shared" si="1183"/>
        <v>115595</v>
      </c>
      <c r="DH69" s="269" t="str">
        <f t="shared" si="1184"/>
        <v>CUMPLE</v>
      </c>
      <c r="DI69" s="268">
        <f>ROUND(DF69*(1+DE$181+DE$182+DE$183+DE$188),0)</f>
        <v>122518</v>
      </c>
      <c r="DJ69" s="270">
        <f t="shared" si="1185"/>
        <v>1837770</v>
      </c>
      <c r="DK69" s="266">
        <f t="shared" si="1186"/>
        <v>15</v>
      </c>
      <c r="DL69" s="267">
        <v>91251</v>
      </c>
      <c r="DM69" s="268">
        <f t="shared" si="1187"/>
        <v>91251</v>
      </c>
      <c r="DN69" s="268">
        <f t="shared" si="1188"/>
        <v>118626</v>
      </c>
      <c r="DO69" s="269" t="str">
        <f t="shared" si="1189"/>
        <v>CUMPLE</v>
      </c>
      <c r="DP69" s="268">
        <f>ROUND(DM69*(1+DL$181+DL$182+DL$183+DL$188),0)</f>
        <v>125732</v>
      </c>
      <c r="DQ69" s="270">
        <f t="shared" si="1190"/>
        <v>1885980</v>
      </c>
      <c r="DR69" s="356">
        <f t="shared" si="1191"/>
        <v>15</v>
      </c>
      <c r="DS69" s="357"/>
      <c r="DT69" s="358">
        <f t="shared" si="1192"/>
        <v>0</v>
      </c>
      <c r="DU69" s="358">
        <f t="shared" si="1193"/>
        <v>0</v>
      </c>
      <c r="DV69" s="359" t="str">
        <f t="shared" si="1194"/>
        <v>CUMPLE</v>
      </c>
      <c r="DW69" s="358">
        <f>ROUND(DT69*(1+DS$181+DS$182+DS$183+DS$188),0)</f>
        <v>0</v>
      </c>
      <c r="DX69" s="360">
        <f t="shared" si="1195"/>
        <v>0</v>
      </c>
      <c r="DY69" s="356">
        <f t="shared" si="1196"/>
        <v>15</v>
      </c>
      <c r="DZ69" s="357"/>
      <c r="EA69" s="358">
        <f t="shared" si="1197"/>
        <v>0</v>
      </c>
      <c r="EB69" s="358">
        <f t="shared" si="1198"/>
        <v>0</v>
      </c>
      <c r="EC69" s="359" t="str">
        <f t="shared" si="1199"/>
        <v>CUMPLE</v>
      </c>
      <c r="ED69" s="358">
        <f>ROUND(EA69*(1+DZ$181+DZ$182+DZ$183+DZ$188),0)</f>
        <v>0</v>
      </c>
      <c r="EE69" s="360">
        <f t="shared" si="1200"/>
        <v>0</v>
      </c>
      <c r="EF69" s="266">
        <f t="shared" si="1201"/>
        <v>15</v>
      </c>
      <c r="EG69" s="267">
        <v>88813</v>
      </c>
      <c r="EH69" s="268">
        <f t="shared" si="1202"/>
        <v>88813</v>
      </c>
      <c r="EI69" s="268">
        <f t="shared" si="1203"/>
        <v>115457</v>
      </c>
      <c r="EJ69" s="269" t="str">
        <f t="shared" si="1204"/>
        <v>CUMPLE</v>
      </c>
      <c r="EK69" s="268">
        <f>ROUND(EH69*(1+EG$181+EG$182+EG$183+EG$188),0)</f>
        <v>122372</v>
      </c>
      <c r="EL69" s="270">
        <f t="shared" si="1205"/>
        <v>1835580</v>
      </c>
      <c r="EM69" s="356">
        <f t="shared" si="1206"/>
        <v>15</v>
      </c>
      <c r="EN69" s="357"/>
      <c r="EO69" s="358">
        <f t="shared" si="1207"/>
        <v>0</v>
      </c>
      <c r="EP69" s="358">
        <f t="shared" si="1208"/>
        <v>0</v>
      </c>
      <c r="EQ69" s="359" t="str">
        <f t="shared" si="1209"/>
        <v>CUMPLE</v>
      </c>
      <c r="ER69" s="358">
        <f>ROUND(EO69*(1+EN$181+EN$182+EN$183+EN$188),0)</f>
        <v>0</v>
      </c>
      <c r="ES69" s="360">
        <f t="shared" si="1210"/>
        <v>0</v>
      </c>
      <c r="ET69" s="266">
        <f t="shared" si="1211"/>
        <v>15</v>
      </c>
      <c r="EU69" s="267">
        <v>93467</v>
      </c>
      <c r="EV69" s="268">
        <f t="shared" si="1212"/>
        <v>93467</v>
      </c>
      <c r="EW69" s="268">
        <f t="shared" si="1213"/>
        <v>121507</v>
      </c>
      <c r="EX69" s="269" t="str">
        <f t="shared" si="1214"/>
        <v>CUMPLE</v>
      </c>
      <c r="EY69" s="268">
        <f>ROUND(EV69*(1+EU$181+EU$182+EU$183+EU$188),0)</f>
        <v>128785</v>
      </c>
      <c r="EZ69" s="270">
        <f t="shared" si="1215"/>
        <v>1931775</v>
      </c>
      <c r="FA69" s="266">
        <f t="shared" si="1216"/>
        <v>15</v>
      </c>
      <c r="FB69" s="196">
        <v>91415</v>
      </c>
      <c r="FC69" s="268">
        <f t="shared" si="1217"/>
        <v>91415</v>
      </c>
      <c r="FD69" s="268">
        <f t="shared" si="1218"/>
        <v>118840</v>
      </c>
      <c r="FE69" s="269" t="str">
        <f t="shared" si="1219"/>
        <v>CUMPLE</v>
      </c>
      <c r="FF69" s="268">
        <f>ROUND(FC69*(1+FB$181+FB$182+FB$183+FB$188),0)</f>
        <v>125958</v>
      </c>
      <c r="FG69" s="270">
        <f t="shared" si="1220"/>
        <v>1889370</v>
      </c>
      <c r="FH69" s="266">
        <f t="shared" si="1221"/>
        <v>15</v>
      </c>
      <c r="FI69" s="267">
        <v>89867</v>
      </c>
      <c r="FJ69" s="268">
        <f t="shared" si="1222"/>
        <v>89867</v>
      </c>
      <c r="FK69" s="268">
        <f t="shared" si="1223"/>
        <v>116827</v>
      </c>
      <c r="FL69" s="269" t="str">
        <f t="shared" si="1224"/>
        <v>CUMPLE</v>
      </c>
      <c r="FM69" s="268">
        <f>ROUND(FJ69*(1+FI$181+FI$182+FI$183+FI$188),0)</f>
        <v>123825</v>
      </c>
      <c r="FN69" s="270">
        <f t="shared" si="1225"/>
        <v>1857375</v>
      </c>
      <c r="FO69" s="266">
        <f t="shared" si="1226"/>
        <v>15</v>
      </c>
      <c r="FP69" s="267" t="s">
        <v>862</v>
      </c>
      <c r="FQ69" s="268">
        <f t="shared" si="1227"/>
        <v>89156</v>
      </c>
      <c r="FR69" s="268">
        <f t="shared" si="1228"/>
        <v>115903</v>
      </c>
      <c r="FS69" s="269" t="str">
        <f t="shared" si="1229"/>
        <v>CUMPLE</v>
      </c>
      <c r="FT69" s="268">
        <f>ROUND(FQ69*(1+FP$181+FP$182+FP$183+FP$188),0)</f>
        <v>122845</v>
      </c>
      <c r="FU69" s="270">
        <f t="shared" si="1230"/>
        <v>1842675</v>
      </c>
      <c r="FV69" s="266">
        <f t="shared" si="1231"/>
        <v>15</v>
      </c>
      <c r="FW69" s="267">
        <v>90644</v>
      </c>
      <c r="FX69" s="268">
        <f t="shared" si="1232"/>
        <v>90644</v>
      </c>
      <c r="FY69" s="268">
        <f t="shared" si="1233"/>
        <v>117837</v>
      </c>
      <c r="FZ69" s="269" t="str">
        <f t="shared" si="1234"/>
        <v>CUMPLE</v>
      </c>
      <c r="GA69" s="268">
        <f>ROUND(FX69*(1+FW$181+FW$182+FW$183+FW$188),0)</f>
        <v>124895</v>
      </c>
      <c r="GB69" s="270">
        <f t="shared" si="1235"/>
        <v>1873425</v>
      </c>
      <c r="GC69" s="356">
        <f t="shared" si="1236"/>
        <v>15</v>
      </c>
      <c r="GD69" s="357"/>
      <c r="GE69" s="358">
        <f t="shared" si="1237"/>
        <v>0</v>
      </c>
      <c r="GF69" s="358">
        <f t="shared" si="1238"/>
        <v>0</v>
      </c>
      <c r="GG69" s="359" t="str">
        <f t="shared" si="1239"/>
        <v>CUMPLE</v>
      </c>
      <c r="GH69" s="358">
        <f>ROUND(GE69*(1+GD$181+GD$182+GD$183+GD$188),0)</f>
        <v>0</v>
      </c>
      <c r="GI69" s="360">
        <f t="shared" si="1240"/>
        <v>0</v>
      </c>
      <c r="GJ69" s="266">
        <f t="shared" si="1241"/>
        <v>15</v>
      </c>
      <c r="GK69" s="196">
        <v>91679</v>
      </c>
      <c r="GL69" s="268">
        <f t="shared" si="1242"/>
        <v>91679</v>
      </c>
      <c r="GM69" s="268">
        <f t="shared" si="1243"/>
        <v>119183</v>
      </c>
      <c r="GN69" s="269" t="str">
        <f t="shared" si="1244"/>
        <v>CUMPLE</v>
      </c>
      <c r="GO69" s="268">
        <f>ROUND(GL69*(1+GK$181+GK$182+GK$183+GK$188),0)</f>
        <v>126321</v>
      </c>
      <c r="GP69" s="270">
        <f t="shared" si="1245"/>
        <v>1894815</v>
      </c>
      <c r="GQ69" s="266">
        <f t="shared" si="1246"/>
        <v>15</v>
      </c>
      <c r="GR69" s="407">
        <v>91868</v>
      </c>
      <c r="GS69" s="268">
        <f t="shared" si="1247"/>
        <v>91868</v>
      </c>
      <c r="GT69" s="268">
        <f t="shared" si="1248"/>
        <v>119428</v>
      </c>
      <c r="GU69" s="269" t="str">
        <f t="shared" si="1249"/>
        <v>CUMPLE</v>
      </c>
      <c r="GV69" s="268">
        <f>ROUND(GS69*(1+GR$181+GR$182+GR$183+GR$188),0)</f>
        <v>126582</v>
      </c>
      <c r="GW69" s="270">
        <f t="shared" si="1250"/>
        <v>1898730</v>
      </c>
      <c r="GX69" s="356">
        <f t="shared" si="1251"/>
        <v>15</v>
      </c>
      <c r="GY69" s="357"/>
      <c r="GZ69" s="358">
        <f t="shared" si="1252"/>
        <v>0</v>
      </c>
      <c r="HA69" s="358">
        <f t="shared" si="1253"/>
        <v>0</v>
      </c>
      <c r="HB69" s="359" t="str">
        <f t="shared" si="1254"/>
        <v>CUMPLE</v>
      </c>
      <c r="HC69" s="358">
        <f>ROUND(GZ69*(1+GY$181+GY$182+GY$183+GY$188),0)</f>
        <v>0</v>
      </c>
      <c r="HD69" s="360">
        <f t="shared" si="1255"/>
        <v>0</v>
      </c>
      <c r="HE69" s="266">
        <f t="shared" si="1256"/>
        <v>15</v>
      </c>
      <c r="HF69" s="411">
        <v>90905</v>
      </c>
      <c r="HG69" s="268">
        <f t="shared" si="1257"/>
        <v>90905</v>
      </c>
      <c r="HH69" s="268">
        <f t="shared" si="1258"/>
        <v>118177</v>
      </c>
      <c r="HI69" s="269" t="str">
        <f t="shared" si="1259"/>
        <v>CUMPLE</v>
      </c>
      <c r="HJ69" s="268">
        <f>ROUND(HG69*(1+HF$181+HF$182+HF$183+HF$188),0)</f>
        <v>125255</v>
      </c>
      <c r="HK69" s="270">
        <f t="shared" si="1260"/>
        <v>1878825</v>
      </c>
      <c r="HL69" s="266">
        <f t="shared" si="1261"/>
        <v>15</v>
      </c>
      <c r="HM69" s="417">
        <v>91665</v>
      </c>
      <c r="HN69" s="268">
        <f t="shared" si="1262"/>
        <v>91665</v>
      </c>
      <c r="HO69" s="268">
        <f t="shared" si="1263"/>
        <v>119165</v>
      </c>
      <c r="HP69" s="269" t="str">
        <f t="shared" si="1264"/>
        <v>CUMPLE</v>
      </c>
      <c r="HQ69" s="268">
        <f>ROUND(HN69*(1+HM$181+HM$182+HM$183+HM$188),0)</f>
        <v>126302</v>
      </c>
      <c r="HR69" s="270">
        <f t="shared" si="1265"/>
        <v>1894530</v>
      </c>
      <c r="HS69" s="266">
        <f t="shared" si="1266"/>
        <v>15</v>
      </c>
      <c r="HT69" s="196">
        <v>91302</v>
      </c>
      <c r="HU69" s="268">
        <f t="shared" si="1267"/>
        <v>91302</v>
      </c>
      <c r="HV69" s="268">
        <f t="shared" si="1268"/>
        <v>118693</v>
      </c>
      <c r="HW69" s="269" t="str">
        <f t="shared" si="1269"/>
        <v>CUMPLE</v>
      </c>
      <c r="HX69" s="268">
        <f>ROUND(HU69*(1+HT$181+HT$182+HT$183+HT$188),0)</f>
        <v>125802</v>
      </c>
      <c r="HY69" s="270">
        <f t="shared" si="1270"/>
        <v>1887030</v>
      </c>
      <c r="HZ69" s="356">
        <f t="shared" si="1271"/>
        <v>15</v>
      </c>
      <c r="IA69" s="357"/>
      <c r="IB69" s="358">
        <f t="shared" si="1272"/>
        <v>0</v>
      </c>
      <c r="IC69" s="358">
        <f t="shared" si="1273"/>
        <v>0</v>
      </c>
      <c r="ID69" s="359" t="str">
        <f t="shared" si="1274"/>
        <v>CUMPLE</v>
      </c>
      <c r="IE69" s="358">
        <f>ROUND(IB69*(1+IA$181+IA$182+IA$183+IA$188),0)</f>
        <v>0</v>
      </c>
      <c r="IF69" s="360">
        <f t="shared" si="1275"/>
        <v>0</v>
      </c>
    </row>
    <row r="70" spans="1:240" ht="30" customHeight="1" x14ac:dyDescent="0.3">
      <c r="A70" s="174"/>
      <c r="B70" s="192">
        <v>5.0039999999999996</v>
      </c>
      <c r="C70" s="193">
        <v>16675</v>
      </c>
      <c r="D70" s="194" t="s">
        <v>671</v>
      </c>
      <c r="E70" s="193" t="s">
        <v>611</v>
      </c>
      <c r="F70" s="195">
        <v>60</v>
      </c>
      <c r="G70" s="196">
        <v>319946</v>
      </c>
      <c r="H70" s="197">
        <f t="shared" si="1113"/>
        <v>415930</v>
      </c>
      <c r="J70" s="356">
        <f t="shared" si="1114"/>
        <v>60</v>
      </c>
      <c r="K70" s="357"/>
      <c r="L70" s="358">
        <f t="shared" si="201"/>
        <v>0</v>
      </c>
      <c r="M70" s="358">
        <f t="shared" si="202"/>
        <v>0</v>
      </c>
      <c r="N70" s="359" t="str">
        <f t="shared" si="1115"/>
        <v>CUMPLE</v>
      </c>
      <c r="O70" s="358">
        <f>ROUND(L70*(1+K$181+K$182+K$183+K$188),0)</f>
        <v>0</v>
      </c>
      <c r="P70" s="360">
        <f t="shared" si="205"/>
        <v>0</v>
      </c>
      <c r="Q70" s="266">
        <f t="shared" si="1116"/>
        <v>60</v>
      </c>
      <c r="R70" s="267">
        <v>299391</v>
      </c>
      <c r="S70" s="268">
        <f t="shared" si="1117"/>
        <v>299391</v>
      </c>
      <c r="T70" s="268">
        <f t="shared" si="1118"/>
        <v>389208</v>
      </c>
      <c r="U70" s="269" t="str">
        <f t="shared" si="1119"/>
        <v>CUMPLE</v>
      </c>
      <c r="V70" s="268">
        <f>ROUND(S70*(1+R$181+R$182+R$183+R$188),0)</f>
        <v>412521</v>
      </c>
      <c r="W70" s="270">
        <f t="shared" si="1120"/>
        <v>24751260</v>
      </c>
      <c r="X70" s="266">
        <f t="shared" si="1121"/>
        <v>60</v>
      </c>
      <c r="Y70" s="267">
        <v>319900</v>
      </c>
      <c r="Z70" s="268">
        <f t="shared" si="1122"/>
        <v>319900</v>
      </c>
      <c r="AA70" s="268">
        <f t="shared" si="1123"/>
        <v>415870</v>
      </c>
      <c r="AB70" s="269" t="str">
        <f t="shared" si="1124"/>
        <v>CUMPLE</v>
      </c>
      <c r="AC70" s="268">
        <f>ROUND(Z70*(1+Y$181+Y$182+Y$183+Y$188),0)</f>
        <v>440779</v>
      </c>
      <c r="AD70" s="270">
        <f t="shared" si="1125"/>
        <v>26446740</v>
      </c>
      <c r="AE70" s="266">
        <f t="shared" si="1126"/>
        <v>60</v>
      </c>
      <c r="AF70" s="267">
        <v>296270</v>
      </c>
      <c r="AG70" s="268">
        <f t="shared" si="1127"/>
        <v>296270</v>
      </c>
      <c r="AH70" s="268">
        <f t="shared" si="1128"/>
        <v>385151</v>
      </c>
      <c r="AI70" s="269" t="str">
        <f t="shared" si="1129"/>
        <v>CUMPLE</v>
      </c>
      <c r="AJ70" s="268">
        <f>ROUND(AG70*(1+AF$181+AF$182+AF$183+AF$188),0)</f>
        <v>408220</v>
      </c>
      <c r="AK70" s="270">
        <f t="shared" si="1130"/>
        <v>24493200</v>
      </c>
      <c r="AL70" s="356">
        <f t="shared" si="1131"/>
        <v>60</v>
      </c>
      <c r="AM70" s="357"/>
      <c r="AN70" s="358">
        <f t="shared" si="1132"/>
        <v>0</v>
      </c>
      <c r="AO70" s="358">
        <f t="shared" si="1133"/>
        <v>0</v>
      </c>
      <c r="AP70" s="359" t="str">
        <f t="shared" si="1134"/>
        <v>CUMPLE</v>
      </c>
      <c r="AQ70" s="358">
        <f>ROUND(AN70*(1+AM$181+AM$182+AM$183+AM$188),0)</f>
        <v>0</v>
      </c>
      <c r="AR70" s="360">
        <f t="shared" si="1135"/>
        <v>0</v>
      </c>
      <c r="AS70" s="266">
        <f t="shared" si="1136"/>
        <v>60</v>
      </c>
      <c r="AT70" s="434">
        <v>289228</v>
      </c>
      <c r="AU70" s="268">
        <f t="shared" si="1137"/>
        <v>289228</v>
      </c>
      <c r="AV70" s="268">
        <f t="shared" si="1138"/>
        <v>375996</v>
      </c>
      <c r="AW70" s="269" t="str">
        <f t="shared" si="1139"/>
        <v>CUMPLE</v>
      </c>
      <c r="AX70" s="268">
        <f>ROUND(AU70*(1+AT$181+AT$182+AT$183+AT$188),0)</f>
        <v>398517</v>
      </c>
      <c r="AY70" s="270">
        <f t="shared" si="1140"/>
        <v>23911020</v>
      </c>
      <c r="AZ70" s="266">
        <f t="shared" si="1141"/>
        <v>60</v>
      </c>
      <c r="BA70" s="439">
        <v>304365</v>
      </c>
      <c r="BB70" s="268">
        <f t="shared" si="1142"/>
        <v>304365</v>
      </c>
      <c r="BC70" s="268">
        <f t="shared" si="1143"/>
        <v>395675</v>
      </c>
      <c r="BD70" s="269" t="str">
        <f t="shared" si="1144"/>
        <v>CUMPLE</v>
      </c>
      <c r="BE70" s="268">
        <f>ROUND(BB70*(1+BA$181+BA$182+BA$183+BA$188),0)</f>
        <v>419374</v>
      </c>
      <c r="BF70" s="270">
        <f t="shared" si="1145"/>
        <v>25162440</v>
      </c>
      <c r="BG70" s="266">
        <f t="shared" si="1146"/>
        <v>60</v>
      </c>
      <c r="BH70" s="196">
        <v>302348</v>
      </c>
      <c r="BI70" s="268">
        <f t="shared" si="1147"/>
        <v>302348</v>
      </c>
      <c r="BJ70" s="268">
        <f t="shared" si="1148"/>
        <v>393052</v>
      </c>
      <c r="BK70" s="269" t="str">
        <f t="shared" si="1149"/>
        <v>CUMPLE</v>
      </c>
      <c r="BL70" s="268">
        <f>ROUND(BI70*(1+BH$181+BH$182+BH$183+BH$188),0)</f>
        <v>416595</v>
      </c>
      <c r="BM70" s="270">
        <f t="shared" si="1150"/>
        <v>24995700</v>
      </c>
      <c r="BN70" s="266">
        <f t="shared" si="1151"/>
        <v>60</v>
      </c>
      <c r="BO70" s="196">
        <v>290188</v>
      </c>
      <c r="BP70" s="268">
        <f t="shared" si="1152"/>
        <v>290188</v>
      </c>
      <c r="BQ70" s="268">
        <f t="shared" si="1153"/>
        <v>377244</v>
      </c>
      <c r="BR70" s="269" t="str">
        <f t="shared" si="1154"/>
        <v>CUMPLE</v>
      </c>
      <c r="BS70" s="268">
        <f>ROUND(BP70*(1+BO$181+BO$182+BO$183+BO$188),0)</f>
        <v>399840</v>
      </c>
      <c r="BT70" s="270">
        <f t="shared" si="1155"/>
        <v>23990400</v>
      </c>
      <c r="BU70" s="266">
        <f t="shared" si="1156"/>
        <v>60</v>
      </c>
      <c r="BV70" s="441">
        <v>303980</v>
      </c>
      <c r="BW70" s="268">
        <f t="shared" si="1157"/>
        <v>303980</v>
      </c>
      <c r="BX70" s="268">
        <f t="shared" si="1158"/>
        <v>395174</v>
      </c>
      <c r="BY70" s="269" t="str">
        <f t="shared" si="1159"/>
        <v>CUMPLE</v>
      </c>
      <c r="BZ70" s="268">
        <f>ROUND(BW70*(1+BV$181+BV$182+BV$183+BV$188),0)</f>
        <v>418844</v>
      </c>
      <c r="CA70" s="270">
        <f t="shared" si="1160"/>
        <v>25130640</v>
      </c>
      <c r="CB70" s="266">
        <f t="shared" si="1161"/>
        <v>60</v>
      </c>
      <c r="CC70" s="267">
        <v>296588</v>
      </c>
      <c r="CD70" s="268">
        <f t="shared" si="1162"/>
        <v>296588</v>
      </c>
      <c r="CE70" s="268">
        <f t="shared" si="1163"/>
        <v>385564</v>
      </c>
      <c r="CF70" s="269" t="str">
        <f t="shared" si="1164"/>
        <v>CUMPLE</v>
      </c>
      <c r="CG70" s="268">
        <f>ROUND(CD70*(1+CC$181+CC$182+CC$183+CC$188),0)</f>
        <v>408659</v>
      </c>
      <c r="CH70" s="270">
        <f t="shared" si="1165"/>
        <v>24519540</v>
      </c>
      <c r="CI70" s="266">
        <f t="shared" si="1166"/>
        <v>60</v>
      </c>
      <c r="CJ70" s="267">
        <v>305868</v>
      </c>
      <c r="CK70" s="268">
        <f t="shared" si="1167"/>
        <v>305868</v>
      </c>
      <c r="CL70" s="268">
        <f t="shared" si="1168"/>
        <v>397628</v>
      </c>
      <c r="CM70" s="269" t="str">
        <f t="shared" si="1169"/>
        <v>CUMPLE</v>
      </c>
      <c r="CN70" s="268">
        <f>ROUND(CK70*(1+CJ$181+CJ$182+CJ$183+CJ$188),0)</f>
        <v>421445</v>
      </c>
      <c r="CO70" s="270">
        <f t="shared" si="1170"/>
        <v>25286700</v>
      </c>
      <c r="CP70" s="266">
        <f t="shared" si="1171"/>
        <v>60</v>
      </c>
      <c r="CQ70" s="267">
        <v>302093</v>
      </c>
      <c r="CR70" s="268">
        <f t="shared" si="1172"/>
        <v>302093</v>
      </c>
      <c r="CS70" s="268">
        <f t="shared" si="1173"/>
        <v>392721</v>
      </c>
      <c r="CT70" s="269" t="str">
        <f t="shared" si="1174"/>
        <v>CUMPLE</v>
      </c>
      <c r="CU70" s="268">
        <f>ROUND(CR70*(1+CQ$181+CQ$182+CQ$183+CQ$188),0)</f>
        <v>416244</v>
      </c>
      <c r="CV70" s="270">
        <f t="shared" si="1175"/>
        <v>24974640</v>
      </c>
      <c r="CW70" s="266">
        <f t="shared" si="1176"/>
        <v>60</v>
      </c>
      <c r="CX70" s="196">
        <v>303946</v>
      </c>
      <c r="CY70" s="268">
        <f t="shared" si="1177"/>
        <v>303946</v>
      </c>
      <c r="CZ70" s="268">
        <f t="shared" si="1178"/>
        <v>395130</v>
      </c>
      <c r="DA70" s="269" t="str">
        <f t="shared" si="1179"/>
        <v>CUMPLE</v>
      </c>
      <c r="DB70" s="268">
        <f>ROUND(CY70*(1+CX$181+CX$182+CX$183+CX$188),0)</f>
        <v>418797</v>
      </c>
      <c r="DC70" s="270">
        <f t="shared" si="1180"/>
        <v>25127820</v>
      </c>
      <c r="DD70" s="266">
        <f t="shared" si="1181"/>
        <v>60</v>
      </c>
      <c r="DE70" s="267">
        <v>295246</v>
      </c>
      <c r="DF70" s="268">
        <f t="shared" si="1182"/>
        <v>295246</v>
      </c>
      <c r="DG70" s="268">
        <f t="shared" si="1183"/>
        <v>383820</v>
      </c>
      <c r="DH70" s="269" t="str">
        <f t="shared" si="1184"/>
        <v>CUMPLE</v>
      </c>
      <c r="DI70" s="268">
        <f>ROUND(DF70*(1+DE$181+DE$182+DE$183+DE$188),0)</f>
        <v>406809</v>
      </c>
      <c r="DJ70" s="270">
        <f t="shared" si="1185"/>
        <v>24408540</v>
      </c>
      <c r="DK70" s="266">
        <f t="shared" si="1186"/>
        <v>60</v>
      </c>
      <c r="DL70" s="267">
        <v>302989</v>
      </c>
      <c r="DM70" s="268">
        <f t="shared" si="1187"/>
        <v>302989</v>
      </c>
      <c r="DN70" s="268">
        <f t="shared" si="1188"/>
        <v>393886</v>
      </c>
      <c r="DO70" s="269" t="str">
        <f t="shared" si="1189"/>
        <v>CUMPLE</v>
      </c>
      <c r="DP70" s="268">
        <f>ROUND(DM70*(1+DL$181+DL$182+DL$183+DL$188),0)</f>
        <v>417478</v>
      </c>
      <c r="DQ70" s="270">
        <f t="shared" si="1190"/>
        <v>25048680</v>
      </c>
      <c r="DR70" s="356">
        <f t="shared" si="1191"/>
        <v>60</v>
      </c>
      <c r="DS70" s="357"/>
      <c r="DT70" s="358">
        <f t="shared" si="1192"/>
        <v>0</v>
      </c>
      <c r="DU70" s="358">
        <f t="shared" si="1193"/>
        <v>0</v>
      </c>
      <c r="DV70" s="359" t="str">
        <f t="shared" si="1194"/>
        <v>CUMPLE</v>
      </c>
      <c r="DW70" s="358">
        <f>ROUND(DT70*(1+DS$181+DS$182+DS$183+DS$188),0)</f>
        <v>0</v>
      </c>
      <c r="DX70" s="360">
        <f t="shared" si="1195"/>
        <v>0</v>
      </c>
      <c r="DY70" s="356">
        <f t="shared" si="1196"/>
        <v>60</v>
      </c>
      <c r="DZ70" s="357"/>
      <c r="EA70" s="358">
        <f t="shared" si="1197"/>
        <v>0</v>
      </c>
      <c r="EB70" s="358">
        <f t="shared" si="1198"/>
        <v>0</v>
      </c>
      <c r="EC70" s="359" t="str">
        <f t="shared" si="1199"/>
        <v>CUMPLE</v>
      </c>
      <c r="ED70" s="358">
        <f>ROUND(EA70*(1+DZ$181+DZ$182+DZ$183+DZ$188),0)</f>
        <v>0</v>
      </c>
      <c r="EE70" s="360">
        <f t="shared" si="1200"/>
        <v>0</v>
      </c>
      <c r="EF70" s="266">
        <f t="shared" si="1201"/>
        <v>60</v>
      </c>
      <c r="EG70" s="267">
        <v>294894</v>
      </c>
      <c r="EH70" s="268">
        <f t="shared" si="1202"/>
        <v>294894</v>
      </c>
      <c r="EI70" s="268">
        <f t="shared" si="1203"/>
        <v>383362</v>
      </c>
      <c r="EJ70" s="269" t="str">
        <f t="shared" si="1204"/>
        <v>CUMPLE</v>
      </c>
      <c r="EK70" s="268">
        <f>ROUND(EH70*(1+EG$181+EG$182+EG$183+EG$188),0)</f>
        <v>406324</v>
      </c>
      <c r="EL70" s="270">
        <f t="shared" si="1205"/>
        <v>24379440</v>
      </c>
      <c r="EM70" s="356">
        <f t="shared" si="1206"/>
        <v>60</v>
      </c>
      <c r="EN70" s="357"/>
      <c r="EO70" s="358">
        <f t="shared" si="1207"/>
        <v>0</v>
      </c>
      <c r="EP70" s="358">
        <f t="shared" si="1208"/>
        <v>0</v>
      </c>
      <c r="EQ70" s="359" t="str">
        <f t="shared" si="1209"/>
        <v>CUMPLE</v>
      </c>
      <c r="ER70" s="358">
        <f>ROUND(EO70*(1+EN$181+EN$182+EN$183+EN$188),0)</f>
        <v>0</v>
      </c>
      <c r="ES70" s="360">
        <f t="shared" si="1210"/>
        <v>0</v>
      </c>
      <c r="ET70" s="266">
        <f t="shared" si="1211"/>
        <v>60</v>
      </c>
      <c r="EU70" s="267">
        <v>310348</v>
      </c>
      <c r="EV70" s="268">
        <f t="shared" si="1212"/>
        <v>310348</v>
      </c>
      <c r="EW70" s="268">
        <f t="shared" si="1213"/>
        <v>403452</v>
      </c>
      <c r="EX70" s="269" t="str">
        <f t="shared" si="1214"/>
        <v>CUMPLE</v>
      </c>
      <c r="EY70" s="268">
        <f>ROUND(EV70*(1+EU$181+EU$182+EU$183+EU$188),0)</f>
        <v>427618</v>
      </c>
      <c r="EZ70" s="270">
        <f t="shared" si="1215"/>
        <v>25657080</v>
      </c>
      <c r="FA70" s="266">
        <f t="shared" si="1216"/>
        <v>60</v>
      </c>
      <c r="FB70" s="196">
        <v>303533</v>
      </c>
      <c r="FC70" s="268">
        <f t="shared" si="1217"/>
        <v>303533</v>
      </c>
      <c r="FD70" s="268">
        <f t="shared" si="1218"/>
        <v>394593</v>
      </c>
      <c r="FE70" s="269" t="str">
        <f t="shared" si="1219"/>
        <v>CUMPLE</v>
      </c>
      <c r="FF70" s="268">
        <f>ROUND(FC70*(1+FB$181+FB$182+FB$183+FB$188),0)</f>
        <v>418228</v>
      </c>
      <c r="FG70" s="270">
        <f t="shared" si="1220"/>
        <v>25093680</v>
      </c>
      <c r="FH70" s="266">
        <f t="shared" si="1221"/>
        <v>60</v>
      </c>
      <c r="FI70" s="267">
        <v>298395</v>
      </c>
      <c r="FJ70" s="268">
        <f t="shared" si="1222"/>
        <v>298395</v>
      </c>
      <c r="FK70" s="268">
        <f t="shared" si="1223"/>
        <v>387914</v>
      </c>
      <c r="FL70" s="269" t="str">
        <f t="shared" si="1224"/>
        <v>CUMPLE</v>
      </c>
      <c r="FM70" s="268">
        <f>ROUND(FJ70*(1+FI$181+FI$182+FI$183+FI$188),0)</f>
        <v>411148</v>
      </c>
      <c r="FN70" s="270">
        <f t="shared" si="1225"/>
        <v>24668880</v>
      </c>
      <c r="FO70" s="266">
        <f t="shared" si="1226"/>
        <v>60</v>
      </c>
      <c r="FP70" s="267" t="s">
        <v>863</v>
      </c>
      <c r="FQ70" s="268">
        <f t="shared" si="1227"/>
        <v>296033</v>
      </c>
      <c r="FR70" s="268">
        <f t="shared" si="1228"/>
        <v>384843</v>
      </c>
      <c r="FS70" s="269" t="str">
        <f t="shared" si="1229"/>
        <v>CUMPLE</v>
      </c>
      <c r="FT70" s="268">
        <f>ROUND(FQ70*(1+FP$181+FP$182+FP$183+FP$188),0)</f>
        <v>407894</v>
      </c>
      <c r="FU70" s="270">
        <f t="shared" si="1230"/>
        <v>24473640</v>
      </c>
      <c r="FV70" s="266">
        <f t="shared" si="1231"/>
        <v>60</v>
      </c>
      <c r="FW70" s="267">
        <v>300973</v>
      </c>
      <c r="FX70" s="268">
        <f t="shared" si="1232"/>
        <v>300973</v>
      </c>
      <c r="FY70" s="268">
        <f t="shared" si="1233"/>
        <v>391265</v>
      </c>
      <c r="FZ70" s="269" t="str">
        <f t="shared" si="1234"/>
        <v>CUMPLE</v>
      </c>
      <c r="GA70" s="268">
        <f>ROUND(FX70*(1+FW$181+FW$182+FW$183+FW$188),0)</f>
        <v>414700</v>
      </c>
      <c r="GB70" s="270">
        <f t="shared" si="1235"/>
        <v>24882000</v>
      </c>
      <c r="GC70" s="356">
        <f t="shared" si="1236"/>
        <v>60</v>
      </c>
      <c r="GD70" s="357"/>
      <c r="GE70" s="358">
        <f t="shared" si="1237"/>
        <v>0</v>
      </c>
      <c r="GF70" s="358">
        <f t="shared" si="1238"/>
        <v>0</v>
      </c>
      <c r="GG70" s="359" t="str">
        <f t="shared" si="1239"/>
        <v>CUMPLE</v>
      </c>
      <c r="GH70" s="358">
        <f>ROUND(GE70*(1+GD$181+GD$182+GD$183+GD$188),0)</f>
        <v>0</v>
      </c>
      <c r="GI70" s="360">
        <f t="shared" si="1240"/>
        <v>0</v>
      </c>
      <c r="GJ70" s="266">
        <f t="shared" si="1241"/>
        <v>60</v>
      </c>
      <c r="GK70" s="196">
        <v>304409</v>
      </c>
      <c r="GL70" s="268">
        <f t="shared" si="1242"/>
        <v>304409</v>
      </c>
      <c r="GM70" s="268">
        <f t="shared" si="1243"/>
        <v>395732</v>
      </c>
      <c r="GN70" s="269" t="str">
        <f t="shared" si="1244"/>
        <v>CUMPLE</v>
      </c>
      <c r="GO70" s="268">
        <f>ROUND(GL70*(1+GK$181+GK$182+GK$183+GK$188),0)</f>
        <v>419435</v>
      </c>
      <c r="GP70" s="270">
        <f t="shared" si="1245"/>
        <v>25166100</v>
      </c>
      <c r="GQ70" s="266">
        <f t="shared" si="1246"/>
        <v>60</v>
      </c>
      <c r="GR70" s="407">
        <v>305037</v>
      </c>
      <c r="GS70" s="268">
        <f t="shared" si="1247"/>
        <v>305037</v>
      </c>
      <c r="GT70" s="268">
        <f t="shared" si="1248"/>
        <v>396548</v>
      </c>
      <c r="GU70" s="269" t="str">
        <f t="shared" si="1249"/>
        <v>CUMPLE</v>
      </c>
      <c r="GV70" s="268">
        <f>ROUND(GS70*(1+GR$181+GR$182+GR$183+GR$188),0)</f>
        <v>420300</v>
      </c>
      <c r="GW70" s="270">
        <f t="shared" si="1250"/>
        <v>25218000</v>
      </c>
      <c r="GX70" s="356">
        <f t="shared" si="1251"/>
        <v>60</v>
      </c>
      <c r="GY70" s="357"/>
      <c r="GZ70" s="358">
        <f t="shared" si="1252"/>
        <v>0</v>
      </c>
      <c r="HA70" s="358">
        <f t="shared" si="1253"/>
        <v>0</v>
      </c>
      <c r="HB70" s="359" t="str">
        <f t="shared" si="1254"/>
        <v>CUMPLE</v>
      </c>
      <c r="HC70" s="358">
        <f>ROUND(GZ70*(1+GY$181+GY$182+GY$183+GY$188),0)</f>
        <v>0</v>
      </c>
      <c r="HD70" s="360">
        <f t="shared" si="1255"/>
        <v>0</v>
      </c>
      <c r="HE70" s="266">
        <f t="shared" si="1256"/>
        <v>60</v>
      </c>
      <c r="HF70" s="411">
        <v>301840</v>
      </c>
      <c r="HG70" s="268">
        <f t="shared" si="1257"/>
        <v>301840</v>
      </c>
      <c r="HH70" s="268">
        <f t="shared" si="1258"/>
        <v>392392</v>
      </c>
      <c r="HI70" s="269" t="str">
        <f t="shared" si="1259"/>
        <v>CUMPLE</v>
      </c>
      <c r="HJ70" s="268">
        <f>ROUND(HG70*(1+HF$181+HF$182+HF$183+HF$188),0)</f>
        <v>415895</v>
      </c>
      <c r="HK70" s="270">
        <f t="shared" si="1260"/>
        <v>24953700</v>
      </c>
      <c r="HL70" s="266">
        <f t="shared" si="1261"/>
        <v>60</v>
      </c>
      <c r="HM70" s="417">
        <v>304365</v>
      </c>
      <c r="HN70" s="268">
        <f t="shared" si="1262"/>
        <v>304365</v>
      </c>
      <c r="HO70" s="268">
        <f t="shared" si="1263"/>
        <v>395675</v>
      </c>
      <c r="HP70" s="269" t="str">
        <f t="shared" si="1264"/>
        <v>CUMPLE</v>
      </c>
      <c r="HQ70" s="268">
        <f>ROUND(HN70*(1+HM$181+HM$182+HM$183+HM$188),0)</f>
        <v>419374</v>
      </c>
      <c r="HR70" s="270">
        <f t="shared" si="1265"/>
        <v>25162440</v>
      </c>
      <c r="HS70" s="266">
        <f t="shared" si="1266"/>
        <v>60</v>
      </c>
      <c r="HT70" s="196">
        <v>303158</v>
      </c>
      <c r="HU70" s="268">
        <f t="shared" si="1267"/>
        <v>303158</v>
      </c>
      <c r="HV70" s="268">
        <f t="shared" si="1268"/>
        <v>394105</v>
      </c>
      <c r="HW70" s="269" t="str">
        <f t="shared" si="1269"/>
        <v>CUMPLE</v>
      </c>
      <c r="HX70" s="268">
        <f>ROUND(HU70*(1+HT$181+HT$182+HT$183+HT$188),0)</f>
        <v>417711</v>
      </c>
      <c r="HY70" s="270">
        <f t="shared" si="1270"/>
        <v>25062660</v>
      </c>
      <c r="HZ70" s="356">
        <f t="shared" si="1271"/>
        <v>60</v>
      </c>
      <c r="IA70" s="357"/>
      <c r="IB70" s="358">
        <f t="shared" si="1272"/>
        <v>0</v>
      </c>
      <c r="IC70" s="358">
        <f t="shared" si="1273"/>
        <v>0</v>
      </c>
      <c r="ID70" s="359" t="str">
        <f t="shared" si="1274"/>
        <v>CUMPLE</v>
      </c>
      <c r="IE70" s="358">
        <f>ROUND(IB70*(1+IA$181+IA$182+IA$183+IA$188),0)</f>
        <v>0</v>
      </c>
      <c r="IF70" s="360">
        <f t="shared" si="1275"/>
        <v>0</v>
      </c>
    </row>
    <row r="71" spans="1:240" ht="30" customHeight="1" x14ac:dyDescent="0.3">
      <c r="A71" s="174"/>
      <c r="B71" s="192"/>
      <c r="C71" s="193"/>
      <c r="D71" s="194"/>
      <c r="E71" s="193"/>
      <c r="F71" s="195"/>
      <c r="G71" s="196"/>
      <c r="H71" s="197"/>
      <c r="J71" s="356"/>
      <c r="K71" s="357"/>
      <c r="L71" s="358">
        <f t="shared" si="201"/>
        <v>0</v>
      </c>
      <c r="M71" s="358">
        <f t="shared" si="202"/>
        <v>0</v>
      </c>
      <c r="N71" s="359" t="str">
        <f t="shared" si="1115"/>
        <v>CUMPLE</v>
      </c>
      <c r="O71" s="358">
        <f>ROUND(L71*(1+K$181+K$182+K$183+K$188),0)</f>
        <v>0</v>
      </c>
      <c r="P71" s="360">
        <f t="shared" si="205"/>
        <v>0</v>
      </c>
      <c r="Q71" s="266"/>
      <c r="R71" s="267"/>
      <c r="S71" s="268">
        <f t="shared" si="1117"/>
        <v>0</v>
      </c>
      <c r="T71" s="268">
        <f t="shared" si="1118"/>
        <v>0</v>
      </c>
      <c r="U71" s="269" t="str">
        <f t="shared" si="1119"/>
        <v>CUMPLE</v>
      </c>
      <c r="V71" s="268">
        <f>ROUND(S71*(1+R$181+R$182+R$183+R$188),0)</f>
        <v>0</v>
      </c>
      <c r="W71" s="270">
        <f t="shared" si="1120"/>
        <v>0</v>
      </c>
      <c r="X71" s="266"/>
      <c r="Y71" s="267"/>
      <c r="Z71" s="268">
        <f t="shared" si="1122"/>
        <v>0</v>
      </c>
      <c r="AA71" s="268">
        <f t="shared" si="1123"/>
        <v>0</v>
      </c>
      <c r="AB71" s="269" t="str">
        <f t="shared" si="1124"/>
        <v>CUMPLE</v>
      </c>
      <c r="AC71" s="268">
        <f>ROUND(Z71*(1+Y$181+Y$182+Y$183+Y$188),0)</f>
        <v>0</v>
      </c>
      <c r="AD71" s="270">
        <f t="shared" si="1125"/>
        <v>0</v>
      </c>
      <c r="AE71" s="266"/>
      <c r="AF71" s="267"/>
      <c r="AG71" s="268">
        <f t="shared" si="1127"/>
        <v>0</v>
      </c>
      <c r="AH71" s="268">
        <f t="shared" si="1128"/>
        <v>0</v>
      </c>
      <c r="AI71" s="269" t="str">
        <f t="shared" si="1129"/>
        <v>CUMPLE</v>
      </c>
      <c r="AJ71" s="268">
        <f>ROUND(AG71*(1+AF$181+AF$182+AF$183+AF$188),0)</f>
        <v>0</v>
      </c>
      <c r="AK71" s="270">
        <f t="shared" si="1130"/>
        <v>0</v>
      </c>
      <c r="AL71" s="356"/>
      <c r="AM71" s="357"/>
      <c r="AN71" s="358">
        <f t="shared" si="1132"/>
        <v>0</v>
      </c>
      <c r="AO71" s="358">
        <f t="shared" si="1133"/>
        <v>0</v>
      </c>
      <c r="AP71" s="359" t="str">
        <f t="shared" si="1134"/>
        <v>CUMPLE</v>
      </c>
      <c r="AQ71" s="358">
        <f>ROUND(AN71*(1+AM$181+AM$182+AM$183+AM$188),0)</f>
        <v>0</v>
      </c>
      <c r="AR71" s="360">
        <f t="shared" si="1135"/>
        <v>0</v>
      </c>
      <c r="AS71" s="266"/>
      <c r="AT71" s="435"/>
      <c r="AU71" s="268">
        <f t="shared" si="1137"/>
        <v>0</v>
      </c>
      <c r="AV71" s="268">
        <f t="shared" si="1138"/>
        <v>0</v>
      </c>
      <c r="AW71" s="269" t="str">
        <f t="shared" si="1139"/>
        <v>CUMPLE</v>
      </c>
      <c r="AX71" s="268">
        <f>ROUND(AU71*(1+AT$181+AT$182+AT$183+AT$188),0)</f>
        <v>0</v>
      </c>
      <c r="AY71" s="270">
        <f t="shared" si="1140"/>
        <v>0</v>
      </c>
      <c r="AZ71" s="266"/>
      <c r="BA71" s="439"/>
      <c r="BB71" s="268">
        <f t="shared" si="1142"/>
        <v>0</v>
      </c>
      <c r="BC71" s="268">
        <f t="shared" si="1143"/>
        <v>0</v>
      </c>
      <c r="BD71" s="269" t="str">
        <f t="shared" si="1144"/>
        <v>CUMPLE</v>
      </c>
      <c r="BE71" s="268">
        <f>ROUND(BB71*(1+BA$181+BA$182+BA$183+BA$188),0)</f>
        <v>0</v>
      </c>
      <c r="BF71" s="270">
        <f t="shared" si="1145"/>
        <v>0</v>
      </c>
      <c r="BG71" s="266"/>
      <c r="BH71" s="267"/>
      <c r="BI71" s="268">
        <f t="shared" si="1147"/>
        <v>0</v>
      </c>
      <c r="BJ71" s="268">
        <f t="shared" si="1148"/>
        <v>0</v>
      </c>
      <c r="BK71" s="269" t="str">
        <f t="shared" si="1149"/>
        <v>CUMPLE</v>
      </c>
      <c r="BL71" s="268">
        <f>ROUND(BI71*(1+BH$181+BH$182+BH$183+BH$188),0)</f>
        <v>0</v>
      </c>
      <c r="BM71" s="270">
        <f t="shared" si="1150"/>
        <v>0</v>
      </c>
      <c r="BN71" s="266"/>
      <c r="BO71" s="196"/>
      <c r="BP71" s="268">
        <f t="shared" si="1152"/>
        <v>0</v>
      </c>
      <c r="BQ71" s="268">
        <f t="shared" si="1153"/>
        <v>0</v>
      </c>
      <c r="BR71" s="269" t="str">
        <f t="shared" si="1154"/>
        <v>CUMPLE</v>
      </c>
      <c r="BS71" s="268">
        <f>ROUND(BP71*(1+BO$181+BO$182+BO$183+BO$188),0)</f>
        <v>0</v>
      </c>
      <c r="BT71" s="270">
        <f t="shared" si="1155"/>
        <v>0</v>
      </c>
      <c r="BU71" s="266"/>
      <c r="BV71" s="267"/>
      <c r="BW71" s="268">
        <f t="shared" si="1157"/>
        <v>0</v>
      </c>
      <c r="BX71" s="268">
        <f t="shared" si="1158"/>
        <v>0</v>
      </c>
      <c r="BY71" s="269" t="str">
        <f t="shared" si="1159"/>
        <v>CUMPLE</v>
      </c>
      <c r="BZ71" s="268">
        <f>ROUND(BW71*(1+BV$181+BV$182+BV$183+BV$188),0)</f>
        <v>0</v>
      </c>
      <c r="CA71" s="270">
        <f t="shared" si="1160"/>
        <v>0</v>
      </c>
      <c r="CB71" s="266"/>
      <c r="CC71" s="267"/>
      <c r="CD71" s="268">
        <f t="shared" si="1162"/>
        <v>0</v>
      </c>
      <c r="CE71" s="268">
        <f t="shared" si="1163"/>
        <v>0</v>
      </c>
      <c r="CF71" s="269" t="str">
        <f t="shared" si="1164"/>
        <v>CUMPLE</v>
      </c>
      <c r="CG71" s="268">
        <f>ROUND(CD71*(1+CC$181+CC$182+CC$183+CC$188),0)</f>
        <v>0</v>
      </c>
      <c r="CH71" s="270">
        <f t="shared" si="1165"/>
        <v>0</v>
      </c>
      <c r="CI71" s="266"/>
      <c r="CJ71" s="267"/>
      <c r="CK71" s="268">
        <f t="shared" si="1167"/>
        <v>0</v>
      </c>
      <c r="CL71" s="268">
        <f t="shared" si="1168"/>
        <v>0</v>
      </c>
      <c r="CM71" s="269" t="str">
        <f t="shared" si="1169"/>
        <v>CUMPLE</v>
      </c>
      <c r="CN71" s="268">
        <f>ROUND(CK71*(1+CJ$181+CJ$182+CJ$183+CJ$188),0)</f>
        <v>0</v>
      </c>
      <c r="CO71" s="270">
        <f t="shared" si="1170"/>
        <v>0</v>
      </c>
      <c r="CP71" s="266"/>
      <c r="CQ71" s="267"/>
      <c r="CR71" s="268">
        <f t="shared" si="1172"/>
        <v>0</v>
      </c>
      <c r="CS71" s="268">
        <f t="shared" si="1173"/>
        <v>0</v>
      </c>
      <c r="CT71" s="269" t="str">
        <f t="shared" si="1174"/>
        <v>CUMPLE</v>
      </c>
      <c r="CU71" s="268">
        <f>ROUND(CR71*(1+CQ$181+CQ$182+CQ$183+CQ$188),0)</f>
        <v>0</v>
      </c>
      <c r="CV71" s="270">
        <f t="shared" si="1175"/>
        <v>0</v>
      </c>
      <c r="CW71" s="266"/>
      <c r="CX71" s="267"/>
      <c r="CY71" s="268">
        <f t="shared" si="1177"/>
        <v>0</v>
      </c>
      <c r="CZ71" s="268">
        <f t="shared" si="1178"/>
        <v>0</v>
      </c>
      <c r="DA71" s="269" t="str">
        <f t="shared" si="1179"/>
        <v>CUMPLE</v>
      </c>
      <c r="DB71" s="268">
        <f>ROUND(CY71*(1+CX$181+CX$182+CX$183+CX$188),0)</f>
        <v>0</v>
      </c>
      <c r="DC71" s="270">
        <f t="shared" si="1180"/>
        <v>0</v>
      </c>
      <c r="DD71" s="266"/>
      <c r="DE71" s="267"/>
      <c r="DF71" s="268">
        <f t="shared" si="1182"/>
        <v>0</v>
      </c>
      <c r="DG71" s="268">
        <f t="shared" si="1183"/>
        <v>0</v>
      </c>
      <c r="DH71" s="269" t="str">
        <f t="shared" si="1184"/>
        <v>CUMPLE</v>
      </c>
      <c r="DI71" s="268">
        <f>ROUND(DF71*(1+DE$181+DE$182+DE$183+DE$188),0)</f>
        <v>0</v>
      </c>
      <c r="DJ71" s="270">
        <f t="shared" si="1185"/>
        <v>0</v>
      </c>
      <c r="DK71" s="266"/>
      <c r="DL71" s="267"/>
      <c r="DM71" s="268">
        <f t="shared" si="1187"/>
        <v>0</v>
      </c>
      <c r="DN71" s="268">
        <f t="shared" si="1188"/>
        <v>0</v>
      </c>
      <c r="DO71" s="269" t="str">
        <f t="shared" si="1189"/>
        <v>CUMPLE</v>
      </c>
      <c r="DP71" s="268">
        <f>ROUND(DM71*(1+DL$181+DL$182+DL$183+DL$188),0)</f>
        <v>0</v>
      </c>
      <c r="DQ71" s="270">
        <f t="shared" si="1190"/>
        <v>0</v>
      </c>
      <c r="DR71" s="356"/>
      <c r="DS71" s="357"/>
      <c r="DT71" s="358">
        <f t="shared" si="1192"/>
        <v>0</v>
      </c>
      <c r="DU71" s="358">
        <f t="shared" si="1193"/>
        <v>0</v>
      </c>
      <c r="DV71" s="359" t="str">
        <f t="shared" si="1194"/>
        <v>CUMPLE</v>
      </c>
      <c r="DW71" s="358">
        <f>ROUND(DT71*(1+DS$181+DS$182+DS$183+DS$188),0)</f>
        <v>0</v>
      </c>
      <c r="DX71" s="360">
        <f t="shared" si="1195"/>
        <v>0</v>
      </c>
      <c r="DY71" s="356"/>
      <c r="DZ71" s="357"/>
      <c r="EA71" s="358">
        <f t="shared" si="1197"/>
        <v>0</v>
      </c>
      <c r="EB71" s="358">
        <f t="shared" si="1198"/>
        <v>0</v>
      </c>
      <c r="EC71" s="359" t="str">
        <f t="shared" si="1199"/>
        <v>CUMPLE</v>
      </c>
      <c r="ED71" s="358">
        <f>ROUND(EA71*(1+DZ$181+DZ$182+DZ$183+DZ$188),0)</f>
        <v>0</v>
      </c>
      <c r="EE71" s="360">
        <f t="shared" si="1200"/>
        <v>0</v>
      </c>
      <c r="EF71" s="266"/>
      <c r="EG71" s="267"/>
      <c r="EH71" s="268">
        <f t="shared" si="1202"/>
        <v>0</v>
      </c>
      <c r="EI71" s="268">
        <f t="shared" si="1203"/>
        <v>0</v>
      </c>
      <c r="EJ71" s="269" t="str">
        <f t="shared" si="1204"/>
        <v>CUMPLE</v>
      </c>
      <c r="EK71" s="268">
        <f>ROUND(EH71*(1+EG$181+EG$182+EG$183+EG$188),0)</f>
        <v>0</v>
      </c>
      <c r="EL71" s="270">
        <f t="shared" si="1205"/>
        <v>0</v>
      </c>
      <c r="EM71" s="356"/>
      <c r="EN71" s="357"/>
      <c r="EO71" s="358">
        <f t="shared" si="1207"/>
        <v>0</v>
      </c>
      <c r="EP71" s="358">
        <f t="shared" si="1208"/>
        <v>0</v>
      </c>
      <c r="EQ71" s="359" t="str">
        <f t="shared" si="1209"/>
        <v>CUMPLE</v>
      </c>
      <c r="ER71" s="358">
        <f>ROUND(EO71*(1+EN$181+EN$182+EN$183+EN$188),0)</f>
        <v>0</v>
      </c>
      <c r="ES71" s="360">
        <f t="shared" si="1210"/>
        <v>0</v>
      </c>
      <c r="ET71" s="266"/>
      <c r="EU71" s="267"/>
      <c r="EV71" s="268">
        <f t="shared" si="1212"/>
        <v>0</v>
      </c>
      <c r="EW71" s="268">
        <f t="shared" si="1213"/>
        <v>0</v>
      </c>
      <c r="EX71" s="269" t="str">
        <f t="shared" si="1214"/>
        <v>CUMPLE</v>
      </c>
      <c r="EY71" s="268">
        <f>ROUND(EV71*(1+EU$181+EU$182+EU$183+EU$188),0)</f>
        <v>0</v>
      </c>
      <c r="EZ71" s="270">
        <f t="shared" si="1215"/>
        <v>0</v>
      </c>
      <c r="FA71" s="266"/>
      <c r="FB71" s="196"/>
      <c r="FC71" s="268">
        <f t="shared" si="1217"/>
        <v>0</v>
      </c>
      <c r="FD71" s="268">
        <f t="shared" si="1218"/>
        <v>0</v>
      </c>
      <c r="FE71" s="269" t="str">
        <f t="shared" si="1219"/>
        <v>CUMPLE</v>
      </c>
      <c r="FF71" s="268">
        <f>ROUND(FC71*(1+FB$181+FB$182+FB$183+FB$188),0)</f>
        <v>0</v>
      </c>
      <c r="FG71" s="270">
        <f t="shared" si="1220"/>
        <v>0</v>
      </c>
      <c r="FH71" s="266"/>
      <c r="FI71" s="267"/>
      <c r="FJ71" s="268">
        <f t="shared" si="1222"/>
        <v>0</v>
      </c>
      <c r="FK71" s="268">
        <f t="shared" si="1223"/>
        <v>0</v>
      </c>
      <c r="FL71" s="269" t="str">
        <f t="shared" si="1224"/>
        <v>CUMPLE</v>
      </c>
      <c r="FM71" s="268">
        <f>ROUND(FJ71*(1+FI$181+FI$182+FI$183+FI$188),0)</f>
        <v>0</v>
      </c>
      <c r="FN71" s="270">
        <f t="shared" si="1225"/>
        <v>0</v>
      </c>
      <c r="FO71" s="266"/>
      <c r="FP71" s="267"/>
      <c r="FQ71" s="268">
        <f t="shared" si="1227"/>
        <v>0</v>
      </c>
      <c r="FR71" s="268">
        <f t="shared" si="1228"/>
        <v>0</v>
      </c>
      <c r="FS71" s="269" t="str">
        <f t="shared" si="1229"/>
        <v>CUMPLE</v>
      </c>
      <c r="FT71" s="268">
        <f>ROUND(FQ71*(1+FP$181+FP$182+FP$183+FP$188),0)</f>
        <v>0</v>
      </c>
      <c r="FU71" s="270">
        <f t="shared" si="1230"/>
        <v>0</v>
      </c>
      <c r="FV71" s="266"/>
      <c r="FW71" s="267"/>
      <c r="FX71" s="268">
        <f t="shared" si="1232"/>
        <v>0</v>
      </c>
      <c r="FY71" s="268">
        <f t="shared" si="1233"/>
        <v>0</v>
      </c>
      <c r="FZ71" s="269" t="str">
        <f t="shared" si="1234"/>
        <v>CUMPLE</v>
      </c>
      <c r="GA71" s="268">
        <f>ROUND(FX71*(1+FW$181+FW$182+FW$183+FW$188),0)</f>
        <v>0</v>
      </c>
      <c r="GB71" s="270">
        <f t="shared" si="1235"/>
        <v>0</v>
      </c>
      <c r="GC71" s="356"/>
      <c r="GD71" s="357"/>
      <c r="GE71" s="358">
        <f t="shared" si="1237"/>
        <v>0</v>
      </c>
      <c r="GF71" s="358">
        <f t="shared" si="1238"/>
        <v>0</v>
      </c>
      <c r="GG71" s="359" t="str">
        <f t="shared" si="1239"/>
        <v>CUMPLE</v>
      </c>
      <c r="GH71" s="358">
        <f>ROUND(GE71*(1+GD$181+GD$182+GD$183+GD$188),0)</f>
        <v>0</v>
      </c>
      <c r="GI71" s="360">
        <f t="shared" si="1240"/>
        <v>0</v>
      </c>
      <c r="GJ71" s="266"/>
      <c r="GK71" s="196"/>
      <c r="GL71" s="268">
        <f t="shared" si="1242"/>
        <v>0</v>
      </c>
      <c r="GM71" s="268">
        <f t="shared" si="1243"/>
        <v>0</v>
      </c>
      <c r="GN71" s="269" t="str">
        <f t="shared" si="1244"/>
        <v>CUMPLE</v>
      </c>
      <c r="GO71" s="268">
        <f>ROUND(GL71*(1+GK$181+GK$182+GK$183+GK$188),0)</f>
        <v>0</v>
      </c>
      <c r="GP71" s="270">
        <f t="shared" si="1245"/>
        <v>0</v>
      </c>
      <c r="GQ71" s="266"/>
      <c r="GR71" s="196"/>
      <c r="GS71" s="268">
        <f t="shared" si="1247"/>
        <v>0</v>
      </c>
      <c r="GT71" s="268">
        <f t="shared" si="1248"/>
        <v>0</v>
      </c>
      <c r="GU71" s="269" t="str">
        <f t="shared" si="1249"/>
        <v>CUMPLE</v>
      </c>
      <c r="GV71" s="268">
        <f>ROUND(GS71*(1+GR$181+GR$182+GR$183+GR$188),0)</f>
        <v>0</v>
      </c>
      <c r="GW71" s="270">
        <f t="shared" si="1250"/>
        <v>0</v>
      </c>
      <c r="GX71" s="356"/>
      <c r="GY71" s="357"/>
      <c r="GZ71" s="358">
        <f t="shared" si="1252"/>
        <v>0</v>
      </c>
      <c r="HA71" s="358">
        <f t="shared" si="1253"/>
        <v>0</v>
      </c>
      <c r="HB71" s="359" t="str">
        <f t="shared" si="1254"/>
        <v>CUMPLE</v>
      </c>
      <c r="HC71" s="358">
        <f>ROUND(GZ71*(1+GY$181+GY$182+GY$183+GY$188),0)</f>
        <v>0</v>
      </c>
      <c r="HD71" s="360">
        <f t="shared" si="1255"/>
        <v>0</v>
      </c>
      <c r="HE71" s="266"/>
      <c r="HF71" s="413"/>
      <c r="HG71" s="268">
        <f t="shared" si="1257"/>
        <v>0</v>
      </c>
      <c r="HH71" s="268">
        <f t="shared" si="1258"/>
        <v>0</v>
      </c>
      <c r="HI71" s="269" t="str">
        <f t="shared" si="1259"/>
        <v>CUMPLE</v>
      </c>
      <c r="HJ71" s="268">
        <f>ROUND(HG71*(1+HF$181+HF$182+HF$183+HF$188),0)</f>
        <v>0</v>
      </c>
      <c r="HK71" s="270">
        <f t="shared" si="1260"/>
        <v>0</v>
      </c>
      <c r="HL71" s="266"/>
      <c r="HM71" s="267"/>
      <c r="HN71" s="268">
        <f t="shared" si="1262"/>
        <v>0</v>
      </c>
      <c r="HO71" s="268">
        <f t="shared" si="1263"/>
        <v>0</v>
      </c>
      <c r="HP71" s="269" t="str">
        <f t="shared" si="1264"/>
        <v>CUMPLE</v>
      </c>
      <c r="HQ71" s="268">
        <f>ROUND(HN71*(1+HM$181+HM$182+HM$183+HM$188),0)</f>
        <v>0</v>
      </c>
      <c r="HR71" s="270">
        <f t="shared" si="1265"/>
        <v>0</v>
      </c>
      <c r="HS71" s="266"/>
      <c r="HT71" s="424">
        <v>0</v>
      </c>
      <c r="HU71" s="268">
        <f t="shared" si="1267"/>
        <v>0</v>
      </c>
      <c r="HV71" s="268">
        <f t="shared" si="1268"/>
        <v>0</v>
      </c>
      <c r="HW71" s="269" t="str">
        <f t="shared" si="1269"/>
        <v>CUMPLE</v>
      </c>
      <c r="HX71" s="268">
        <f>ROUND(HU71*(1+HT$181+HT$182+HT$183+HT$188),0)</f>
        <v>0</v>
      </c>
      <c r="HY71" s="270">
        <f t="shared" si="1270"/>
        <v>0</v>
      </c>
      <c r="HZ71" s="356"/>
      <c r="IA71" s="357"/>
      <c r="IB71" s="358">
        <f t="shared" si="1272"/>
        <v>0</v>
      </c>
      <c r="IC71" s="358">
        <f t="shared" si="1273"/>
        <v>0</v>
      </c>
      <c r="ID71" s="359" t="str">
        <f t="shared" si="1274"/>
        <v>CUMPLE</v>
      </c>
      <c r="IE71" s="358">
        <f>ROUND(IB71*(1+IA$181+IA$182+IA$183+IA$188),0)</f>
        <v>0</v>
      </c>
      <c r="IF71" s="360">
        <f t="shared" si="1275"/>
        <v>0</v>
      </c>
    </row>
    <row r="72" spans="1:240" ht="30" customHeight="1" x14ac:dyDescent="0.3">
      <c r="A72" s="174"/>
      <c r="B72" s="184">
        <v>6</v>
      </c>
      <c r="C72" s="187" t="s">
        <v>608</v>
      </c>
      <c r="D72" s="200" t="s">
        <v>672</v>
      </c>
      <c r="E72" s="187" t="s">
        <v>644</v>
      </c>
      <c r="F72" s="202"/>
      <c r="G72" s="201"/>
      <c r="H72" s="203"/>
      <c r="J72" s="364" t="s">
        <v>644</v>
      </c>
      <c r="K72" s="365"/>
      <c r="L72" s="365" t="s">
        <v>644</v>
      </c>
      <c r="M72" s="365" t="s">
        <v>644</v>
      </c>
      <c r="N72" s="365" t="s">
        <v>644</v>
      </c>
      <c r="O72" s="365" t="s">
        <v>644</v>
      </c>
      <c r="P72" s="366" t="s">
        <v>644</v>
      </c>
      <c r="Q72" s="279" t="s">
        <v>644</v>
      </c>
      <c r="R72" s="431"/>
      <c r="S72" s="280" t="s">
        <v>644</v>
      </c>
      <c r="T72" s="280" t="s">
        <v>644</v>
      </c>
      <c r="U72" s="280" t="s">
        <v>644</v>
      </c>
      <c r="V72" s="280" t="s">
        <v>644</v>
      </c>
      <c r="W72" s="281" t="s">
        <v>644</v>
      </c>
      <c r="X72" s="279" t="s">
        <v>644</v>
      </c>
      <c r="Y72" s="431"/>
      <c r="Z72" s="280" t="s">
        <v>644</v>
      </c>
      <c r="AA72" s="280" t="s">
        <v>644</v>
      </c>
      <c r="AB72" s="280" t="s">
        <v>644</v>
      </c>
      <c r="AC72" s="280" t="s">
        <v>644</v>
      </c>
      <c r="AD72" s="281" t="s">
        <v>644</v>
      </c>
      <c r="AE72" s="279" t="s">
        <v>644</v>
      </c>
      <c r="AF72" s="431"/>
      <c r="AG72" s="280" t="s">
        <v>644</v>
      </c>
      <c r="AH72" s="280" t="s">
        <v>644</v>
      </c>
      <c r="AI72" s="280" t="s">
        <v>644</v>
      </c>
      <c r="AJ72" s="280" t="s">
        <v>644</v>
      </c>
      <c r="AK72" s="281" t="s">
        <v>644</v>
      </c>
      <c r="AL72" s="364" t="s">
        <v>644</v>
      </c>
      <c r="AM72" s="365"/>
      <c r="AN72" s="365" t="s">
        <v>644</v>
      </c>
      <c r="AO72" s="365" t="s">
        <v>644</v>
      </c>
      <c r="AP72" s="365" t="s">
        <v>644</v>
      </c>
      <c r="AQ72" s="365" t="s">
        <v>644</v>
      </c>
      <c r="AR72" s="366" t="s">
        <v>644</v>
      </c>
      <c r="AS72" s="279" t="s">
        <v>644</v>
      </c>
      <c r="AT72" s="187"/>
      <c r="AU72" s="280" t="s">
        <v>644</v>
      </c>
      <c r="AV72" s="280" t="s">
        <v>644</v>
      </c>
      <c r="AW72" s="280" t="s">
        <v>644</v>
      </c>
      <c r="AX72" s="280" t="s">
        <v>644</v>
      </c>
      <c r="AY72" s="281" t="s">
        <v>644</v>
      </c>
      <c r="AZ72" s="279" t="s">
        <v>644</v>
      </c>
      <c r="BA72" s="431"/>
      <c r="BB72" s="280" t="s">
        <v>644</v>
      </c>
      <c r="BC72" s="280" t="s">
        <v>644</v>
      </c>
      <c r="BD72" s="280" t="s">
        <v>644</v>
      </c>
      <c r="BE72" s="280" t="s">
        <v>644</v>
      </c>
      <c r="BF72" s="281" t="s">
        <v>644</v>
      </c>
      <c r="BG72" s="279" t="s">
        <v>644</v>
      </c>
      <c r="BH72" s="431"/>
      <c r="BI72" s="280" t="s">
        <v>644</v>
      </c>
      <c r="BJ72" s="280" t="s">
        <v>644</v>
      </c>
      <c r="BK72" s="280" t="s">
        <v>644</v>
      </c>
      <c r="BL72" s="280" t="s">
        <v>644</v>
      </c>
      <c r="BM72" s="281" t="s">
        <v>644</v>
      </c>
      <c r="BN72" s="279" t="s">
        <v>644</v>
      </c>
      <c r="BO72" s="201"/>
      <c r="BP72" s="280" t="s">
        <v>644</v>
      </c>
      <c r="BQ72" s="280" t="s">
        <v>644</v>
      </c>
      <c r="BR72" s="280" t="s">
        <v>644</v>
      </c>
      <c r="BS72" s="280" t="s">
        <v>644</v>
      </c>
      <c r="BT72" s="281" t="s">
        <v>644</v>
      </c>
      <c r="BU72" s="279" t="s">
        <v>644</v>
      </c>
      <c r="BV72" s="431"/>
      <c r="BW72" s="280" t="s">
        <v>644</v>
      </c>
      <c r="BX72" s="280" t="s">
        <v>644</v>
      </c>
      <c r="BY72" s="280" t="s">
        <v>644</v>
      </c>
      <c r="BZ72" s="280" t="s">
        <v>644</v>
      </c>
      <c r="CA72" s="281" t="s">
        <v>644</v>
      </c>
      <c r="CB72" s="279" t="s">
        <v>644</v>
      </c>
      <c r="CC72" s="431"/>
      <c r="CD72" s="280" t="s">
        <v>644</v>
      </c>
      <c r="CE72" s="280" t="s">
        <v>644</v>
      </c>
      <c r="CF72" s="280" t="s">
        <v>644</v>
      </c>
      <c r="CG72" s="280" t="s">
        <v>644</v>
      </c>
      <c r="CH72" s="281" t="s">
        <v>644</v>
      </c>
      <c r="CI72" s="279" t="s">
        <v>644</v>
      </c>
      <c r="CJ72" s="431"/>
      <c r="CK72" s="280" t="s">
        <v>644</v>
      </c>
      <c r="CL72" s="280" t="s">
        <v>644</v>
      </c>
      <c r="CM72" s="280" t="s">
        <v>644</v>
      </c>
      <c r="CN72" s="280" t="s">
        <v>644</v>
      </c>
      <c r="CO72" s="281" t="s">
        <v>644</v>
      </c>
      <c r="CP72" s="279" t="s">
        <v>644</v>
      </c>
      <c r="CQ72" s="431"/>
      <c r="CR72" s="280" t="s">
        <v>644</v>
      </c>
      <c r="CS72" s="280" t="s">
        <v>644</v>
      </c>
      <c r="CT72" s="280" t="s">
        <v>644</v>
      </c>
      <c r="CU72" s="280" t="s">
        <v>644</v>
      </c>
      <c r="CV72" s="281" t="s">
        <v>644</v>
      </c>
      <c r="CW72" s="279" t="s">
        <v>644</v>
      </c>
      <c r="CX72" s="431"/>
      <c r="CY72" s="280" t="s">
        <v>644</v>
      </c>
      <c r="CZ72" s="280" t="s">
        <v>644</v>
      </c>
      <c r="DA72" s="280" t="s">
        <v>644</v>
      </c>
      <c r="DB72" s="280" t="s">
        <v>644</v>
      </c>
      <c r="DC72" s="281" t="s">
        <v>644</v>
      </c>
      <c r="DD72" s="279" t="s">
        <v>644</v>
      </c>
      <c r="DE72" s="431"/>
      <c r="DF72" s="280" t="s">
        <v>644</v>
      </c>
      <c r="DG72" s="280" t="s">
        <v>644</v>
      </c>
      <c r="DH72" s="280" t="s">
        <v>644</v>
      </c>
      <c r="DI72" s="280" t="s">
        <v>644</v>
      </c>
      <c r="DJ72" s="281" t="s">
        <v>644</v>
      </c>
      <c r="DK72" s="279" t="s">
        <v>644</v>
      </c>
      <c r="DL72" s="431"/>
      <c r="DM72" s="280" t="s">
        <v>644</v>
      </c>
      <c r="DN72" s="280" t="s">
        <v>644</v>
      </c>
      <c r="DO72" s="280" t="s">
        <v>644</v>
      </c>
      <c r="DP72" s="280" t="s">
        <v>644</v>
      </c>
      <c r="DQ72" s="281" t="s">
        <v>644</v>
      </c>
      <c r="DR72" s="364" t="s">
        <v>644</v>
      </c>
      <c r="DS72" s="365"/>
      <c r="DT72" s="365" t="s">
        <v>644</v>
      </c>
      <c r="DU72" s="365" t="s">
        <v>644</v>
      </c>
      <c r="DV72" s="365" t="s">
        <v>644</v>
      </c>
      <c r="DW72" s="365" t="s">
        <v>644</v>
      </c>
      <c r="DX72" s="366" t="s">
        <v>644</v>
      </c>
      <c r="DY72" s="364" t="s">
        <v>644</v>
      </c>
      <c r="DZ72" s="365"/>
      <c r="EA72" s="365" t="s">
        <v>644</v>
      </c>
      <c r="EB72" s="365" t="s">
        <v>644</v>
      </c>
      <c r="EC72" s="365" t="s">
        <v>644</v>
      </c>
      <c r="ED72" s="365" t="s">
        <v>644</v>
      </c>
      <c r="EE72" s="366" t="s">
        <v>644</v>
      </c>
      <c r="EF72" s="279" t="s">
        <v>644</v>
      </c>
      <c r="EG72" s="431"/>
      <c r="EH72" s="280" t="s">
        <v>644</v>
      </c>
      <c r="EI72" s="280" t="s">
        <v>644</v>
      </c>
      <c r="EJ72" s="280" t="s">
        <v>644</v>
      </c>
      <c r="EK72" s="280" t="s">
        <v>644</v>
      </c>
      <c r="EL72" s="281" t="s">
        <v>644</v>
      </c>
      <c r="EM72" s="364" t="s">
        <v>644</v>
      </c>
      <c r="EN72" s="365"/>
      <c r="EO72" s="365" t="s">
        <v>644</v>
      </c>
      <c r="EP72" s="365" t="s">
        <v>644</v>
      </c>
      <c r="EQ72" s="365" t="s">
        <v>644</v>
      </c>
      <c r="ER72" s="365" t="s">
        <v>644</v>
      </c>
      <c r="ES72" s="366" t="s">
        <v>644</v>
      </c>
      <c r="ET72" s="279" t="s">
        <v>644</v>
      </c>
      <c r="EU72" s="431"/>
      <c r="EV72" s="280" t="s">
        <v>644</v>
      </c>
      <c r="EW72" s="280" t="s">
        <v>644</v>
      </c>
      <c r="EX72" s="280" t="s">
        <v>644</v>
      </c>
      <c r="EY72" s="280" t="s">
        <v>644</v>
      </c>
      <c r="EZ72" s="281" t="s">
        <v>644</v>
      </c>
      <c r="FA72" s="279" t="s">
        <v>644</v>
      </c>
      <c r="FB72" s="201"/>
      <c r="FC72" s="280" t="s">
        <v>644</v>
      </c>
      <c r="FD72" s="280" t="s">
        <v>644</v>
      </c>
      <c r="FE72" s="280" t="s">
        <v>644</v>
      </c>
      <c r="FF72" s="280" t="s">
        <v>644</v>
      </c>
      <c r="FG72" s="281" t="s">
        <v>644</v>
      </c>
      <c r="FH72" s="279" t="s">
        <v>644</v>
      </c>
      <c r="FI72" s="280"/>
      <c r="FJ72" s="280" t="s">
        <v>644</v>
      </c>
      <c r="FK72" s="280" t="s">
        <v>644</v>
      </c>
      <c r="FL72" s="280" t="s">
        <v>644</v>
      </c>
      <c r="FM72" s="280" t="s">
        <v>644</v>
      </c>
      <c r="FN72" s="281" t="s">
        <v>644</v>
      </c>
      <c r="FO72" s="279" t="s">
        <v>644</v>
      </c>
      <c r="FP72" s="280"/>
      <c r="FQ72" s="280" t="s">
        <v>644</v>
      </c>
      <c r="FR72" s="280" t="s">
        <v>644</v>
      </c>
      <c r="FS72" s="280" t="s">
        <v>644</v>
      </c>
      <c r="FT72" s="280" t="s">
        <v>644</v>
      </c>
      <c r="FU72" s="281" t="s">
        <v>644</v>
      </c>
      <c r="FV72" s="279" t="s">
        <v>644</v>
      </c>
      <c r="FW72" s="280"/>
      <c r="FX72" s="280" t="s">
        <v>644</v>
      </c>
      <c r="FY72" s="280" t="s">
        <v>644</v>
      </c>
      <c r="FZ72" s="280" t="s">
        <v>644</v>
      </c>
      <c r="GA72" s="280" t="s">
        <v>644</v>
      </c>
      <c r="GB72" s="281" t="s">
        <v>644</v>
      </c>
      <c r="GC72" s="364" t="s">
        <v>644</v>
      </c>
      <c r="GD72" s="365"/>
      <c r="GE72" s="365" t="s">
        <v>644</v>
      </c>
      <c r="GF72" s="365" t="s">
        <v>644</v>
      </c>
      <c r="GG72" s="365" t="s">
        <v>644</v>
      </c>
      <c r="GH72" s="365" t="s">
        <v>644</v>
      </c>
      <c r="GI72" s="366" t="s">
        <v>644</v>
      </c>
      <c r="GJ72" s="279" t="s">
        <v>644</v>
      </c>
      <c r="GK72" s="201"/>
      <c r="GL72" s="280" t="s">
        <v>644</v>
      </c>
      <c r="GM72" s="280" t="s">
        <v>644</v>
      </c>
      <c r="GN72" s="280" t="s">
        <v>644</v>
      </c>
      <c r="GO72" s="280" t="s">
        <v>644</v>
      </c>
      <c r="GP72" s="281" t="s">
        <v>644</v>
      </c>
      <c r="GQ72" s="279" t="s">
        <v>644</v>
      </c>
      <c r="GR72" s="201"/>
      <c r="GS72" s="280" t="s">
        <v>644</v>
      </c>
      <c r="GT72" s="280" t="s">
        <v>644</v>
      </c>
      <c r="GU72" s="280" t="s">
        <v>644</v>
      </c>
      <c r="GV72" s="280" t="s">
        <v>644</v>
      </c>
      <c r="GW72" s="281" t="s">
        <v>644</v>
      </c>
      <c r="GX72" s="364" t="s">
        <v>644</v>
      </c>
      <c r="GY72" s="365"/>
      <c r="GZ72" s="365" t="s">
        <v>644</v>
      </c>
      <c r="HA72" s="365" t="s">
        <v>644</v>
      </c>
      <c r="HB72" s="365" t="s">
        <v>644</v>
      </c>
      <c r="HC72" s="365" t="s">
        <v>644</v>
      </c>
      <c r="HD72" s="366" t="s">
        <v>644</v>
      </c>
      <c r="HE72" s="279" t="s">
        <v>644</v>
      </c>
      <c r="HF72" s="414"/>
      <c r="HG72" s="280" t="s">
        <v>644</v>
      </c>
      <c r="HH72" s="280" t="s">
        <v>644</v>
      </c>
      <c r="HI72" s="280" t="s">
        <v>644</v>
      </c>
      <c r="HJ72" s="280" t="s">
        <v>644</v>
      </c>
      <c r="HK72" s="281" t="s">
        <v>644</v>
      </c>
      <c r="HL72" s="279" t="s">
        <v>644</v>
      </c>
      <c r="HM72" s="280"/>
      <c r="HN72" s="280" t="s">
        <v>644</v>
      </c>
      <c r="HO72" s="280" t="s">
        <v>644</v>
      </c>
      <c r="HP72" s="280" t="s">
        <v>644</v>
      </c>
      <c r="HQ72" s="280" t="s">
        <v>644</v>
      </c>
      <c r="HR72" s="281" t="s">
        <v>644</v>
      </c>
      <c r="HS72" s="279" t="s">
        <v>644</v>
      </c>
      <c r="HT72" s="423">
        <v>0</v>
      </c>
      <c r="HU72" s="280" t="s">
        <v>644</v>
      </c>
      <c r="HV72" s="280" t="s">
        <v>644</v>
      </c>
      <c r="HW72" s="280" t="s">
        <v>644</v>
      </c>
      <c r="HX72" s="280" t="s">
        <v>644</v>
      </c>
      <c r="HY72" s="281" t="s">
        <v>644</v>
      </c>
      <c r="HZ72" s="364" t="s">
        <v>644</v>
      </c>
      <c r="IA72" s="365"/>
      <c r="IB72" s="365" t="s">
        <v>644</v>
      </c>
      <c r="IC72" s="365" t="s">
        <v>644</v>
      </c>
      <c r="ID72" s="365" t="s">
        <v>644</v>
      </c>
      <c r="IE72" s="365" t="s">
        <v>644</v>
      </c>
      <c r="IF72" s="366" t="s">
        <v>644</v>
      </c>
    </row>
    <row r="73" spans="1:240" ht="30" customHeight="1" x14ac:dyDescent="0.3">
      <c r="A73" s="174"/>
      <c r="B73" s="184"/>
      <c r="C73" s="187" t="s">
        <v>608</v>
      </c>
      <c r="D73" s="200" t="s">
        <v>673</v>
      </c>
      <c r="E73" s="187" t="s">
        <v>644</v>
      </c>
      <c r="F73" s="202"/>
      <c r="G73" s="201"/>
      <c r="H73" s="203"/>
      <c r="J73" s="364" t="s">
        <v>644</v>
      </c>
      <c r="K73" s="365"/>
      <c r="L73" s="365" t="s">
        <v>644</v>
      </c>
      <c r="M73" s="365" t="s">
        <v>644</v>
      </c>
      <c r="N73" s="365" t="s">
        <v>644</v>
      </c>
      <c r="O73" s="365" t="s">
        <v>644</v>
      </c>
      <c r="P73" s="366" t="s">
        <v>644</v>
      </c>
      <c r="Q73" s="279" t="s">
        <v>644</v>
      </c>
      <c r="R73" s="431"/>
      <c r="S73" s="280" t="s">
        <v>644</v>
      </c>
      <c r="T73" s="280" t="s">
        <v>644</v>
      </c>
      <c r="U73" s="280" t="s">
        <v>644</v>
      </c>
      <c r="V73" s="280" t="s">
        <v>644</v>
      </c>
      <c r="W73" s="281" t="s">
        <v>644</v>
      </c>
      <c r="X73" s="279" t="s">
        <v>644</v>
      </c>
      <c r="Y73" s="431"/>
      <c r="Z73" s="280" t="s">
        <v>644</v>
      </c>
      <c r="AA73" s="280" t="s">
        <v>644</v>
      </c>
      <c r="AB73" s="280" t="s">
        <v>644</v>
      </c>
      <c r="AC73" s="280" t="s">
        <v>644</v>
      </c>
      <c r="AD73" s="281" t="s">
        <v>644</v>
      </c>
      <c r="AE73" s="279" t="s">
        <v>644</v>
      </c>
      <c r="AF73" s="431"/>
      <c r="AG73" s="280" t="s">
        <v>644</v>
      </c>
      <c r="AH73" s="280" t="s">
        <v>644</v>
      </c>
      <c r="AI73" s="280" t="s">
        <v>644</v>
      </c>
      <c r="AJ73" s="280" t="s">
        <v>644</v>
      </c>
      <c r="AK73" s="281" t="s">
        <v>644</v>
      </c>
      <c r="AL73" s="364" t="s">
        <v>644</v>
      </c>
      <c r="AM73" s="365"/>
      <c r="AN73" s="365" t="s">
        <v>644</v>
      </c>
      <c r="AO73" s="365" t="s">
        <v>644</v>
      </c>
      <c r="AP73" s="365" t="s">
        <v>644</v>
      </c>
      <c r="AQ73" s="365" t="s">
        <v>644</v>
      </c>
      <c r="AR73" s="366" t="s">
        <v>644</v>
      </c>
      <c r="AS73" s="279" t="s">
        <v>644</v>
      </c>
      <c r="AT73" s="187"/>
      <c r="AU73" s="280" t="s">
        <v>644</v>
      </c>
      <c r="AV73" s="280" t="s">
        <v>644</v>
      </c>
      <c r="AW73" s="280" t="s">
        <v>644</v>
      </c>
      <c r="AX73" s="280" t="s">
        <v>644</v>
      </c>
      <c r="AY73" s="281" t="s">
        <v>644</v>
      </c>
      <c r="AZ73" s="279" t="s">
        <v>644</v>
      </c>
      <c r="BA73" s="431"/>
      <c r="BB73" s="280" t="s">
        <v>644</v>
      </c>
      <c r="BC73" s="280" t="s">
        <v>644</v>
      </c>
      <c r="BD73" s="280" t="s">
        <v>644</v>
      </c>
      <c r="BE73" s="280" t="s">
        <v>644</v>
      </c>
      <c r="BF73" s="281" t="s">
        <v>644</v>
      </c>
      <c r="BG73" s="279" t="s">
        <v>644</v>
      </c>
      <c r="BH73" s="431"/>
      <c r="BI73" s="280" t="s">
        <v>644</v>
      </c>
      <c r="BJ73" s="280" t="s">
        <v>644</v>
      </c>
      <c r="BK73" s="280" t="s">
        <v>644</v>
      </c>
      <c r="BL73" s="280" t="s">
        <v>644</v>
      </c>
      <c r="BM73" s="281" t="s">
        <v>644</v>
      </c>
      <c r="BN73" s="279" t="s">
        <v>644</v>
      </c>
      <c r="BO73" s="201"/>
      <c r="BP73" s="280" t="s">
        <v>644</v>
      </c>
      <c r="BQ73" s="280" t="s">
        <v>644</v>
      </c>
      <c r="BR73" s="280" t="s">
        <v>644</v>
      </c>
      <c r="BS73" s="280" t="s">
        <v>644</v>
      </c>
      <c r="BT73" s="281" t="s">
        <v>644</v>
      </c>
      <c r="BU73" s="279" t="s">
        <v>644</v>
      </c>
      <c r="BV73" s="431"/>
      <c r="BW73" s="280" t="s">
        <v>644</v>
      </c>
      <c r="BX73" s="280" t="s">
        <v>644</v>
      </c>
      <c r="BY73" s="280" t="s">
        <v>644</v>
      </c>
      <c r="BZ73" s="280" t="s">
        <v>644</v>
      </c>
      <c r="CA73" s="281" t="s">
        <v>644</v>
      </c>
      <c r="CB73" s="279" t="s">
        <v>644</v>
      </c>
      <c r="CC73" s="431"/>
      <c r="CD73" s="280" t="s">
        <v>644</v>
      </c>
      <c r="CE73" s="280" t="s">
        <v>644</v>
      </c>
      <c r="CF73" s="280" t="s">
        <v>644</v>
      </c>
      <c r="CG73" s="280" t="s">
        <v>644</v>
      </c>
      <c r="CH73" s="281" t="s">
        <v>644</v>
      </c>
      <c r="CI73" s="279" t="s">
        <v>644</v>
      </c>
      <c r="CJ73" s="431"/>
      <c r="CK73" s="280" t="s">
        <v>644</v>
      </c>
      <c r="CL73" s="280" t="s">
        <v>644</v>
      </c>
      <c r="CM73" s="280" t="s">
        <v>644</v>
      </c>
      <c r="CN73" s="280" t="s">
        <v>644</v>
      </c>
      <c r="CO73" s="281" t="s">
        <v>644</v>
      </c>
      <c r="CP73" s="279" t="s">
        <v>644</v>
      </c>
      <c r="CQ73" s="431"/>
      <c r="CR73" s="280" t="s">
        <v>644</v>
      </c>
      <c r="CS73" s="280" t="s">
        <v>644</v>
      </c>
      <c r="CT73" s="280" t="s">
        <v>644</v>
      </c>
      <c r="CU73" s="280" t="s">
        <v>644</v>
      </c>
      <c r="CV73" s="281" t="s">
        <v>644</v>
      </c>
      <c r="CW73" s="279" t="s">
        <v>644</v>
      </c>
      <c r="CX73" s="431"/>
      <c r="CY73" s="280" t="s">
        <v>644</v>
      </c>
      <c r="CZ73" s="280" t="s">
        <v>644</v>
      </c>
      <c r="DA73" s="280" t="s">
        <v>644</v>
      </c>
      <c r="DB73" s="280" t="s">
        <v>644</v>
      </c>
      <c r="DC73" s="281" t="s">
        <v>644</v>
      </c>
      <c r="DD73" s="279" t="s">
        <v>644</v>
      </c>
      <c r="DE73" s="431"/>
      <c r="DF73" s="280" t="s">
        <v>644</v>
      </c>
      <c r="DG73" s="280" t="s">
        <v>644</v>
      </c>
      <c r="DH73" s="280" t="s">
        <v>644</v>
      </c>
      <c r="DI73" s="280" t="s">
        <v>644</v>
      </c>
      <c r="DJ73" s="281" t="s">
        <v>644</v>
      </c>
      <c r="DK73" s="279" t="s">
        <v>644</v>
      </c>
      <c r="DL73" s="431"/>
      <c r="DM73" s="280" t="s">
        <v>644</v>
      </c>
      <c r="DN73" s="280" t="s">
        <v>644</v>
      </c>
      <c r="DO73" s="280" t="s">
        <v>644</v>
      </c>
      <c r="DP73" s="280" t="s">
        <v>644</v>
      </c>
      <c r="DQ73" s="281" t="s">
        <v>644</v>
      </c>
      <c r="DR73" s="364" t="s">
        <v>644</v>
      </c>
      <c r="DS73" s="365"/>
      <c r="DT73" s="365" t="s">
        <v>644</v>
      </c>
      <c r="DU73" s="365" t="s">
        <v>644</v>
      </c>
      <c r="DV73" s="365" t="s">
        <v>644</v>
      </c>
      <c r="DW73" s="365" t="s">
        <v>644</v>
      </c>
      <c r="DX73" s="366" t="s">
        <v>644</v>
      </c>
      <c r="DY73" s="364" t="s">
        <v>644</v>
      </c>
      <c r="DZ73" s="365"/>
      <c r="EA73" s="365" t="s">
        <v>644</v>
      </c>
      <c r="EB73" s="365" t="s">
        <v>644</v>
      </c>
      <c r="EC73" s="365" t="s">
        <v>644</v>
      </c>
      <c r="ED73" s="365" t="s">
        <v>644</v>
      </c>
      <c r="EE73" s="366" t="s">
        <v>644</v>
      </c>
      <c r="EF73" s="279" t="s">
        <v>644</v>
      </c>
      <c r="EG73" s="431"/>
      <c r="EH73" s="280" t="s">
        <v>644</v>
      </c>
      <c r="EI73" s="280" t="s">
        <v>644</v>
      </c>
      <c r="EJ73" s="280" t="s">
        <v>644</v>
      </c>
      <c r="EK73" s="280" t="s">
        <v>644</v>
      </c>
      <c r="EL73" s="281" t="s">
        <v>644</v>
      </c>
      <c r="EM73" s="364" t="s">
        <v>644</v>
      </c>
      <c r="EN73" s="365"/>
      <c r="EO73" s="365" t="s">
        <v>644</v>
      </c>
      <c r="EP73" s="365" t="s">
        <v>644</v>
      </c>
      <c r="EQ73" s="365" t="s">
        <v>644</v>
      </c>
      <c r="ER73" s="365" t="s">
        <v>644</v>
      </c>
      <c r="ES73" s="366" t="s">
        <v>644</v>
      </c>
      <c r="ET73" s="279" t="s">
        <v>644</v>
      </c>
      <c r="EU73" s="431"/>
      <c r="EV73" s="280" t="s">
        <v>644</v>
      </c>
      <c r="EW73" s="280" t="s">
        <v>644</v>
      </c>
      <c r="EX73" s="280" t="s">
        <v>644</v>
      </c>
      <c r="EY73" s="280" t="s">
        <v>644</v>
      </c>
      <c r="EZ73" s="281" t="s">
        <v>644</v>
      </c>
      <c r="FA73" s="279" t="s">
        <v>644</v>
      </c>
      <c r="FB73" s="201"/>
      <c r="FC73" s="280" t="s">
        <v>644</v>
      </c>
      <c r="FD73" s="280" t="s">
        <v>644</v>
      </c>
      <c r="FE73" s="280" t="s">
        <v>644</v>
      </c>
      <c r="FF73" s="280" t="s">
        <v>644</v>
      </c>
      <c r="FG73" s="281" t="s">
        <v>644</v>
      </c>
      <c r="FH73" s="279" t="s">
        <v>644</v>
      </c>
      <c r="FI73" s="280"/>
      <c r="FJ73" s="280" t="s">
        <v>644</v>
      </c>
      <c r="FK73" s="280" t="s">
        <v>644</v>
      </c>
      <c r="FL73" s="280" t="s">
        <v>644</v>
      </c>
      <c r="FM73" s="280" t="s">
        <v>644</v>
      </c>
      <c r="FN73" s="281" t="s">
        <v>644</v>
      </c>
      <c r="FO73" s="279" t="s">
        <v>644</v>
      </c>
      <c r="FP73" s="280"/>
      <c r="FQ73" s="280" t="s">
        <v>644</v>
      </c>
      <c r="FR73" s="280" t="s">
        <v>644</v>
      </c>
      <c r="FS73" s="280" t="s">
        <v>644</v>
      </c>
      <c r="FT73" s="280" t="s">
        <v>644</v>
      </c>
      <c r="FU73" s="281" t="s">
        <v>644</v>
      </c>
      <c r="FV73" s="279" t="s">
        <v>644</v>
      </c>
      <c r="FW73" s="280"/>
      <c r="FX73" s="280" t="s">
        <v>644</v>
      </c>
      <c r="FY73" s="280" t="s">
        <v>644</v>
      </c>
      <c r="FZ73" s="280" t="s">
        <v>644</v>
      </c>
      <c r="GA73" s="280" t="s">
        <v>644</v>
      </c>
      <c r="GB73" s="281" t="s">
        <v>644</v>
      </c>
      <c r="GC73" s="364" t="s">
        <v>644</v>
      </c>
      <c r="GD73" s="365"/>
      <c r="GE73" s="365" t="s">
        <v>644</v>
      </c>
      <c r="GF73" s="365" t="s">
        <v>644</v>
      </c>
      <c r="GG73" s="365" t="s">
        <v>644</v>
      </c>
      <c r="GH73" s="365" t="s">
        <v>644</v>
      </c>
      <c r="GI73" s="366" t="s">
        <v>644</v>
      </c>
      <c r="GJ73" s="279" t="s">
        <v>644</v>
      </c>
      <c r="GK73" s="201"/>
      <c r="GL73" s="280" t="s">
        <v>644</v>
      </c>
      <c r="GM73" s="280" t="s">
        <v>644</v>
      </c>
      <c r="GN73" s="280" t="s">
        <v>644</v>
      </c>
      <c r="GO73" s="280" t="s">
        <v>644</v>
      </c>
      <c r="GP73" s="281" t="s">
        <v>644</v>
      </c>
      <c r="GQ73" s="279" t="s">
        <v>644</v>
      </c>
      <c r="GR73" s="201"/>
      <c r="GS73" s="280" t="s">
        <v>644</v>
      </c>
      <c r="GT73" s="280" t="s">
        <v>644</v>
      </c>
      <c r="GU73" s="280" t="s">
        <v>644</v>
      </c>
      <c r="GV73" s="280" t="s">
        <v>644</v>
      </c>
      <c r="GW73" s="281" t="s">
        <v>644</v>
      </c>
      <c r="GX73" s="364" t="s">
        <v>644</v>
      </c>
      <c r="GY73" s="365"/>
      <c r="GZ73" s="365" t="s">
        <v>644</v>
      </c>
      <c r="HA73" s="365" t="s">
        <v>644</v>
      </c>
      <c r="HB73" s="365" t="s">
        <v>644</v>
      </c>
      <c r="HC73" s="365" t="s">
        <v>644</v>
      </c>
      <c r="HD73" s="366" t="s">
        <v>644</v>
      </c>
      <c r="HE73" s="279" t="s">
        <v>644</v>
      </c>
      <c r="HF73" s="414"/>
      <c r="HG73" s="280" t="s">
        <v>644</v>
      </c>
      <c r="HH73" s="280" t="s">
        <v>644</v>
      </c>
      <c r="HI73" s="280" t="s">
        <v>644</v>
      </c>
      <c r="HJ73" s="280" t="s">
        <v>644</v>
      </c>
      <c r="HK73" s="281" t="s">
        <v>644</v>
      </c>
      <c r="HL73" s="279" t="s">
        <v>644</v>
      </c>
      <c r="HM73" s="280"/>
      <c r="HN73" s="280" t="s">
        <v>644</v>
      </c>
      <c r="HO73" s="280" t="s">
        <v>644</v>
      </c>
      <c r="HP73" s="280" t="s">
        <v>644</v>
      </c>
      <c r="HQ73" s="280" t="s">
        <v>644</v>
      </c>
      <c r="HR73" s="281" t="s">
        <v>644</v>
      </c>
      <c r="HS73" s="279" t="s">
        <v>644</v>
      </c>
      <c r="HT73" s="423">
        <v>0</v>
      </c>
      <c r="HU73" s="280" t="s">
        <v>644</v>
      </c>
      <c r="HV73" s="280" t="s">
        <v>644</v>
      </c>
      <c r="HW73" s="280" t="s">
        <v>644</v>
      </c>
      <c r="HX73" s="280" t="s">
        <v>644</v>
      </c>
      <c r="HY73" s="281" t="s">
        <v>644</v>
      </c>
      <c r="HZ73" s="364" t="s">
        <v>644</v>
      </c>
      <c r="IA73" s="365"/>
      <c r="IB73" s="365" t="s">
        <v>644</v>
      </c>
      <c r="IC73" s="365" t="s">
        <v>644</v>
      </c>
      <c r="ID73" s="365" t="s">
        <v>644</v>
      </c>
      <c r="IE73" s="365" t="s">
        <v>644</v>
      </c>
      <c r="IF73" s="366" t="s">
        <v>644</v>
      </c>
    </row>
    <row r="74" spans="1:240" ht="30" customHeight="1" x14ac:dyDescent="0.3">
      <c r="A74" s="174"/>
      <c r="B74" s="192">
        <v>6.0010000000000003</v>
      </c>
      <c r="C74" s="193">
        <v>10021</v>
      </c>
      <c r="D74" s="194" t="s">
        <v>674</v>
      </c>
      <c r="E74" s="193" t="s">
        <v>611</v>
      </c>
      <c r="F74" s="195">
        <v>68</v>
      </c>
      <c r="G74" s="196">
        <v>30949</v>
      </c>
      <c r="H74" s="197">
        <f>ROUND(G74*(1+$F$188),0)</f>
        <v>40234</v>
      </c>
      <c r="J74" s="356">
        <f>+$F74</f>
        <v>68</v>
      </c>
      <c r="K74" s="357"/>
      <c r="L74" s="358">
        <f t="shared" si="201"/>
        <v>0</v>
      </c>
      <c r="M74" s="358">
        <f t="shared" si="202"/>
        <v>0</v>
      </c>
      <c r="N74" s="359" t="str">
        <f t="shared" ref="N74" si="1276">IF(M74&gt;$H74,"SOBRE PASA","CUMPLE")</f>
        <v>CUMPLE</v>
      </c>
      <c r="O74" s="358">
        <f>ROUND(L74*(1+K$181+K$182+K$183+K$188),0)</f>
        <v>0</v>
      </c>
      <c r="P74" s="360">
        <f t="shared" si="205"/>
        <v>0</v>
      </c>
      <c r="Q74" s="266">
        <f>+$F74</f>
        <v>68</v>
      </c>
      <c r="R74" s="267">
        <v>28961</v>
      </c>
      <c r="S74" s="268">
        <f t="shared" ref="S74" si="1277">ROUND(R74,0)</f>
        <v>28961</v>
      </c>
      <c r="T74" s="268">
        <f t="shared" ref="T74" si="1278">ROUND(S74*(1+R$188),0)</f>
        <v>37649</v>
      </c>
      <c r="U74" s="269" t="str">
        <f t="shared" ref="U74" si="1279">IF(T74&gt;$H74,"SOBRE PASA","CUMPLE")</f>
        <v>CUMPLE</v>
      </c>
      <c r="V74" s="268">
        <f>ROUND(S74*(1+R$181+R$182+R$183+R$188),0)</f>
        <v>39904</v>
      </c>
      <c r="W74" s="270">
        <f t="shared" ref="W74" si="1280">ROUND(V74*Q74,0)</f>
        <v>2713472</v>
      </c>
      <c r="X74" s="266">
        <f>+$F74</f>
        <v>68</v>
      </c>
      <c r="Y74" s="267">
        <v>30900</v>
      </c>
      <c r="Z74" s="268">
        <f t="shared" ref="Z74" si="1281">ROUND(Y74,0)</f>
        <v>30900</v>
      </c>
      <c r="AA74" s="268">
        <f t="shared" ref="AA74" si="1282">ROUND(Z74*(1+Y$188),0)</f>
        <v>40170</v>
      </c>
      <c r="AB74" s="269" t="str">
        <f t="shared" ref="AB74" si="1283">IF(AA74&gt;$H74,"SOBRE PASA","CUMPLE")</f>
        <v>CUMPLE</v>
      </c>
      <c r="AC74" s="268">
        <f>ROUND(Z74*(1+Y$181+Y$182+Y$183+Y$188),0)</f>
        <v>42576</v>
      </c>
      <c r="AD74" s="270">
        <f t="shared" ref="AD74" si="1284">ROUND(AC74*X74,0)</f>
        <v>2895168</v>
      </c>
      <c r="AE74" s="266">
        <f>+$F74</f>
        <v>68</v>
      </c>
      <c r="AF74" s="267">
        <v>28659</v>
      </c>
      <c r="AG74" s="268">
        <f t="shared" ref="AG74" si="1285">ROUND(AF74,0)</f>
        <v>28659</v>
      </c>
      <c r="AH74" s="268">
        <f t="shared" ref="AH74" si="1286">ROUND(AG74*(1+AF$188),0)</f>
        <v>37257</v>
      </c>
      <c r="AI74" s="269" t="str">
        <f t="shared" ref="AI74" si="1287">IF(AH74&gt;$H74,"SOBRE PASA","CUMPLE")</f>
        <v>CUMPLE</v>
      </c>
      <c r="AJ74" s="268">
        <f>ROUND(AG74*(1+AF$181+AF$182+AF$183+AF$188),0)</f>
        <v>39488</v>
      </c>
      <c r="AK74" s="270">
        <f t="shared" ref="AK74" si="1288">ROUND(AJ74*AE74,0)</f>
        <v>2685184</v>
      </c>
      <c r="AL74" s="356">
        <f>+$F74</f>
        <v>68</v>
      </c>
      <c r="AM74" s="357"/>
      <c r="AN74" s="358">
        <f t="shared" ref="AN74" si="1289">ROUND(AM74,0)</f>
        <v>0</v>
      </c>
      <c r="AO74" s="358">
        <f t="shared" ref="AO74" si="1290">ROUND(AN74*(1+AM$188),0)</f>
        <v>0</v>
      </c>
      <c r="AP74" s="359" t="str">
        <f t="shared" ref="AP74" si="1291">IF(AO74&gt;$H74,"SOBRE PASA","CUMPLE")</f>
        <v>CUMPLE</v>
      </c>
      <c r="AQ74" s="358">
        <f>ROUND(AN74*(1+AM$181+AM$182+AM$183+AM$188),0)</f>
        <v>0</v>
      </c>
      <c r="AR74" s="360">
        <f t="shared" ref="AR74" si="1292">ROUND(AQ74*AL74,0)</f>
        <v>0</v>
      </c>
      <c r="AS74" s="266">
        <f>+$F74</f>
        <v>68</v>
      </c>
      <c r="AT74" s="434">
        <v>27975</v>
      </c>
      <c r="AU74" s="268">
        <f t="shared" ref="AU74" si="1293">ROUND(AT74,0)</f>
        <v>27975</v>
      </c>
      <c r="AV74" s="268">
        <f t="shared" ref="AV74" si="1294">ROUND(AU74*(1+AT$188),0)</f>
        <v>36368</v>
      </c>
      <c r="AW74" s="269" t="str">
        <f t="shared" ref="AW74" si="1295">IF(AV74&gt;$H74,"SOBRE PASA","CUMPLE")</f>
        <v>CUMPLE</v>
      </c>
      <c r="AX74" s="268">
        <f>ROUND(AU74*(1+AT$181+AT$182+AT$183+AT$188),0)</f>
        <v>38546</v>
      </c>
      <c r="AY74" s="270">
        <f t="shared" ref="AY74" si="1296">ROUND(AX74*AS74,0)</f>
        <v>2621128</v>
      </c>
      <c r="AZ74" s="266">
        <f>+$F74</f>
        <v>68</v>
      </c>
      <c r="BA74" s="439">
        <v>29442</v>
      </c>
      <c r="BB74" s="268">
        <f t="shared" ref="BB74" si="1297">ROUND(BA74,0)</f>
        <v>29442</v>
      </c>
      <c r="BC74" s="268">
        <f t="shared" ref="BC74" si="1298">ROUND(BB74*(1+BA$188),0)</f>
        <v>38275</v>
      </c>
      <c r="BD74" s="269" t="str">
        <f t="shared" ref="BD74" si="1299">IF(BC74&gt;$H74,"SOBRE PASA","CUMPLE")</f>
        <v>CUMPLE</v>
      </c>
      <c r="BE74" s="268">
        <f>ROUND(BB74*(1+BA$181+BA$182+BA$183+BA$188),0)</f>
        <v>40567</v>
      </c>
      <c r="BF74" s="270">
        <f t="shared" ref="BF74" si="1300">ROUND(BE74*AZ74,0)</f>
        <v>2758556</v>
      </c>
      <c r="BG74" s="266">
        <f>+$F74</f>
        <v>68</v>
      </c>
      <c r="BH74" s="196">
        <v>29246</v>
      </c>
      <c r="BI74" s="268">
        <f t="shared" ref="BI74" si="1301">ROUND(BH74,0)</f>
        <v>29246</v>
      </c>
      <c r="BJ74" s="268">
        <f t="shared" ref="BJ74" si="1302">ROUND(BI74*(1+BH$188),0)</f>
        <v>38020</v>
      </c>
      <c r="BK74" s="269" t="str">
        <f t="shared" ref="BK74" si="1303">IF(BJ74&gt;$H74,"SOBRE PASA","CUMPLE")</f>
        <v>CUMPLE</v>
      </c>
      <c r="BL74" s="268">
        <f>ROUND(BI74*(1+BH$181+BH$182+BH$183+BH$188),0)</f>
        <v>40297</v>
      </c>
      <c r="BM74" s="270">
        <f t="shared" ref="BM74" si="1304">ROUND(BL74*BG74,0)</f>
        <v>2740196</v>
      </c>
      <c r="BN74" s="266">
        <f>+$F74</f>
        <v>68</v>
      </c>
      <c r="BO74" s="196">
        <v>28068</v>
      </c>
      <c r="BP74" s="268">
        <f t="shared" ref="BP74" si="1305">ROUND(BO74,0)</f>
        <v>28068</v>
      </c>
      <c r="BQ74" s="268">
        <f t="shared" ref="BQ74" si="1306">ROUND(BP74*(1+BO$188),0)</f>
        <v>36488</v>
      </c>
      <c r="BR74" s="269" t="str">
        <f t="shared" ref="BR74" si="1307">IF(BQ74&gt;$H74,"SOBRE PASA","CUMPLE")</f>
        <v>CUMPLE</v>
      </c>
      <c r="BS74" s="268">
        <f>ROUND(BP74*(1+BO$181+BO$182+BO$183+BO$188),0)</f>
        <v>38674</v>
      </c>
      <c r="BT74" s="270">
        <f t="shared" ref="BT74" si="1308">ROUND(BS74*BN74,0)</f>
        <v>2629832</v>
      </c>
      <c r="BU74" s="266">
        <f>+$F74</f>
        <v>68</v>
      </c>
      <c r="BV74" s="441">
        <v>29405</v>
      </c>
      <c r="BW74" s="268">
        <f t="shared" ref="BW74" si="1309">ROUND(BV74,0)</f>
        <v>29405</v>
      </c>
      <c r="BX74" s="268">
        <f t="shared" ref="BX74" si="1310">ROUND(BW74*(1+BV$188),0)</f>
        <v>38227</v>
      </c>
      <c r="BY74" s="269" t="str">
        <f t="shared" ref="BY74" si="1311">IF(BX74&gt;$H74,"SOBRE PASA","CUMPLE")</f>
        <v>CUMPLE</v>
      </c>
      <c r="BZ74" s="268">
        <f>ROUND(BW74*(1+BV$181+BV$182+BV$183+BV$188),0)</f>
        <v>40516</v>
      </c>
      <c r="CA74" s="270">
        <f t="shared" ref="CA74" si="1312">ROUND(BZ74*BU74,0)</f>
        <v>2755088</v>
      </c>
      <c r="CB74" s="266">
        <f>+$F74</f>
        <v>68</v>
      </c>
      <c r="CC74" s="267">
        <v>28688</v>
      </c>
      <c r="CD74" s="268">
        <f t="shared" ref="CD74" si="1313">ROUND(CC74,0)</f>
        <v>28688</v>
      </c>
      <c r="CE74" s="268">
        <f t="shared" ref="CE74" si="1314">ROUND(CD74*(1+CC$188),0)</f>
        <v>37294</v>
      </c>
      <c r="CF74" s="269" t="str">
        <f t="shared" ref="CF74" si="1315">IF(CE74&gt;$H74,"SOBRE PASA","CUMPLE")</f>
        <v>CUMPLE</v>
      </c>
      <c r="CG74" s="268">
        <f>ROUND(CD74*(1+CC$181+CC$182+CC$183+CC$188),0)</f>
        <v>39528</v>
      </c>
      <c r="CH74" s="270">
        <f t="shared" ref="CH74" si="1316">ROUND(CG74*CB74,0)</f>
        <v>2687904</v>
      </c>
      <c r="CI74" s="266">
        <f>+$F74</f>
        <v>68</v>
      </c>
      <c r="CJ74" s="267">
        <v>29587</v>
      </c>
      <c r="CK74" s="268">
        <f t="shared" ref="CK74" si="1317">ROUND(CJ74,0)</f>
        <v>29587</v>
      </c>
      <c r="CL74" s="268">
        <f t="shared" ref="CL74" si="1318">ROUND(CK74*(1+CJ$188),0)</f>
        <v>38463</v>
      </c>
      <c r="CM74" s="269" t="str">
        <f t="shared" ref="CM74" si="1319">IF(CL74&gt;$H74,"SOBRE PASA","CUMPLE")</f>
        <v>CUMPLE</v>
      </c>
      <c r="CN74" s="268">
        <f>ROUND(CK74*(1+CJ$181+CJ$182+CJ$183+CJ$188),0)</f>
        <v>40767</v>
      </c>
      <c r="CO74" s="270">
        <f t="shared" ref="CO74" si="1320">ROUND(CN74*CI74,0)</f>
        <v>2772156</v>
      </c>
      <c r="CP74" s="266">
        <f>+$F74</f>
        <v>68</v>
      </c>
      <c r="CQ74" s="267">
        <v>29222</v>
      </c>
      <c r="CR74" s="268">
        <f t="shared" ref="CR74" si="1321">ROUND(CQ74,0)</f>
        <v>29222</v>
      </c>
      <c r="CS74" s="268">
        <f t="shared" ref="CS74" si="1322">ROUND(CR74*(1+CQ$188),0)</f>
        <v>37989</v>
      </c>
      <c r="CT74" s="269" t="str">
        <f t="shared" ref="CT74" si="1323">IF(CS74&gt;$H74,"SOBRE PASA","CUMPLE")</f>
        <v>CUMPLE</v>
      </c>
      <c r="CU74" s="268">
        <f>ROUND(CR74*(1+CQ$181+CQ$182+CQ$183+CQ$188),0)</f>
        <v>40264</v>
      </c>
      <c r="CV74" s="270">
        <f t="shared" ref="CV74" si="1324">ROUND(CU74*CP74,0)</f>
        <v>2737952</v>
      </c>
      <c r="CW74" s="266">
        <f>+$F74</f>
        <v>68</v>
      </c>
      <c r="CX74" s="196">
        <v>29399</v>
      </c>
      <c r="CY74" s="268">
        <f t="shared" ref="CY74" si="1325">ROUND(CX74,0)</f>
        <v>29399</v>
      </c>
      <c r="CZ74" s="268">
        <f t="shared" ref="CZ74" si="1326">ROUND(CY74*(1+CX$188),0)</f>
        <v>38219</v>
      </c>
      <c r="DA74" s="269" t="str">
        <f t="shared" ref="DA74" si="1327">IF(CZ74&gt;$H74,"SOBRE PASA","CUMPLE")</f>
        <v>CUMPLE</v>
      </c>
      <c r="DB74" s="268">
        <f>ROUND(CY74*(1+CX$181+CX$182+CX$183+CX$188),0)</f>
        <v>40508</v>
      </c>
      <c r="DC74" s="270">
        <f t="shared" ref="DC74" si="1328">ROUND(DB74*CW74,0)</f>
        <v>2754544</v>
      </c>
      <c r="DD74" s="266">
        <f>+$F74</f>
        <v>68</v>
      </c>
      <c r="DE74" s="267">
        <v>28560</v>
      </c>
      <c r="DF74" s="268">
        <f t="shared" ref="DF74" si="1329">ROUND(DE74,0)</f>
        <v>28560</v>
      </c>
      <c r="DG74" s="268">
        <f t="shared" ref="DG74" si="1330">ROUND(DF74*(1+DE$188),0)</f>
        <v>37128</v>
      </c>
      <c r="DH74" s="269" t="str">
        <f t="shared" ref="DH74" si="1331">IF(DG74&gt;$H74,"SOBRE PASA","CUMPLE")</f>
        <v>CUMPLE</v>
      </c>
      <c r="DI74" s="268">
        <f>ROUND(DF74*(1+DE$181+DE$182+DE$183+DE$188),0)</f>
        <v>39352</v>
      </c>
      <c r="DJ74" s="270">
        <f t="shared" ref="DJ74" si="1332">ROUND(DI74*DD74,0)</f>
        <v>2675936</v>
      </c>
      <c r="DK74" s="266">
        <f>+$F74</f>
        <v>68</v>
      </c>
      <c r="DL74" s="267">
        <v>29309</v>
      </c>
      <c r="DM74" s="268">
        <f t="shared" ref="DM74" si="1333">ROUND(DL74,0)</f>
        <v>29309</v>
      </c>
      <c r="DN74" s="268">
        <f t="shared" ref="DN74" si="1334">ROUND(DM74*(1+DL$188),0)</f>
        <v>38102</v>
      </c>
      <c r="DO74" s="269" t="str">
        <f t="shared" ref="DO74" si="1335">IF(DN74&gt;$H74,"SOBRE PASA","CUMPLE")</f>
        <v>CUMPLE</v>
      </c>
      <c r="DP74" s="268">
        <f>ROUND(DM74*(1+DL$181+DL$182+DL$183+DL$188),0)</f>
        <v>40384</v>
      </c>
      <c r="DQ74" s="270">
        <f t="shared" ref="DQ74" si="1336">ROUND(DP74*DK74,0)</f>
        <v>2746112</v>
      </c>
      <c r="DR74" s="356">
        <f>+$F74</f>
        <v>68</v>
      </c>
      <c r="DS74" s="357"/>
      <c r="DT74" s="358">
        <f t="shared" ref="DT74" si="1337">ROUND(DS74,0)</f>
        <v>0</v>
      </c>
      <c r="DU74" s="358">
        <f t="shared" ref="DU74" si="1338">ROUND(DT74*(1+DS$188),0)</f>
        <v>0</v>
      </c>
      <c r="DV74" s="359" t="str">
        <f t="shared" ref="DV74" si="1339">IF(DU74&gt;$H74,"SOBRE PASA","CUMPLE")</f>
        <v>CUMPLE</v>
      </c>
      <c r="DW74" s="358">
        <f>ROUND(DT74*(1+DS$181+DS$182+DS$183+DS$188),0)</f>
        <v>0</v>
      </c>
      <c r="DX74" s="360">
        <f t="shared" ref="DX74" si="1340">ROUND(DW74*DR74,0)</f>
        <v>0</v>
      </c>
      <c r="DY74" s="356">
        <f>+$F74</f>
        <v>68</v>
      </c>
      <c r="DZ74" s="357"/>
      <c r="EA74" s="358">
        <f t="shared" ref="EA74" si="1341">ROUND(DZ74,0)</f>
        <v>0</v>
      </c>
      <c r="EB74" s="358">
        <f t="shared" ref="EB74" si="1342">ROUND(EA74*(1+DZ$188),0)</f>
        <v>0</v>
      </c>
      <c r="EC74" s="359" t="str">
        <f t="shared" ref="EC74" si="1343">IF(EB74&gt;$H74,"SOBRE PASA","CUMPLE")</f>
        <v>CUMPLE</v>
      </c>
      <c r="ED74" s="358">
        <f>ROUND(EA74*(1+DZ$181+DZ$182+DZ$183+DZ$188),0)</f>
        <v>0</v>
      </c>
      <c r="EE74" s="360">
        <f t="shared" ref="EE74" si="1344">ROUND(ED74*DY74,0)</f>
        <v>0</v>
      </c>
      <c r="EF74" s="266">
        <f>+$F74</f>
        <v>68</v>
      </c>
      <c r="EG74" s="267">
        <v>28526</v>
      </c>
      <c r="EH74" s="268">
        <f t="shared" ref="EH74" si="1345">ROUND(EG74,0)</f>
        <v>28526</v>
      </c>
      <c r="EI74" s="268">
        <f t="shared" ref="EI74" si="1346">ROUND(EH74*(1+EG$188),0)</f>
        <v>37084</v>
      </c>
      <c r="EJ74" s="269" t="str">
        <f t="shared" ref="EJ74" si="1347">IF(EI74&gt;$H74,"SOBRE PASA","CUMPLE")</f>
        <v>CUMPLE</v>
      </c>
      <c r="EK74" s="268">
        <f>ROUND(EH74*(1+EG$181+EG$182+EG$183+EG$188),0)</f>
        <v>39305</v>
      </c>
      <c r="EL74" s="270">
        <f t="shared" ref="EL74" si="1348">ROUND(EK74*EF74,0)</f>
        <v>2672740</v>
      </c>
      <c r="EM74" s="356">
        <f>+$F74</f>
        <v>68</v>
      </c>
      <c r="EN74" s="357"/>
      <c r="EO74" s="358">
        <f t="shared" ref="EO74" si="1349">ROUND(EN74,0)</f>
        <v>0</v>
      </c>
      <c r="EP74" s="358">
        <f t="shared" ref="EP74" si="1350">ROUND(EO74*(1+EN$188),0)</f>
        <v>0</v>
      </c>
      <c r="EQ74" s="359" t="str">
        <f t="shared" ref="EQ74" si="1351">IF(EP74&gt;$H74,"SOBRE PASA","CUMPLE")</f>
        <v>CUMPLE</v>
      </c>
      <c r="ER74" s="358">
        <f>ROUND(EO74*(1+EN$181+EN$182+EN$183+EN$188),0)</f>
        <v>0</v>
      </c>
      <c r="ES74" s="360">
        <f t="shared" ref="ES74" si="1352">ROUND(ER74*EM74,0)</f>
        <v>0</v>
      </c>
      <c r="ET74" s="266">
        <f>+$F74</f>
        <v>68</v>
      </c>
      <c r="EU74" s="267">
        <v>30021</v>
      </c>
      <c r="EV74" s="268">
        <f t="shared" ref="EV74" si="1353">ROUND(EU74,0)</f>
        <v>30021</v>
      </c>
      <c r="EW74" s="268">
        <f t="shared" ref="EW74" si="1354">ROUND(EV74*(1+EU$188),0)</f>
        <v>39027</v>
      </c>
      <c r="EX74" s="269" t="str">
        <f t="shared" ref="EX74" si="1355">IF(EW74&gt;$H74,"SOBRE PASA","CUMPLE")</f>
        <v>CUMPLE</v>
      </c>
      <c r="EY74" s="268">
        <f>ROUND(EV74*(1+EU$181+EU$182+EU$183+EU$188),0)</f>
        <v>41365</v>
      </c>
      <c r="EZ74" s="270">
        <f t="shared" ref="EZ74" si="1356">ROUND(EY74*ET74,0)</f>
        <v>2812820</v>
      </c>
      <c r="FA74" s="266">
        <f>+$F74</f>
        <v>68</v>
      </c>
      <c r="FB74" s="196">
        <v>29361</v>
      </c>
      <c r="FC74" s="268">
        <f t="shared" ref="FC74" si="1357">ROUND(FB74,0)</f>
        <v>29361</v>
      </c>
      <c r="FD74" s="268">
        <f t="shared" ref="FD74" si="1358">ROUND(FC74*(1+FB$188),0)</f>
        <v>38169</v>
      </c>
      <c r="FE74" s="269" t="str">
        <f t="shared" ref="FE74" si="1359">IF(FD74&gt;$H74,"SOBRE PASA","CUMPLE")</f>
        <v>CUMPLE</v>
      </c>
      <c r="FF74" s="268">
        <f>ROUND(FC74*(1+FB$181+FB$182+FB$183+FB$188),0)</f>
        <v>40456</v>
      </c>
      <c r="FG74" s="270">
        <f t="shared" ref="FG74" si="1360">ROUND(FF74*FA74,0)</f>
        <v>2751008</v>
      </c>
      <c r="FH74" s="266">
        <f>+$F74</f>
        <v>68</v>
      </c>
      <c r="FI74" s="267">
        <v>28864</v>
      </c>
      <c r="FJ74" s="268">
        <f t="shared" ref="FJ74" si="1361">ROUND(FI74,0)</f>
        <v>28864</v>
      </c>
      <c r="FK74" s="268">
        <f t="shared" ref="FK74" si="1362">ROUND(FJ74*(1+FI$188),0)</f>
        <v>37523</v>
      </c>
      <c r="FL74" s="269" t="str">
        <f t="shared" ref="FL74" si="1363">IF(FK74&gt;$H74,"SOBRE PASA","CUMPLE")</f>
        <v>CUMPLE</v>
      </c>
      <c r="FM74" s="268">
        <f>ROUND(FJ74*(1+FI$181+FI$182+FI$183+FI$188),0)</f>
        <v>39771</v>
      </c>
      <c r="FN74" s="270">
        <f t="shared" ref="FN74" si="1364">ROUND(FM74*FH74,0)</f>
        <v>2704428</v>
      </c>
      <c r="FO74" s="266">
        <f>+$F74</f>
        <v>68</v>
      </c>
      <c r="FP74" s="267" t="s">
        <v>864</v>
      </c>
      <c r="FQ74" s="268">
        <f t="shared" ref="FQ74" si="1365">ROUND(FP74,0)</f>
        <v>28636</v>
      </c>
      <c r="FR74" s="268">
        <f t="shared" ref="FR74" si="1366">ROUND(FQ74*(1+FP$188),0)</f>
        <v>37227</v>
      </c>
      <c r="FS74" s="269" t="str">
        <f t="shared" ref="FS74" si="1367">IF(FR74&gt;$H74,"SOBRE PASA","CUMPLE")</f>
        <v>CUMPLE</v>
      </c>
      <c r="FT74" s="268">
        <f>ROUND(FQ74*(1+FP$181+FP$182+FP$183+FP$188),0)</f>
        <v>39457</v>
      </c>
      <c r="FU74" s="270">
        <f t="shared" ref="FU74" si="1368">ROUND(FT74*FO74,0)</f>
        <v>2683076</v>
      </c>
      <c r="FV74" s="266">
        <f>+$F74</f>
        <v>68</v>
      </c>
      <c r="FW74" s="267">
        <v>29114</v>
      </c>
      <c r="FX74" s="268">
        <f t="shared" ref="FX74" si="1369">ROUND(FW74,0)</f>
        <v>29114</v>
      </c>
      <c r="FY74" s="268">
        <f t="shared" ref="FY74" si="1370">ROUND(FX74*(1+FW$188),0)</f>
        <v>37848</v>
      </c>
      <c r="FZ74" s="269" t="str">
        <f t="shared" ref="FZ74" si="1371">IF(FY74&gt;$H74,"SOBRE PASA","CUMPLE")</f>
        <v>CUMPLE</v>
      </c>
      <c r="GA74" s="268">
        <f>ROUND(FX74*(1+FW$181+FW$182+FW$183+FW$188),0)</f>
        <v>40115</v>
      </c>
      <c r="GB74" s="270">
        <f t="shared" ref="GB74" si="1372">ROUND(GA74*FV74,0)</f>
        <v>2727820</v>
      </c>
      <c r="GC74" s="356">
        <f>+$F74</f>
        <v>68</v>
      </c>
      <c r="GD74" s="357"/>
      <c r="GE74" s="358">
        <f t="shared" ref="GE74" si="1373">ROUND(GD74,0)</f>
        <v>0</v>
      </c>
      <c r="GF74" s="358">
        <f t="shared" ref="GF74" si="1374">ROUND(GE74*(1+GD$188),0)</f>
        <v>0</v>
      </c>
      <c r="GG74" s="359" t="str">
        <f t="shared" ref="GG74" si="1375">IF(GF74&gt;$H74,"SOBRE PASA","CUMPLE")</f>
        <v>CUMPLE</v>
      </c>
      <c r="GH74" s="358">
        <f>ROUND(GE74*(1+GD$181+GD$182+GD$183+GD$188),0)</f>
        <v>0</v>
      </c>
      <c r="GI74" s="360">
        <f t="shared" ref="GI74" si="1376">ROUND(GH74*GC74,0)</f>
        <v>0</v>
      </c>
      <c r="GJ74" s="266">
        <f>+$F74</f>
        <v>68</v>
      </c>
      <c r="GK74" s="196">
        <v>29446</v>
      </c>
      <c r="GL74" s="268">
        <f t="shared" ref="GL74" si="1377">ROUND(GK74,0)</f>
        <v>29446</v>
      </c>
      <c r="GM74" s="268">
        <f t="shared" ref="GM74" si="1378">ROUND(GL74*(1+GK$188),0)</f>
        <v>38280</v>
      </c>
      <c r="GN74" s="269" t="str">
        <f t="shared" ref="GN74" si="1379">IF(GM74&gt;$H74,"SOBRE PASA","CUMPLE")</f>
        <v>CUMPLE</v>
      </c>
      <c r="GO74" s="268">
        <f>ROUND(GL74*(1+GK$181+GK$182+GK$183+GK$188),0)</f>
        <v>40573</v>
      </c>
      <c r="GP74" s="270">
        <f t="shared" ref="GP74" si="1380">ROUND(GO74*GJ74,0)</f>
        <v>2758964</v>
      </c>
      <c r="GQ74" s="266">
        <f>+$F74</f>
        <v>68</v>
      </c>
      <c r="GR74" s="407">
        <v>29507</v>
      </c>
      <c r="GS74" s="268">
        <f t="shared" ref="GS74" si="1381">ROUND(GR74,0)</f>
        <v>29507</v>
      </c>
      <c r="GT74" s="268">
        <f t="shared" ref="GT74" si="1382">ROUND(GS74*(1+GR$188),0)</f>
        <v>38359</v>
      </c>
      <c r="GU74" s="269" t="str">
        <f t="shared" ref="GU74" si="1383">IF(GT74&gt;$H74,"SOBRE PASA","CUMPLE")</f>
        <v>CUMPLE</v>
      </c>
      <c r="GV74" s="268">
        <f>ROUND(GS74*(1+GR$181+GR$182+GR$183+GR$188),0)</f>
        <v>40657</v>
      </c>
      <c r="GW74" s="270">
        <f t="shared" ref="GW74" si="1384">ROUND(GV74*GQ74,0)</f>
        <v>2764676</v>
      </c>
      <c r="GX74" s="356">
        <f>+$F74</f>
        <v>68</v>
      </c>
      <c r="GY74" s="357"/>
      <c r="GZ74" s="358">
        <f t="shared" ref="GZ74" si="1385">ROUND(GY74,0)</f>
        <v>0</v>
      </c>
      <c r="HA74" s="358">
        <f t="shared" ref="HA74" si="1386">ROUND(GZ74*(1+GY$188),0)</f>
        <v>0</v>
      </c>
      <c r="HB74" s="359" t="str">
        <f t="shared" ref="HB74" si="1387">IF(HA74&gt;$H74,"SOBRE PASA","CUMPLE")</f>
        <v>CUMPLE</v>
      </c>
      <c r="HC74" s="358">
        <f>ROUND(GZ74*(1+GY$181+GY$182+GY$183+GY$188),0)</f>
        <v>0</v>
      </c>
      <c r="HD74" s="360">
        <f t="shared" ref="HD74" si="1388">ROUND(HC74*GX74,0)</f>
        <v>0</v>
      </c>
      <c r="HE74" s="266">
        <f>+$F74</f>
        <v>68</v>
      </c>
      <c r="HF74" s="411">
        <v>29198</v>
      </c>
      <c r="HG74" s="268">
        <f t="shared" ref="HG74" si="1389">ROUND(HF74,0)</f>
        <v>29198</v>
      </c>
      <c r="HH74" s="268">
        <f t="shared" ref="HH74" si="1390">ROUND(HG74*(1+HF$188),0)</f>
        <v>37957</v>
      </c>
      <c r="HI74" s="269" t="str">
        <f t="shared" ref="HI74" si="1391">IF(HH74&gt;$H74,"SOBRE PASA","CUMPLE")</f>
        <v>CUMPLE</v>
      </c>
      <c r="HJ74" s="268">
        <f>ROUND(HG74*(1+HF$181+HF$182+HF$183+HF$188),0)</f>
        <v>40231</v>
      </c>
      <c r="HK74" s="270">
        <f t="shared" ref="HK74" si="1392">ROUND(HJ74*HE74,0)</f>
        <v>2735708</v>
      </c>
      <c r="HL74" s="266">
        <f>+$F74</f>
        <v>68</v>
      </c>
      <c r="HM74" s="417">
        <v>29442</v>
      </c>
      <c r="HN74" s="268">
        <f t="shared" ref="HN74" si="1393">ROUND(HM74,0)</f>
        <v>29442</v>
      </c>
      <c r="HO74" s="268">
        <f t="shared" ref="HO74" si="1394">ROUND(HN74*(1+HM$188),0)</f>
        <v>38275</v>
      </c>
      <c r="HP74" s="269" t="str">
        <f t="shared" ref="HP74" si="1395">IF(HO74&gt;$H74,"SOBRE PASA","CUMPLE")</f>
        <v>CUMPLE</v>
      </c>
      <c r="HQ74" s="268">
        <f>ROUND(HN74*(1+HM$181+HM$182+HM$183+HM$188),0)</f>
        <v>40567</v>
      </c>
      <c r="HR74" s="270">
        <f t="shared" ref="HR74" si="1396">ROUND(HQ74*HL74,0)</f>
        <v>2758556</v>
      </c>
      <c r="HS74" s="266">
        <f>+$F74</f>
        <v>68</v>
      </c>
      <c r="HT74" s="196">
        <v>29325</v>
      </c>
      <c r="HU74" s="268">
        <f t="shared" ref="HU74" si="1397">ROUND(HT74,0)</f>
        <v>29325</v>
      </c>
      <c r="HV74" s="268">
        <f t="shared" ref="HV74" si="1398">ROUND(HU74*(1+HT$188),0)</f>
        <v>38123</v>
      </c>
      <c r="HW74" s="269" t="str">
        <f t="shared" ref="HW74" si="1399">IF(HV74&gt;$H74,"SOBRE PASA","CUMPLE")</f>
        <v>CUMPLE</v>
      </c>
      <c r="HX74" s="268">
        <f>ROUND(HU74*(1+HT$181+HT$182+HT$183+HT$188),0)</f>
        <v>40406</v>
      </c>
      <c r="HY74" s="270">
        <f t="shared" ref="HY74" si="1400">ROUND(HX74*HS74,0)</f>
        <v>2747608</v>
      </c>
      <c r="HZ74" s="356">
        <f>+$F74</f>
        <v>68</v>
      </c>
      <c r="IA74" s="357"/>
      <c r="IB74" s="358">
        <f t="shared" ref="IB74" si="1401">ROUND(IA74,0)</f>
        <v>0</v>
      </c>
      <c r="IC74" s="358">
        <f t="shared" ref="IC74" si="1402">ROUND(IB74*(1+IA$188),0)</f>
        <v>0</v>
      </c>
      <c r="ID74" s="359" t="str">
        <f t="shared" ref="ID74" si="1403">IF(IC74&gt;$H74,"SOBRE PASA","CUMPLE")</f>
        <v>CUMPLE</v>
      </c>
      <c r="IE74" s="358">
        <f>ROUND(IB74*(1+IA$181+IA$182+IA$183+IA$188),0)</f>
        <v>0</v>
      </c>
      <c r="IF74" s="360">
        <f t="shared" ref="IF74" si="1404">ROUND(IE74*HZ74,0)</f>
        <v>0</v>
      </c>
    </row>
    <row r="75" spans="1:240" ht="30" customHeight="1" x14ac:dyDescent="0.3">
      <c r="A75" s="174"/>
      <c r="B75" s="184"/>
      <c r="C75" s="187" t="s">
        <v>608</v>
      </c>
      <c r="D75" s="200" t="s">
        <v>675</v>
      </c>
      <c r="E75" s="187" t="s">
        <v>644</v>
      </c>
      <c r="F75" s="202"/>
      <c r="G75" s="201"/>
      <c r="H75" s="203"/>
      <c r="J75" s="364" t="s">
        <v>644</v>
      </c>
      <c r="K75" s="365"/>
      <c r="L75" s="365" t="s">
        <v>644</v>
      </c>
      <c r="M75" s="365" t="s">
        <v>644</v>
      </c>
      <c r="N75" s="365" t="s">
        <v>644</v>
      </c>
      <c r="O75" s="365" t="s">
        <v>644</v>
      </c>
      <c r="P75" s="366" t="s">
        <v>644</v>
      </c>
      <c r="Q75" s="279" t="s">
        <v>644</v>
      </c>
      <c r="R75" s="431"/>
      <c r="S75" s="280" t="s">
        <v>644</v>
      </c>
      <c r="T75" s="280" t="s">
        <v>644</v>
      </c>
      <c r="U75" s="280" t="s">
        <v>644</v>
      </c>
      <c r="V75" s="280" t="s">
        <v>644</v>
      </c>
      <c r="W75" s="281" t="s">
        <v>644</v>
      </c>
      <c r="X75" s="279" t="s">
        <v>644</v>
      </c>
      <c r="Y75" s="431"/>
      <c r="Z75" s="280" t="s">
        <v>644</v>
      </c>
      <c r="AA75" s="280" t="s">
        <v>644</v>
      </c>
      <c r="AB75" s="280" t="s">
        <v>644</v>
      </c>
      <c r="AC75" s="280" t="s">
        <v>644</v>
      </c>
      <c r="AD75" s="281" t="s">
        <v>644</v>
      </c>
      <c r="AE75" s="279" t="s">
        <v>644</v>
      </c>
      <c r="AF75" s="431"/>
      <c r="AG75" s="280" t="s">
        <v>644</v>
      </c>
      <c r="AH75" s="280" t="s">
        <v>644</v>
      </c>
      <c r="AI75" s="280" t="s">
        <v>644</v>
      </c>
      <c r="AJ75" s="280" t="s">
        <v>644</v>
      </c>
      <c r="AK75" s="281" t="s">
        <v>644</v>
      </c>
      <c r="AL75" s="364" t="s">
        <v>644</v>
      </c>
      <c r="AM75" s="365"/>
      <c r="AN75" s="365" t="s">
        <v>644</v>
      </c>
      <c r="AO75" s="365" t="s">
        <v>644</v>
      </c>
      <c r="AP75" s="365" t="s">
        <v>644</v>
      </c>
      <c r="AQ75" s="365" t="s">
        <v>644</v>
      </c>
      <c r="AR75" s="366" t="s">
        <v>644</v>
      </c>
      <c r="AS75" s="279" t="s">
        <v>644</v>
      </c>
      <c r="AT75" s="187"/>
      <c r="AU75" s="280" t="s">
        <v>644</v>
      </c>
      <c r="AV75" s="280" t="s">
        <v>644</v>
      </c>
      <c r="AW75" s="280" t="s">
        <v>644</v>
      </c>
      <c r="AX75" s="280" t="s">
        <v>644</v>
      </c>
      <c r="AY75" s="281" t="s">
        <v>644</v>
      </c>
      <c r="AZ75" s="279" t="s">
        <v>644</v>
      </c>
      <c r="BA75" s="431"/>
      <c r="BB75" s="280" t="s">
        <v>644</v>
      </c>
      <c r="BC75" s="280" t="s">
        <v>644</v>
      </c>
      <c r="BD75" s="280" t="s">
        <v>644</v>
      </c>
      <c r="BE75" s="280" t="s">
        <v>644</v>
      </c>
      <c r="BF75" s="281" t="s">
        <v>644</v>
      </c>
      <c r="BG75" s="279" t="s">
        <v>644</v>
      </c>
      <c r="BH75" s="431"/>
      <c r="BI75" s="280" t="s">
        <v>644</v>
      </c>
      <c r="BJ75" s="280" t="s">
        <v>644</v>
      </c>
      <c r="BK75" s="280" t="s">
        <v>644</v>
      </c>
      <c r="BL75" s="280" t="s">
        <v>644</v>
      </c>
      <c r="BM75" s="281" t="s">
        <v>644</v>
      </c>
      <c r="BN75" s="279" t="s">
        <v>644</v>
      </c>
      <c r="BO75" s="201"/>
      <c r="BP75" s="280" t="s">
        <v>644</v>
      </c>
      <c r="BQ75" s="280" t="s">
        <v>644</v>
      </c>
      <c r="BR75" s="280" t="s">
        <v>644</v>
      </c>
      <c r="BS75" s="280" t="s">
        <v>644</v>
      </c>
      <c r="BT75" s="281" t="s">
        <v>644</v>
      </c>
      <c r="BU75" s="279" t="s">
        <v>644</v>
      </c>
      <c r="BV75" s="431"/>
      <c r="BW75" s="280" t="s">
        <v>644</v>
      </c>
      <c r="BX75" s="280" t="s">
        <v>644</v>
      </c>
      <c r="BY75" s="280" t="s">
        <v>644</v>
      </c>
      <c r="BZ75" s="280" t="s">
        <v>644</v>
      </c>
      <c r="CA75" s="281" t="s">
        <v>644</v>
      </c>
      <c r="CB75" s="279" t="s">
        <v>644</v>
      </c>
      <c r="CC75" s="431"/>
      <c r="CD75" s="280" t="s">
        <v>644</v>
      </c>
      <c r="CE75" s="280" t="s">
        <v>644</v>
      </c>
      <c r="CF75" s="280" t="s">
        <v>644</v>
      </c>
      <c r="CG75" s="280" t="s">
        <v>644</v>
      </c>
      <c r="CH75" s="281" t="s">
        <v>644</v>
      </c>
      <c r="CI75" s="279" t="s">
        <v>644</v>
      </c>
      <c r="CJ75" s="431"/>
      <c r="CK75" s="280" t="s">
        <v>644</v>
      </c>
      <c r="CL75" s="280" t="s">
        <v>644</v>
      </c>
      <c r="CM75" s="280" t="s">
        <v>644</v>
      </c>
      <c r="CN75" s="280" t="s">
        <v>644</v>
      </c>
      <c r="CO75" s="281" t="s">
        <v>644</v>
      </c>
      <c r="CP75" s="279" t="s">
        <v>644</v>
      </c>
      <c r="CQ75" s="431"/>
      <c r="CR75" s="280" t="s">
        <v>644</v>
      </c>
      <c r="CS75" s="280" t="s">
        <v>644</v>
      </c>
      <c r="CT75" s="280" t="s">
        <v>644</v>
      </c>
      <c r="CU75" s="280" t="s">
        <v>644</v>
      </c>
      <c r="CV75" s="281" t="s">
        <v>644</v>
      </c>
      <c r="CW75" s="279" t="s">
        <v>644</v>
      </c>
      <c r="CX75" s="431"/>
      <c r="CY75" s="280" t="s">
        <v>644</v>
      </c>
      <c r="CZ75" s="280" t="s">
        <v>644</v>
      </c>
      <c r="DA75" s="280" t="s">
        <v>644</v>
      </c>
      <c r="DB75" s="280" t="s">
        <v>644</v>
      </c>
      <c r="DC75" s="281" t="s">
        <v>644</v>
      </c>
      <c r="DD75" s="279" t="s">
        <v>644</v>
      </c>
      <c r="DE75" s="431"/>
      <c r="DF75" s="280" t="s">
        <v>644</v>
      </c>
      <c r="DG75" s="280" t="s">
        <v>644</v>
      </c>
      <c r="DH75" s="280" t="s">
        <v>644</v>
      </c>
      <c r="DI75" s="280" t="s">
        <v>644</v>
      </c>
      <c r="DJ75" s="281" t="s">
        <v>644</v>
      </c>
      <c r="DK75" s="279" t="s">
        <v>644</v>
      </c>
      <c r="DL75" s="431"/>
      <c r="DM75" s="280" t="s">
        <v>644</v>
      </c>
      <c r="DN75" s="280" t="s">
        <v>644</v>
      </c>
      <c r="DO75" s="280" t="s">
        <v>644</v>
      </c>
      <c r="DP75" s="280" t="s">
        <v>644</v>
      </c>
      <c r="DQ75" s="281" t="s">
        <v>644</v>
      </c>
      <c r="DR75" s="364" t="s">
        <v>644</v>
      </c>
      <c r="DS75" s="365"/>
      <c r="DT75" s="365" t="s">
        <v>644</v>
      </c>
      <c r="DU75" s="365" t="s">
        <v>644</v>
      </c>
      <c r="DV75" s="365" t="s">
        <v>644</v>
      </c>
      <c r="DW75" s="365" t="s">
        <v>644</v>
      </c>
      <c r="DX75" s="366" t="s">
        <v>644</v>
      </c>
      <c r="DY75" s="364" t="s">
        <v>644</v>
      </c>
      <c r="DZ75" s="365"/>
      <c r="EA75" s="365" t="s">
        <v>644</v>
      </c>
      <c r="EB75" s="365" t="s">
        <v>644</v>
      </c>
      <c r="EC75" s="365" t="s">
        <v>644</v>
      </c>
      <c r="ED75" s="365" t="s">
        <v>644</v>
      </c>
      <c r="EE75" s="366" t="s">
        <v>644</v>
      </c>
      <c r="EF75" s="279" t="s">
        <v>644</v>
      </c>
      <c r="EG75" s="431"/>
      <c r="EH75" s="280" t="s">
        <v>644</v>
      </c>
      <c r="EI75" s="280" t="s">
        <v>644</v>
      </c>
      <c r="EJ75" s="280" t="s">
        <v>644</v>
      </c>
      <c r="EK75" s="280" t="s">
        <v>644</v>
      </c>
      <c r="EL75" s="281" t="s">
        <v>644</v>
      </c>
      <c r="EM75" s="364" t="s">
        <v>644</v>
      </c>
      <c r="EN75" s="365"/>
      <c r="EO75" s="365" t="s">
        <v>644</v>
      </c>
      <c r="EP75" s="365" t="s">
        <v>644</v>
      </c>
      <c r="EQ75" s="365" t="s">
        <v>644</v>
      </c>
      <c r="ER75" s="365" t="s">
        <v>644</v>
      </c>
      <c r="ES75" s="366" t="s">
        <v>644</v>
      </c>
      <c r="ET75" s="279" t="s">
        <v>644</v>
      </c>
      <c r="EU75" s="431"/>
      <c r="EV75" s="280" t="s">
        <v>644</v>
      </c>
      <c r="EW75" s="280" t="s">
        <v>644</v>
      </c>
      <c r="EX75" s="280" t="s">
        <v>644</v>
      </c>
      <c r="EY75" s="280" t="s">
        <v>644</v>
      </c>
      <c r="EZ75" s="281" t="s">
        <v>644</v>
      </c>
      <c r="FA75" s="279" t="s">
        <v>644</v>
      </c>
      <c r="FB75" s="201"/>
      <c r="FC75" s="280" t="s">
        <v>644</v>
      </c>
      <c r="FD75" s="280" t="s">
        <v>644</v>
      </c>
      <c r="FE75" s="280" t="s">
        <v>644</v>
      </c>
      <c r="FF75" s="280" t="s">
        <v>644</v>
      </c>
      <c r="FG75" s="281" t="s">
        <v>644</v>
      </c>
      <c r="FH75" s="279" t="s">
        <v>644</v>
      </c>
      <c r="FI75" s="280"/>
      <c r="FJ75" s="280" t="s">
        <v>644</v>
      </c>
      <c r="FK75" s="280" t="s">
        <v>644</v>
      </c>
      <c r="FL75" s="280" t="s">
        <v>644</v>
      </c>
      <c r="FM75" s="280" t="s">
        <v>644</v>
      </c>
      <c r="FN75" s="281" t="s">
        <v>644</v>
      </c>
      <c r="FO75" s="279" t="s">
        <v>644</v>
      </c>
      <c r="FP75" s="280"/>
      <c r="FQ75" s="280" t="s">
        <v>644</v>
      </c>
      <c r="FR75" s="280" t="s">
        <v>644</v>
      </c>
      <c r="FS75" s="280" t="s">
        <v>644</v>
      </c>
      <c r="FT75" s="280" t="s">
        <v>644</v>
      </c>
      <c r="FU75" s="281" t="s">
        <v>644</v>
      </c>
      <c r="FV75" s="279" t="s">
        <v>644</v>
      </c>
      <c r="FW75" s="280"/>
      <c r="FX75" s="280" t="s">
        <v>644</v>
      </c>
      <c r="FY75" s="280" t="s">
        <v>644</v>
      </c>
      <c r="FZ75" s="280" t="s">
        <v>644</v>
      </c>
      <c r="GA75" s="280" t="s">
        <v>644</v>
      </c>
      <c r="GB75" s="281" t="s">
        <v>644</v>
      </c>
      <c r="GC75" s="364" t="s">
        <v>644</v>
      </c>
      <c r="GD75" s="365"/>
      <c r="GE75" s="365" t="s">
        <v>644</v>
      </c>
      <c r="GF75" s="365" t="s">
        <v>644</v>
      </c>
      <c r="GG75" s="365" t="s">
        <v>644</v>
      </c>
      <c r="GH75" s="365" t="s">
        <v>644</v>
      </c>
      <c r="GI75" s="366" t="s">
        <v>644</v>
      </c>
      <c r="GJ75" s="279" t="s">
        <v>644</v>
      </c>
      <c r="GK75" s="201"/>
      <c r="GL75" s="280" t="s">
        <v>644</v>
      </c>
      <c r="GM75" s="280" t="s">
        <v>644</v>
      </c>
      <c r="GN75" s="280" t="s">
        <v>644</v>
      </c>
      <c r="GO75" s="280" t="s">
        <v>644</v>
      </c>
      <c r="GP75" s="281" t="s">
        <v>644</v>
      </c>
      <c r="GQ75" s="279" t="s">
        <v>644</v>
      </c>
      <c r="GR75" s="201"/>
      <c r="GS75" s="280" t="s">
        <v>644</v>
      </c>
      <c r="GT75" s="280" t="s">
        <v>644</v>
      </c>
      <c r="GU75" s="280" t="s">
        <v>644</v>
      </c>
      <c r="GV75" s="280" t="s">
        <v>644</v>
      </c>
      <c r="GW75" s="281" t="s">
        <v>644</v>
      </c>
      <c r="GX75" s="364" t="s">
        <v>644</v>
      </c>
      <c r="GY75" s="365"/>
      <c r="GZ75" s="365" t="s">
        <v>644</v>
      </c>
      <c r="HA75" s="365" t="s">
        <v>644</v>
      </c>
      <c r="HB75" s="365" t="s">
        <v>644</v>
      </c>
      <c r="HC75" s="365" t="s">
        <v>644</v>
      </c>
      <c r="HD75" s="366" t="s">
        <v>644</v>
      </c>
      <c r="HE75" s="279" t="s">
        <v>644</v>
      </c>
      <c r="HF75" s="414"/>
      <c r="HG75" s="280" t="s">
        <v>644</v>
      </c>
      <c r="HH75" s="280" t="s">
        <v>644</v>
      </c>
      <c r="HI75" s="280" t="s">
        <v>644</v>
      </c>
      <c r="HJ75" s="280" t="s">
        <v>644</v>
      </c>
      <c r="HK75" s="281" t="s">
        <v>644</v>
      </c>
      <c r="HL75" s="279" t="s">
        <v>644</v>
      </c>
      <c r="HM75" s="280"/>
      <c r="HN75" s="280" t="s">
        <v>644</v>
      </c>
      <c r="HO75" s="280" t="s">
        <v>644</v>
      </c>
      <c r="HP75" s="280" t="s">
        <v>644</v>
      </c>
      <c r="HQ75" s="280" t="s">
        <v>644</v>
      </c>
      <c r="HR75" s="281" t="s">
        <v>644</v>
      </c>
      <c r="HS75" s="279" t="s">
        <v>644</v>
      </c>
      <c r="HT75" s="423">
        <v>0</v>
      </c>
      <c r="HU75" s="280" t="s">
        <v>644</v>
      </c>
      <c r="HV75" s="280" t="s">
        <v>644</v>
      </c>
      <c r="HW75" s="280" t="s">
        <v>644</v>
      </c>
      <c r="HX75" s="280" t="s">
        <v>644</v>
      </c>
      <c r="HY75" s="281" t="s">
        <v>644</v>
      </c>
      <c r="HZ75" s="364" t="s">
        <v>644</v>
      </c>
      <c r="IA75" s="365"/>
      <c r="IB75" s="365" t="s">
        <v>644</v>
      </c>
      <c r="IC75" s="365" t="s">
        <v>644</v>
      </c>
      <c r="ID75" s="365" t="s">
        <v>644</v>
      </c>
      <c r="IE75" s="365" t="s">
        <v>644</v>
      </c>
      <c r="IF75" s="366" t="s">
        <v>644</v>
      </c>
    </row>
    <row r="76" spans="1:240" ht="30" customHeight="1" x14ac:dyDescent="0.3">
      <c r="A76" s="174"/>
      <c r="B76" s="192">
        <v>6.0019999999999998</v>
      </c>
      <c r="C76" s="193">
        <v>10254</v>
      </c>
      <c r="D76" s="194" t="s">
        <v>676</v>
      </c>
      <c r="E76" s="193" t="s">
        <v>611</v>
      </c>
      <c r="F76" s="198">
        <v>450</v>
      </c>
      <c r="G76" s="196">
        <v>6097</v>
      </c>
      <c r="H76" s="197">
        <f t="shared" ref="H76:H85" si="1405">ROUND(G76*(1+$F$188),0)</f>
        <v>7926</v>
      </c>
      <c r="J76" s="361">
        <f t="shared" ref="J76:J85" si="1406">+$F76</f>
        <v>450</v>
      </c>
      <c r="K76" s="357"/>
      <c r="L76" s="358">
        <f t="shared" si="201"/>
        <v>0</v>
      </c>
      <c r="M76" s="358">
        <f t="shared" si="202"/>
        <v>0</v>
      </c>
      <c r="N76" s="359" t="str">
        <f t="shared" ref="N76:N85" si="1407">IF(M76&gt;$H76,"SOBRE PASA","CUMPLE")</f>
        <v>CUMPLE</v>
      </c>
      <c r="O76" s="358">
        <f t="shared" ref="O76:O85" si="1408">ROUND(L76*(1+K$181+K$182+K$183+K$188),0)</f>
        <v>0</v>
      </c>
      <c r="P76" s="360">
        <f t="shared" si="205"/>
        <v>0</v>
      </c>
      <c r="Q76" s="271">
        <f t="shared" ref="Q76:Q85" si="1409">+$F76</f>
        <v>450</v>
      </c>
      <c r="R76" s="267">
        <v>5705</v>
      </c>
      <c r="S76" s="268">
        <f t="shared" ref="S76:S85" si="1410">ROUND(R76,0)</f>
        <v>5705</v>
      </c>
      <c r="T76" s="268">
        <f t="shared" ref="T76:T85" si="1411">ROUND(S76*(1+R$188),0)</f>
        <v>7417</v>
      </c>
      <c r="U76" s="269" t="str">
        <f t="shared" ref="U76:U85" si="1412">IF(T76&gt;$H76,"SOBRE PASA","CUMPLE")</f>
        <v>CUMPLE</v>
      </c>
      <c r="V76" s="268">
        <f t="shared" ref="V76:V85" si="1413">ROUND(S76*(1+R$181+R$182+R$183+R$188),0)</f>
        <v>7861</v>
      </c>
      <c r="W76" s="270">
        <f t="shared" ref="W76:W85" si="1414">ROUND(V76*Q76,0)</f>
        <v>3537450</v>
      </c>
      <c r="X76" s="271">
        <f t="shared" ref="X76:X85" si="1415">+$F76</f>
        <v>450</v>
      </c>
      <c r="Y76" s="267">
        <v>6000</v>
      </c>
      <c r="Z76" s="268">
        <f t="shared" ref="Z76:Z85" si="1416">ROUND(Y76,0)</f>
        <v>6000</v>
      </c>
      <c r="AA76" s="268">
        <f t="shared" ref="AA76:AA85" si="1417">ROUND(Z76*(1+Y$188),0)</f>
        <v>7800</v>
      </c>
      <c r="AB76" s="269" t="str">
        <f t="shared" ref="AB76:AB85" si="1418">IF(AA76&gt;$H76,"SOBRE PASA","CUMPLE")</f>
        <v>CUMPLE</v>
      </c>
      <c r="AC76" s="268">
        <f t="shared" ref="AC76:AC85" si="1419">ROUND(Z76*(1+Y$181+Y$182+Y$183+Y$188),0)</f>
        <v>8267</v>
      </c>
      <c r="AD76" s="270">
        <f t="shared" ref="AD76:AD85" si="1420">ROUND(AC76*X76,0)</f>
        <v>3720150</v>
      </c>
      <c r="AE76" s="271">
        <f t="shared" ref="AE76:AE85" si="1421">+$F76</f>
        <v>450</v>
      </c>
      <c r="AF76" s="267">
        <v>5646</v>
      </c>
      <c r="AG76" s="268">
        <f t="shared" ref="AG76:AG85" si="1422">ROUND(AF76,0)</f>
        <v>5646</v>
      </c>
      <c r="AH76" s="268">
        <f t="shared" ref="AH76:AH85" si="1423">ROUND(AG76*(1+AF$188),0)</f>
        <v>7340</v>
      </c>
      <c r="AI76" s="269" t="str">
        <f t="shared" ref="AI76:AI85" si="1424">IF(AH76&gt;$H76,"SOBRE PASA","CUMPLE")</f>
        <v>CUMPLE</v>
      </c>
      <c r="AJ76" s="268">
        <f t="shared" ref="AJ76:AJ85" si="1425">ROUND(AG76*(1+AF$181+AF$182+AF$183+AF$188),0)</f>
        <v>7779</v>
      </c>
      <c r="AK76" s="270">
        <f t="shared" ref="AK76:AK85" si="1426">ROUND(AJ76*AE76,0)</f>
        <v>3500550</v>
      </c>
      <c r="AL76" s="361">
        <f t="shared" ref="AL76:AL85" si="1427">+$F76</f>
        <v>450</v>
      </c>
      <c r="AM76" s="357"/>
      <c r="AN76" s="358">
        <f t="shared" ref="AN76:AN85" si="1428">ROUND(AM76,0)</f>
        <v>0</v>
      </c>
      <c r="AO76" s="358">
        <f t="shared" ref="AO76:AO85" si="1429">ROUND(AN76*(1+AM$188),0)</f>
        <v>0</v>
      </c>
      <c r="AP76" s="359" t="str">
        <f t="shared" ref="AP76:AP85" si="1430">IF(AO76&gt;$H76,"SOBRE PASA","CUMPLE")</f>
        <v>CUMPLE</v>
      </c>
      <c r="AQ76" s="358">
        <f t="shared" ref="AQ76:AQ85" si="1431">ROUND(AN76*(1+AM$181+AM$182+AM$183+AM$188),0)</f>
        <v>0</v>
      </c>
      <c r="AR76" s="360">
        <f t="shared" ref="AR76:AR85" si="1432">ROUND(AQ76*AL76,0)</f>
        <v>0</v>
      </c>
      <c r="AS76" s="271">
        <f t="shared" ref="AS76:AS85" si="1433">+$F76</f>
        <v>450</v>
      </c>
      <c r="AT76" s="434">
        <v>5509</v>
      </c>
      <c r="AU76" s="268">
        <f t="shared" ref="AU76:AU85" si="1434">ROUND(AT76,0)</f>
        <v>5509</v>
      </c>
      <c r="AV76" s="268">
        <f t="shared" ref="AV76:AV85" si="1435">ROUND(AU76*(1+AT$188),0)</f>
        <v>7162</v>
      </c>
      <c r="AW76" s="269" t="str">
        <f t="shared" ref="AW76:AW85" si="1436">IF(AV76&gt;$H76,"SOBRE PASA","CUMPLE")</f>
        <v>CUMPLE</v>
      </c>
      <c r="AX76" s="268">
        <f t="shared" ref="AX76:AX85" si="1437">ROUND(AU76*(1+AT$181+AT$182+AT$183+AT$188),0)</f>
        <v>7591</v>
      </c>
      <c r="AY76" s="270">
        <f t="shared" ref="AY76:AY85" si="1438">ROUND(AX76*AS76,0)</f>
        <v>3415950</v>
      </c>
      <c r="AZ76" s="271">
        <f t="shared" ref="AZ76:AZ85" si="1439">+$F76</f>
        <v>450</v>
      </c>
      <c r="BA76" s="439">
        <v>5800</v>
      </c>
      <c r="BB76" s="268">
        <f t="shared" ref="BB76:BB85" si="1440">ROUND(BA76,0)</f>
        <v>5800</v>
      </c>
      <c r="BC76" s="268">
        <f t="shared" ref="BC76:BC85" si="1441">ROUND(BB76*(1+BA$188),0)</f>
        <v>7540</v>
      </c>
      <c r="BD76" s="269" t="str">
        <f t="shared" ref="BD76:BD85" si="1442">IF(BC76&gt;$H76,"SOBRE PASA","CUMPLE")</f>
        <v>CUMPLE</v>
      </c>
      <c r="BE76" s="268">
        <f t="shared" ref="BE76:BE85" si="1443">ROUND(BB76*(1+BA$181+BA$182+BA$183+BA$188),0)</f>
        <v>7992</v>
      </c>
      <c r="BF76" s="270">
        <f t="shared" ref="BF76:BF85" si="1444">ROUND(BE76*AZ76,0)</f>
        <v>3596400</v>
      </c>
      <c r="BG76" s="271">
        <f t="shared" ref="BG76:BG85" si="1445">+$F76</f>
        <v>450</v>
      </c>
      <c r="BH76" s="196">
        <v>5761</v>
      </c>
      <c r="BI76" s="268">
        <f t="shared" ref="BI76:BI85" si="1446">ROUND(BH76,0)</f>
        <v>5761</v>
      </c>
      <c r="BJ76" s="268">
        <f t="shared" ref="BJ76:BJ85" si="1447">ROUND(BI76*(1+BH$188),0)</f>
        <v>7489</v>
      </c>
      <c r="BK76" s="269" t="str">
        <f t="shared" ref="BK76:BK85" si="1448">IF(BJ76&gt;$H76,"SOBRE PASA","CUMPLE")</f>
        <v>CUMPLE</v>
      </c>
      <c r="BL76" s="268">
        <f t="shared" ref="BL76:BL85" si="1449">ROUND(BI76*(1+BH$181+BH$182+BH$183+BH$188),0)</f>
        <v>7938</v>
      </c>
      <c r="BM76" s="270">
        <f t="shared" ref="BM76:BM85" si="1450">ROUND(BL76*BG76,0)</f>
        <v>3572100</v>
      </c>
      <c r="BN76" s="271">
        <f t="shared" ref="BN76:BN85" si="1451">+$F76</f>
        <v>450</v>
      </c>
      <c r="BO76" s="196">
        <v>5527</v>
      </c>
      <c r="BP76" s="268">
        <f t="shared" ref="BP76:BP85" si="1452">ROUND(BO76,0)</f>
        <v>5527</v>
      </c>
      <c r="BQ76" s="268">
        <f t="shared" ref="BQ76:BQ85" si="1453">ROUND(BP76*(1+BO$188),0)</f>
        <v>7185</v>
      </c>
      <c r="BR76" s="269" t="str">
        <f t="shared" ref="BR76:BR85" si="1454">IF(BQ76&gt;$H76,"SOBRE PASA","CUMPLE")</f>
        <v>CUMPLE</v>
      </c>
      <c r="BS76" s="268">
        <f t="shared" ref="BS76:BS85" si="1455">ROUND(BP76*(1+BO$181+BO$182+BO$183+BO$188),0)</f>
        <v>7615</v>
      </c>
      <c r="BT76" s="270">
        <f t="shared" ref="BT76:BT85" si="1456">ROUND(BS76*BN76,0)</f>
        <v>3426750</v>
      </c>
      <c r="BU76" s="271">
        <f t="shared" ref="BU76:BU85" si="1457">+$F76</f>
        <v>450</v>
      </c>
      <c r="BV76" s="441">
        <v>5793</v>
      </c>
      <c r="BW76" s="268">
        <f t="shared" ref="BW76:BW85" si="1458">ROUND(BV76,0)</f>
        <v>5793</v>
      </c>
      <c r="BX76" s="268">
        <f t="shared" ref="BX76:BX85" si="1459">ROUND(BW76*(1+BV$188),0)</f>
        <v>7531</v>
      </c>
      <c r="BY76" s="269" t="str">
        <f t="shared" ref="BY76:BY85" si="1460">IF(BX76&gt;$H76,"SOBRE PASA","CUMPLE")</f>
        <v>CUMPLE</v>
      </c>
      <c r="BZ76" s="268">
        <f t="shared" ref="BZ76:BZ85" si="1461">ROUND(BW76*(1+BV$181+BV$182+BV$183+BV$188),0)</f>
        <v>7982</v>
      </c>
      <c r="CA76" s="270">
        <f t="shared" ref="CA76:CA85" si="1462">ROUND(BZ76*BU76,0)</f>
        <v>3591900</v>
      </c>
      <c r="CB76" s="271">
        <f t="shared" ref="CB76:CB85" si="1463">+$F76</f>
        <v>450</v>
      </c>
      <c r="CC76" s="267">
        <v>5650</v>
      </c>
      <c r="CD76" s="268">
        <f t="shared" ref="CD76:CD85" si="1464">ROUND(CC76,0)</f>
        <v>5650</v>
      </c>
      <c r="CE76" s="268">
        <f t="shared" ref="CE76:CE85" si="1465">ROUND(CD76*(1+CC$188),0)</f>
        <v>7345</v>
      </c>
      <c r="CF76" s="269" t="str">
        <f t="shared" ref="CF76:CF85" si="1466">IF(CE76&gt;$H76,"SOBRE PASA","CUMPLE")</f>
        <v>CUMPLE</v>
      </c>
      <c r="CG76" s="268">
        <f t="shared" ref="CG76:CG85" si="1467">ROUND(CD76*(1+CC$181+CC$182+CC$183+CC$188),0)</f>
        <v>7785</v>
      </c>
      <c r="CH76" s="270">
        <f t="shared" ref="CH76:CH85" si="1468">ROUND(CG76*CB76,0)</f>
        <v>3503250</v>
      </c>
      <c r="CI76" s="271">
        <f t="shared" ref="CI76:CI85" si="1469">+$F76</f>
        <v>450</v>
      </c>
      <c r="CJ76" s="267">
        <v>5829</v>
      </c>
      <c r="CK76" s="268">
        <f t="shared" ref="CK76:CK85" si="1470">ROUND(CJ76,0)</f>
        <v>5829</v>
      </c>
      <c r="CL76" s="268">
        <f t="shared" ref="CL76:CL85" si="1471">ROUND(CK76*(1+CJ$188),0)</f>
        <v>7578</v>
      </c>
      <c r="CM76" s="269" t="str">
        <f t="shared" ref="CM76:CM85" si="1472">IF(CL76&gt;$H76,"SOBRE PASA","CUMPLE")</f>
        <v>CUMPLE</v>
      </c>
      <c r="CN76" s="268">
        <f t="shared" ref="CN76:CN85" si="1473">ROUND(CK76*(1+CJ$181+CJ$182+CJ$183+CJ$188),0)</f>
        <v>8032</v>
      </c>
      <c r="CO76" s="270">
        <f t="shared" ref="CO76:CO85" si="1474">ROUND(CN76*CI76,0)</f>
        <v>3614400</v>
      </c>
      <c r="CP76" s="271">
        <f t="shared" ref="CP76:CP85" si="1475">+$F76</f>
        <v>450</v>
      </c>
      <c r="CQ76" s="267">
        <v>5757</v>
      </c>
      <c r="CR76" s="268">
        <f t="shared" ref="CR76:CR85" si="1476">ROUND(CQ76,0)</f>
        <v>5757</v>
      </c>
      <c r="CS76" s="268">
        <f t="shared" ref="CS76:CS85" si="1477">ROUND(CR76*(1+CQ$188),0)</f>
        <v>7484</v>
      </c>
      <c r="CT76" s="269" t="str">
        <f t="shared" ref="CT76:CT85" si="1478">IF(CS76&gt;$H76,"SOBRE PASA","CUMPLE")</f>
        <v>CUMPLE</v>
      </c>
      <c r="CU76" s="268">
        <f t="shared" ref="CU76:CU85" si="1479">ROUND(CR76*(1+CQ$181+CQ$182+CQ$183+CQ$188),0)</f>
        <v>7932</v>
      </c>
      <c r="CV76" s="270">
        <f t="shared" ref="CV76:CV85" si="1480">ROUND(CU76*CP76,0)</f>
        <v>3569400</v>
      </c>
      <c r="CW76" s="271">
        <f t="shared" ref="CW76:CW85" si="1481">+$F76</f>
        <v>450</v>
      </c>
      <c r="CX76" s="196">
        <v>5789</v>
      </c>
      <c r="CY76" s="268">
        <f t="shared" ref="CY76:CY85" si="1482">ROUND(CX76,0)</f>
        <v>5789</v>
      </c>
      <c r="CZ76" s="268">
        <f t="shared" ref="CZ76:CZ85" si="1483">ROUND(CY76*(1+CX$188),0)</f>
        <v>7526</v>
      </c>
      <c r="DA76" s="269" t="str">
        <f t="shared" ref="DA76:DA85" si="1484">IF(CZ76&gt;$H76,"SOBRE PASA","CUMPLE")</f>
        <v>CUMPLE</v>
      </c>
      <c r="DB76" s="268">
        <f t="shared" ref="DB76:DB85" si="1485">ROUND(CY76*(1+CX$181+CX$182+CX$183+CX$188),0)</f>
        <v>7976</v>
      </c>
      <c r="DC76" s="270">
        <f t="shared" ref="DC76:DC85" si="1486">ROUND(DB76*CW76,0)</f>
        <v>3589200</v>
      </c>
      <c r="DD76" s="271">
        <f t="shared" ref="DD76:DD85" si="1487">+$F76</f>
        <v>450</v>
      </c>
      <c r="DE76" s="267">
        <v>5626</v>
      </c>
      <c r="DF76" s="268">
        <f t="shared" ref="DF76:DF85" si="1488">ROUND(DE76,0)</f>
        <v>5626</v>
      </c>
      <c r="DG76" s="268">
        <f t="shared" ref="DG76:DG85" si="1489">ROUND(DF76*(1+DE$188),0)</f>
        <v>7314</v>
      </c>
      <c r="DH76" s="269" t="str">
        <f t="shared" ref="DH76:DH85" si="1490">IF(DG76&gt;$H76,"SOBRE PASA","CUMPLE")</f>
        <v>CUMPLE</v>
      </c>
      <c r="DI76" s="268">
        <f t="shared" ref="DI76:DI85" si="1491">ROUND(DF76*(1+DE$181+DE$182+DE$183+DE$188),0)</f>
        <v>7752</v>
      </c>
      <c r="DJ76" s="270">
        <f t="shared" ref="DJ76:DJ85" si="1492">ROUND(DI76*DD76,0)</f>
        <v>3488400</v>
      </c>
      <c r="DK76" s="271">
        <f t="shared" ref="DK76:DK85" si="1493">+$F76</f>
        <v>450</v>
      </c>
      <c r="DL76" s="267">
        <v>5774</v>
      </c>
      <c r="DM76" s="268">
        <f t="shared" ref="DM76:DM85" si="1494">ROUND(DL76,0)</f>
        <v>5774</v>
      </c>
      <c r="DN76" s="268">
        <f t="shared" ref="DN76:DN85" si="1495">ROUND(DM76*(1+DL$188),0)</f>
        <v>7506</v>
      </c>
      <c r="DO76" s="269" t="str">
        <f t="shared" ref="DO76:DO85" si="1496">IF(DN76&gt;$H76,"SOBRE PASA","CUMPLE")</f>
        <v>CUMPLE</v>
      </c>
      <c r="DP76" s="268">
        <f t="shared" ref="DP76:DP85" si="1497">ROUND(DM76*(1+DL$181+DL$182+DL$183+DL$188),0)</f>
        <v>7956</v>
      </c>
      <c r="DQ76" s="270">
        <f t="shared" ref="DQ76:DQ85" si="1498">ROUND(DP76*DK76,0)</f>
        <v>3580200</v>
      </c>
      <c r="DR76" s="361">
        <f t="shared" ref="DR76:DR85" si="1499">+$F76</f>
        <v>450</v>
      </c>
      <c r="DS76" s="357"/>
      <c r="DT76" s="358">
        <f t="shared" ref="DT76:DT85" si="1500">ROUND(DS76,0)</f>
        <v>0</v>
      </c>
      <c r="DU76" s="358">
        <f t="shared" ref="DU76:DU85" si="1501">ROUND(DT76*(1+DS$188),0)</f>
        <v>0</v>
      </c>
      <c r="DV76" s="359" t="str">
        <f t="shared" ref="DV76:DV85" si="1502">IF(DU76&gt;$H76,"SOBRE PASA","CUMPLE")</f>
        <v>CUMPLE</v>
      </c>
      <c r="DW76" s="358">
        <f t="shared" ref="DW76:DW85" si="1503">ROUND(DT76*(1+DS$181+DS$182+DS$183+DS$188),0)</f>
        <v>0</v>
      </c>
      <c r="DX76" s="360">
        <f t="shared" ref="DX76:DX85" si="1504">ROUND(DW76*DR76,0)</f>
        <v>0</v>
      </c>
      <c r="DY76" s="361">
        <f t="shared" ref="DY76:DY85" si="1505">+$F76</f>
        <v>450</v>
      </c>
      <c r="DZ76" s="357"/>
      <c r="EA76" s="358">
        <f t="shared" ref="EA76:EA85" si="1506">ROUND(DZ76,0)</f>
        <v>0</v>
      </c>
      <c r="EB76" s="358">
        <f t="shared" ref="EB76:EB85" si="1507">ROUND(EA76*(1+DZ$188),0)</f>
        <v>0</v>
      </c>
      <c r="EC76" s="359" t="str">
        <f t="shared" ref="EC76:EC85" si="1508">IF(EB76&gt;$H76,"SOBRE PASA","CUMPLE")</f>
        <v>CUMPLE</v>
      </c>
      <c r="ED76" s="358">
        <f t="shared" ref="ED76:ED85" si="1509">ROUND(EA76*(1+DZ$181+DZ$182+DZ$183+DZ$188),0)</f>
        <v>0</v>
      </c>
      <c r="EE76" s="360">
        <f t="shared" ref="EE76:EE85" si="1510">ROUND(ED76*DY76,0)</f>
        <v>0</v>
      </c>
      <c r="EF76" s="271">
        <f t="shared" ref="EF76:EF85" si="1511">+$F76</f>
        <v>450</v>
      </c>
      <c r="EG76" s="267">
        <v>5620</v>
      </c>
      <c r="EH76" s="268">
        <f t="shared" ref="EH76:EH85" si="1512">ROUND(EG76,0)</f>
        <v>5620</v>
      </c>
      <c r="EI76" s="268">
        <f t="shared" ref="EI76:EI85" si="1513">ROUND(EH76*(1+EG$188),0)</f>
        <v>7306</v>
      </c>
      <c r="EJ76" s="269" t="str">
        <f t="shared" ref="EJ76:EJ85" si="1514">IF(EI76&gt;$H76,"SOBRE PASA","CUMPLE")</f>
        <v>CUMPLE</v>
      </c>
      <c r="EK76" s="268">
        <f t="shared" ref="EK76:EK85" si="1515">ROUND(EH76*(1+EG$181+EG$182+EG$183+EG$188),0)</f>
        <v>7744</v>
      </c>
      <c r="EL76" s="270">
        <f t="shared" ref="EL76:EL85" si="1516">ROUND(EK76*EF76,0)</f>
        <v>3484800</v>
      </c>
      <c r="EM76" s="361">
        <f t="shared" ref="EM76:EM85" si="1517">+$F76</f>
        <v>450</v>
      </c>
      <c r="EN76" s="357"/>
      <c r="EO76" s="358">
        <f t="shared" ref="EO76:EO85" si="1518">ROUND(EN76,0)</f>
        <v>0</v>
      </c>
      <c r="EP76" s="358">
        <f t="shared" ref="EP76:EP85" si="1519">ROUND(EO76*(1+EN$188),0)</f>
        <v>0</v>
      </c>
      <c r="EQ76" s="359" t="str">
        <f t="shared" ref="EQ76:EQ85" si="1520">IF(EP76&gt;$H76,"SOBRE PASA","CUMPLE")</f>
        <v>CUMPLE</v>
      </c>
      <c r="ER76" s="358">
        <f t="shared" ref="ER76:ER85" si="1521">ROUND(EO76*(1+EN$181+EN$182+EN$183+EN$188),0)</f>
        <v>0</v>
      </c>
      <c r="ES76" s="360">
        <f t="shared" ref="ES76:ES85" si="1522">ROUND(ER76*EM76,0)</f>
        <v>0</v>
      </c>
      <c r="ET76" s="271">
        <f t="shared" ref="ET76:ET85" si="1523">+$F76</f>
        <v>450</v>
      </c>
      <c r="EU76" s="267">
        <v>5914</v>
      </c>
      <c r="EV76" s="268">
        <f t="shared" ref="EV76:EV85" si="1524">ROUND(EU76,0)</f>
        <v>5914</v>
      </c>
      <c r="EW76" s="268">
        <f t="shared" ref="EW76:EW85" si="1525">ROUND(EV76*(1+EU$188),0)</f>
        <v>7688</v>
      </c>
      <c r="EX76" s="269" t="str">
        <f t="shared" ref="EX76:EX85" si="1526">IF(EW76&gt;$H76,"SOBRE PASA","CUMPLE")</f>
        <v>CUMPLE</v>
      </c>
      <c r="EY76" s="268">
        <f t="shared" ref="EY76:EY85" si="1527">ROUND(EV76*(1+EU$181+EU$182+EU$183+EU$188),0)</f>
        <v>8149</v>
      </c>
      <c r="EZ76" s="270">
        <f t="shared" ref="EZ76:EZ85" si="1528">ROUND(EY76*ET76,0)</f>
        <v>3667050</v>
      </c>
      <c r="FA76" s="271">
        <f t="shared" ref="FA76:FA85" si="1529">+$F76</f>
        <v>450</v>
      </c>
      <c r="FB76" s="196">
        <v>5784</v>
      </c>
      <c r="FC76" s="268">
        <f t="shared" ref="FC76:FC85" si="1530">ROUND(FB76,0)</f>
        <v>5784</v>
      </c>
      <c r="FD76" s="268">
        <f t="shared" ref="FD76:FD85" si="1531">ROUND(FC76*(1+FB$188),0)</f>
        <v>7519</v>
      </c>
      <c r="FE76" s="269" t="str">
        <f t="shared" ref="FE76:FE85" si="1532">IF(FD76&gt;$H76,"SOBRE PASA","CUMPLE")</f>
        <v>CUMPLE</v>
      </c>
      <c r="FF76" s="268">
        <f t="shared" ref="FF76:FF85" si="1533">ROUND(FC76*(1+FB$181+FB$182+FB$183+FB$188),0)</f>
        <v>7970</v>
      </c>
      <c r="FG76" s="270">
        <f t="shared" ref="FG76:FG85" si="1534">ROUND(FF76*FA76,0)</f>
        <v>3586500</v>
      </c>
      <c r="FH76" s="271">
        <f t="shared" ref="FH76:FH85" si="1535">+$F76</f>
        <v>450</v>
      </c>
      <c r="FI76" s="267">
        <v>5686</v>
      </c>
      <c r="FJ76" s="268">
        <f t="shared" ref="FJ76:FJ85" si="1536">ROUND(FI76,0)</f>
        <v>5686</v>
      </c>
      <c r="FK76" s="268">
        <f t="shared" ref="FK76:FK85" si="1537">ROUND(FJ76*(1+FI$188),0)</f>
        <v>7392</v>
      </c>
      <c r="FL76" s="269" t="str">
        <f t="shared" ref="FL76:FL85" si="1538">IF(FK76&gt;$H76,"SOBRE PASA","CUMPLE")</f>
        <v>CUMPLE</v>
      </c>
      <c r="FM76" s="268">
        <f t="shared" ref="FM76:FM85" si="1539">ROUND(FJ76*(1+FI$181+FI$182+FI$183+FI$188),0)</f>
        <v>7835</v>
      </c>
      <c r="FN76" s="270">
        <f t="shared" ref="FN76:FN85" si="1540">ROUND(FM76*FH76,0)</f>
        <v>3525750</v>
      </c>
      <c r="FO76" s="271">
        <f t="shared" ref="FO76:FO85" si="1541">+$F76</f>
        <v>450</v>
      </c>
      <c r="FP76" s="267" t="s">
        <v>865</v>
      </c>
      <c r="FQ76" s="268">
        <f t="shared" ref="FQ76:FQ85" si="1542">ROUND(FP76,0)</f>
        <v>5641</v>
      </c>
      <c r="FR76" s="268">
        <f t="shared" ref="FR76:FR85" si="1543">ROUND(FQ76*(1+FP$188),0)</f>
        <v>7333</v>
      </c>
      <c r="FS76" s="269" t="str">
        <f t="shared" ref="FS76:FS85" si="1544">IF(FR76&gt;$H76,"SOBRE PASA","CUMPLE")</f>
        <v>CUMPLE</v>
      </c>
      <c r="FT76" s="268">
        <f t="shared" ref="FT76:FT85" si="1545">ROUND(FQ76*(1+FP$181+FP$182+FP$183+FP$188),0)</f>
        <v>7773</v>
      </c>
      <c r="FU76" s="270">
        <f t="shared" ref="FU76:FU85" si="1546">ROUND(FT76*FO76,0)</f>
        <v>3497850</v>
      </c>
      <c r="FV76" s="271">
        <f t="shared" ref="FV76:FV85" si="1547">+$F76</f>
        <v>450</v>
      </c>
      <c r="FW76" s="267">
        <v>5735</v>
      </c>
      <c r="FX76" s="268">
        <f t="shared" ref="FX76:FX85" si="1548">ROUND(FW76,0)</f>
        <v>5735</v>
      </c>
      <c r="FY76" s="268">
        <f t="shared" ref="FY76:FY85" si="1549">ROUND(FX76*(1+FW$188),0)</f>
        <v>7456</v>
      </c>
      <c r="FZ76" s="269" t="str">
        <f t="shared" ref="FZ76:FZ85" si="1550">IF(FY76&gt;$H76,"SOBRE PASA","CUMPLE")</f>
        <v>CUMPLE</v>
      </c>
      <c r="GA76" s="268">
        <f t="shared" ref="GA76:GA85" si="1551">ROUND(FX76*(1+FW$181+FW$182+FW$183+FW$188),0)</f>
        <v>7902</v>
      </c>
      <c r="GB76" s="270">
        <f t="shared" ref="GB76:GB85" si="1552">ROUND(GA76*FV76,0)</f>
        <v>3555900</v>
      </c>
      <c r="GC76" s="361">
        <f t="shared" ref="GC76:GC85" si="1553">+$F76</f>
        <v>450</v>
      </c>
      <c r="GD76" s="357"/>
      <c r="GE76" s="358">
        <f t="shared" ref="GE76:GE85" si="1554">ROUND(GD76,0)</f>
        <v>0</v>
      </c>
      <c r="GF76" s="358">
        <f t="shared" ref="GF76:GF85" si="1555">ROUND(GE76*(1+GD$188),0)</f>
        <v>0</v>
      </c>
      <c r="GG76" s="359" t="str">
        <f t="shared" ref="GG76:GG85" si="1556">IF(GF76&gt;$H76,"SOBRE PASA","CUMPLE")</f>
        <v>CUMPLE</v>
      </c>
      <c r="GH76" s="358">
        <f t="shared" ref="GH76:GH85" si="1557">ROUND(GE76*(1+GD$181+GD$182+GD$183+GD$188),0)</f>
        <v>0</v>
      </c>
      <c r="GI76" s="360">
        <f t="shared" ref="GI76:GI85" si="1558">ROUND(GH76*GC76,0)</f>
        <v>0</v>
      </c>
      <c r="GJ76" s="271">
        <f t="shared" ref="GJ76:GJ85" si="1559">+$F76</f>
        <v>450</v>
      </c>
      <c r="GK76" s="196">
        <v>5801</v>
      </c>
      <c r="GL76" s="268">
        <f t="shared" ref="GL76:GL85" si="1560">ROUND(GK76,0)</f>
        <v>5801</v>
      </c>
      <c r="GM76" s="268">
        <f t="shared" ref="GM76:GM85" si="1561">ROUND(GL76*(1+GK$188),0)</f>
        <v>7541</v>
      </c>
      <c r="GN76" s="269" t="str">
        <f t="shared" ref="GN76:GN85" si="1562">IF(GM76&gt;$H76,"SOBRE PASA","CUMPLE")</f>
        <v>CUMPLE</v>
      </c>
      <c r="GO76" s="268">
        <f t="shared" ref="GO76:GO85" si="1563">ROUND(GL76*(1+GK$181+GK$182+GK$183+GK$188),0)</f>
        <v>7993</v>
      </c>
      <c r="GP76" s="270">
        <f t="shared" ref="GP76:GP85" si="1564">ROUND(GO76*GJ76,0)</f>
        <v>3596850</v>
      </c>
      <c r="GQ76" s="271">
        <f t="shared" ref="GQ76:GQ85" si="1565">+$F76</f>
        <v>450</v>
      </c>
      <c r="GR76" s="407">
        <v>5813</v>
      </c>
      <c r="GS76" s="268">
        <f t="shared" ref="GS76:GS85" si="1566">ROUND(GR76,0)</f>
        <v>5813</v>
      </c>
      <c r="GT76" s="268">
        <f t="shared" ref="GT76:GT85" si="1567">ROUND(GS76*(1+GR$188),0)</f>
        <v>7557</v>
      </c>
      <c r="GU76" s="269" t="str">
        <f t="shared" ref="GU76:GU85" si="1568">IF(GT76&gt;$H76,"SOBRE PASA","CUMPLE")</f>
        <v>CUMPLE</v>
      </c>
      <c r="GV76" s="268">
        <f t="shared" ref="GV76:GV85" si="1569">ROUND(GS76*(1+GR$181+GR$182+GR$183+GR$188),0)</f>
        <v>8010</v>
      </c>
      <c r="GW76" s="270">
        <f t="shared" ref="GW76:GW85" si="1570">ROUND(GV76*GQ76,0)</f>
        <v>3604500</v>
      </c>
      <c r="GX76" s="361">
        <f t="shared" ref="GX76:GX85" si="1571">+$F76</f>
        <v>450</v>
      </c>
      <c r="GY76" s="357"/>
      <c r="GZ76" s="358">
        <f t="shared" ref="GZ76:GZ85" si="1572">ROUND(GY76,0)</f>
        <v>0</v>
      </c>
      <c r="HA76" s="358">
        <f t="shared" ref="HA76:HA85" si="1573">ROUND(GZ76*(1+GY$188),0)</f>
        <v>0</v>
      </c>
      <c r="HB76" s="359" t="str">
        <f t="shared" ref="HB76:HB85" si="1574">IF(HA76&gt;$H76,"SOBRE PASA","CUMPLE")</f>
        <v>CUMPLE</v>
      </c>
      <c r="HC76" s="358">
        <f t="shared" ref="HC76:HC85" si="1575">ROUND(GZ76*(1+GY$181+GY$182+GY$183+GY$188),0)</f>
        <v>0</v>
      </c>
      <c r="HD76" s="360">
        <f t="shared" ref="HD76:HD85" si="1576">ROUND(HC76*GX76,0)</f>
        <v>0</v>
      </c>
      <c r="HE76" s="271">
        <f t="shared" ref="HE76:HE85" si="1577">+$F76</f>
        <v>450</v>
      </c>
      <c r="HF76" s="411">
        <v>5752</v>
      </c>
      <c r="HG76" s="268">
        <f t="shared" ref="HG76:HG85" si="1578">ROUND(HF76,0)</f>
        <v>5752</v>
      </c>
      <c r="HH76" s="268">
        <f t="shared" ref="HH76:HH85" si="1579">ROUND(HG76*(1+HF$188),0)</f>
        <v>7478</v>
      </c>
      <c r="HI76" s="269" t="str">
        <f t="shared" ref="HI76:HI85" si="1580">IF(HH76&gt;$H76,"SOBRE PASA","CUMPLE")</f>
        <v>CUMPLE</v>
      </c>
      <c r="HJ76" s="268">
        <f t="shared" ref="HJ76:HJ85" si="1581">ROUND(HG76*(1+HF$181+HF$182+HF$183+HF$188),0)</f>
        <v>7925</v>
      </c>
      <c r="HK76" s="270">
        <f t="shared" ref="HK76:HK85" si="1582">ROUND(HJ76*HE76,0)</f>
        <v>3566250</v>
      </c>
      <c r="HL76" s="271">
        <f t="shared" ref="HL76:HL85" si="1583">+$F76</f>
        <v>450</v>
      </c>
      <c r="HM76" s="417">
        <v>5800</v>
      </c>
      <c r="HN76" s="268">
        <f t="shared" ref="HN76:HN85" si="1584">ROUND(HM76,0)</f>
        <v>5800</v>
      </c>
      <c r="HO76" s="268">
        <f t="shared" ref="HO76:HO85" si="1585">ROUND(HN76*(1+HM$188),0)</f>
        <v>7540</v>
      </c>
      <c r="HP76" s="269" t="str">
        <f t="shared" ref="HP76:HP85" si="1586">IF(HO76&gt;$H76,"SOBRE PASA","CUMPLE")</f>
        <v>CUMPLE</v>
      </c>
      <c r="HQ76" s="268">
        <f t="shared" ref="HQ76:HQ85" si="1587">ROUND(HN76*(1+HM$181+HM$182+HM$183+HM$188),0)</f>
        <v>7992</v>
      </c>
      <c r="HR76" s="270">
        <f t="shared" ref="HR76:HR85" si="1588">ROUND(HQ76*HL76,0)</f>
        <v>3596400</v>
      </c>
      <c r="HS76" s="271">
        <f t="shared" ref="HS76:HS85" si="1589">+$F76</f>
        <v>450</v>
      </c>
      <c r="HT76" s="196">
        <v>5777</v>
      </c>
      <c r="HU76" s="268">
        <f t="shared" ref="HU76:HU85" si="1590">ROUND(HT76,0)</f>
        <v>5777</v>
      </c>
      <c r="HV76" s="268">
        <f t="shared" ref="HV76:HV85" si="1591">ROUND(HU76*(1+HT$188),0)</f>
        <v>7510</v>
      </c>
      <c r="HW76" s="269" t="str">
        <f t="shared" ref="HW76:HW85" si="1592">IF(HV76&gt;$H76,"SOBRE PASA","CUMPLE")</f>
        <v>CUMPLE</v>
      </c>
      <c r="HX76" s="268">
        <f t="shared" ref="HX76:HX85" si="1593">ROUND(HU76*(1+HT$181+HT$182+HT$183+HT$188),0)</f>
        <v>7960</v>
      </c>
      <c r="HY76" s="270">
        <f t="shared" ref="HY76:HY85" si="1594">ROUND(HX76*HS76,0)</f>
        <v>3582000</v>
      </c>
      <c r="HZ76" s="361">
        <f t="shared" ref="HZ76:HZ85" si="1595">+$F76</f>
        <v>450</v>
      </c>
      <c r="IA76" s="357"/>
      <c r="IB76" s="358">
        <f t="shared" ref="IB76:IB85" si="1596">ROUND(IA76,0)</f>
        <v>0</v>
      </c>
      <c r="IC76" s="358">
        <f t="shared" ref="IC76:IC85" si="1597">ROUND(IB76*(1+IA$188),0)</f>
        <v>0</v>
      </c>
      <c r="ID76" s="359" t="str">
        <f t="shared" ref="ID76:ID85" si="1598">IF(IC76&gt;$H76,"SOBRE PASA","CUMPLE")</f>
        <v>CUMPLE</v>
      </c>
      <c r="IE76" s="358">
        <f t="shared" ref="IE76:IE85" si="1599">ROUND(IB76*(1+IA$181+IA$182+IA$183+IA$188),0)</f>
        <v>0</v>
      </c>
      <c r="IF76" s="360">
        <f t="shared" ref="IF76:IF85" si="1600">ROUND(IE76*HZ76,0)</f>
        <v>0</v>
      </c>
    </row>
    <row r="77" spans="1:240" ht="30" customHeight="1" x14ac:dyDescent="0.3">
      <c r="A77" s="174"/>
      <c r="B77" s="192">
        <v>6.0030000000000001</v>
      </c>
      <c r="C77" s="193">
        <v>10253</v>
      </c>
      <c r="D77" s="194" t="s">
        <v>677</v>
      </c>
      <c r="E77" s="193" t="s">
        <v>611</v>
      </c>
      <c r="F77" s="195">
        <v>400</v>
      </c>
      <c r="G77" s="196">
        <v>3984</v>
      </c>
      <c r="H77" s="197">
        <f t="shared" si="1405"/>
        <v>5179</v>
      </c>
      <c r="J77" s="356">
        <f t="shared" si="1406"/>
        <v>400</v>
      </c>
      <c r="K77" s="357"/>
      <c r="L77" s="358">
        <f t="shared" si="201"/>
        <v>0</v>
      </c>
      <c r="M77" s="358">
        <f t="shared" si="202"/>
        <v>0</v>
      </c>
      <c r="N77" s="359" t="str">
        <f t="shared" si="1407"/>
        <v>CUMPLE</v>
      </c>
      <c r="O77" s="358">
        <f t="shared" si="1408"/>
        <v>0</v>
      </c>
      <c r="P77" s="360">
        <f t="shared" si="205"/>
        <v>0</v>
      </c>
      <c r="Q77" s="266">
        <f t="shared" si="1409"/>
        <v>400</v>
      </c>
      <c r="R77" s="267">
        <v>3728</v>
      </c>
      <c r="S77" s="268">
        <f t="shared" si="1410"/>
        <v>3728</v>
      </c>
      <c r="T77" s="268">
        <f t="shared" si="1411"/>
        <v>4846</v>
      </c>
      <c r="U77" s="269" t="str">
        <f t="shared" si="1412"/>
        <v>CUMPLE</v>
      </c>
      <c r="V77" s="268">
        <f t="shared" si="1413"/>
        <v>5137</v>
      </c>
      <c r="W77" s="270">
        <f t="shared" si="1414"/>
        <v>2054800</v>
      </c>
      <c r="X77" s="266">
        <f t="shared" si="1415"/>
        <v>400</v>
      </c>
      <c r="Y77" s="267">
        <v>3900</v>
      </c>
      <c r="Z77" s="268">
        <f t="shared" si="1416"/>
        <v>3900</v>
      </c>
      <c r="AA77" s="268">
        <f t="shared" si="1417"/>
        <v>5070</v>
      </c>
      <c r="AB77" s="269" t="str">
        <f t="shared" si="1418"/>
        <v>CUMPLE</v>
      </c>
      <c r="AC77" s="268">
        <f t="shared" si="1419"/>
        <v>5374</v>
      </c>
      <c r="AD77" s="270">
        <f t="shared" si="1420"/>
        <v>2149600</v>
      </c>
      <c r="AE77" s="266">
        <f t="shared" si="1421"/>
        <v>400</v>
      </c>
      <c r="AF77" s="267">
        <v>3689</v>
      </c>
      <c r="AG77" s="268">
        <f t="shared" si="1422"/>
        <v>3689</v>
      </c>
      <c r="AH77" s="268">
        <f t="shared" si="1423"/>
        <v>4796</v>
      </c>
      <c r="AI77" s="269" t="str">
        <f t="shared" si="1424"/>
        <v>CUMPLE</v>
      </c>
      <c r="AJ77" s="268">
        <f t="shared" si="1425"/>
        <v>5083</v>
      </c>
      <c r="AK77" s="270">
        <f t="shared" si="1426"/>
        <v>2033200</v>
      </c>
      <c r="AL77" s="356">
        <f t="shared" si="1427"/>
        <v>400</v>
      </c>
      <c r="AM77" s="357"/>
      <c r="AN77" s="358">
        <f t="shared" si="1428"/>
        <v>0</v>
      </c>
      <c r="AO77" s="358">
        <f t="shared" si="1429"/>
        <v>0</v>
      </c>
      <c r="AP77" s="359" t="str">
        <f t="shared" si="1430"/>
        <v>CUMPLE</v>
      </c>
      <c r="AQ77" s="358">
        <f t="shared" si="1431"/>
        <v>0</v>
      </c>
      <c r="AR77" s="360">
        <f t="shared" si="1432"/>
        <v>0</v>
      </c>
      <c r="AS77" s="266">
        <f t="shared" si="1433"/>
        <v>400</v>
      </c>
      <c r="AT77" s="434">
        <v>3599</v>
      </c>
      <c r="AU77" s="268">
        <f t="shared" si="1434"/>
        <v>3599</v>
      </c>
      <c r="AV77" s="268">
        <f t="shared" si="1435"/>
        <v>4679</v>
      </c>
      <c r="AW77" s="269" t="str">
        <f t="shared" si="1436"/>
        <v>CUMPLE</v>
      </c>
      <c r="AX77" s="268">
        <f t="shared" si="1437"/>
        <v>4959</v>
      </c>
      <c r="AY77" s="270">
        <f t="shared" si="1438"/>
        <v>1983600</v>
      </c>
      <c r="AZ77" s="266">
        <f t="shared" si="1439"/>
        <v>400</v>
      </c>
      <c r="BA77" s="439">
        <v>3790</v>
      </c>
      <c r="BB77" s="268">
        <f t="shared" si="1440"/>
        <v>3790</v>
      </c>
      <c r="BC77" s="268">
        <f t="shared" si="1441"/>
        <v>4927</v>
      </c>
      <c r="BD77" s="269" t="str">
        <f t="shared" si="1442"/>
        <v>CUMPLE</v>
      </c>
      <c r="BE77" s="268">
        <f t="shared" si="1443"/>
        <v>5222</v>
      </c>
      <c r="BF77" s="270">
        <f t="shared" si="1444"/>
        <v>2088800</v>
      </c>
      <c r="BG77" s="266">
        <f t="shared" si="1445"/>
        <v>400</v>
      </c>
      <c r="BH77" s="196">
        <v>3764</v>
      </c>
      <c r="BI77" s="268">
        <f t="shared" si="1446"/>
        <v>3764</v>
      </c>
      <c r="BJ77" s="268">
        <f t="shared" si="1447"/>
        <v>4893</v>
      </c>
      <c r="BK77" s="269" t="str">
        <f t="shared" si="1448"/>
        <v>CUMPLE</v>
      </c>
      <c r="BL77" s="268">
        <f t="shared" si="1449"/>
        <v>5186</v>
      </c>
      <c r="BM77" s="270">
        <f t="shared" si="1450"/>
        <v>2074400</v>
      </c>
      <c r="BN77" s="266">
        <f t="shared" si="1451"/>
        <v>400</v>
      </c>
      <c r="BO77" s="196">
        <v>3610</v>
      </c>
      <c r="BP77" s="268">
        <f t="shared" si="1452"/>
        <v>3610</v>
      </c>
      <c r="BQ77" s="268">
        <f t="shared" si="1453"/>
        <v>4693</v>
      </c>
      <c r="BR77" s="269" t="str">
        <f t="shared" si="1454"/>
        <v>CUMPLE</v>
      </c>
      <c r="BS77" s="268">
        <f t="shared" si="1455"/>
        <v>4974</v>
      </c>
      <c r="BT77" s="270">
        <f t="shared" si="1456"/>
        <v>1989600</v>
      </c>
      <c r="BU77" s="266">
        <f t="shared" si="1457"/>
        <v>400</v>
      </c>
      <c r="BV77" s="441">
        <v>3785</v>
      </c>
      <c r="BW77" s="268">
        <f t="shared" si="1458"/>
        <v>3785</v>
      </c>
      <c r="BX77" s="268">
        <f t="shared" si="1459"/>
        <v>4921</v>
      </c>
      <c r="BY77" s="269" t="str">
        <f t="shared" si="1460"/>
        <v>CUMPLE</v>
      </c>
      <c r="BZ77" s="268">
        <f t="shared" si="1461"/>
        <v>5215</v>
      </c>
      <c r="CA77" s="270">
        <f t="shared" si="1462"/>
        <v>2086000</v>
      </c>
      <c r="CB77" s="266">
        <f t="shared" si="1463"/>
        <v>400</v>
      </c>
      <c r="CC77" s="267">
        <v>3691</v>
      </c>
      <c r="CD77" s="268">
        <f t="shared" si="1464"/>
        <v>3691</v>
      </c>
      <c r="CE77" s="268">
        <f t="shared" si="1465"/>
        <v>4798</v>
      </c>
      <c r="CF77" s="269" t="str">
        <f t="shared" si="1466"/>
        <v>CUMPLE</v>
      </c>
      <c r="CG77" s="268">
        <f t="shared" si="1467"/>
        <v>5086</v>
      </c>
      <c r="CH77" s="270">
        <f t="shared" si="1468"/>
        <v>2034400</v>
      </c>
      <c r="CI77" s="266">
        <f t="shared" si="1469"/>
        <v>400</v>
      </c>
      <c r="CJ77" s="267">
        <v>3809</v>
      </c>
      <c r="CK77" s="268">
        <f t="shared" si="1470"/>
        <v>3809</v>
      </c>
      <c r="CL77" s="268">
        <f t="shared" si="1471"/>
        <v>4952</v>
      </c>
      <c r="CM77" s="269" t="str">
        <f t="shared" si="1472"/>
        <v>CUMPLE</v>
      </c>
      <c r="CN77" s="268">
        <f t="shared" si="1473"/>
        <v>5248</v>
      </c>
      <c r="CO77" s="270">
        <f t="shared" si="1474"/>
        <v>2099200</v>
      </c>
      <c r="CP77" s="266">
        <f t="shared" si="1475"/>
        <v>400</v>
      </c>
      <c r="CQ77" s="267">
        <v>3762</v>
      </c>
      <c r="CR77" s="268">
        <f t="shared" si="1476"/>
        <v>3762</v>
      </c>
      <c r="CS77" s="268">
        <f t="shared" si="1477"/>
        <v>4891</v>
      </c>
      <c r="CT77" s="269" t="str">
        <f t="shared" si="1478"/>
        <v>CUMPLE</v>
      </c>
      <c r="CU77" s="268">
        <f t="shared" si="1479"/>
        <v>5184</v>
      </c>
      <c r="CV77" s="270">
        <f t="shared" si="1480"/>
        <v>2073600</v>
      </c>
      <c r="CW77" s="266">
        <f t="shared" si="1481"/>
        <v>400</v>
      </c>
      <c r="CX77" s="196">
        <v>3782</v>
      </c>
      <c r="CY77" s="268">
        <f t="shared" si="1482"/>
        <v>3782</v>
      </c>
      <c r="CZ77" s="268">
        <f t="shared" si="1483"/>
        <v>4917</v>
      </c>
      <c r="DA77" s="269" t="str">
        <f t="shared" si="1484"/>
        <v>CUMPLE</v>
      </c>
      <c r="DB77" s="268">
        <f t="shared" si="1485"/>
        <v>5211</v>
      </c>
      <c r="DC77" s="270">
        <f t="shared" si="1486"/>
        <v>2084400</v>
      </c>
      <c r="DD77" s="266">
        <f t="shared" si="1487"/>
        <v>400</v>
      </c>
      <c r="DE77" s="267">
        <v>3676</v>
      </c>
      <c r="DF77" s="268">
        <f t="shared" si="1488"/>
        <v>3676</v>
      </c>
      <c r="DG77" s="268">
        <f t="shared" si="1489"/>
        <v>4779</v>
      </c>
      <c r="DH77" s="269" t="str">
        <f t="shared" si="1490"/>
        <v>CUMPLE</v>
      </c>
      <c r="DI77" s="268">
        <f t="shared" si="1491"/>
        <v>5065</v>
      </c>
      <c r="DJ77" s="270">
        <f t="shared" si="1492"/>
        <v>2026000</v>
      </c>
      <c r="DK77" s="266">
        <f t="shared" si="1493"/>
        <v>400</v>
      </c>
      <c r="DL77" s="267">
        <v>3773</v>
      </c>
      <c r="DM77" s="268">
        <f t="shared" si="1494"/>
        <v>3773</v>
      </c>
      <c r="DN77" s="268">
        <f t="shared" si="1495"/>
        <v>4905</v>
      </c>
      <c r="DO77" s="269" t="str">
        <f t="shared" si="1496"/>
        <v>CUMPLE</v>
      </c>
      <c r="DP77" s="268">
        <f t="shared" si="1497"/>
        <v>5199</v>
      </c>
      <c r="DQ77" s="270">
        <f t="shared" si="1498"/>
        <v>2079600</v>
      </c>
      <c r="DR77" s="356">
        <f t="shared" si="1499"/>
        <v>400</v>
      </c>
      <c r="DS77" s="357"/>
      <c r="DT77" s="358">
        <f t="shared" si="1500"/>
        <v>0</v>
      </c>
      <c r="DU77" s="358">
        <f t="shared" si="1501"/>
        <v>0</v>
      </c>
      <c r="DV77" s="359" t="str">
        <f t="shared" si="1502"/>
        <v>CUMPLE</v>
      </c>
      <c r="DW77" s="358">
        <f t="shared" si="1503"/>
        <v>0</v>
      </c>
      <c r="DX77" s="360">
        <f t="shared" si="1504"/>
        <v>0</v>
      </c>
      <c r="DY77" s="356">
        <f t="shared" si="1505"/>
        <v>400</v>
      </c>
      <c r="DZ77" s="357"/>
      <c r="EA77" s="358">
        <f t="shared" si="1506"/>
        <v>0</v>
      </c>
      <c r="EB77" s="358">
        <f t="shared" si="1507"/>
        <v>0</v>
      </c>
      <c r="EC77" s="359" t="str">
        <f t="shared" si="1508"/>
        <v>CUMPLE</v>
      </c>
      <c r="ED77" s="358">
        <f t="shared" si="1509"/>
        <v>0</v>
      </c>
      <c r="EE77" s="360">
        <f t="shared" si="1510"/>
        <v>0</v>
      </c>
      <c r="EF77" s="266">
        <f t="shared" si="1511"/>
        <v>400</v>
      </c>
      <c r="EG77" s="267">
        <v>3672</v>
      </c>
      <c r="EH77" s="268">
        <f t="shared" si="1512"/>
        <v>3672</v>
      </c>
      <c r="EI77" s="268">
        <f t="shared" si="1513"/>
        <v>4774</v>
      </c>
      <c r="EJ77" s="269" t="str">
        <f t="shared" si="1514"/>
        <v>CUMPLE</v>
      </c>
      <c r="EK77" s="268">
        <f t="shared" si="1515"/>
        <v>5060</v>
      </c>
      <c r="EL77" s="270">
        <f t="shared" si="1516"/>
        <v>2024000</v>
      </c>
      <c r="EM77" s="356">
        <f t="shared" si="1517"/>
        <v>400</v>
      </c>
      <c r="EN77" s="357"/>
      <c r="EO77" s="358">
        <f t="shared" si="1518"/>
        <v>0</v>
      </c>
      <c r="EP77" s="358">
        <f t="shared" si="1519"/>
        <v>0</v>
      </c>
      <c r="EQ77" s="359" t="str">
        <f t="shared" si="1520"/>
        <v>CUMPLE</v>
      </c>
      <c r="ER77" s="358">
        <f t="shared" si="1521"/>
        <v>0</v>
      </c>
      <c r="ES77" s="360">
        <f t="shared" si="1522"/>
        <v>0</v>
      </c>
      <c r="ET77" s="266">
        <f t="shared" si="1523"/>
        <v>400</v>
      </c>
      <c r="EU77" s="267">
        <v>3864</v>
      </c>
      <c r="EV77" s="268">
        <f t="shared" si="1524"/>
        <v>3864</v>
      </c>
      <c r="EW77" s="268">
        <f t="shared" si="1525"/>
        <v>5023</v>
      </c>
      <c r="EX77" s="269" t="str">
        <f t="shared" si="1526"/>
        <v>CUMPLE</v>
      </c>
      <c r="EY77" s="268">
        <f t="shared" si="1527"/>
        <v>5324</v>
      </c>
      <c r="EZ77" s="270">
        <f t="shared" si="1528"/>
        <v>2129600</v>
      </c>
      <c r="FA77" s="266">
        <f t="shared" si="1529"/>
        <v>400</v>
      </c>
      <c r="FB77" s="196">
        <v>3780</v>
      </c>
      <c r="FC77" s="268">
        <f t="shared" si="1530"/>
        <v>3780</v>
      </c>
      <c r="FD77" s="268">
        <f t="shared" si="1531"/>
        <v>4914</v>
      </c>
      <c r="FE77" s="269" t="str">
        <f t="shared" si="1532"/>
        <v>CUMPLE</v>
      </c>
      <c r="FF77" s="268">
        <f t="shared" si="1533"/>
        <v>5208</v>
      </c>
      <c r="FG77" s="270">
        <f t="shared" si="1534"/>
        <v>2083200</v>
      </c>
      <c r="FH77" s="266">
        <f t="shared" si="1535"/>
        <v>400</v>
      </c>
      <c r="FI77" s="267">
        <v>3716</v>
      </c>
      <c r="FJ77" s="268">
        <f t="shared" si="1536"/>
        <v>3716</v>
      </c>
      <c r="FK77" s="268">
        <f t="shared" si="1537"/>
        <v>4831</v>
      </c>
      <c r="FL77" s="269" t="str">
        <f t="shared" si="1538"/>
        <v>CUMPLE</v>
      </c>
      <c r="FM77" s="268">
        <f t="shared" si="1539"/>
        <v>5120</v>
      </c>
      <c r="FN77" s="270">
        <f t="shared" si="1540"/>
        <v>2048000</v>
      </c>
      <c r="FO77" s="266">
        <f t="shared" si="1541"/>
        <v>400</v>
      </c>
      <c r="FP77" s="267" t="s">
        <v>866</v>
      </c>
      <c r="FQ77" s="268">
        <f t="shared" si="1542"/>
        <v>3686</v>
      </c>
      <c r="FR77" s="268">
        <f t="shared" si="1543"/>
        <v>4792</v>
      </c>
      <c r="FS77" s="269" t="str">
        <f t="shared" si="1544"/>
        <v>CUMPLE</v>
      </c>
      <c r="FT77" s="268">
        <f t="shared" si="1545"/>
        <v>5079</v>
      </c>
      <c r="FU77" s="270">
        <f t="shared" si="1546"/>
        <v>2031600</v>
      </c>
      <c r="FV77" s="266">
        <f t="shared" si="1547"/>
        <v>400</v>
      </c>
      <c r="FW77" s="267">
        <v>3748</v>
      </c>
      <c r="FX77" s="268">
        <f t="shared" si="1548"/>
        <v>3748</v>
      </c>
      <c r="FY77" s="268">
        <f t="shared" si="1549"/>
        <v>4872</v>
      </c>
      <c r="FZ77" s="269" t="str">
        <f t="shared" si="1550"/>
        <v>CUMPLE</v>
      </c>
      <c r="GA77" s="268">
        <f t="shared" si="1551"/>
        <v>5164</v>
      </c>
      <c r="GB77" s="270">
        <f t="shared" si="1552"/>
        <v>2065600</v>
      </c>
      <c r="GC77" s="356">
        <f t="shared" si="1553"/>
        <v>400</v>
      </c>
      <c r="GD77" s="357"/>
      <c r="GE77" s="358">
        <f t="shared" si="1554"/>
        <v>0</v>
      </c>
      <c r="GF77" s="358">
        <f t="shared" si="1555"/>
        <v>0</v>
      </c>
      <c r="GG77" s="359" t="str">
        <f t="shared" si="1556"/>
        <v>CUMPLE</v>
      </c>
      <c r="GH77" s="358">
        <f t="shared" si="1557"/>
        <v>0</v>
      </c>
      <c r="GI77" s="360">
        <f t="shared" si="1558"/>
        <v>0</v>
      </c>
      <c r="GJ77" s="266">
        <f t="shared" si="1559"/>
        <v>400</v>
      </c>
      <c r="GK77" s="196">
        <v>3791</v>
      </c>
      <c r="GL77" s="268">
        <f t="shared" si="1560"/>
        <v>3791</v>
      </c>
      <c r="GM77" s="268">
        <f t="shared" si="1561"/>
        <v>4928</v>
      </c>
      <c r="GN77" s="269" t="str">
        <f t="shared" si="1562"/>
        <v>CUMPLE</v>
      </c>
      <c r="GO77" s="268">
        <f t="shared" si="1563"/>
        <v>5223</v>
      </c>
      <c r="GP77" s="270">
        <f t="shared" si="1564"/>
        <v>2089200</v>
      </c>
      <c r="GQ77" s="266">
        <f t="shared" si="1565"/>
        <v>400</v>
      </c>
      <c r="GR77" s="407">
        <v>3798</v>
      </c>
      <c r="GS77" s="268">
        <f t="shared" si="1566"/>
        <v>3798</v>
      </c>
      <c r="GT77" s="268">
        <f t="shared" si="1567"/>
        <v>4937</v>
      </c>
      <c r="GU77" s="269" t="str">
        <f t="shared" si="1568"/>
        <v>CUMPLE</v>
      </c>
      <c r="GV77" s="268">
        <f t="shared" si="1569"/>
        <v>5233</v>
      </c>
      <c r="GW77" s="270">
        <f t="shared" si="1570"/>
        <v>2093200</v>
      </c>
      <c r="GX77" s="356">
        <f t="shared" si="1571"/>
        <v>400</v>
      </c>
      <c r="GY77" s="357"/>
      <c r="GZ77" s="358">
        <f t="shared" si="1572"/>
        <v>0</v>
      </c>
      <c r="HA77" s="358">
        <f t="shared" si="1573"/>
        <v>0</v>
      </c>
      <c r="HB77" s="359" t="str">
        <f t="shared" si="1574"/>
        <v>CUMPLE</v>
      </c>
      <c r="HC77" s="358">
        <f t="shared" si="1575"/>
        <v>0</v>
      </c>
      <c r="HD77" s="360">
        <f t="shared" si="1576"/>
        <v>0</v>
      </c>
      <c r="HE77" s="266">
        <f t="shared" si="1577"/>
        <v>400</v>
      </c>
      <c r="HF77" s="411">
        <v>3759</v>
      </c>
      <c r="HG77" s="268">
        <f t="shared" si="1578"/>
        <v>3759</v>
      </c>
      <c r="HH77" s="268">
        <f t="shared" si="1579"/>
        <v>4887</v>
      </c>
      <c r="HI77" s="269" t="str">
        <f t="shared" si="1580"/>
        <v>CUMPLE</v>
      </c>
      <c r="HJ77" s="268">
        <f t="shared" si="1581"/>
        <v>5179</v>
      </c>
      <c r="HK77" s="270">
        <f t="shared" si="1582"/>
        <v>2071600</v>
      </c>
      <c r="HL77" s="266">
        <f t="shared" si="1583"/>
        <v>400</v>
      </c>
      <c r="HM77" s="417">
        <v>3790</v>
      </c>
      <c r="HN77" s="268">
        <f t="shared" si="1584"/>
        <v>3790</v>
      </c>
      <c r="HO77" s="268">
        <f t="shared" si="1585"/>
        <v>4927</v>
      </c>
      <c r="HP77" s="269" t="str">
        <f t="shared" si="1586"/>
        <v>CUMPLE</v>
      </c>
      <c r="HQ77" s="268">
        <f t="shared" si="1587"/>
        <v>5222</v>
      </c>
      <c r="HR77" s="270">
        <f t="shared" si="1588"/>
        <v>2088800</v>
      </c>
      <c r="HS77" s="266">
        <f t="shared" si="1589"/>
        <v>400</v>
      </c>
      <c r="HT77" s="196">
        <v>3775</v>
      </c>
      <c r="HU77" s="268">
        <f t="shared" si="1590"/>
        <v>3775</v>
      </c>
      <c r="HV77" s="268">
        <f t="shared" si="1591"/>
        <v>4908</v>
      </c>
      <c r="HW77" s="269" t="str">
        <f t="shared" si="1592"/>
        <v>CUMPLE</v>
      </c>
      <c r="HX77" s="268">
        <f t="shared" si="1593"/>
        <v>5201</v>
      </c>
      <c r="HY77" s="270">
        <f t="shared" si="1594"/>
        <v>2080400</v>
      </c>
      <c r="HZ77" s="356">
        <f t="shared" si="1595"/>
        <v>400</v>
      </c>
      <c r="IA77" s="357"/>
      <c r="IB77" s="358">
        <f t="shared" si="1596"/>
        <v>0</v>
      </c>
      <c r="IC77" s="358">
        <f t="shared" si="1597"/>
        <v>0</v>
      </c>
      <c r="ID77" s="359" t="str">
        <f t="shared" si="1598"/>
        <v>CUMPLE</v>
      </c>
      <c r="IE77" s="358">
        <f t="shared" si="1599"/>
        <v>0</v>
      </c>
      <c r="IF77" s="360">
        <f t="shared" si="1600"/>
        <v>0</v>
      </c>
    </row>
    <row r="78" spans="1:240" ht="30" customHeight="1" x14ac:dyDescent="0.3">
      <c r="A78" s="174"/>
      <c r="B78" s="192">
        <v>6.0039999999999996</v>
      </c>
      <c r="C78" s="193">
        <v>10256</v>
      </c>
      <c r="D78" s="194" t="s">
        <v>678</v>
      </c>
      <c r="E78" s="193" t="s">
        <v>611</v>
      </c>
      <c r="F78" s="195">
        <v>4650</v>
      </c>
      <c r="G78" s="196">
        <v>11794</v>
      </c>
      <c r="H78" s="197">
        <f t="shared" si="1405"/>
        <v>15332</v>
      </c>
      <c r="J78" s="356">
        <f t="shared" si="1406"/>
        <v>4650</v>
      </c>
      <c r="K78" s="357"/>
      <c r="L78" s="358">
        <f t="shared" si="201"/>
        <v>0</v>
      </c>
      <c r="M78" s="358">
        <f t="shared" si="202"/>
        <v>0</v>
      </c>
      <c r="N78" s="359" t="str">
        <f t="shared" si="1407"/>
        <v>CUMPLE</v>
      </c>
      <c r="O78" s="358">
        <f t="shared" si="1408"/>
        <v>0</v>
      </c>
      <c r="P78" s="360">
        <f t="shared" si="205"/>
        <v>0</v>
      </c>
      <c r="Q78" s="266">
        <f t="shared" si="1409"/>
        <v>4650</v>
      </c>
      <c r="R78" s="267">
        <v>11036</v>
      </c>
      <c r="S78" s="268">
        <f t="shared" si="1410"/>
        <v>11036</v>
      </c>
      <c r="T78" s="268">
        <f t="shared" si="1411"/>
        <v>14347</v>
      </c>
      <c r="U78" s="269" t="str">
        <f t="shared" si="1412"/>
        <v>CUMPLE</v>
      </c>
      <c r="V78" s="268">
        <f t="shared" si="1413"/>
        <v>15206</v>
      </c>
      <c r="W78" s="270">
        <f t="shared" si="1414"/>
        <v>70707900</v>
      </c>
      <c r="X78" s="266">
        <f t="shared" si="1415"/>
        <v>4650</v>
      </c>
      <c r="Y78" s="267">
        <v>11700</v>
      </c>
      <c r="Z78" s="268">
        <f t="shared" si="1416"/>
        <v>11700</v>
      </c>
      <c r="AA78" s="268">
        <f t="shared" si="1417"/>
        <v>15210</v>
      </c>
      <c r="AB78" s="269" t="str">
        <f t="shared" si="1418"/>
        <v>CUMPLE</v>
      </c>
      <c r="AC78" s="268">
        <f t="shared" si="1419"/>
        <v>16121</v>
      </c>
      <c r="AD78" s="270">
        <f t="shared" si="1420"/>
        <v>74962650</v>
      </c>
      <c r="AE78" s="266">
        <f t="shared" si="1421"/>
        <v>4650</v>
      </c>
      <c r="AF78" s="267">
        <v>10921</v>
      </c>
      <c r="AG78" s="268">
        <f t="shared" si="1422"/>
        <v>10921</v>
      </c>
      <c r="AH78" s="268">
        <f t="shared" si="1423"/>
        <v>14197</v>
      </c>
      <c r="AI78" s="269" t="str">
        <f t="shared" si="1424"/>
        <v>CUMPLE</v>
      </c>
      <c r="AJ78" s="268">
        <f t="shared" si="1425"/>
        <v>15048</v>
      </c>
      <c r="AK78" s="270">
        <f t="shared" si="1426"/>
        <v>69973200</v>
      </c>
      <c r="AL78" s="356">
        <f t="shared" si="1427"/>
        <v>4650</v>
      </c>
      <c r="AM78" s="357"/>
      <c r="AN78" s="358">
        <f t="shared" si="1428"/>
        <v>0</v>
      </c>
      <c r="AO78" s="358">
        <f t="shared" si="1429"/>
        <v>0</v>
      </c>
      <c r="AP78" s="359" t="str">
        <f t="shared" si="1430"/>
        <v>CUMPLE</v>
      </c>
      <c r="AQ78" s="358">
        <f t="shared" si="1431"/>
        <v>0</v>
      </c>
      <c r="AR78" s="360">
        <f t="shared" si="1432"/>
        <v>0</v>
      </c>
      <c r="AS78" s="266">
        <f t="shared" si="1433"/>
        <v>4650</v>
      </c>
      <c r="AT78" s="434">
        <v>10659</v>
      </c>
      <c r="AU78" s="268">
        <f t="shared" si="1434"/>
        <v>10659</v>
      </c>
      <c r="AV78" s="268">
        <f t="shared" si="1435"/>
        <v>13857</v>
      </c>
      <c r="AW78" s="269" t="str">
        <f t="shared" si="1436"/>
        <v>CUMPLE</v>
      </c>
      <c r="AX78" s="268">
        <f t="shared" si="1437"/>
        <v>14687</v>
      </c>
      <c r="AY78" s="270">
        <f t="shared" si="1438"/>
        <v>68294550</v>
      </c>
      <c r="AZ78" s="266">
        <f t="shared" si="1439"/>
        <v>4650</v>
      </c>
      <c r="BA78" s="439">
        <v>11220</v>
      </c>
      <c r="BB78" s="268">
        <f t="shared" si="1440"/>
        <v>11220</v>
      </c>
      <c r="BC78" s="268">
        <f t="shared" si="1441"/>
        <v>14586</v>
      </c>
      <c r="BD78" s="269" t="str">
        <f t="shared" si="1442"/>
        <v>CUMPLE</v>
      </c>
      <c r="BE78" s="268">
        <f t="shared" si="1443"/>
        <v>15460</v>
      </c>
      <c r="BF78" s="270">
        <f t="shared" si="1444"/>
        <v>71889000</v>
      </c>
      <c r="BG78" s="266">
        <f t="shared" si="1445"/>
        <v>4650</v>
      </c>
      <c r="BH78" s="196">
        <v>11144</v>
      </c>
      <c r="BI78" s="268">
        <f t="shared" si="1446"/>
        <v>11144</v>
      </c>
      <c r="BJ78" s="268">
        <f t="shared" si="1447"/>
        <v>14487</v>
      </c>
      <c r="BK78" s="269" t="str">
        <f t="shared" si="1448"/>
        <v>CUMPLE</v>
      </c>
      <c r="BL78" s="268">
        <f t="shared" si="1449"/>
        <v>15355</v>
      </c>
      <c r="BM78" s="270">
        <f t="shared" si="1450"/>
        <v>71400750</v>
      </c>
      <c r="BN78" s="266">
        <f t="shared" si="1451"/>
        <v>4650</v>
      </c>
      <c r="BO78" s="196">
        <v>10694</v>
      </c>
      <c r="BP78" s="268">
        <f t="shared" si="1452"/>
        <v>10694</v>
      </c>
      <c r="BQ78" s="268">
        <f t="shared" si="1453"/>
        <v>13902</v>
      </c>
      <c r="BR78" s="269" t="str">
        <f t="shared" si="1454"/>
        <v>CUMPLE</v>
      </c>
      <c r="BS78" s="268">
        <f t="shared" si="1455"/>
        <v>14735</v>
      </c>
      <c r="BT78" s="270">
        <f t="shared" si="1456"/>
        <v>68517750</v>
      </c>
      <c r="BU78" s="266">
        <f t="shared" si="1457"/>
        <v>4650</v>
      </c>
      <c r="BV78" s="441">
        <v>11205</v>
      </c>
      <c r="BW78" s="268">
        <f t="shared" si="1458"/>
        <v>11205</v>
      </c>
      <c r="BX78" s="268">
        <f t="shared" si="1459"/>
        <v>14567</v>
      </c>
      <c r="BY78" s="269" t="str">
        <f t="shared" si="1460"/>
        <v>CUMPLE</v>
      </c>
      <c r="BZ78" s="268">
        <f t="shared" si="1461"/>
        <v>15439</v>
      </c>
      <c r="CA78" s="270">
        <f t="shared" si="1462"/>
        <v>71791350</v>
      </c>
      <c r="CB78" s="266">
        <f t="shared" si="1463"/>
        <v>4650</v>
      </c>
      <c r="CC78" s="267">
        <v>10931</v>
      </c>
      <c r="CD78" s="268">
        <f t="shared" si="1464"/>
        <v>10931</v>
      </c>
      <c r="CE78" s="268">
        <f t="shared" si="1465"/>
        <v>14210</v>
      </c>
      <c r="CF78" s="269" t="str">
        <f t="shared" si="1466"/>
        <v>CUMPLE</v>
      </c>
      <c r="CG78" s="268">
        <f t="shared" si="1467"/>
        <v>15061</v>
      </c>
      <c r="CH78" s="270">
        <f t="shared" si="1468"/>
        <v>70033650</v>
      </c>
      <c r="CI78" s="266">
        <f t="shared" si="1469"/>
        <v>4650</v>
      </c>
      <c r="CJ78" s="267">
        <v>11275</v>
      </c>
      <c r="CK78" s="268">
        <f t="shared" si="1470"/>
        <v>11275</v>
      </c>
      <c r="CL78" s="268">
        <f t="shared" si="1471"/>
        <v>14658</v>
      </c>
      <c r="CM78" s="269" t="str">
        <f t="shared" si="1472"/>
        <v>CUMPLE</v>
      </c>
      <c r="CN78" s="268">
        <f t="shared" si="1473"/>
        <v>15535</v>
      </c>
      <c r="CO78" s="270">
        <f t="shared" si="1474"/>
        <v>72237750</v>
      </c>
      <c r="CP78" s="266">
        <f t="shared" si="1475"/>
        <v>4650</v>
      </c>
      <c r="CQ78" s="267">
        <v>11136</v>
      </c>
      <c r="CR78" s="268">
        <f t="shared" si="1476"/>
        <v>11136</v>
      </c>
      <c r="CS78" s="268">
        <f t="shared" si="1477"/>
        <v>14477</v>
      </c>
      <c r="CT78" s="269" t="str">
        <f t="shared" si="1478"/>
        <v>CUMPLE</v>
      </c>
      <c r="CU78" s="268">
        <f t="shared" si="1479"/>
        <v>15344</v>
      </c>
      <c r="CV78" s="270">
        <f t="shared" si="1480"/>
        <v>71349600</v>
      </c>
      <c r="CW78" s="266">
        <f t="shared" si="1481"/>
        <v>4650</v>
      </c>
      <c r="CX78" s="196">
        <v>11201</v>
      </c>
      <c r="CY78" s="268">
        <f t="shared" si="1482"/>
        <v>11201</v>
      </c>
      <c r="CZ78" s="268">
        <f t="shared" si="1483"/>
        <v>14561</v>
      </c>
      <c r="DA78" s="269" t="str">
        <f t="shared" si="1484"/>
        <v>CUMPLE</v>
      </c>
      <c r="DB78" s="268">
        <f t="shared" si="1485"/>
        <v>15433</v>
      </c>
      <c r="DC78" s="270">
        <f t="shared" si="1486"/>
        <v>71763450</v>
      </c>
      <c r="DD78" s="266">
        <f t="shared" si="1487"/>
        <v>4650</v>
      </c>
      <c r="DE78" s="267">
        <v>10884</v>
      </c>
      <c r="DF78" s="268">
        <f t="shared" si="1488"/>
        <v>10884</v>
      </c>
      <c r="DG78" s="268">
        <f t="shared" si="1489"/>
        <v>14149</v>
      </c>
      <c r="DH78" s="269" t="str">
        <f t="shared" si="1490"/>
        <v>CUMPLE</v>
      </c>
      <c r="DI78" s="268">
        <f t="shared" si="1491"/>
        <v>14997</v>
      </c>
      <c r="DJ78" s="270">
        <f t="shared" si="1492"/>
        <v>69736050</v>
      </c>
      <c r="DK78" s="266">
        <f t="shared" si="1493"/>
        <v>4650</v>
      </c>
      <c r="DL78" s="267">
        <v>11169</v>
      </c>
      <c r="DM78" s="268">
        <f t="shared" si="1494"/>
        <v>11169</v>
      </c>
      <c r="DN78" s="268">
        <f t="shared" si="1495"/>
        <v>14520</v>
      </c>
      <c r="DO78" s="269" t="str">
        <f t="shared" si="1496"/>
        <v>CUMPLE</v>
      </c>
      <c r="DP78" s="268">
        <f t="shared" si="1497"/>
        <v>15389</v>
      </c>
      <c r="DQ78" s="270">
        <f t="shared" si="1498"/>
        <v>71558850</v>
      </c>
      <c r="DR78" s="356">
        <f t="shared" si="1499"/>
        <v>4650</v>
      </c>
      <c r="DS78" s="357"/>
      <c r="DT78" s="358">
        <f t="shared" si="1500"/>
        <v>0</v>
      </c>
      <c r="DU78" s="358">
        <f t="shared" si="1501"/>
        <v>0</v>
      </c>
      <c r="DV78" s="359" t="str">
        <f t="shared" si="1502"/>
        <v>CUMPLE</v>
      </c>
      <c r="DW78" s="358">
        <f t="shared" si="1503"/>
        <v>0</v>
      </c>
      <c r="DX78" s="360">
        <f t="shared" si="1504"/>
        <v>0</v>
      </c>
      <c r="DY78" s="356">
        <f t="shared" si="1505"/>
        <v>4650</v>
      </c>
      <c r="DZ78" s="357"/>
      <c r="EA78" s="358">
        <f t="shared" si="1506"/>
        <v>0</v>
      </c>
      <c r="EB78" s="358">
        <f t="shared" si="1507"/>
        <v>0</v>
      </c>
      <c r="EC78" s="359" t="str">
        <f t="shared" si="1508"/>
        <v>CUMPLE</v>
      </c>
      <c r="ED78" s="358">
        <f t="shared" si="1509"/>
        <v>0</v>
      </c>
      <c r="EE78" s="360">
        <f t="shared" si="1510"/>
        <v>0</v>
      </c>
      <c r="EF78" s="266">
        <f t="shared" si="1511"/>
        <v>4650</v>
      </c>
      <c r="EG78" s="267">
        <v>10871</v>
      </c>
      <c r="EH78" s="268">
        <f t="shared" si="1512"/>
        <v>10871</v>
      </c>
      <c r="EI78" s="268">
        <f t="shared" si="1513"/>
        <v>14132</v>
      </c>
      <c r="EJ78" s="269" t="str">
        <f t="shared" si="1514"/>
        <v>CUMPLE</v>
      </c>
      <c r="EK78" s="268">
        <f t="shared" si="1515"/>
        <v>14979</v>
      </c>
      <c r="EL78" s="270">
        <f t="shared" si="1516"/>
        <v>69652350</v>
      </c>
      <c r="EM78" s="356">
        <f t="shared" si="1517"/>
        <v>4650</v>
      </c>
      <c r="EN78" s="357"/>
      <c r="EO78" s="358">
        <f t="shared" si="1518"/>
        <v>0</v>
      </c>
      <c r="EP78" s="358">
        <f t="shared" si="1519"/>
        <v>0</v>
      </c>
      <c r="EQ78" s="359" t="str">
        <f t="shared" si="1520"/>
        <v>CUMPLE</v>
      </c>
      <c r="ER78" s="358">
        <f t="shared" si="1521"/>
        <v>0</v>
      </c>
      <c r="ES78" s="360">
        <f t="shared" si="1522"/>
        <v>0</v>
      </c>
      <c r="ET78" s="266">
        <f t="shared" si="1523"/>
        <v>4650</v>
      </c>
      <c r="EU78" s="267">
        <v>11086</v>
      </c>
      <c r="EV78" s="268">
        <f t="shared" si="1524"/>
        <v>11086</v>
      </c>
      <c r="EW78" s="268">
        <f t="shared" si="1525"/>
        <v>14412</v>
      </c>
      <c r="EX78" s="269" t="str">
        <f t="shared" si="1526"/>
        <v>CUMPLE</v>
      </c>
      <c r="EY78" s="268">
        <f t="shared" si="1527"/>
        <v>15275</v>
      </c>
      <c r="EZ78" s="270">
        <f t="shared" si="1528"/>
        <v>71028750</v>
      </c>
      <c r="FA78" s="266">
        <f t="shared" si="1529"/>
        <v>4650</v>
      </c>
      <c r="FB78" s="196">
        <v>11189</v>
      </c>
      <c r="FC78" s="268">
        <f t="shared" si="1530"/>
        <v>11189</v>
      </c>
      <c r="FD78" s="268">
        <f t="shared" si="1531"/>
        <v>14546</v>
      </c>
      <c r="FE78" s="269" t="str">
        <f t="shared" si="1532"/>
        <v>CUMPLE</v>
      </c>
      <c r="FF78" s="268">
        <f t="shared" si="1533"/>
        <v>15417</v>
      </c>
      <c r="FG78" s="270">
        <f t="shared" si="1534"/>
        <v>71689050</v>
      </c>
      <c r="FH78" s="266">
        <f t="shared" si="1535"/>
        <v>4650</v>
      </c>
      <c r="FI78" s="267">
        <v>11000</v>
      </c>
      <c r="FJ78" s="268">
        <f t="shared" si="1536"/>
        <v>11000</v>
      </c>
      <c r="FK78" s="268">
        <f t="shared" si="1537"/>
        <v>14300</v>
      </c>
      <c r="FL78" s="269" t="str">
        <f t="shared" si="1538"/>
        <v>CUMPLE</v>
      </c>
      <c r="FM78" s="268">
        <f t="shared" si="1539"/>
        <v>15157</v>
      </c>
      <c r="FN78" s="270">
        <f t="shared" si="1540"/>
        <v>70480050</v>
      </c>
      <c r="FO78" s="266">
        <f t="shared" si="1541"/>
        <v>4650</v>
      </c>
      <c r="FP78" s="267" t="s">
        <v>867</v>
      </c>
      <c r="FQ78" s="268">
        <f t="shared" si="1542"/>
        <v>10913</v>
      </c>
      <c r="FR78" s="268">
        <f t="shared" si="1543"/>
        <v>14187</v>
      </c>
      <c r="FS78" s="269" t="str">
        <f t="shared" si="1544"/>
        <v>CUMPLE</v>
      </c>
      <c r="FT78" s="268">
        <f t="shared" si="1545"/>
        <v>15037</v>
      </c>
      <c r="FU78" s="270">
        <f t="shared" si="1546"/>
        <v>69922050</v>
      </c>
      <c r="FV78" s="266">
        <f t="shared" si="1547"/>
        <v>4650</v>
      </c>
      <c r="FW78" s="267">
        <v>11095</v>
      </c>
      <c r="FX78" s="268">
        <f t="shared" si="1548"/>
        <v>11095</v>
      </c>
      <c r="FY78" s="268">
        <f t="shared" si="1549"/>
        <v>14424</v>
      </c>
      <c r="FZ78" s="269" t="str">
        <f t="shared" si="1550"/>
        <v>CUMPLE</v>
      </c>
      <c r="GA78" s="268">
        <f t="shared" si="1551"/>
        <v>15287</v>
      </c>
      <c r="GB78" s="270">
        <f t="shared" si="1552"/>
        <v>71084550</v>
      </c>
      <c r="GC78" s="356">
        <f t="shared" si="1553"/>
        <v>4650</v>
      </c>
      <c r="GD78" s="357"/>
      <c r="GE78" s="358">
        <f t="shared" si="1554"/>
        <v>0</v>
      </c>
      <c r="GF78" s="358">
        <f t="shared" si="1555"/>
        <v>0</v>
      </c>
      <c r="GG78" s="359" t="str">
        <f t="shared" si="1556"/>
        <v>CUMPLE</v>
      </c>
      <c r="GH78" s="358">
        <f t="shared" si="1557"/>
        <v>0</v>
      </c>
      <c r="GI78" s="360">
        <f t="shared" si="1558"/>
        <v>0</v>
      </c>
      <c r="GJ78" s="266">
        <f t="shared" si="1559"/>
        <v>4650</v>
      </c>
      <c r="GK78" s="196">
        <v>11221</v>
      </c>
      <c r="GL78" s="268">
        <f t="shared" si="1560"/>
        <v>11221</v>
      </c>
      <c r="GM78" s="268">
        <f t="shared" si="1561"/>
        <v>14587</v>
      </c>
      <c r="GN78" s="269" t="str">
        <f t="shared" si="1562"/>
        <v>CUMPLE</v>
      </c>
      <c r="GO78" s="268">
        <f t="shared" si="1563"/>
        <v>15461</v>
      </c>
      <c r="GP78" s="270">
        <f t="shared" si="1564"/>
        <v>71893650</v>
      </c>
      <c r="GQ78" s="266">
        <f t="shared" si="1565"/>
        <v>4650</v>
      </c>
      <c r="GR78" s="407">
        <v>11244</v>
      </c>
      <c r="GS78" s="268">
        <f t="shared" si="1566"/>
        <v>11244</v>
      </c>
      <c r="GT78" s="268">
        <f t="shared" si="1567"/>
        <v>14617</v>
      </c>
      <c r="GU78" s="269" t="str">
        <f t="shared" si="1568"/>
        <v>CUMPLE</v>
      </c>
      <c r="GV78" s="268">
        <f t="shared" si="1569"/>
        <v>15493</v>
      </c>
      <c r="GW78" s="270">
        <f t="shared" si="1570"/>
        <v>72042450</v>
      </c>
      <c r="GX78" s="356">
        <f t="shared" si="1571"/>
        <v>4650</v>
      </c>
      <c r="GY78" s="357"/>
      <c r="GZ78" s="358">
        <f t="shared" si="1572"/>
        <v>0</v>
      </c>
      <c r="HA78" s="358">
        <f t="shared" si="1573"/>
        <v>0</v>
      </c>
      <c r="HB78" s="359" t="str">
        <f t="shared" si="1574"/>
        <v>CUMPLE</v>
      </c>
      <c r="HC78" s="358">
        <f t="shared" si="1575"/>
        <v>0</v>
      </c>
      <c r="HD78" s="360">
        <f t="shared" si="1576"/>
        <v>0</v>
      </c>
      <c r="HE78" s="266">
        <f t="shared" si="1577"/>
        <v>4650</v>
      </c>
      <c r="HF78" s="411">
        <v>11127</v>
      </c>
      <c r="HG78" s="268">
        <f t="shared" si="1578"/>
        <v>11127</v>
      </c>
      <c r="HH78" s="268">
        <f t="shared" si="1579"/>
        <v>14465</v>
      </c>
      <c r="HI78" s="269" t="str">
        <f t="shared" si="1580"/>
        <v>CUMPLE</v>
      </c>
      <c r="HJ78" s="268">
        <f t="shared" si="1581"/>
        <v>15332</v>
      </c>
      <c r="HK78" s="270">
        <f t="shared" si="1582"/>
        <v>71293800</v>
      </c>
      <c r="HL78" s="266">
        <f t="shared" si="1583"/>
        <v>4650</v>
      </c>
      <c r="HM78" s="417">
        <v>11220</v>
      </c>
      <c r="HN78" s="268">
        <f t="shared" si="1584"/>
        <v>11220</v>
      </c>
      <c r="HO78" s="268">
        <f t="shared" si="1585"/>
        <v>14586</v>
      </c>
      <c r="HP78" s="269" t="str">
        <f t="shared" si="1586"/>
        <v>CUMPLE</v>
      </c>
      <c r="HQ78" s="268">
        <f t="shared" si="1587"/>
        <v>15460</v>
      </c>
      <c r="HR78" s="270">
        <f t="shared" si="1588"/>
        <v>71889000</v>
      </c>
      <c r="HS78" s="266">
        <f t="shared" si="1589"/>
        <v>4650</v>
      </c>
      <c r="HT78" s="196">
        <v>11175</v>
      </c>
      <c r="HU78" s="268">
        <f t="shared" si="1590"/>
        <v>11175</v>
      </c>
      <c r="HV78" s="268">
        <f t="shared" si="1591"/>
        <v>14528</v>
      </c>
      <c r="HW78" s="269" t="str">
        <f t="shared" si="1592"/>
        <v>CUMPLE</v>
      </c>
      <c r="HX78" s="268">
        <f t="shared" si="1593"/>
        <v>15398</v>
      </c>
      <c r="HY78" s="270">
        <f t="shared" si="1594"/>
        <v>71600700</v>
      </c>
      <c r="HZ78" s="356">
        <f t="shared" si="1595"/>
        <v>4650</v>
      </c>
      <c r="IA78" s="357"/>
      <c r="IB78" s="358">
        <f t="shared" si="1596"/>
        <v>0</v>
      </c>
      <c r="IC78" s="358">
        <f t="shared" si="1597"/>
        <v>0</v>
      </c>
      <c r="ID78" s="359" t="str">
        <f t="shared" si="1598"/>
        <v>CUMPLE</v>
      </c>
      <c r="IE78" s="358">
        <f t="shared" si="1599"/>
        <v>0</v>
      </c>
      <c r="IF78" s="360">
        <f t="shared" si="1600"/>
        <v>0</v>
      </c>
    </row>
    <row r="79" spans="1:240" ht="30" customHeight="1" x14ac:dyDescent="0.3">
      <c r="A79" s="174"/>
      <c r="B79" s="192">
        <v>6.0049999999999999</v>
      </c>
      <c r="C79" s="193">
        <v>12198</v>
      </c>
      <c r="D79" s="194" t="s">
        <v>679</v>
      </c>
      <c r="E79" s="193" t="s">
        <v>620</v>
      </c>
      <c r="F79" s="195">
        <v>700</v>
      </c>
      <c r="G79" s="196">
        <v>27798</v>
      </c>
      <c r="H79" s="197">
        <f t="shared" si="1405"/>
        <v>36137</v>
      </c>
      <c r="J79" s="356">
        <f t="shared" si="1406"/>
        <v>700</v>
      </c>
      <c r="K79" s="357"/>
      <c r="L79" s="358">
        <f t="shared" si="201"/>
        <v>0</v>
      </c>
      <c r="M79" s="358">
        <f t="shared" si="202"/>
        <v>0</v>
      </c>
      <c r="N79" s="359" t="str">
        <f t="shared" si="1407"/>
        <v>CUMPLE</v>
      </c>
      <c r="O79" s="358">
        <f t="shared" si="1408"/>
        <v>0</v>
      </c>
      <c r="P79" s="360">
        <f t="shared" si="205"/>
        <v>0</v>
      </c>
      <c r="Q79" s="266">
        <f t="shared" si="1409"/>
        <v>700</v>
      </c>
      <c r="R79" s="267">
        <v>26012</v>
      </c>
      <c r="S79" s="268">
        <f t="shared" si="1410"/>
        <v>26012</v>
      </c>
      <c r="T79" s="268">
        <f t="shared" si="1411"/>
        <v>33816</v>
      </c>
      <c r="U79" s="269" t="str">
        <f t="shared" si="1412"/>
        <v>CUMPLE</v>
      </c>
      <c r="V79" s="268">
        <f t="shared" si="1413"/>
        <v>35841</v>
      </c>
      <c r="W79" s="270">
        <f t="shared" si="1414"/>
        <v>25088700</v>
      </c>
      <c r="X79" s="266">
        <f t="shared" si="1415"/>
        <v>700</v>
      </c>
      <c r="Y79" s="267">
        <v>27700</v>
      </c>
      <c r="Z79" s="268">
        <f t="shared" si="1416"/>
        <v>27700</v>
      </c>
      <c r="AA79" s="268">
        <f t="shared" si="1417"/>
        <v>36010</v>
      </c>
      <c r="AB79" s="269" t="str">
        <f t="shared" si="1418"/>
        <v>CUMPLE</v>
      </c>
      <c r="AC79" s="268">
        <f t="shared" si="1419"/>
        <v>38167</v>
      </c>
      <c r="AD79" s="270">
        <f t="shared" si="1420"/>
        <v>26716900</v>
      </c>
      <c r="AE79" s="266">
        <f t="shared" si="1421"/>
        <v>700</v>
      </c>
      <c r="AF79" s="267">
        <v>25741</v>
      </c>
      <c r="AG79" s="268">
        <f t="shared" si="1422"/>
        <v>25741</v>
      </c>
      <c r="AH79" s="268">
        <f t="shared" si="1423"/>
        <v>33463</v>
      </c>
      <c r="AI79" s="269" t="str">
        <f t="shared" si="1424"/>
        <v>CUMPLE</v>
      </c>
      <c r="AJ79" s="268">
        <f t="shared" si="1425"/>
        <v>35468</v>
      </c>
      <c r="AK79" s="270">
        <f t="shared" si="1426"/>
        <v>24827600</v>
      </c>
      <c r="AL79" s="356">
        <f t="shared" si="1427"/>
        <v>700</v>
      </c>
      <c r="AM79" s="357"/>
      <c r="AN79" s="358">
        <f t="shared" si="1428"/>
        <v>0</v>
      </c>
      <c r="AO79" s="358">
        <f t="shared" si="1429"/>
        <v>0</v>
      </c>
      <c r="AP79" s="359" t="str">
        <f t="shared" si="1430"/>
        <v>CUMPLE</v>
      </c>
      <c r="AQ79" s="358">
        <f t="shared" si="1431"/>
        <v>0</v>
      </c>
      <c r="AR79" s="360">
        <f t="shared" si="1432"/>
        <v>0</v>
      </c>
      <c r="AS79" s="266">
        <f t="shared" si="1433"/>
        <v>700</v>
      </c>
      <c r="AT79" s="434">
        <v>25126</v>
      </c>
      <c r="AU79" s="268">
        <f t="shared" si="1434"/>
        <v>25126</v>
      </c>
      <c r="AV79" s="268">
        <f t="shared" si="1435"/>
        <v>32664</v>
      </c>
      <c r="AW79" s="269" t="str">
        <f t="shared" si="1436"/>
        <v>CUMPLE</v>
      </c>
      <c r="AX79" s="268">
        <f t="shared" si="1437"/>
        <v>34620</v>
      </c>
      <c r="AY79" s="270">
        <f t="shared" si="1438"/>
        <v>24234000</v>
      </c>
      <c r="AZ79" s="266">
        <f t="shared" si="1439"/>
        <v>700</v>
      </c>
      <c r="BA79" s="439">
        <v>26444</v>
      </c>
      <c r="BB79" s="268">
        <f t="shared" si="1440"/>
        <v>26444</v>
      </c>
      <c r="BC79" s="268">
        <f t="shared" si="1441"/>
        <v>34377</v>
      </c>
      <c r="BD79" s="269" t="str">
        <f t="shared" si="1442"/>
        <v>CUMPLE</v>
      </c>
      <c r="BE79" s="268">
        <f t="shared" si="1443"/>
        <v>36436</v>
      </c>
      <c r="BF79" s="270">
        <f t="shared" si="1444"/>
        <v>25505200</v>
      </c>
      <c r="BG79" s="266">
        <f t="shared" si="1445"/>
        <v>700</v>
      </c>
      <c r="BH79" s="196">
        <v>26268</v>
      </c>
      <c r="BI79" s="268">
        <f t="shared" si="1446"/>
        <v>26268</v>
      </c>
      <c r="BJ79" s="268">
        <f t="shared" si="1447"/>
        <v>34148</v>
      </c>
      <c r="BK79" s="269" t="str">
        <f t="shared" si="1448"/>
        <v>CUMPLE</v>
      </c>
      <c r="BL79" s="268">
        <f t="shared" si="1449"/>
        <v>36194</v>
      </c>
      <c r="BM79" s="270">
        <f t="shared" si="1450"/>
        <v>25335800</v>
      </c>
      <c r="BN79" s="266">
        <f t="shared" si="1451"/>
        <v>700</v>
      </c>
      <c r="BO79" s="196">
        <v>25210</v>
      </c>
      <c r="BP79" s="268">
        <f t="shared" si="1452"/>
        <v>25210</v>
      </c>
      <c r="BQ79" s="268">
        <f t="shared" si="1453"/>
        <v>32773</v>
      </c>
      <c r="BR79" s="269" t="str">
        <f t="shared" si="1454"/>
        <v>CUMPLE</v>
      </c>
      <c r="BS79" s="268">
        <f t="shared" si="1455"/>
        <v>34736</v>
      </c>
      <c r="BT79" s="270">
        <f t="shared" si="1456"/>
        <v>24315200</v>
      </c>
      <c r="BU79" s="266">
        <f t="shared" si="1457"/>
        <v>700</v>
      </c>
      <c r="BV79" s="441">
        <v>26411</v>
      </c>
      <c r="BW79" s="268">
        <f t="shared" si="1458"/>
        <v>26411</v>
      </c>
      <c r="BX79" s="268">
        <f t="shared" si="1459"/>
        <v>34334</v>
      </c>
      <c r="BY79" s="269" t="str">
        <f t="shared" si="1460"/>
        <v>CUMPLE</v>
      </c>
      <c r="BZ79" s="268">
        <f t="shared" si="1461"/>
        <v>36391</v>
      </c>
      <c r="CA79" s="270">
        <f t="shared" si="1462"/>
        <v>25473700</v>
      </c>
      <c r="CB79" s="266">
        <f t="shared" si="1463"/>
        <v>700</v>
      </c>
      <c r="CC79" s="267">
        <v>25767</v>
      </c>
      <c r="CD79" s="268">
        <f t="shared" si="1464"/>
        <v>25767</v>
      </c>
      <c r="CE79" s="268">
        <f t="shared" si="1465"/>
        <v>33497</v>
      </c>
      <c r="CF79" s="269" t="str">
        <f t="shared" si="1466"/>
        <v>CUMPLE</v>
      </c>
      <c r="CG79" s="268">
        <f t="shared" si="1467"/>
        <v>35503</v>
      </c>
      <c r="CH79" s="270">
        <f t="shared" si="1468"/>
        <v>24852100</v>
      </c>
      <c r="CI79" s="266">
        <f t="shared" si="1469"/>
        <v>700</v>
      </c>
      <c r="CJ79" s="267">
        <v>26575</v>
      </c>
      <c r="CK79" s="268">
        <f t="shared" si="1470"/>
        <v>26575</v>
      </c>
      <c r="CL79" s="268">
        <f t="shared" si="1471"/>
        <v>34548</v>
      </c>
      <c r="CM79" s="269" t="str">
        <f t="shared" si="1472"/>
        <v>CUMPLE</v>
      </c>
      <c r="CN79" s="268">
        <f t="shared" si="1473"/>
        <v>36617</v>
      </c>
      <c r="CO79" s="270">
        <f t="shared" si="1474"/>
        <v>25631900</v>
      </c>
      <c r="CP79" s="266">
        <f t="shared" si="1475"/>
        <v>700</v>
      </c>
      <c r="CQ79" s="267">
        <v>26247</v>
      </c>
      <c r="CR79" s="268">
        <f t="shared" si="1476"/>
        <v>26247</v>
      </c>
      <c r="CS79" s="268">
        <f t="shared" si="1477"/>
        <v>34121</v>
      </c>
      <c r="CT79" s="269" t="str">
        <f t="shared" si="1478"/>
        <v>CUMPLE</v>
      </c>
      <c r="CU79" s="268">
        <f t="shared" si="1479"/>
        <v>36165</v>
      </c>
      <c r="CV79" s="270">
        <f t="shared" si="1480"/>
        <v>25315500</v>
      </c>
      <c r="CW79" s="266">
        <f t="shared" si="1481"/>
        <v>700</v>
      </c>
      <c r="CX79" s="196">
        <v>26405</v>
      </c>
      <c r="CY79" s="268">
        <f t="shared" si="1482"/>
        <v>26405</v>
      </c>
      <c r="CZ79" s="268">
        <f t="shared" si="1483"/>
        <v>34327</v>
      </c>
      <c r="DA79" s="269" t="str">
        <f t="shared" si="1484"/>
        <v>CUMPLE</v>
      </c>
      <c r="DB79" s="268">
        <f t="shared" si="1485"/>
        <v>36383</v>
      </c>
      <c r="DC79" s="270">
        <f t="shared" si="1486"/>
        <v>25468100</v>
      </c>
      <c r="DD79" s="266">
        <f t="shared" si="1487"/>
        <v>700</v>
      </c>
      <c r="DE79" s="267">
        <v>25652</v>
      </c>
      <c r="DF79" s="268">
        <f t="shared" si="1488"/>
        <v>25652</v>
      </c>
      <c r="DG79" s="268">
        <f t="shared" si="1489"/>
        <v>33348</v>
      </c>
      <c r="DH79" s="269" t="str">
        <f t="shared" si="1490"/>
        <v>CUMPLE</v>
      </c>
      <c r="DI79" s="268">
        <f t="shared" si="1491"/>
        <v>35345</v>
      </c>
      <c r="DJ79" s="270">
        <f t="shared" si="1492"/>
        <v>24741500</v>
      </c>
      <c r="DK79" s="266">
        <f t="shared" si="1493"/>
        <v>700</v>
      </c>
      <c r="DL79" s="267">
        <v>26325</v>
      </c>
      <c r="DM79" s="268">
        <f t="shared" si="1494"/>
        <v>26325</v>
      </c>
      <c r="DN79" s="268">
        <f t="shared" si="1495"/>
        <v>34223</v>
      </c>
      <c r="DO79" s="269" t="str">
        <f t="shared" si="1496"/>
        <v>CUMPLE</v>
      </c>
      <c r="DP79" s="268">
        <f t="shared" si="1497"/>
        <v>36272</v>
      </c>
      <c r="DQ79" s="270">
        <f t="shared" si="1498"/>
        <v>25390400</v>
      </c>
      <c r="DR79" s="356">
        <f t="shared" si="1499"/>
        <v>700</v>
      </c>
      <c r="DS79" s="357"/>
      <c r="DT79" s="358">
        <f t="shared" si="1500"/>
        <v>0</v>
      </c>
      <c r="DU79" s="358">
        <f t="shared" si="1501"/>
        <v>0</v>
      </c>
      <c r="DV79" s="359" t="str">
        <f t="shared" si="1502"/>
        <v>CUMPLE</v>
      </c>
      <c r="DW79" s="358">
        <f t="shared" si="1503"/>
        <v>0</v>
      </c>
      <c r="DX79" s="360">
        <f t="shared" si="1504"/>
        <v>0</v>
      </c>
      <c r="DY79" s="356">
        <f t="shared" si="1505"/>
        <v>700</v>
      </c>
      <c r="DZ79" s="357"/>
      <c r="EA79" s="358">
        <f t="shared" si="1506"/>
        <v>0</v>
      </c>
      <c r="EB79" s="358">
        <f t="shared" si="1507"/>
        <v>0</v>
      </c>
      <c r="EC79" s="359" t="str">
        <f t="shared" si="1508"/>
        <v>CUMPLE</v>
      </c>
      <c r="ED79" s="358">
        <f t="shared" si="1509"/>
        <v>0</v>
      </c>
      <c r="EE79" s="360">
        <f t="shared" si="1510"/>
        <v>0</v>
      </c>
      <c r="EF79" s="266">
        <f t="shared" si="1511"/>
        <v>700</v>
      </c>
      <c r="EG79" s="267">
        <v>25621</v>
      </c>
      <c r="EH79" s="268">
        <f t="shared" si="1512"/>
        <v>25621</v>
      </c>
      <c r="EI79" s="268">
        <f t="shared" si="1513"/>
        <v>33307</v>
      </c>
      <c r="EJ79" s="269" t="str">
        <f t="shared" si="1514"/>
        <v>CUMPLE</v>
      </c>
      <c r="EK79" s="268">
        <f t="shared" si="1515"/>
        <v>35302</v>
      </c>
      <c r="EL79" s="270">
        <f t="shared" si="1516"/>
        <v>24711400</v>
      </c>
      <c r="EM79" s="356">
        <f t="shared" si="1517"/>
        <v>700</v>
      </c>
      <c r="EN79" s="357"/>
      <c r="EO79" s="358">
        <f t="shared" si="1518"/>
        <v>0</v>
      </c>
      <c r="EP79" s="358">
        <f t="shared" si="1519"/>
        <v>0</v>
      </c>
      <c r="EQ79" s="359" t="str">
        <f t="shared" si="1520"/>
        <v>CUMPLE</v>
      </c>
      <c r="ER79" s="358">
        <f t="shared" si="1521"/>
        <v>0</v>
      </c>
      <c r="ES79" s="360">
        <f t="shared" si="1522"/>
        <v>0</v>
      </c>
      <c r="ET79" s="266">
        <f t="shared" si="1523"/>
        <v>700</v>
      </c>
      <c r="EU79" s="267">
        <v>26964</v>
      </c>
      <c r="EV79" s="268">
        <f t="shared" si="1524"/>
        <v>26964</v>
      </c>
      <c r="EW79" s="268">
        <f t="shared" si="1525"/>
        <v>35053</v>
      </c>
      <c r="EX79" s="269" t="str">
        <f t="shared" si="1526"/>
        <v>CUMPLE</v>
      </c>
      <c r="EY79" s="268">
        <f t="shared" si="1527"/>
        <v>37153</v>
      </c>
      <c r="EZ79" s="270">
        <f t="shared" si="1528"/>
        <v>26007100</v>
      </c>
      <c r="FA79" s="266">
        <f t="shared" si="1529"/>
        <v>700</v>
      </c>
      <c r="FB79" s="196">
        <v>26372</v>
      </c>
      <c r="FC79" s="268">
        <f t="shared" si="1530"/>
        <v>26372</v>
      </c>
      <c r="FD79" s="268">
        <f t="shared" si="1531"/>
        <v>34284</v>
      </c>
      <c r="FE79" s="269" t="str">
        <f t="shared" si="1532"/>
        <v>CUMPLE</v>
      </c>
      <c r="FF79" s="268">
        <f t="shared" si="1533"/>
        <v>36337</v>
      </c>
      <c r="FG79" s="270">
        <f t="shared" si="1534"/>
        <v>25435900</v>
      </c>
      <c r="FH79" s="266">
        <f t="shared" si="1535"/>
        <v>700</v>
      </c>
      <c r="FI79" s="267">
        <v>25926</v>
      </c>
      <c r="FJ79" s="268">
        <f t="shared" si="1536"/>
        <v>25926</v>
      </c>
      <c r="FK79" s="268">
        <f t="shared" si="1537"/>
        <v>33704</v>
      </c>
      <c r="FL79" s="269" t="str">
        <f t="shared" si="1538"/>
        <v>CUMPLE</v>
      </c>
      <c r="FM79" s="268">
        <f t="shared" si="1539"/>
        <v>35723</v>
      </c>
      <c r="FN79" s="270">
        <f t="shared" si="1540"/>
        <v>25006100</v>
      </c>
      <c r="FO79" s="266">
        <f t="shared" si="1541"/>
        <v>700</v>
      </c>
      <c r="FP79" s="267" t="s">
        <v>868</v>
      </c>
      <c r="FQ79" s="268">
        <f t="shared" si="1542"/>
        <v>25720</v>
      </c>
      <c r="FR79" s="268">
        <f t="shared" si="1543"/>
        <v>33436</v>
      </c>
      <c r="FS79" s="269" t="str">
        <f t="shared" si="1544"/>
        <v>CUMPLE</v>
      </c>
      <c r="FT79" s="268">
        <f t="shared" si="1545"/>
        <v>35439</v>
      </c>
      <c r="FU79" s="270">
        <f t="shared" si="1546"/>
        <v>24807300</v>
      </c>
      <c r="FV79" s="266">
        <f t="shared" si="1547"/>
        <v>700</v>
      </c>
      <c r="FW79" s="267">
        <v>26150</v>
      </c>
      <c r="FX79" s="268">
        <f t="shared" si="1548"/>
        <v>26150</v>
      </c>
      <c r="FY79" s="268">
        <f t="shared" si="1549"/>
        <v>33995</v>
      </c>
      <c r="FZ79" s="269" t="str">
        <f t="shared" si="1550"/>
        <v>CUMPLE</v>
      </c>
      <c r="GA79" s="268">
        <f t="shared" si="1551"/>
        <v>36031</v>
      </c>
      <c r="GB79" s="270">
        <f t="shared" si="1552"/>
        <v>25221700</v>
      </c>
      <c r="GC79" s="356">
        <f t="shared" si="1553"/>
        <v>700</v>
      </c>
      <c r="GD79" s="357"/>
      <c r="GE79" s="358">
        <f t="shared" si="1554"/>
        <v>0</v>
      </c>
      <c r="GF79" s="358">
        <f t="shared" si="1555"/>
        <v>0</v>
      </c>
      <c r="GG79" s="359" t="str">
        <f t="shared" si="1556"/>
        <v>CUMPLE</v>
      </c>
      <c r="GH79" s="358">
        <f t="shared" si="1557"/>
        <v>0</v>
      </c>
      <c r="GI79" s="360">
        <f t="shared" si="1558"/>
        <v>0</v>
      </c>
      <c r="GJ79" s="266">
        <f t="shared" si="1559"/>
        <v>700</v>
      </c>
      <c r="GK79" s="196">
        <v>26448</v>
      </c>
      <c r="GL79" s="268">
        <f t="shared" si="1560"/>
        <v>26448</v>
      </c>
      <c r="GM79" s="268">
        <f t="shared" si="1561"/>
        <v>34382</v>
      </c>
      <c r="GN79" s="269" t="str">
        <f t="shared" si="1562"/>
        <v>CUMPLE</v>
      </c>
      <c r="GO79" s="268">
        <f t="shared" si="1563"/>
        <v>36442</v>
      </c>
      <c r="GP79" s="270">
        <f t="shared" si="1564"/>
        <v>25509400</v>
      </c>
      <c r="GQ79" s="266">
        <f t="shared" si="1565"/>
        <v>700</v>
      </c>
      <c r="GR79" s="407">
        <v>26503</v>
      </c>
      <c r="GS79" s="268">
        <f t="shared" si="1566"/>
        <v>26503</v>
      </c>
      <c r="GT79" s="268">
        <f t="shared" si="1567"/>
        <v>34454</v>
      </c>
      <c r="GU79" s="269" t="str">
        <f t="shared" si="1568"/>
        <v>CUMPLE</v>
      </c>
      <c r="GV79" s="268">
        <f t="shared" si="1569"/>
        <v>36518</v>
      </c>
      <c r="GW79" s="270">
        <f t="shared" si="1570"/>
        <v>25562600</v>
      </c>
      <c r="GX79" s="356">
        <f t="shared" si="1571"/>
        <v>700</v>
      </c>
      <c r="GY79" s="357"/>
      <c r="GZ79" s="358">
        <f t="shared" si="1572"/>
        <v>0</v>
      </c>
      <c r="HA79" s="358">
        <f t="shared" si="1573"/>
        <v>0</v>
      </c>
      <c r="HB79" s="359" t="str">
        <f t="shared" si="1574"/>
        <v>CUMPLE</v>
      </c>
      <c r="HC79" s="358">
        <f t="shared" si="1575"/>
        <v>0</v>
      </c>
      <c r="HD79" s="360">
        <f t="shared" si="1576"/>
        <v>0</v>
      </c>
      <c r="HE79" s="266">
        <f t="shared" si="1577"/>
        <v>700</v>
      </c>
      <c r="HF79" s="411">
        <v>26225</v>
      </c>
      <c r="HG79" s="268">
        <f t="shared" si="1578"/>
        <v>26225</v>
      </c>
      <c r="HH79" s="268">
        <f t="shared" si="1579"/>
        <v>34093</v>
      </c>
      <c r="HI79" s="269" t="str">
        <f t="shared" si="1580"/>
        <v>CUMPLE</v>
      </c>
      <c r="HJ79" s="268">
        <f t="shared" si="1581"/>
        <v>36135</v>
      </c>
      <c r="HK79" s="270">
        <f t="shared" si="1582"/>
        <v>25294500</v>
      </c>
      <c r="HL79" s="266">
        <f t="shared" si="1583"/>
        <v>700</v>
      </c>
      <c r="HM79" s="417">
        <v>26444</v>
      </c>
      <c r="HN79" s="268">
        <f t="shared" si="1584"/>
        <v>26444</v>
      </c>
      <c r="HO79" s="268">
        <f t="shared" si="1585"/>
        <v>34377</v>
      </c>
      <c r="HP79" s="269" t="str">
        <f t="shared" si="1586"/>
        <v>CUMPLE</v>
      </c>
      <c r="HQ79" s="268">
        <f t="shared" si="1587"/>
        <v>36436</v>
      </c>
      <c r="HR79" s="270">
        <f t="shared" si="1588"/>
        <v>25505200</v>
      </c>
      <c r="HS79" s="266">
        <f t="shared" si="1589"/>
        <v>700</v>
      </c>
      <c r="HT79" s="196">
        <v>26339</v>
      </c>
      <c r="HU79" s="268">
        <f t="shared" si="1590"/>
        <v>26339</v>
      </c>
      <c r="HV79" s="268">
        <f t="shared" si="1591"/>
        <v>34241</v>
      </c>
      <c r="HW79" s="269" t="str">
        <f t="shared" si="1592"/>
        <v>CUMPLE</v>
      </c>
      <c r="HX79" s="268">
        <f t="shared" si="1593"/>
        <v>36292</v>
      </c>
      <c r="HY79" s="270">
        <f t="shared" si="1594"/>
        <v>25404400</v>
      </c>
      <c r="HZ79" s="356">
        <f t="shared" si="1595"/>
        <v>700</v>
      </c>
      <c r="IA79" s="357"/>
      <c r="IB79" s="358">
        <f t="shared" si="1596"/>
        <v>0</v>
      </c>
      <c r="IC79" s="358">
        <f t="shared" si="1597"/>
        <v>0</v>
      </c>
      <c r="ID79" s="359" t="str">
        <f t="shared" si="1598"/>
        <v>CUMPLE</v>
      </c>
      <c r="IE79" s="358">
        <f t="shared" si="1599"/>
        <v>0</v>
      </c>
      <c r="IF79" s="360">
        <f t="shared" si="1600"/>
        <v>0</v>
      </c>
    </row>
    <row r="80" spans="1:240" ht="30" customHeight="1" x14ac:dyDescent="0.3">
      <c r="A80" s="174"/>
      <c r="B80" s="192">
        <v>6.0060000000000002</v>
      </c>
      <c r="C80" s="193">
        <v>10851</v>
      </c>
      <c r="D80" s="194" t="s">
        <v>680</v>
      </c>
      <c r="E80" s="193" t="s">
        <v>625</v>
      </c>
      <c r="F80" s="195">
        <v>3</v>
      </c>
      <c r="G80" s="196">
        <v>917725</v>
      </c>
      <c r="H80" s="197">
        <f t="shared" si="1405"/>
        <v>1193043</v>
      </c>
      <c r="J80" s="356">
        <f t="shared" si="1406"/>
        <v>3</v>
      </c>
      <c r="K80" s="357"/>
      <c r="L80" s="358">
        <f t="shared" si="201"/>
        <v>0</v>
      </c>
      <c r="M80" s="358">
        <f t="shared" si="202"/>
        <v>0</v>
      </c>
      <c r="N80" s="359" t="str">
        <f t="shared" si="1407"/>
        <v>CUMPLE</v>
      </c>
      <c r="O80" s="358">
        <f t="shared" si="1408"/>
        <v>0</v>
      </c>
      <c r="P80" s="360">
        <f t="shared" si="205"/>
        <v>0</v>
      </c>
      <c r="Q80" s="266">
        <f t="shared" si="1409"/>
        <v>3</v>
      </c>
      <c r="R80" s="267">
        <v>858766</v>
      </c>
      <c r="S80" s="268">
        <f t="shared" si="1410"/>
        <v>858766</v>
      </c>
      <c r="T80" s="268">
        <f t="shared" si="1411"/>
        <v>1116396</v>
      </c>
      <c r="U80" s="269" t="str">
        <f t="shared" si="1412"/>
        <v>CUMPLE</v>
      </c>
      <c r="V80" s="268">
        <f t="shared" si="1413"/>
        <v>1183264</v>
      </c>
      <c r="W80" s="270">
        <f t="shared" si="1414"/>
        <v>3549792</v>
      </c>
      <c r="X80" s="266">
        <f t="shared" si="1415"/>
        <v>3</v>
      </c>
      <c r="Y80" s="267">
        <v>917700</v>
      </c>
      <c r="Z80" s="268">
        <f t="shared" si="1416"/>
        <v>917700</v>
      </c>
      <c r="AA80" s="268">
        <f t="shared" si="1417"/>
        <v>1193010</v>
      </c>
      <c r="AB80" s="269" t="str">
        <f t="shared" si="1418"/>
        <v>CUMPLE</v>
      </c>
      <c r="AC80" s="268">
        <f t="shared" si="1419"/>
        <v>1264468</v>
      </c>
      <c r="AD80" s="270">
        <f t="shared" si="1420"/>
        <v>3793404</v>
      </c>
      <c r="AE80" s="266">
        <f t="shared" si="1421"/>
        <v>3</v>
      </c>
      <c r="AF80" s="267">
        <v>849813</v>
      </c>
      <c r="AG80" s="268">
        <f t="shared" si="1422"/>
        <v>849813</v>
      </c>
      <c r="AH80" s="268">
        <f t="shared" si="1423"/>
        <v>1104757</v>
      </c>
      <c r="AI80" s="269" t="str">
        <f t="shared" si="1424"/>
        <v>CUMPLE</v>
      </c>
      <c r="AJ80" s="268">
        <f t="shared" si="1425"/>
        <v>1170928</v>
      </c>
      <c r="AK80" s="270">
        <f t="shared" si="1426"/>
        <v>3512784</v>
      </c>
      <c r="AL80" s="356">
        <f t="shared" si="1427"/>
        <v>3</v>
      </c>
      <c r="AM80" s="357"/>
      <c r="AN80" s="358">
        <f t="shared" si="1428"/>
        <v>0</v>
      </c>
      <c r="AO80" s="358">
        <f t="shared" si="1429"/>
        <v>0</v>
      </c>
      <c r="AP80" s="359" t="str">
        <f t="shared" si="1430"/>
        <v>CUMPLE</v>
      </c>
      <c r="AQ80" s="358">
        <f t="shared" si="1431"/>
        <v>0</v>
      </c>
      <c r="AR80" s="360">
        <f t="shared" si="1432"/>
        <v>0</v>
      </c>
      <c r="AS80" s="266">
        <f t="shared" si="1433"/>
        <v>3</v>
      </c>
      <c r="AT80" s="434">
        <v>829620</v>
      </c>
      <c r="AU80" s="268">
        <f t="shared" si="1434"/>
        <v>829620</v>
      </c>
      <c r="AV80" s="268">
        <f t="shared" si="1435"/>
        <v>1078506</v>
      </c>
      <c r="AW80" s="269" t="str">
        <f t="shared" si="1436"/>
        <v>CUMPLE</v>
      </c>
      <c r="AX80" s="268">
        <f t="shared" si="1437"/>
        <v>1143105</v>
      </c>
      <c r="AY80" s="270">
        <f t="shared" si="1438"/>
        <v>3429315</v>
      </c>
      <c r="AZ80" s="266">
        <f t="shared" si="1439"/>
        <v>3</v>
      </c>
      <c r="BA80" s="439">
        <v>873032</v>
      </c>
      <c r="BB80" s="268">
        <f t="shared" si="1440"/>
        <v>873032</v>
      </c>
      <c r="BC80" s="268">
        <f t="shared" si="1441"/>
        <v>1134942</v>
      </c>
      <c r="BD80" s="269" t="str">
        <f t="shared" si="1442"/>
        <v>CUMPLE</v>
      </c>
      <c r="BE80" s="268">
        <f t="shared" si="1443"/>
        <v>1202921</v>
      </c>
      <c r="BF80" s="270">
        <f t="shared" si="1444"/>
        <v>3608763</v>
      </c>
      <c r="BG80" s="266">
        <f t="shared" si="1445"/>
        <v>3</v>
      </c>
      <c r="BH80" s="196">
        <v>867249</v>
      </c>
      <c r="BI80" s="268">
        <f t="shared" si="1446"/>
        <v>867249</v>
      </c>
      <c r="BJ80" s="268">
        <f t="shared" si="1447"/>
        <v>1127424</v>
      </c>
      <c r="BK80" s="269" t="str">
        <f t="shared" si="1448"/>
        <v>CUMPLE</v>
      </c>
      <c r="BL80" s="268">
        <f t="shared" si="1449"/>
        <v>1194953</v>
      </c>
      <c r="BM80" s="270">
        <f t="shared" si="1450"/>
        <v>3584859</v>
      </c>
      <c r="BN80" s="266">
        <f t="shared" si="1451"/>
        <v>3</v>
      </c>
      <c r="BO80" s="196">
        <v>832374</v>
      </c>
      <c r="BP80" s="268">
        <f t="shared" si="1452"/>
        <v>832374</v>
      </c>
      <c r="BQ80" s="268">
        <f t="shared" si="1453"/>
        <v>1082086</v>
      </c>
      <c r="BR80" s="269" t="str">
        <f t="shared" si="1454"/>
        <v>CUMPLE</v>
      </c>
      <c r="BS80" s="268">
        <f t="shared" si="1455"/>
        <v>1146900</v>
      </c>
      <c r="BT80" s="270">
        <f t="shared" si="1456"/>
        <v>3440700</v>
      </c>
      <c r="BU80" s="266">
        <f t="shared" si="1457"/>
        <v>3</v>
      </c>
      <c r="BV80" s="441">
        <v>871929</v>
      </c>
      <c r="BW80" s="268">
        <f t="shared" si="1458"/>
        <v>871929</v>
      </c>
      <c r="BX80" s="268">
        <f t="shared" si="1459"/>
        <v>1133508</v>
      </c>
      <c r="BY80" s="269" t="str">
        <f t="shared" si="1460"/>
        <v>CUMPLE</v>
      </c>
      <c r="BZ80" s="268">
        <f t="shared" si="1461"/>
        <v>1201401</v>
      </c>
      <c r="CA80" s="270">
        <f t="shared" si="1462"/>
        <v>3604203</v>
      </c>
      <c r="CB80" s="266">
        <f t="shared" si="1463"/>
        <v>3</v>
      </c>
      <c r="CC80" s="267">
        <v>850729</v>
      </c>
      <c r="CD80" s="268">
        <f t="shared" si="1464"/>
        <v>850729</v>
      </c>
      <c r="CE80" s="268">
        <f t="shared" si="1465"/>
        <v>1105948</v>
      </c>
      <c r="CF80" s="269" t="str">
        <f t="shared" si="1466"/>
        <v>CUMPLE</v>
      </c>
      <c r="CG80" s="268">
        <f t="shared" si="1467"/>
        <v>1172191</v>
      </c>
      <c r="CH80" s="270">
        <f t="shared" si="1468"/>
        <v>3516573</v>
      </c>
      <c r="CI80" s="266">
        <f t="shared" si="1469"/>
        <v>3</v>
      </c>
      <c r="CJ80" s="267">
        <v>877345</v>
      </c>
      <c r="CK80" s="268">
        <f t="shared" si="1470"/>
        <v>877345</v>
      </c>
      <c r="CL80" s="268">
        <f t="shared" si="1471"/>
        <v>1140549</v>
      </c>
      <c r="CM80" s="269" t="str">
        <f t="shared" si="1472"/>
        <v>CUMPLE</v>
      </c>
      <c r="CN80" s="268">
        <f t="shared" si="1473"/>
        <v>1208864</v>
      </c>
      <c r="CO80" s="270">
        <f t="shared" si="1474"/>
        <v>3626592</v>
      </c>
      <c r="CP80" s="266">
        <f t="shared" si="1475"/>
        <v>3</v>
      </c>
      <c r="CQ80" s="267">
        <v>866516</v>
      </c>
      <c r="CR80" s="268">
        <f t="shared" si="1476"/>
        <v>866516</v>
      </c>
      <c r="CS80" s="268">
        <f t="shared" si="1477"/>
        <v>1126471</v>
      </c>
      <c r="CT80" s="269" t="str">
        <f t="shared" si="1478"/>
        <v>CUMPLE</v>
      </c>
      <c r="CU80" s="268">
        <f t="shared" si="1479"/>
        <v>1193943</v>
      </c>
      <c r="CV80" s="270">
        <f t="shared" si="1480"/>
        <v>3581829</v>
      </c>
      <c r="CW80" s="266">
        <f t="shared" si="1481"/>
        <v>3</v>
      </c>
      <c r="CX80" s="196">
        <v>871836</v>
      </c>
      <c r="CY80" s="268">
        <f t="shared" si="1482"/>
        <v>871836</v>
      </c>
      <c r="CZ80" s="268">
        <f t="shared" si="1483"/>
        <v>1133387</v>
      </c>
      <c r="DA80" s="269" t="str">
        <f t="shared" si="1484"/>
        <v>CUMPLE</v>
      </c>
      <c r="DB80" s="268">
        <f t="shared" si="1485"/>
        <v>1201273</v>
      </c>
      <c r="DC80" s="270">
        <f t="shared" si="1486"/>
        <v>3603819</v>
      </c>
      <c r="DD80" s="266">
        <f t="shared" si="1487"/>
        <v>3</v>
      </c>
      <c r="DE80" s="267">
        <v>846877</v>
      </c>
      <c r="DF80" s="268">
        <f t="shared" si="1488"/>
        <v>846877</v>
      </c>
      <c r="DG80" s="268">
        <f t="shared" si="1489"/>
        <v>1100940</v>
      </c>
      <c r="DH80" s="269" t="str">
        <f t="shared" si="1490"/>
        <v>CUMPLE</v>
      </c>
      <c r="DI80" s="268">
        <f t="shared" si="1491"/>
        <v>1166883</v>
      </c>
      <c r="DJ80" s="270">
        <f t="shared" si="1492"/>
        <v>3500649</v>
      </c>
      <c r="DK80" s="266">
        <f t="shared" si="1493"/>
        <v>3</v>
      </c>
      <c r="DL80" s="267">
        <v>869086</v>
      </c>
      <c r="DM80" s="268">
        <f t="shared" si="1494"/>
        <v>869086</v>
      </c>
      <c r="DN80" s="268">
        <f t="shared" si="1495"/>
        <v>1129812</v>
      </c>
      <c r="DO80" s="269" t="str">
        <f t="shared" si="1496"/>
        <v>CUMPLE</v>
      </c>
      <c r="DP80" s="268">
        <f t="shared" si="1497"/>
        <v>1197484</v>
      </c>
      <c r="DQ80" s="270">
        <f t="shared" si="1498"/>
        <v>3592452</v>
      </c>
      <c r="DR80" s="356">
        <f t="shared" si="1499"/>
        <v>3</v>
      </c>
      <c r="DS80" s="357"/>
      <c r="DT80" s="358">
        <f t="shared" si="1500"/>
        <v>0</v>
      </c>
      <c r="DU80" s="358">
        <f t="shared" si="1501"/>
        <v>0</v>
      </c>
      <c r="DV80" s="359" t="str">
        <f t="shared" si="1502"/>
        <v>CUMPLE</v>
      </c>
      <c r="DW80" s="358">
        <f t="shared" si="1503"/>
        <v>0</v>
      </c>
      <c r="DX80" s="360">
        <f t="shared" si="1504"/>
        <v>0</v>
      </c>
      <c r="DY80" s="356">
        <f t="shared" si="1505"/>
        <v>3</v>
      </c>
      <c r="DZ80" s="357"/>
      <c r="EA80" s="358">
        <f t="shared" si="1506"/>
        <v>0</v>
      </c>
      <c r="EB80" s="358">
        <f t="shared" si="1507"/>
        <v>0</v>
      </c>
      <c r="EC80" s="359" t="str">
        <f t="shared" si="1508"/>
        <v>CUMPLE</v>
      </c>
      <c r="ED80" s="358">
        <f t="shared" si="1509"/>
        <v>0</v>
      </c>
      <c r="EE80" s="360">
        <f t="shared" si="1510"/>
        <v>0</v>
      </c>
      <c r="EF80" s="266">
        <f t="shared" si="1511"/>
        <v>3</v>
      </c>
      <c r="EG80" s="267">
        <v>845867</v>
      </c>
      <c r="EH80" s="268">
        <f t="shared" si="1512"/>
        <v>845867</v>
      </c>
      <c r="EI80" s="268">
        <f t="shared" si="1513"/>
        <v>1099627</v>
      </c>
      <c r="EJ80" s="269" t="str">
        <f t="shared" si="1514"/>
        <v>CUMPLE</v>
      </c>
      <c r="EK80" s="268">
        <f t="shared" si="1515"/>
        <v>1165491</v>
      </c>
      <c r="EL80" s="270">
        <f t="shared" si="1516"/>
        <v>3496473</v>
      </c>
      <c r="EM80" s="356">
        <f t="shared" si="1517"/>
        <v>3</v>
      </c>
      <c r="EN80" s="357"/>
      <c r="EO80" s="358">
        <f t="shared" si="1518"/>
        <v>0</v>
      </c>
      <c r="EP80" s="358">
        <f t="shared" si="1519"/>
        <v>0</v>
      </c>
      <c r="EQ80" s="359" t="str">
        <f t="shared" si="1520"/>
        <v>CUMPLE</v>
      </c>
      <c r="ER80" s="358">
        <f t="shared" si="1521"/>
        <v>0</v>
      </c>
      <c r="ES80" s="360">
        <f t="shared" si="1522"/>
        <v>0</v>
      </c>
      <c r="ET80" s="266">
        <f t="shared" si="1523"/>
        <v>3</v>
      </c>
      <c r="EU80" s="267">
        <v>890193</v>
      </c>
      <c r="EV80" s="268">
        <f t="shared" si="1524"/>
        <v>890193</v>
      </c>
      <c r="EW80" s="268">
        <f t="shared" si="1525"/>
        <v>1157251</v>
      </c>
      <c r="EX80" s="269" t="str">
        <f t="shared" si="1526"/>
        <v>CUMPLE</v>
      </c>
      <c r="EY80" s="268">
        <f t="shared" si="1527"/>
        <v>1226567</v>
      </c>
      <c r="EZ80" s="270">
        <f t="shared" si="1528"/>
        <v>3679701</v>
      </c>
      <c r="FA80" s="266">
        <f t="shared" si="1529"/>
        <v>3</v>
      </c>
      <c r="FB80" s="196">
        <v>870646</v>
      </c>
      <c r="FC80" s="268">
        <f t="shared" si="1530"/>
        <v>870646</v>
      </c>
      <c r="FD80" s="268">
        <f t="shared" si="1531"/>
        <v>1131840</v>
      </c>
      <c r="FE80" s="269" t="str">
        <f t="shared" si="1532"/>
        <v>CUMPLE</v>
      </c>
      <c r="FF80" s="268">
        <f t="shared" si="1533"/>
        <v>1199634</v>
      </c>
      <c r="FG80" s="270">
        <f t="shared" si="1534"/>
        <v>3598902</v>
      </c>
      <c r="FH80" s="266">
        <f t="shared" si="1535"/>
        <v>3</v>
      </c>
      <c r="FI80" s="267">
        <v>855908</v>
      </c>
      <c r="FJ80" s="268">
        <f t="shared" si="1536"/>
        <v>855908</v>
      </c>
      <c r="FK80" s="268">
        <f t="shared" si="1537"/>
        <v>1112680</v>
      </c>
      <c r="FL80" s="269" t="str">
        <f t="shared" si="1538"/>
        <v>CUMPLE</v>
      </c>
      <c r="FM80" s="268">
        <f t="shared" si="1539"/>
        <v>1179327</v>
      </c>
      <c r="FN80" s="270">
        <f t="shared" si="1540"/>
        <v>3537981</v>
      </c>
      <c r="FO80" s="266">
        <f t="shared" si="1541"/>
        <v>3</v>
      </c>
      <c r="FP80" s="267" t="s">
        <v>869</v>
      </c>
      <c r="FQ80" s="268">
        <f t="shared" si="1542"/>
        <v>849134</v>
      </c>
      <c r="FR80" s="268">
        <f t="shared" si="1543"/>
        <v>1103874</v>
      </c>
      <c r="FS80" s="269" t="str">
        <f t="shared" si="1544"/>
        <v>CUMPLE</v>
      </c>
      <c r="FT80" s="268">
        <f t="shared" si="1545"/>
        <v>1169993</v>
      </c>
      <c r="FU80" s="270">
        <f t="shared" si="1546"/>
        <v>3509979</v>
      </c>
      <c r="FV80" s="266">
        <f t="shared" si="1547"/>
        <v>3</v>
      </c>
      <c r="FW80" s="267">
        <v>863304</v>
      </c>
      <c r="FX80" s="268">
        <f t="shared" si="1548"/>
        <v>863304</v>
      </c>
      <c r="FY80" s="268">
        <f t="shared" si="1549"/>
        <v>1122295</v>
      </c>
      <c r="FZ80" s="269" t="str">
        <f t="shared" si="1550"/>
        <v>CUMPLE</v>
      </c>
      <c r="GA80" s="268">
        <f t="shared" si="1551"/>
        <v>1189517</v>
      </c>
      <c r="GB80" s="270">
        <f t="shared" si="1552"/>
        <v>3568551</v>
      </c>
      <c r="GC80" s="356">
        <f t="shared" si="1553"/>
        <v>3</v>
      </c>
      <c r="GD80" s="357"/>
      <c r="GE80" s="358">
        <f t="shared" si="1554"/>
        <v>0</v>
      </c>
      <c r="GF80" s="358">
        <f t="shared" si="1555"/>
        <v>0</v>
      </c>
      <c r="GG80" s="359" t="str">
        <f t="shared" si="1556"/>
        <v>CUMPLE</v>
      </c>
      <c r="GH80" s="358">
        <f t="shared" si="1557"/>
        <v>0</v>
      </c>
      <c r="GI80" s="360">
        <f t="shared" si="1558"/>
        <v>0</v>
      </c>
      <c r="GJ80" s="266">
        <f t="shared" si="1559"/>
        <v>3</v>
      </c>
      <c r="GK80" s="196">
        <v>873160</v>
      </c>
      <c r="GL80" s="268">
        <f t="shared" si="1560"/>
        <v>873160</v>
      </c>
      <c r="GM80" s="268">
        <f t="shared" si="1561"/>
        <v>1135108</v>
      </c>
      <c r="GN80" s="269" t="str">
        <f t="shared" si="1562"/>
        <v>CUMPLE</v>
      </c>
      <c r="GO80" s="268">
        <f t="shared" si="1563"/>
        <v>1203097</v>
      </c>
      <c r="GP80" s="270">
        <f t="shared" si="1564"/>
        <v>3609291</v>
      </c>
      <c r="GQ80" s="266">
        <f t="shared" si="1565"/>
        <v>3</v>
      </c>
      <c r="GR80" s="407">
        <v>874959</v>
      </c>
      <c r="GS80" s="268">
        <f t="shared" si="1566"/>
        <v>874959</v>
      </c>
      <c r="GT80" s="268">
        <f t="shared" si="1567"/>
        <v>1137447</v>
      </c>
      <c r="GU80" s="269" t="str">
        <f t="shared" si="1568"/>
        <v>CUMPLE</v>
      </c>
      <c r="GV80" s="268">
        <f t="shared" si="1569"/>
        <v>1205576</v>
      </c>
      <c r="GW80" s="270">
        <f t="shared" si="1570"/>
        <v>3616728</v>
      </c>
      <c r="GX80" s="356">
        <f t="shared" si="1571"/>
        <v>3</v>
      </c>
      <c r="GY80" s="357"/>
      <c r="GZ80" s="358">
        <f t="shared" si="1572"/>
        <v>0</v>
      </c>
      <c r="HA80" s="358">
        <f t="shared" si="1573"/>
        <v>0</v>
      </c>
      <c r="HB80" s="359" t="str">
        <f t="shared" si="1574"/>
        <v>CUMPLE</v>
      </c>
      <c r="HC80" s="358">
        <f t="shared" si="1575"/>
        <v>0</v>
      </c>
      <c r="HD80" s="360">
        <f t="shared" si="1576"/>
        <v>0</v>
      </c>
      <c r="HE80" s="266">
        <f t="shared" si="1577"/>
        <v>3</v>
      </c>
      <c r="HF80" s="411">
        <v>865791</v>
      </c>
      <c r="HG80" s="268">
        <f t="shared" si="1578"/>
        <v>865791</v>
      </c>
      <c r="HH80" s="268">
        <f t="shared" si="1579"/>
        <v>1125528</v>
      </c>
      <c r="HI80" s="269" t="str">
        <f t="shared" si="1580"/>
        <v>CUMPLE</v>
      </c>
      <c r="HJ80" s="268">
        <f t="shared" si="1581"/>
        <v>1192944</v>
      </c>
      <c r="HK80" s="270">
        <f t="shared" si="1582"/>
        <v>3578832</v>
      </c>
      <c r="HL80" s="266">
        <f t="shared" si="1583"/>
        <v>3</v>
      </c>
      <c r="HM80" s="417">
        <v>873032</v>
      </c>
      <c r="HN80" s="268">
        <f t="shared" si="1584"/>
        <v>873032</v>
      </c>
      <c r="HO80" s="268">
        <f t="shared" si="1585"/>
        <v>1134942</v>
      </c>
      <c r="HP80" s="269" t="str">
        <f t="shared" si="1586"/>
        <v>CUMPLE</v>
      </c>
      <c r="HQ80" s="268">
        <f t="shared" si="1587"/>
        <v>1202921</v>
      </c>
      <c r="HR80" s="270">
        <f t="shared" si="1588"/>
        <v>3608763</v>
      </c>
      <c r="HS80" s="266">
        <f t="shared" si="1589"/>
        <v>3</v>
      </c>
      <c r="HT80" s="196">
        <v>869572</v>
      </c>
      <c r="HU80" s="268">
        <f t="shared" si="1590"/>
        <v>869572</v>
      </c>
      <c r="HV80" s="268">
        <f t="shared" si="1591"/>
        <v>1130444</v>
      </c>
      <c r="HW80" s="269" t="str">
        <f t="shared" si="1592"/>
        <v>CUMPLE</v>
      </c>
      <c r="HX80" s="268">
        <f t="shared" si="1593"/>
        <v>1198154</v>
      </c>
      <c r="HY80" s="270">
        <f t="shared" si="1594"/>
        <v>3594462</v>
      </c>
      <c r="HZ80" s="356">
        <f t="shared" si="1595"/>
        <v>3</v>
      </c>
      <c r="IA80" s="357"/>
      <c r="IB80" s="358">
        <f t="shared" si="1596"/>
        <v>0</v>
      </c>
      <c r="IC80" s="358">
        <f t="shared" si="1597"/>
        <v>0</v>
      </c>
      <c r="ID80" s="359" t="str">
        <f t="shared" si="1598"/>
        <v>CUMPLE</v>
      </c>
      <c r="IE80" s="358">
        <f t="shared" si="1599"/>
        <v>0</v>
      </c>
      <c r="IF80" s="360">
        <f t="shared" si="1600"/>
        <v>0</v>
      </c>
    </row>
    <row r="81" spans="1:240" ht="30" customHeight="1" x14ac:dyDescent="0.3">
      <c r="A81" s="174"/>
      <c r="B81" s="192">
        <v>6.0069999999999997</v>
      </c>
      <c r="C81" s="193">
        <v>13030</v>
      </c>
      <c r="D81" s="194" t="s">
        <v>681</v>
      </c>
      <c r="E81" s="193" t="s">
        <v>625</v>
      </c>
      <c r="F81" s="195">
        <v>3</v>
      </c>
      <c r="G81" s="196">
        <v>327374</v>
      </c>
      <c r="H81" s="197">
        <f t="shared" si="1405"/>
        <v>425586</v>
      </c>
      <c r="J81" s="356">
        <f t="shared" si="1406"/>
        <v>3</v>
      </c>
      <c r="K81" s="357"/>
      <c r="L81" s="358">
        <f t="shared" si="201"/>
        <v>0</v>
      </c>
      <c r="M81" s="358">
        <f t="shared" si="202"/>
        <v>0</v>
      </c>
      <c r="N81" s="359" t="str">
        <f t="shared" si="1407"/>
        <v>CUMPLE</v>
      </c>
      <c r="O81" s="358">
        <f t="shared" si="1408"/>
        <v>0</v>
      </c>
      <c r="P81" s="360">
        <f t="shared" si="205"/>
        <v>0</v>
      </c>
      <c r="Q81" s="266">
        <f t="shared" si="1409"/>
        <v>3</v>
      </c>
      <c r="R81" s="267">
        <v>306342</v>
      </c>
      <c r="S81" s="268">
        <f t="shared" si="1410"/>
        <v>306342</v>
      </c>
      <c r="T81" s="268">
        <f t="shared" si="1411"/>
        <v>398245</v>
      </c>
      <c r="U81" s="269" t="str">
        <f t="shared" si="1412"/>
        <v>CUMPLE</v>
      </c>
      <c r="V81" s="268">
        <f t="shared" si="1413"/>
        <v>422098</v>
      </c>
      <c r="W81" s="270">
        <f t="shared" si="1414"/>
        <v>1266294</v>
      </c>
      <c r="X81" s="266">
        <f t="shared" si="1415"/>
        <v>3</v>
      </c>
      <c r="Y81" s="267">
        <v>327300</v>
      </c>
      <c r="Z81" s="268">
        <f t="shared" si="1416"/>
        <v>327300</v>
      </c>
      <c r="AA81" s="268">
        <f t="shared" si="1417"/>
        <v>425490</v>
      </c>
      <c r="AB81" s="269" t="str">
        <f t="shared" si="1418"/>
        <v>CUMPLE</v>
      </c>
      <c r="AC81" s="268">
        <f t="shared" si="1419"/>
        <v>450976</v>
      </c>
      <c r="AD81" s="270">
        <f t="shared" si="1420"/>
        <v>1352928</v>
      </c>
      <c r="AE81" s="266">
        <f t="shared" si="1421"/>
        <v>3</v>
      </c>
      <c r="AF81" s="267">
        <v>303148</v>
      </c>
      <c r="AG81" s="268">
        <f t="shared" si="1422"/>
        <v>303148</v>
      </c>
      <c r="AH81" s="268">
        <f t="shared" si="1423"/>
        <v>394092</v>
      </c>
      <c r="AI81" s="269" t="str">
        <f t="shared" si="1424"/>
        <v>CUMPLE</v>
      </c>
      <c r="AJ81" s="268">
        <f t="shared" si="1425"/>
        <v>417697</v>
      </c>
      <c r="AK81" s="270">
        <f t="shared" si="1426"/>
        <v>1253091</v>
      </c>
      <c r="AL81" s="356">
        <f t="shared" si="1427"/>
        <v>3</v>
      </c>
      <c r="AM81" s="357"/>
      <c r="AN81" s="358">
        <f t="shared" si="1428"/>
        <v>0</v>
      </c>
      <c r="AO81" s="358">
        <f t="shared" si="1429"/>
        <v>0</v>
      </c>
      <c r="AP81" s="359" t="str">
        <f t="shared" si="1430"/>
        <v>CUMPLE</v>
      </c>
      <c r="AQ81" s="358">
        <f t="shared" si="1431"/>
        <v>0</v>
      </c>
      <c r="AR81" s="360">
        <f t="shared" si="1432"/>
        <v>0</v>
      </c>
      <c r="AS81" s="266">
        <f t="shared" si="1433"/>
        <v>3</v>
      </c>
      <c r="AT81" s="434">
        <v>295943</v>
      </c>
      <c r="AU81" s="268">
        <f t="shared" si="1434"/>
        <v>295943</v>
      </c>
      <c r="AV81" s="268">
        <f t="shared" si="1435"/>
        <v>384726</v>
      </c>
      <c r="AW81" s="269" t="str">
        <f t="shared" si="1436"/>
        <v>CUMPLE</v>
      </c>
      <c r="AX81" s="268">
        <f t="shared" si="1437"/>
        <v>407770</v>
      </c>
      <c r="AY81" s="270">
        <f t="shared" si="1438"/>
        <v>1223310</v>
      </c>
      <c r="AZ81" s="266">
        <f t="shared" si="1439"/>
        <v>3</v>
      </c>
      <c r="BA81" s="439">
        <v>311431</v>
      </c>
      <c r="BB81" s="268">
        <f t="shared" si="1440"/>
        <v>311431</v>
      </c>
      <c r="BC81" s="268">
        <f t="shared" si="1441"/>
        <v>404860</v>
      </c>
      <c r="BD81" s="269" t="str">
        <f t="shared" si="1442"/>
        <v>CUMPLE</v>
      </c>
      <c r="BE81" s="268">
        <f t="shared" si="1443"/>
        <v>429110</v>
      </c>
      <c r="BF81" s="270">
        <f t="shared" si="1444"/>
        <v>1287330</v>
      </c>
      <c r="BG81" s="266">
        <f t="shared" si="1445"/>
        <v>3</v>
      </c>
      <c r="BH81" s="196">
        <v>309367</v>
      </c>
      <c r="BI81" s="268">
        <f t="shared" si="1446"/>
        <v>309367</v>
      </c>
      <c r="BJ81" s="268">
        <f t="shared" si="1447"/>
        <v>402177</v>
      </c>
      <c r="BK81" s="269" t="str">
        <f t="shared" si="1448"/>
        <v>CUMPLE</v>
      </c>
      <c r="BL81" s="268">
        <f t="shared" si="1449"/>
        <v>426266</v>
      </c>
      <c r="BM81" s="270">
        <f t="shared" si="1450"/>
        <v>1278798</v>
      </c>
      <c r="BN81" s="266">
        <f t="shared" si="1451"/>
        <v>3</v>
      </c>
      <c r="BO81" s="196">
        <v>296925</v>
      </c>
      <c r="BP81" s="268">
        <f t="shared" si="1452"/>
        <v>296925</v>
      </c>
      <c r="BQ81" s="268">
        <f t="shared" si="1453"/>
        <v>386003</v>
      </c>
      <c r="BR81" s="269" t="str">
        <f t="shared" si="1454"/>
        <v>CUMPLE</v>
      </c>
      <c r="BS81" s="268">
        <f t="shared" si="1455"/>
        <v>409123</v>
      </c>
      <c r="BT81" s="270">
        <f t="shared" si="1456"/>
        <v>1227369</v>
      </c>
      <c r="BU81" s="266">
        <f t="shared" si="1457"/>
        <v>3</v>
      </c>
      <c r="BV81" s="441">
        <v>311038</v>
      </c>
      <c r="BW81" s="268">
        <f t="shared" si="1458"/>
        <v>311038</v>
      </c>
      <c r="BX81" s="268">
        <f t="shared" si="1459"/>
        <v>404349</v>
      </c>
      <c r="BY81" s="269" t="str">
        <f t="shared" si="1460"/>
        <v>CUMPLE</v>
      </c>
      <c r="BZ81" s="268">
        <f t="shared" si="1461"/>
        <v>428569</v>
      </c>
      <c r="CA81" s="270">
        <f t="shared" si="1462"/>
        <v>1285707</v>
      </c>
      <c r="CB81" s="266">
        <f t="shared" si="1463"/>
        <v>3</v>
      </c>
      <c r="CC81" s="267">
        <v>303474</v>
      </c>
      <c r="CD81" s="268">
        <f t="shared" si="1464"/>
        <v>303474</v>
      </c>
      <c r="CE81" s="268">
        <f t="shared" si="1465"/>
        <v>394516</v>
      </c>
      <c r="CF81" s="269" t="str">
        <f t="shared" si="1466"/>
        <v>CUMPLE</v>
      </c>
      <c r="CG81" s="268">
        <f t="shared" si="1467"/>
        <v>418147</v>
      </c>
      <c r="CH81" s="270">
        <f t="shared" si="1468"/>
        <v>1254441</v>
      </c>
      <c r="CI81" s="266">
        <f t="shared" si="1469"/>
        <v>3</v>
      </c>
      <c r="CJ81" s="267">
        <v>312970</v>
      </c>
      <c r="CK81" s="268">
        <f t="shared" si="1470"/>
        <v>312970</v>
      </c>
      <c r="CL81" s="268">
        <f t="shared" si="1471"/>
        <v>406861</v>
      </c>
      <c r="CM81" s="269" t="str">
        <f t="shared" si="1472"/>
        <v>CUMPLE</v>
      </c>
      <c r="CN81" s="268">
        <f t="shared" si="1473"/>
        <v>431231</v>
      </c>
      <c r="CO81" s="270">
        <f t="shared" si="1474"/>
        <v>1293693</v>
      </c>
      <c r="CP81" s="266">
        <f t="shared" si="1475"/>
        <v>3</v>
      </c>
      <c r="CQ81" s="267">
        <v>309107</v>
      </c>
      <c r="CR81" s="268">
        <f t="shared" si="1476"/>
        <v>309107</v>
      </c>
      <c r="CS81" s="268">
        <f t="shared" si="1477"/>
        <v>401839</v>
      </c>
      <c r="CT81" s="269" t="str">
        <f t="shared" si="1478"/>
        <v>CUMPLE</v>
      </c>
      <c r="CU81" s="268">
        <f t="shared" si="1479"/>
        <v>425908</v>
      </c>
      <c r="CV81" s="270">
        <f t="shared" si="1480"/>
        <v>1277724</v>
      </c>
      <c r="CW81" s="266">
        <f t="shared" si="1481"/>
        <v>3</v>
      </c>
      <c r="CX81" s="196">
        <v>311002</v>
      </c>
      <c r="CY81" s="268">
        <f t="shared" si="1482"/>
        <v>311002</v>
      </c>
      <c r="CZ81" s="268">
        <f t="shared" si="1483"/>
        <v>404303</v>
      </c>
      <c r="DA81" s="269" t="str">
        <f t="shared" si="1484"/>
        <v>CUMPLE</v>
      </c>
      <c r="DB81" s="268">
        <f t="shared" si="1485"/>
        <v>428519</v>
      </c>
      <c r="DC81" s="270">
        <f t="shared" si="1486"/>
        <v>1285557</v>
      </c>
      <c r="DD81" s="266">
        <f t="shared" si="1487"/>
        <v>3</v>
      </c>
      <c r="DE81" s="267">
        <v>302101</v>
      </c>
      <c r="DF81" s="268">
        <f t="shared" si="1488"/>
        <v>302101</v>
      </c>
      <c r="DG81" s="268">
        <f t="shared" si="1489"/>
        <v>392731</v>
      </c>
      <c r="DH81" s="269" t="str">
        <f t="shared" si="1490"/>
        <v>CUMPLE</v>
      </c>
      <c r="DI81" s="268">
        <f t="shared" si="1491"/>
        <v>416255</v>
      </c>
      <c r="DJ81" s="270">
        <f t="shared" si="1492"/>
        <v>1248765</v>
      </c>
      <c r="DK81" s="266">
        <f t="shared" si="1493"/>
        <v>3</v>
      </c>
      <c r="DL81" s="267">
        <v>310023</v>
      </c>
      <c r="DM81" s="268">
        <f t="shared" si="1494"/>
        <v>310023</v>
      </c>
      <c r="DN81" s="268">
        <f t="shared" si="1495"/>
        <v>403030</v>
      </c>
      <c r="DO81" s="269" t="str">
        <f t="shared" si="1496"/>
        <v>CUMPLE</v>
      </c>
      <c r="DP81" s="268">
        <f t="shared" si="1497"/>
        <v>427170</v>
      </c>
      <c r="DQ81" s="270">
        <f t="shared" si="1498"/>
        <v>1281510</v>
      </c>
      <c r="DR81" s="356">
        <f t="shared" si="1499"/>
        <v>3</v>
      </c>
      <c r="DS81" s="357"/>
      <c r="DT81" s="358">
        <f t="shared" si="1500"/>
        <v>0</v>
      </c>
      <c r="DU81" s="358">
        <f t="shared" si="1501"/>
        <v>0</v>
      </c>
      <c r="DV81" s="359" t="str">
        <f t="shared" si="1502"/>
        <v>CUMPLE</v>
      </c>
      <c r="DW81" s="358">
        <f t="shared" si="1503"/>
        <v>0</v>
      </c>
      <c r="DX81" s="360">
        <f t="shared" si="1504"/>
        <v>0</v>
      </c>
      <c r="DY81" s="356">
        <f t="shared" si="1505"/>
        <v>3</v>
      </c>
      <c r="DZ81" s="357"/>
      <c r="EA81" s="358">
        <f t="shared" si="1506"/>
        <v>0</v>
      </c>
      <c r="EB81" s="358">
        <f t="shared" si="1507"/>
        <v>0</v>
      </c>
      <c r="EC81" s="359" t="str">
        <f t="shared" si="1508"/>
        <v>CUMPLE</v>
      </c>
      <c r="ED81" s="358">
        <f t="shared" si="1509"/>
        <v>0</v>
      </c>
      <c r="EE81" s="360">
        <f t="shared" si="1510"/>
        <v>0</v>
      </c>
      <c r="EF81" s="266">
        <f t="shared" si="1511"/>
        <v>3</v>
      </c>
      <c r="EG81" s="267">
        <v>301741</v>
      </c>
      <c r="EH81" s="268">
        <f t="shared" si="1512"/>
        <v>301741</v>
      </c>
      <c r="EI81" s="268">
        <f t="shared" si="1513"/>
        <v>392263</v>
      </c>
      <c r="EJ81" s="269" t="str">
        <f t="shared" si="1514"/>
        <v>CUMPLE</v>
      </c>
      <c r="EK81" s="268">
        <f t="shared" si="1515"/>
        <v>415759</v>
      </c>
      <c r="EL81" s="270">
        <f t="shared" si="1516"/>
        <v>1247277</v>
      </c>
      <c r="EM81" s="356">
        <f t="shared" si="1517"/>
        <v>3</v>
      </c>
      <c r="EN81" s="357"/>
      <c r="EO81" s="358">
        <f t="shared" si="1518"/>
        <v>0</v>
      </c>
      <c r="EP81" s="358">
        <f t="shared" si="1519"/>
        <v>0</v>
      </c>
      <c r="EQ81" s="359" t="str">
        <f t="shared" si="1520"/>
        <v>CUMPLE</v>
      </c>
      <c r="ER81" s="358">
        <f t="shared" si="1521"/>
        <v>0</v>
      </c>
      <c r="ES81" s="360">
        <f t="shared" si="1522"/>
        <v>0</v>
      </c>
      <c r="ET81" s="266">
        <f t="shared" si="1523"/>
        <v>3</v>
      </c>
      <c r="EU81" s="267">
        <v>317553</v>
      </c>
      <c r="EV81" s="268">
        <f t="shared" si="1524"/>
        <v>317553</v>
      </c>
      <c r="EW81" s="268">
        <f t="shared" si="1525"/>
        <v>412819</v>
      </c>
      <c r="EX81" s="269" t="str">
        <f t="shared" si="1526"/>
        <v>CUMPLE</v>
      </c>
      <c r="EY81" s="268">
        <f t="shared" si="1527"/>
        <v>437545</v>
      </c>
      <c r="EZ81" s="270">
        <f t="shared" si="1528"/>
        <v>1312635</v>
      </c>
      <c r="FA81" s="266">
        <f t="shared" si="1529"/>
        <v>3</v>
      </c>
      <c r="FB81" s="196">
        <v>310580</v>
      </c>
      <c r="FC81" s="268">
        <f t="shared" si="1530"/>
        <v>310580</v>
      </c>
      <c r="FD81" s="268">
        <f t="shared" si="1531"/>
        <v>403754</v>
      </c>
      <c r="FE81" s="269" t="str">
        <f t="shared" si="1532"/>
        <v>CUMPLE</v>
      </c>
      <c r="FF81" s="268">
        <f t="shared" si="1533"/>
        <v>427938</v>
      </c>
      <c r="FG81" s="270">
        <f t="shared" si="1534"/>
        <v>1283814</v>
      </c>
      <c r="FH81" s="266">
        <f t="shared" si="1535"/>
        <v>3</v>
      </c>
      <c r="FI81" s="267">
        <v>305322</v>
      </c>
      <c r="FJ81" s="268">
        <f t="shared" si="1536"/>
        <v>305322</v>
      </c>
      <c r="FK81" s="268">
        <f t="shared" si="1537"/>
        <v>396919</v>
      </c>
      <c r="FL81" s="269" t="str">
        <f t="shared" si="1538"/>
        <v>CUMPLE</v>
      </c>
      <c r="FM81" s="268">
        <f t="shared" si="1539"/>
        <v>420693</v>
      </c>
      <c r="FN81" s="270">
        <f t="shared" si="1540"/>
        <v>1262079</v>
      </c>
      <c r="FO81" s="266">
        <f t="shared" si="1541"/>
        <v>3</v>
      </c>
      <c r="FP81" s="267" t="s">
        <v>870</v>
      </c>
      <c r="FQ81" s="268">
        <f t="shared" si="1542"/>
        <v>302906</v>
      </c>
      <c r="FR81" s="268">
        <f t="shared" si="1543"/>
        <v>393778</v>
      </c>
      <c r="FS81" s="269" t="str">
        <f t="shared" si="1544"/>
        <v>CUMPLE</v>
      </c>
      <c r="FT81" s="268">
        <f t="shared" si="1545"/>
        <v>417364</v>
      </c>
      <c r="FU81" s="270">
        <f t="shared" si="1546"/>
        <v>1252092</v>
      </c>
      <c r="FV81" s="266">
        <f t="shared" si="1547"/>
        <v>3</v>
      </c>
      <c r="FW81" s="267">
        <v>307961</v>
      </c>
      <c r="FX81" s="268">
        <f t="shared" si="1548"/>
        <v>307961</v>
      </c>
      <c r="FY81" s="268">
        <f t="shared" si="1549"/>
        <v>400349</v>
      </c>
      <c r="FZ81" s="269" t="str">
        <f t="shared" si="1550"/>
        <v>CUMPLE</v>
      </c>
      <c r="GA81" s="268">
        <f t="shared" si="1551"/>
        <v>424329</v>
      </c>
      <c r="GB81" s="270">
        <f t="shared" si="1552"/>
        <v>1272987</v>
      </c>
      <c r="GC81" s="356">
        <f t="shared" si="1553"/>
        <v>3</v>
      </c>
      <c r="GD81" s="357"/>
      <c r="GE81" s="358">
        <f t="shared" si="1554"/>
        <v>0</v>
      </c>
      <c r="GF81" s="358">
        <f t="shared" si="1555"/>
        <v>0</v>
      </c>
      <c r="GG81" s="359" t="str">
        <f t="shared" si="1556"/>
        <v>CUMPLE</v>
      </c>
      <c r="GH81" s="358">
        <f t="shared" si="1557"/>
        <v>0</v>
      </c>
      <c r="GI81" s="360">
        <f t="shared" si="1558"/>
        <v>0</v>
      </c>
      <c r="GJ81" s="266">
        <f t="shared" si="1559"/>
        <v>3</v>
      </c>
      <c r="GK81" s="196">
        <v>311477</v>
      </c>
      <c r="GL81" s="268">
        <f t="shared" si="1560"/>
        <v>311477</v>
      </c>
      <c r="GM81" s="268">
        <f t="shared" si="1561"/>
        <v>404920</v>
      </c>
      <c r="GN81" s="269" t="str">
        <f t="shared" si="1562"/>
        <v>CUMPLE</v>
      </c>
      <c r="GO81" s="268">
        <f t="shared" si="1563"/>
        <v>429174</v>
      </c>
      <c r="GP81" s="270">
        <f t="shared" si="1564"/>
        <v>1287522</v>
      </c>
      <c r="GQ81" s="266">
        <f t="shared" si="1565"/>
        <v>3</v>
      </c>
      <c r="GR81" s="407">
        <v>312118</v>
      </c>
      <c r="GS81" s="268">
        <f t="shared" si="1566"/>
        <v>312118</v>
      </c>
      <c r="GT81" s="268">
        <f t="shared" si="1567"/>
        <v>405753</v>
      </c>
      <c r="GU81" s="269" t="str">
        <f t="shared" si="1568"/>
        <v>CUMPLE</v>
      </c>
      <c r="GV81" s="268">
        <f t="shared" si="1569"/>
        <v>430057</v>
      </c>
      <c r="GW81" s="270">
        <f t="shared" si="1570"/>
        <v>1290171</v>
      </c>
      <c r="GX81" s="356">
        <f t="shared" si="1571"/>
        <v>3</v>
      </c>
      <c r="GY81" s="357"/>
      <c r="GZ81" s="358">
        <f t="shared" si="1572"/>
        <v>0</v>
      </c>
      <c r="HA81" s="358">
        <f t="shared" si="1573"/>
        <v>0</v>
      </c>
      <c r="HB81" s="359" t="str">
        <f t="shared" si="1574"/>
        <v>CUMPLE</v>
      </c>
      <c r="HC81" s="358">
        <f t="shared" si="1575"/>
        <v>0</v>
      </c>
      <c r="HD81" s="360">
        <f t="shared" si="1576"/>
        <v>0</v>
      </c>
      <c r="HE81" s="266">
        <f t="shared" si="1577"/>
        <v>3</v>
      </c>
      <c r="HF81" s="411">
        <v>308848</v>
      </c>
      <c r="HG81" s="268">
        <f t="shared" si="1578"/>
        <v>308848</v>
      </c>
      <c r="HH81" s="268">
        <f t="shared" si="1579"/>
        <v>401502</v>
      </c>
      <c r="HI81" s="269" t="str">
        <f t="shared" si="1580"/>
        <v>CUMPLE</v>
      </c>
      <c r="HJ81" s="268">
        <f t="shared" si="1581"/>
        <v>425551</v>
      </c>
      <c r="HK81" s="270">
        <f t="shared" si="1582"/>
        <v>1276653</v>
      </c>
      <c r="HL81" s="266">
        <f t="shared" si="1583"/>
        <v>3</v>
      </c>
      <c r="HM81" s="417">
        <v>311431</v>
      </c>
      <c r="HN81" s="268">
        <f t="shared" si="1584"/>
        <v>311431</v>
      </c>
      <c r="HO81" s="268">
        <f t="shared" si="1585"/>
        <v>404860</v>
      </c>
      <c r="HP81" s="269" t="str">
        <f t="shared" si="1586"/>
        <v>CUMPLE</v>
      </c>
      <c r="HQ81" s="268">
        <f t="shared" si="1587"/>
        <v>429110</v>
      </c>
      <c r="HR81" s="270">
        <f t="shared" si="1588"/>
        <v>1287330</v>
      </c>
      <c r="HS81" s="266">
        <f t="shared" si="1589"/>
        <v>3</v>
      </c>
      <c r="HT81" s="196">
        <v>310197</v>
      </c>
      <c r="HU81" s="268">
        <f t="shared" si="1590"/>
        <v>310197</v>
      </c>
      <c r="HV81" s="268">
        <f t="shared" si="1591"/>
        <v>403256</v>
      </c>
      <c r="HW81" s="269" t="str">
        <f t="shared" si="1592"/>
        <v>CUMPLE</v>
      </c>
      <c r="HX81" s="268">
        <f t="shared" si="1593"/>
        <v>427410</v>
      </c>
      <c r="HY81" s="270">
        <f t="shared" si="1594"/>
        <v>1282230</v>
      </c>
      <c r="HZ81" s="356">
        <f t="shared" si="1595"/>
        <v>3</v>
      </c>
      <c r="IA81" s="357"/>
      <c r="IB81" s="358">
        <f t="shared" si="1596"/>
        <v>0</v>
      </c>
      <c r="IC81" s="358">
        <f t="shared" si="1597"/>
        <v>0</v>
      </c>
      <c r="ID81" s="359" t="str">
        <f t="shared" si="1598"/>
        <v>CUMPLE</v>
      </c>
      <c r="IE81" s="358">
        <f t="shared" si="1599"/>
        <v>0</v>
      </c>
      <c r="IF81" s="360">
        <f t="shared" si="1600"/>
        <v>0</v>
      </c>
    </row>
    <row r="82" spans="1:240" ht="30" customHeight="1" x14ac:dyDescent="0.3">
      <c r="A82" s="174"/>
      <c r="B82" s="192">
        <v>6.008</v>
      </c>
      <c r="C82" s="193">
        <v>13923</v>
      </c>
      <c r="D82" s="194" t="s">
        <v>682</v>
      </c>
      <c r="E82" s="193" t="s">
        <v>629</v>
      </c>
      <c r="F82" s="195">
        <v>3</v>
      </c>
      <c r="G82" s="196">
        <v>829916</v>
      </c>
      <c r="H82" s="197">
        <f t="shared" si="1405"/>
        <v>1078891</v>
      </c>
      <c r="J82" s="356">
        <f t="shared" si="1406"/>
        <v>3</v>
      </c>
      <c r="K82" s="357"/>
      <c r="L82" s="358">
        <f t="shared" si="201"/>
        <v>0</v>
      </c>
      <c r="M82" s="358">
        <f t="shared" si="202"/>
        <v>0</v>
      </c>
      <c r="N82" s="359" t="str">
        <f t="shared" si="1407"/>
        <v>CUMPLE</v>
      </c>
      <c r="O82" s="358">
        <f t="shared" si="1408"/>
        <v>0</v>
      </c>
      <c r="P82" s="360">
        <f t="shared" si="205"/>
        <v>0</v>
      </c>
      <c r="Q82" s="266">
        <f t="shared" si="1409"/>
        <v>3</v>
      </c>
      <c r="R82" s="267">
        <v>776598</v>
      </c>
      <c r="S82" s="268">
        <f t="shared" si="1410"/>
        <v>776598</v>
      </c>
      <c r="T82" s="268">
        <f t="shared" si="1411"/>
        <v>1009577</v>
      </c>
      <c r="U82" s="269" t="str">
        <f t="shared" si="1412"/>
        <v>CUMPLE</v>
      </c>
      <c r="V82" s="268">
        <f t="shared" si="1413"/>
        <v>1070048</v>
      </c>
      <c r="W82" s="270">
        <f t="shared" si="1414"/>
        <v>3210144</v>
      </c>
      <c r="X82" s="266">
        <f t="shared" si="1415"/>
        <v>3</v>
      </c>
      <c r="Y82" s="267">
        <v>829900</v>
      </c>
      <c r="Z82" s="268">
        <f t="shared" si="1416"/>
        <v>829900</v>
      </c>
      <c r="AA82" s="268">
        <f t="shared" si="1417"/>
        <v>1078870</v>
      </c>
      <c r="AB82" s="269" t="str">
        <f t="shared" si="1418"/>
        <v>CUMPLE</v>
      </c>
      <c r="AC82" s="268">
        <f t="shared" si="1419"/>
        <v>1143491</v>
      </c>
      <c r="AD82" s="270">
        <f t="shared" si="1420"/>
        <v>3430473</v>
      </c>
      <c r="AE82" s="266">
        <f t="shared" si="1421"/>
        <v>3</v>
      </c>
      <c r="AF82" s="267">
        <v>768502</v>
      </c>
      <c r="AG82" s="268">
        <f t="shared" si="1422"/>
        <v>768502</v>
      </c>
      <c r="AH82" s="268">
        <f t="shared" si="1423"/>
        <v>999053</v>
      </c>
      <c r="AI82" s="269" t="str">
        <f t="shared" si="1424"/>
        <v>CUMPLE</v>
      </c>
      <c r="AJ82" s="268">
        <f t="shared" si="1425"/>
        <v>1058893</v>
      </c>
      <c r="AK82" s="270">
        <f t="shared" si="1426"/>
        <v>3176679</v>
      </c>
      <c r="AL82" s="356">
        <f t="shared" si="1427"/>
        <v>3</v>
      </c>
      <c r="AM82" s="357"/>
      <c r="AN82" s="358">
        <f t="shared" si="1428"/>
        <v>0</v>
      </c>
      <c r="AO82" s="358">
        <f t="shared" si="1429"/>
        <v>0</v>
      </c>
      <c r="AP82" s="359" t="str">
        <f t="shared" si="1430"/>
        <v>CUMPLE</v>
      </c>
      <c r="AQ82" s="358">
        <f t="shared" si="1431"/>
        <v>0</v>
      </c>
      <c r="AR82" s="360">
        <f t="shared" si="1432"/>
        <v>0</v>
      </c>
      <c r="AS82" s="266">
        <f t="shared" si="1433"/>
        <v>3</v>
      </c>
      <c r="AT82" s="434">
        <v>750241</v>
      </c>
      <c r="AU82" s="268">
        <f t="shared" si="1434"/>
        <v>750241</v>
      </c>
      <c r="AV82" s="268">
        <f t="shared" si="1435"/>
        <v>975313</v>
      </c>
      <c r="AW82" s="269" t="str">
        <f t="shared" si="1436"/>
        <v>CUMPLE</v>
      </c>
      <c r="AX82" s="268">
        <f t="shared" si="1437"/>
        <v>1033732</v>
      </c>
      <c r="AY82" s="270">
        <f t="shared" si="1438"/>
        <v>3101196</v>
      </c>
      <c r="AZ82" s="266">
        <f t="shared" si="1439"/>
        <v>3</v>
      </c>
      <c r="BA82" s="439">
        <v>789499</v>
      </c>
      <c r="BB82" s="268">
        <f t="shared" si="1440"/>
        <v>789499</v>
      </c>
      <c r="BC82" s="268">
        <f t="shared" si="1441"/>
        <v>1026349</v>
      </c>
      <c r="BD82" s="269" t="str">
        <f t="shared" si="1442"/>
        <v>CUMPLE</v>
      </c>
      <c r="BE82" s="268">
        <f t="shared" si="1443"/>
        <v>1087824</v>
      </c>
      <c r="BF82" s="270">
        <f t="shared" si="1444"/>
        <v>3263472</v>
      </c>
      <c r="BG82" s="266">
        <f t="shared" si="1445"/>
        <v>3</v>
      </c>
      <c r="BH82" s="196">
        <v>784270</v>
      </c>
      <c r="BI82" s="268">
        <f t="shared" si="1446"/>
        <v>784270</v>
      </c>
      <c r="BJ82" s="268">
        <f t="shared" si="1447"/>
        <v>1019551</v>
      </c>
      <c r="BK82" s="269" t="str">
        <f t="shared" si="1448"/>
        <v>CUMPLE</v>
      </c>
      <c r="BL82" s="268">
        <f t="shared" si="1449"/>
        <v>1080619</v>
      </c>
      <c r="BM82" s="270">
        <f t="shared" si="1450"/>
        <v>3241857</v>
      </c>
      <c r="BN82" s="266">
        <f t="shared" si="1451"/>
        <v>3</v>
      </c>
      <c r="BO82" s="196">
        <v>752731</v>
      </c>
      <c r="BP82" s="268">
        <f t="shared" si="1452"/>
        <v>752731</v>
      </c>
      <c r="BQ82" s="268">
        <f t="shared" si="1453"/>
        <v>978550</v>
      </c>
      <c r="BR82" s="269" t="str">
        <f t="shared" si="1454"/>
        <v>CUMPLE</v>
      </c>
      <c r="BS82" s="268">
        <f t="shared" si="1455"/>
        <v>1037162</v>
      </c>
      <c r="BT82" s="270">
        <f t="shared" si="1456"/>
        <v>3111486</v>
      </c>
      <c r="BU82" s="266">
        <f t="shared" si="1457"/>
        <v>3</v>
      </c>
      <c r="BV82" s="441">
        <v>788502</v>
      </c>
      <c r="BW82" s="268">
        <f t="shared" si="1458"/>
        <v>788502</v>
      </c>
      <c r="BX82" s="268">
        <f t="shared" si="1459"/>
        <v>1025053</v>
      </c>
      <c r="BY82" s="269" t="str">
        <f t="shared" si="1460"/>
        <v>CUMPLE</v>
      </c>
      <c r="BZ82" s="268">
        <f t="shared" si="1461"/>
        <v>1086450</v>
      </c>
      <c r="CA82" s="270">
        <f t="shared" si="1462"/>
        <v>3259350</v>
      </c>
      <c r="CB82" s="266">
        <f t="shared" si="1463"/>
        <v>3</v>
      </c>
      <c r="CC82" s="267">
        <v>769330</v>
      </c>
      <c r="CD82" s="268">
        <f t="shared" si="1464"/>
        <v>769330</v>
      </c>
      <c r="CE82" s="268">
        <f t="shared" si="1465"/>
        <v>1000129</v>
      </c>
      <c r="CF82" s="269" t="str">
        <f t="shared" si="1466"/>
        <v>CUMPLE</v>
      </c>
      <c r="CG82" s="268">
        <f t="shared" si="1467"/>
        <v>1060034</v>
      </c>
      <c r="CH82" s="270">
        <f t="shared" si="1468"/>
        <v>3180102</v>
      </c>
      <c r="CI82" s="266">
        <f t="shared" si="1469"/>
        <v>3</v>
      </c>
      <c r="CJ82" s="267">
        <v>793400</v>
      </c>
      <c r="CK82" s="268">
        <f t="shared" si="1470"/>
        <v>793400</v>
      </c>
      <c r="CL82" s="268">
        <f t="shared" si="1471"/>
        <v>1031420</v>
      </c>
      <c r="CM82" s="269" t="str">
        <f t="shared" si="1472"/>
        <v>CUMPLE</v>
      </c>
      <c r="CN82" s="268">
        <f t="shared" si="1473"/>
        <v>1093199</v>
      </c>
      <c r="CO82" s="270">
        <f t="shared" si="1474"/>
        <v>3279597</v>
      </c>
      <c r="CP82" s="266">
        <f t="shared" si="1475"/>
        <v>3</v>
      </c>
      <c r="CQ82" s="267">
        <v>783607</v>
      </c>
      <c r="CR82" s="268">
        <f t="shared" si="1476"/>
        <v>783607</v>
      </c>
      <c r="CS82" s="268">
        <f t="shared" si="1477"/>
        <v>1018689</v>
      </c>
      <c r="CT82" s="269" t="str">
        <f t="shared" si="1478"/>
        <v>CUMPLE</v>
      </c>
      <c r="CU82" s="268">
        <f t="shared" si="1479"/>
        <v>1079705</v>
      </c>
      <c r="CV82" s="270">
        <f t="shared" si="1480"/>
        <v>3239115</v>
      </c>
      <c r="CW82" s="266">
        <f t="shared" si="1481"/>
        <v>3</v>
      </c>
      <c r="CX82" s="196">
        <v>788417</v>
      </c>
      <c r="CY82" s="268">
        <f t="shared" si="1482"/>
        <v>788417</v>
      </c>
      <c r="CZ82" s="268">
        <f t="shared" si="1483"/>
        <v>1024942</v>
      </c>
      <c r="DA82" s="269" t="str">
        <f t="shared" si="1484"/>
        <v>CUMPLE</v>
      </c>
      <c r="DB82" s="268">
        <f t="shared" si="1485"/>
        <v>1086333</v>
      </c>
      <c r="DC82" s="270">
        <f t="shared" si="1486"/>
        <v>3258999</v>
      </c>
      <c r="DD82" s="266">
        <f t="shared" si="1487"/>
        <v>3</v>
      </c>
      <c r="DE82" s="267">
        <v>765846</v>
      </c>
      <c r="DF82" s="268">
        <f t="shared" si="1488"/>
        <v>765846</v>
      </c>
      <c r="DG82" s="268">
        <f t="shared" si="1489"/>
        <v>995600</v>
      </c>
      <c r="DH82" s="269" t="str">
        <f t="shared" si="1490"/>
        <v>CUMPLE</v>
      </c>
      <c r="DI82" s="268">
        <f t="shared" si="1491"/>
        <v>1055233</v>
      </c>
      <c r="DJ82" s="270">
        <f t="shared" si="1492"/>
        <v>3165699</v>
      </c>
      <c r="DK82" s="266">
        <f t="shared" si="1493"/>
        <v>3</v>
      </c>
      <c r="DL82" s="267">
        <v>785930</v>
      </c>
      <c r="DM82" s="268">
        <f t="shared" si="1494"/>
        <v>785930</v>
      </c>
      <c r="DN82" s="268">
        <f t="shared" si="1495"/>
        <v>1021709</v>
      </c>
      <c r="DO82" s="269" t="str">
        <f t="shared" si="1496"/>
        <v>CUMPLE</v>
      </c>
      <c r="DP82" s="268">
        <f t="shared" si="1497"/>
        <v>1082906</v>
      </c>
      <c r="DQ82" s="270">
        <f t="shared" si="1498"/>
        <v>3248718</v>
      </c>
      <c r="DR82" s="356">
        <f t="shared" si="1499"/>
        <v>3</v>
      </c>
      <c r="DS82" s="357"/>
      <c r="DT82" s="358">
        <f t="shared" si="1500"/>
        <v>0</v>
      </c>
      <c r="DU82" s="358">
        <f t="shared" si="1501"/>
        <v>0</v>
      </c>
      <c r="DV82" s="359" t="str">
        <f t="shared" si="1502"/>
        <v>CUMPLE</v>
      </c>
      <c r="DW82" s="358">
        <f t="shared" si="1503"/>
        <v>0</v>
      </c>
      <c r="DX82" s="360">
        <f t="shared" si="1504"/>
        <v>0</v>
      </c>
      <c r="DY82" s="356">
        <f t="shared" si="1505"/>
        <v>3</v>
      </c>
      <c r="DZ82" s="357"/>
      <c r="EA82" s="358">
        <f t="shared" si="1506"/>
        <v>0</v>
      </c>
      <c r="EB82" s="358">
        <f t="shared" si="1507"/>
        <v>0</v>
      </c>
      <c r="EC82" s="359" t="str">
        <f t="shared" si="1508"/>
        <v>CUMPLE</v>
      </c>
      <c r="ED82" s="358">
        <f t="shared" si="1509"/>
        <v>0</v>
      </c>
      <c r="EE82" s="360">
        <f t="shared" si="1510"/>
        <v>0</v>
      </c>
      <c r="EF82" s="266">
        <f t="shared" si="1511"/>
        <v>3</v>
      </c>
      <c r="EG82" s="267">
        <v>764934</v>
      </c>
      <c r="EH82" s="268">
        <f t="shared" si="1512"/>
        <v>764934</v>
      </c>
      <c r="EI82" s="268">
        <f t="shared" si="1513"/>
        <v>994414</v>
      </c>
      <c r="EJ82" s="269" t="str">
        <f t="shared" si="1514"/>
        <v>CUMPLE</v>
      </c>
      <c r="EK82" s="268">
        <f t="shared" si="1515"/>
        <v>1053977</v>
      </c>
      <c r="EL82" s="270">
        <f t="shared" si="1516"/>
        <v>3161931</v>
      </c>
      <c r="EM82" s="356">
        <f t="shared" si="1517"/>
        <v>3</v>
      </c>
      <c r="EN82" s="357"/>
      <c r="EO82" s="358">
        <f t="shared" si="1518"/>
        <v>0</v>
      </c>
      <c r="EP82" s="358">
        <f t="shared" si="1519"/>
        <v>0</v>
      </c>
      <c r="EQ82" s="359" t="str">
        <f t="shared" si="1520"/>
        <v>CUMPLE</v>
      </c>
      <c r="ER82" s="358">
        <f t="shared" si="1521"/>
        <v>0</v>
      </c>
      <c r="ES82" s="360">
        <f t="shared" si="1522"/>
        <v>0</v>
      </c>
      <c r="ET82" s="266">
        <f t="shared" si="1523"/>
        <v>3</v>
      </c>
      <c r="EU82" s="267">
        <v>805019</v>
      </c>
      <c r="EV82" s="268">
        <f t="shared" si="1524"/>
        <v>805019</v>
      </c>
      <c r="EW82" s="268">
        <f t="shared" si="1525"/>
        <v>1046525</v>
      </c>
      <c r="EX82" s="269" t="str">
        <f t="shared" si="1526"/>
        <v>CUMPLE</v>
      </c>
      <c r="EY82" s="268">
        <f t="shared" si="1527"/>
        <v>1109208</v>
      </c>
      <c r="EZ82" s="270">
        <f t="shared" si="1528"/>
        <v>3327624</v>
      </c>
      <c r="FA82" s="266">
        <f t="shared" si="1529"/>
        <v>3</v>
      </c>
      <c r="FB82" s="196">
        <v>787341</v>
      </c>
      <c r="FC82" s="268">
        <f t="shared" si="1530"/>
        <v>787341</v>
      </c>
      <c r="FD82" s="268">
        <f t="shared" si="1531"/>
        <v>1023543</v>
      </c>
      <c r="FE82" s="269" t="str">
        <f t="shared" si="1532"/>
        <v>CUMPLE</v>
      </c>
      <c r="FF82" s="268">
        <f t="shared" si="1533"/>
        <v>1084850</v>
      </c>
      <c r="FG82" s="270">
        <f t="shared" si="1534"/>
        <v>3254550</v>
      </c>
      <c r="FH82" s="266">
        <f t="shared" si="1535"/>
        <v>3</v>
      </c>
      <c r="FI82" s="267">
        <v>774014</v>
      </c>
      <c r="FJ82" s="268">
        <f t="shared" si="1536"/>
        <v>774014</v>
      </c>
      <c r="FK82" s="268">
        <f t="shared" si="1537"/>
        <v>1006218</v>
      </c>
      <c r="FL82" s="269" t="str">
        <f t="shared" si="1538"/>
        <v>CUMPLE</v>
      </c>
      <c r="FM82" s="268">
        <f t="shared" si="1539"/>
        <v>1066488</v>
      </c>
      <c r="FN82" s="270">
        <f t="shared" si="1540"/>
        <v>3199464</v>
      </c>
      <c r="FO82" s="266">
        <f t="shared" si="1541"/>
        <v>3</v>
      </c>
      <c r="FP82" s="267" t="s">
        <v>871</v>
      </c>
      <c r="FQ82" s="268">
        <f t="shared" si="1542"/>
        <v>767888</v>
      </c>
      <c r="FR82" s="268">
        <f t="shared" si="1543"/>
        <v>998254</v>
      </c>
      <c r="FS82" s="269" t="str">
        <f t="shared" si="1544"/>
        <v>CUMPLE</v>
      </c>
      <c r="FT82" s="268">
        <f t="shared" si="1545"/>
        <v>1058047</v>
      </c>
      <c r="FU82" s="270">
        <f t="shared" si="1546"/>
        <v>3174141</v>
      </c>
      <c r="FV82" s="266">
        <f t="shared" si="1547"/>
        <v>3</v>
      </c>
      <c r="FW82" s="267">
        <v>780702</v>
      </c>
      <c r="FX82" s="268">
        <f t="shared" si="1548"/>
        <v>780702</v>
      </c>
      <c r="FY82" s="268">
        <f t="shared" si="1549"/>
        <v>1014913</v>
      </c>
      <c r="FZ82" s="269" t="str">
        <f t="shared" si="1550"/>
        <v>CUMPLE</v>
      </c>
      <c r="GA82" s="268">
        <f t="shared" si="1551"/>
        <v>1075703</v>
      </c>
      <c r="GB82" s="270">
        <f t="shared" si="1552"/>
        <v>3227109</v>
      </c>
      <c r="GC82" s="356">
        <f t="shared" si="1553"/>
        <v>3</v>
      </c>
      <c r="GD82" s="357"/>
      <c r="GE82" s="358">
        <f t="shared" si="1554"/>
        <v>0</v>
      </c>
      <c r="GF82" s="358">
        <f t="shared" si="1555"/>
        <v>0</v>
      </c>
      <c r="GG82" s="359" t="str">
        <f t="shared" si="1556"/>
        <v>CUMPLE</v>
      </c>
      <c r="GH82" s="358">
        <f t="shared" si="1557"/>
        <v>0</v>
      </c>
      <c r="GI82" s="360">
        <f t="shared" si="1558"/>
        <v>0</v>
      </c>
      <c r="GJ82" s="266">
        <f t="shared" si="1559"/>
        <v>3</v>
      </c>
      <c r="GK82" s="196">
        <v>789615</v>
      </c>
      <c r="GL82" s="268">
        <f t="shared" si="1560"/>
        <v>789615</v>
      </c>
      <c r="GM82" s="268">
        <f t="shared" si="1561"/>
        <v>1026500</v>
      </c>
      <c r="GN82" s="269" t="str">
        <f t="shared" si="1562"/>
        <v>CUMPLE</v>
      </c>
      <c r="GO82" s="268">
        <f t="shared" si="1563"/>
        <v>1087984</v>
      </c>
      <c r="GP82" s="270">
        <f t="shared" si="1564"/>
        <v>3263952</v>
      </c>
      <c r="GQ82" s="266">
        <f t="shared" si="1565"/>
        <v>3</v>
      </c>
      <c r="GR82" s="407">
        <v>791242</v>
      </c>
      <c r="GS82" s="268">
        <f t="shared" si="1566"/>
        <v>791242</v>
      </c>
      <c r="GT82" s="268">
        <f t="shared" si="1567"/>
        <v>1028615</v>
      </c>
      <c r="GU82" s="269" t="str">
        <f t="shared" si="1568"/>
        <v>CUMPLE</v>
      </c>
      <c r="GV82" s="268">
        <f t="shared" si="1569"/>
        <v>1090225</v>
      </c>
      <c r="GW82" s="270">
        <f t="shared" si="1570"/>
        <v>3270675</v>
      </c>
      <c r="GX82" s="356">
        <f t="shared" si="1571"/>
        <v>3</v>
      </c>
      <c r="GY82" s="357"/>
      <c r="GZ82" s="358">
        <f t="shared" si="1572"/>
        <v>0</v>
      </c>
      <c r="HA82" s="358">
        <f t="shared" si="1573"/>
        <v>0</v>
      </c>
      <c r="HB82" s="359" t="str">
        <f t="shared" si="1574"/>
        <v>CUMPLE</v>
      </c>
      <c r="HC82" s="358">
        <f t="shared" si="1575"/>
        <v>0</v>
      </c>
      <c r="HD82" s="360">
        <f t="shared" si="1576"/>
        <v>0</v>
      </c>
      <c r="HE82" s="266">
        <f t="shared" si="1577"/>
        <v>3</v>
      </c>
      <c r="HF82" s="411">
        <v>782951</v>
      </c>
      <c r="HG82" s="268">
        <f t="shared" si="1578"/>
        <v>782951</v>
      </c>
      <c r="HH82" s="268">
        <f t="shared" si="1579"/>
        <v>1017836</v>
      </c>
      <c r="HI82" s="269" t="str">
        <f t="shared" si="1580"/>
        <v>CUMPLE</v>
      </c>
      <c r="HJ82" s="268">
        <f t="shared" si="1581"/>
        <v>1078802</v>
      </c>
      <c r="HK82" s="270">
        <f t="shared" si="1582"/>
        <v>3236406</v>
      </c>
      <c r="HL82" s="266">
        <f t="shared" si="1583"/>
        <v>3</v>
      </c>
      <c r="HM82" s="417">
        <v>789499</v>
      </c>
      <c r="HN82" s="268">
        <f t="shared" si="1584"/>
        <v>789499</v>
      </c>
      <c r="HO82" s="268">
        <f t="shared" si="1585"/>
        <v>1026349</v>
      </c>
      <c r="HP82" s="269" t="str">
        <f t="shared" si="1586"/>
        <v>CUMPLE</v>
      </c>
      <c r="HQ82" s="268">
        <f t="shared" si="1587"/>
        <v>1087824</v>
      </c>
      <c r="HR82" s="270">
        <f t="shared" si="1588"/>
        <v>3263472</v>
      </c>
      <c r="HS82" s="266">
        <f t="shared" si="1589"/>
        <v>3</v>
      </c>
      <c r="HT82" s="196">
        <v>786370</v>
      </c>
      <c r="HU82" s="268">
        <f t="shared" si="1590"/>
        <v>786370</v>
      </c>
      <c r="HV82" s="268">
        <f t="shared" si="1591"/>
        <v>1022281</v>
      </c>
      <c r="HW82" s="269" t="str">
        <f t="shared" si="1592"/>
        <v>CUMPLE</v>
      </c>
      <c r="HX82" s="268">
        <f t="shared" si="1593"/>
        <v>1083512</v>
      </c>
      <c r="HY82" s="270">
        <f t="shared" si="1594"/>
        <v>3250536</v>
      </c>
      <c r="HZ82" s="356">
        <f t="shared" si="1595"/>
        <v>3</v>
      </c>
      <c r="IA82" s="357"/>
      <c r="IB82" s="358">
        <f t="shared" si="1596"/>
        <v>0</v>
      </c>
      <c r="IC82" s="358">
        <f t="shared" si="1597"/>
        <v>0</v>
      </c>
      <c r="ID82" s="359" t="str">
        <f t="shared" si="1598"/>
        <v>CUMPLE</v>
      </c>
      <c r="IE82" s="358">
        <f t="shared" si="1599"/>
        <v>0</v>
      </c>
      <c r="IF82" s="360">
        <f t="shared" si="1600"/>
        <v>0</v>
      </c>
    </row>
    <row r="83" spans="1:240" ht="30" customHeight="1" x14ac:dyDescent="0.3">
      <c r="A83" s="174"/>
      <c r="B83" s="192">
        <v>6.0090000000000003</v>
      </c>
      <c r="C83" s="193">
        <v>12801</v>
      </c>
      <c r="D83" s="194" t="s">
        <v>683</v>
      </c>
      <c r="E83" s="193" t="s">
        <v>611</v>
      </c>
      <c r="F83" s="195">
        <v>81</v>
      </c>
      <c r="G83" s="196">
        <v>40378</v>
      </c>
      <c r="H83" s="197">
        <f t="shared" si="1405"/>
        <v>52491</v>
      </c>
      <c r="J83" s="356">
        <f t="shared" si="1406"/>
        <v>81</v>
      </c>
      <c r="K83" s="357"/>
      <c r="L83" s="358">
        <f t="shared" si="201"/>
        <v>0</v>
      </c>
      <c r="M83" s="358">
        <f t="shared" si="202"/>
        <v>0</v>
      </c>
      <c r="N83" s="359" t="str">
        <f t="shared" si="1407"/>
        <v>CUMPLE</v>
      </c>
      <c r="O83" s="358">
        <f t="shared" si="1408"/>
        <v>0</v>
      </c>
      <c r="P83" s="360">
        <f t="shared" si="205"/>
        <v>0</v>
      </c>
      <c r="Q83" s="266">
        <f t="shared" si="1409"/>
        <v>81</v>
      </c>
      <c r="R83" s="267">
        <v>37784</v>
      </c>
      <c r="S83" s="268">
        <f t="shared" si="1410"/>
        <v>37784</v>
      </c>
      <c r="T83" s="268">
        <f t="shared" si="1411"/>
        <v>49119</v>
      </c>
      <c r="U83" s="269" t="str">
        <f t="shared" si="1412"/>
        <v>CUMPLE</v>
      </c>
      <c r="V83" s="268">
        <f t="shared" si="1413"/>
        <v>52061</v>
      </c>
      <c r="W83" s="270">
        <f t="shared" si="1414"/>
        <v>4216941</v>
      </c>
      <c r="X83" s="266">
        <f t="shared" si="1415"/>
        <v>81</v>
      </c>
      <c r="Y83" s="267">
        <v>40300</v>
      </c>
      <c r="Z83" s="268">
        <f t="shared" si="1416"/>
        <v>40300</v>
      </c>
      <c r="AA83" s="268">
        <f t="shared" si="1417"/>
        <v>52390</v>
      </c>
      <c r="AB83" s="269" t="str">
        <f t="shared" si="1418"/>
        <v>CUMPLE</v>
      </c>
      <c r="AC83" s="268">
        <f t="shared" si="1419"/>
        <v>55528</v>
      </c>
      <c r="AD83" s="270">
        <f t="shared" si="1420"/>
        <v>4497768</v>
      </c>
      <c r="AE83" s="266">
        <f t="shared" si="1421"/>
        <v>81</v>
      </c>
      <c r="AF83" s="267">
        <v>37390</v>
      </c>
      <c r="AG83" s="268">
        <f t="shared" si="1422"/>
        <v>37390</v>
      </c>
      <c r="AH83" s="268">
        <f t="shared" si="1423"/>
        <v>48607</v>
      </c>
      <c r="AI83" s="269" t="str">
        <f t="shared" si="1424"/>
        <v>CUMPLE</v>
      </c>
      <c r="AJ83" s="268">
        <f t="shared" si="1425"/>
        <v>51518</v>
      </c>
      <c r="AK83" s="270">
        <f t="shared" si="1426"/>
        <v>4172958</v>
      </c>
      <c r="AL83" s="356">
        <f t="shared" si="1427"/>
        <v>81</v>
      </c>
      <c r="AM83" s="357"/>
      <c r="AN83" s="358">
        <f t="shared" si="1428"/>
        <v>0</v>
      </c>
      <c r="AO83" s="358">
        <f t="shared" si="1429"/>
        <v>0</v>
      </c>
      <c r="AP83" s="359" t="str">
        <f t="shared" si="1430"/>
        <v>CUMPLE</v>
      </c>
      <c r="AQ83" s="358">
        <f t="shared" si="1431"/>
        <v>0</v>
      </c>
      <c r="AR83" s="360">
        <f t="shared" si="1432"/>
        <v>0</v>
      </c>
      <c r="AS83" s="266">
        <f t="shared" si="1433"/>
        <v>81</v>
      </c>
      <c r="AT83" s="434">
        <v>36499</v>
      </c>
      <c r="AU83" s="268">
        <f t="shared" si="1434"/>
        <v>36499</v>
      </c>
      <c r="AV83" s="268">
        <f t="shared" si="1435"/>
        <v>47449</v>
      </c>
      <c r="AW83" s="269" t="str">
        <f t="shared" si="1436"/>
        <v>CUMPLE</v>
      </c>
      <c r="AX83" s="268">
        <f t="shared" si="1437"/>
        <v>50291</v>
      </c>
      <c r="AY83" s="270">
        <f t="shared" si="1438"/>
        <v>4073571</v>
      </c>
      <c r="AZ83" s="266">
        <f t="shared" si="1439"/>
        <v>81</v>
      </c>
      <c r="BA83" s="439">
        <v>38412</v>
      </c>
      <c r="BB83" s="268">
        <f t="shared" si="1440"/>
        <v>38412</v>
      </c>
      <c r="BC83" s="268">
        <f t="shared" si="1441"/>
        <v>49936</v>
      </c>
      <c r="BD83" s="269" t="str">
        <f t="shared" si="1442"/>
        <v>CUMPLE</v>
      </c>
      <c r="BE83" s="268">
        <f t="shared" si="1443"/>
        <v>52927</v>
      </c>
      <c r="BF83" s="270">
        <f t="shared" si="1444"/>
        <v>4287087</v>
      </c>
      <c r="BG83" s="266">
        <f t="shared" si="1445"/>
        <v>81</v>
      </c>
      <c r="BH83" s="196">
        <v>38156</v>
      </c>
      <c r="BI83" s="268">
        <f t="shared" si="1446"/>
        <v>38156</v>
      </c>
      <c r="BJ83" s="268">
        <f t="shared" si="1447"/>
        <v>49603</v>
      </c>
      <c r="BK83" s="269" t="str">
        <f t="shared" si="1448"/>
        <v>CUMPLE</v>
      </c>
      <c r="BL83" s="268">
        <f t="shared" si="1449"/>
        <v>52574</v>
      </c>
      <c r="BM83" s="270">
        <f t="shared" si="1450"/>
        <v>4258494</v>
      </c>
      <c r="BN83" s="266">
        <f t="shared" si="1451"/>
        <v>81</v>
      </c>
      <c r="BO83" s="196">
        <v>36620</v>
      </c>
      <c r="BP83" s="268">
        <f t="shared" si="1452"/>
        <v>36620</v>
      </c>
      <c r="BQ83" s="268">
        <f t="shared" si="1453"/>
        <v>47606</v>
      </c>
      <c r="BR83" s="269" t="str">
        <f t="shared" si="1454"/>
        <v>CUMPLE</v>
      </c>
      <c r="BS83" s="268">
        <f t="shared" si="1455"/>
        <v>50457</v>
      </c>
      <c r="BT83" s="270">
        <f t="shared" si="1456"/>
        <v>4087017</v>
      </c>
      <c r="BU83" s="266">
        <f t="shared" si="1457"/>
        <v>81</v>
      </c>
      <c r="BV83" s="441">
        <v>38363</v>
      </c>
      <c r="BW83" s="268">
        <f t="shared" si="1458"/>
        <v>38363</v>
      </c>
      <c r="BX83" s="268">
        <f t="shared" si="1459"/>
        <v>49872</v>
      </c>
      <c r="BY83" s="269" t="str">
        <f t="shared" si="1460"/>
        <v>CUMPLE</v>
      </c>
      <c r="BZ83" s="268">
        <f t="shared" si="1461"/>
        <v>52859</v>
      </c>
      <c r="CA83" s="270">
        <f t="shared" si="1462"/>
        <v>4281579</v>
      </c>
      <c r="CB83" s="266">
        <f t="shared" si="1463"/>
        <v>81</v>
      </c>
      <c r="CC83" s="267">
        <v>37428</v>
      </c>
      <c r="CD83" s="268">
        <f t="shared" si="1464"/>
        <v>37428</v>
      </c>
      <c r="CE83" s="268">
        <f t="shared" si="1465"/>
        <v>48656</v>
      </c>
      <c r="CF83" s="269" t="str">
        <f t="shared" si="1466"/>
        <v>CUMPLE</v>
      </c>
      <c r="CG83" s="268">
        <f t="shared" si="1467"/>
        <v>51571</v>
      </c>
      <c r="CH83" s="270">
        <f t="shared" si="1468"/>
        <v>4177251</v>
      </c>
      <c r="CI83" s="266">
        <f t="shared" si="1469"/>
        <v>81</v>
      </c>
      <c r="CJ83" s="267">
        <v>38601</v>
      </c>
      <c r="CK83" s="268">
        <f t="shared" si="1470"/>
        <v>38601</v>
      </c>
      <c r="CL83" s="268">
        <f t="shared" si="1471"/>
        <v>50181</v>
      </c>
      <c r="CM83" s="269" t="str">
        <f t="shared" si="1472"/>
        <v>CUMPLE</v>
      </c>
      <c r="CN83" s="268">
        <f t="shared" si="1473"/>
        <v>53187</v>
      </c>
      <c r="CO83" s="270">
        <f t="shared" si="1474"/>
        <v>4308147</v>
      </c>
      <c r="CP83" s="266">
        <f t="shared" si="1475"/>
        <v>81</v>
      </c>
      <c r="CQ83" s="267">
        <v>38125</v>
      </c>
      <c r="CR83" s="268">
        <f t="shared" si="1476"/>
        <v>38125</v>
      </c>
      <c r="CS83" s="268">
        <f t="shared" si="1477"/>
        <v>49563</v>
      </c>
      <c r="CT83" s="269" t="str">
        <f t="shared" si="1478"/>
        <v>CUMPLE</v>
      </c>
      <c r="CU83" s="268">
        <f t="shared" si="1479"/>
        <v>52531</v>
      </c>
      <c r="CV83" s="270">
        <f t="shared" si="1480"/>
        <v>4255011</v>
      </c>
      <c r="CW83" s="266">
        <f t="shared" si="1481"/>
        <v>81</v>
      </c>
      <c r="CX83" s="196">
        <v>38356</v>
      </c>
      <c r="CY83" s="268">
        <f t="shared" si="1482"/>
        <v>38356</v>
      </c>
      <c r="CZ83" s="268">
        <f t="shared" si="1483"/>
        <v>49863</v>
      </c>
      <c r="DA83" s="269" t="str">
        <f t="shared" si="1484"/>
        <v>CUMPLE</v>
      </c>
      <c r="DB83" s="268">
        <f t="shared" si="1485"/>
        <v>52849</v>
      </c>
      <c r="DC83" s="270">
        <f t="shared" si="1486"/>
        <v>4280769</v>
      </c>
      <c r="DD83" s="266">
        <f t="shared" si="1487"/>
        <v>81</v>
      </c>
      <c r="DE83" s="267">
        <v>37261</v>
      </c>
      <c r="DF83" s="268">
        <f t="shared" si="1488"/>
        <v>37261</v>
      </c>
      <c r="DG83" s="268">
        <f t="shared" si="1489"/>
        <v>48439</v>
      </c>
      <c r="DH83" s="269" t="str">
        <f t="shared" si="1490"/>
        <v>CUMPLE</v>
      </c>
      <c r="DI83" s="268">
        <f t="shared" si="1491"/>
        <v>51341</v>
      </c>
      <c r="DJ83" s="270">
        <f t="shared" si="1492"/>
        <v>4158621</v>
      </c>
      <c r="DK83" s="266">
        <f t="shared" si="1493"/>
        <v>81</v>
      </c>
      <c r="DL83" s="267">
        <v>38238</v>
      </c>
      <c r="DM83" s="268">
        <f t="shared" si="1494"/>
        <v>38238</v>
      </c>
      <c r="DN83" s="268">
        <f t="shared" si="1495"/>
        <v>49709</v>
      </c>
      <c r="DO83" s="269" t="str">
        <f t="shared" si="1496"/>
        <v>CUMPLE</v>
      </c>
      <c r="DP83" s="268">
        <f t="shared" si="1497"/>
        <v>52687</v>
      </c>
      <c r="DQ83" s="270">
        <f t="shared" si="1498"/>
        <v>4267647</v>
      </c>
      <c r="DR83" s="356">
        <f t="shared" si="1499"/>
        <v>81</v>
      </c>
      <c r="DS83" s="357"/>
      <c r="DT83" s="358">
        <f t="shared" si="1500"/>
        <v>0</v>
      </c>
      <c r="DU83" s="358">
        <f t="shared" si="1501"/>
        <v>0</v>
      </c>
      <c r="DV83" s="359" t="str">
        <f t="shared" si="1502"/>
        <v>CUMPLE</v>
      </c>
      <c r="DW83" s="358">
        <f t="shared" si="1503"/>
        <v>0</v>
      </c>
      <c r="DX83" s="360">
        <f t="shared" si="1504"/>
        <v>0</v>
      </c>
      <c r="DY83" s="356">
        <f t="shared" si="1505"/>
        <v>81</v>
      </c>
      <c r="DZ83" s="357"/>
      <c r="EA83" s="358">
        <f t="shared" si="1506"/>
        <v>0</v>
      </c>
      <c r="EB83" s="358">
        <f t="shared" si="1507"/>
        <v>0</v>
      </c>
      <c r="EC83" s="359" t="str">
        <f t="shared" si="1508"/>
        <v>CUMPLE</v>
      </c>
      <c r="ED83" s="358">
        <f t="shared" si="1509"/>
        <v>0</v>
      </c>
      <c r="EE83" s="360">
        <f t="shared" si="1510"/>
        <v>0</v>
      </c>
      <c r="EF83" s="266">
        <f t="shared" si="1511"/>
        <v>81</v>
      </c>
      <c r="EG83" s="267">
        <v>37216</v>
      </c>
      <c r="EH83" s="268">
        <f t="shared" si="1512"/>
        <v>37216</v>
      </c>
      <c r="EI83" s="268">
        <f t="shared" si="1513"/>
        <v>48381</v>
      </c>
      <c r="EJ83" s="269" t="str">
        <f t="shared" si="1514"/>
        <v>CUMPLE</v>
      </c>
      <c r="EK83" s="268">
        <f t="shared" si="1515"/>
        <v>51279</v>
      </c>
      <c r="EL83" s="270">
        <f t="shared" si="1516"/>
        <v>4153599</v>
      </c>
      <c r="EM83" s="356">
        <f t="shared" si="1517"/>
        <v>81</v>
      </c>
      <c r="EN83" s="357"/>
      <c r="EO83" s="358">
        <f t="shared" si="1518"/>
        <v>0</v>
      </c>
      <c r="EP83" s="358">
        <f t="shared" si="1519"/>
        <v>0</v>
      </c>
      <c r="EQ83" s="359" t="str">
        <f t="shared" si="1520"/>
        <v>CUMPLE</v>
      </c>
      <c r="ER83" s="358">
        <f t="shared" si="1521"/>
        <v>0</v>
      </c>
      <c r="ES83" s="360">
        <f t="shared" si="1522"/>
        <v>0</v>
      </c>
      <c r="ET83" s="266">
        <f t="shared" si="1523"/>
        <v>81</v>
      </c>
      <c r="EU83" s="267">
        <v>39167</v>
      </c>
      <c r="EV83" s="268">
        <f t="shared" si="1524"/>
        <v>39167</v>
      </c>
      <c r="EW83" s="268">
        <f t="shared" si="1525"/>
        <v>50917</v>
      </c>
      <c r="EX83" s="269" t="str">
        <f t="shared" si="1526"/>
        <v>CUMPLE</v>
      </c>
      <c r="EY83" s="268">
        <f t="shared" si="1527"/>
        <v>53967</v>
      </c>
      <c r="EZ83" s="270">
        <f t="shared" si="1528"/>
        <v>4371327</v>
      </c>
      <c r="FA83" s="266">
        <f t="shared" si="1529"/>
        <v>81</v>
      </c>
      <c r="FB83" s="196">
        <v>38307</v>
      </c>
      <c r="FC83" s="268">
        <f t="shared" si="1530"/>
        <v>38307</v>
      </c>
      <c r="FD83" s="268">
        <f t="shared" si="1531"/>
        <v>49799</v>
      </c>
      <c r="FE83" s="269" t="str">
        <f t="shared" si="1532"/>
        <v>CUMPLE</v>
      </c>
      <c r="FF83" s="268">
        <f t="shared" si="1533"/>
        <v>52782</v>
      </c>
      <c r="FG83" s="270">
        <f t="shared" si="1534"/>
        <v>4275342</v>
      </c>
      <c r="FH83" s="266">
        <f t="shared" si="1535"/>
        <v>81</v>
      </c>
      <c r="FI83" s="267">
        <v>37658</v>
      </c>
      <c r="FJ83" s="268">
        <f t="shared" si="1536"/>
        <v>37658</v>
      </c>
      <c r="FK83" s="268">
        <f t="shared" si="1537"/>
        <v>48955</v>
      </c>
      <c r="FL83" s="269" t="str">
        <f t="shared" si="1538"/>
        <v>CUMPLE</v>
      </c>
      <c r="FM83" s="268">
        <f t="shared" si="1539"/>
        <v>51888</v>
      </c>
      <c r="FN83" s="270">
        <f t="shared" si="1540"/>
        <v>4202928</v>
      </c>
      <c r="FO83" s="266">
        <f t="shared" si="1541"/>
        <v>81</v>
      </c>
      <c r="FP83" s="267" t="s">
        <v>872</v>
      </c>
      <c r="FQ83" s="268">
        <f t="shared" si="1542"/>
        <v>37360</v>
      </c>
      <c r="FR83" s="268">
        <f t="shared" si="1543"/>
        <v>48568</v>
      </c>
      <c r="FS83" s="269" t="str">
        <f t="shared" si="1544"/>
        <v>CUMPLE</v>
      </c>
      <c r="FT83" s="268">
        <f t="shared" si="1545"/>
        <v>51477</v>
      </c>
      <c r="FU83" s="270">
        <f t="shared" si="1546"/>
        <v>4169637</v>
      </c>
      <c r="FV83" s="266">
        <f t="shared" si="1547"/>
        <v>81</v>
      </c>
      <c r="FW83" s="267">
        <v>37984</v>
      </c>
      <c r="FX83" s="268">
        <f t="shared" si="1548"/>
        <v>37984</v>
      </c>
      <c r="FY83" s="268">
        <f t="shared" si="1549"/>
        <v>49379</v>
      </c>
      <c r="FZ83" s="269" t="str">
        <f t="shared" si="1550"/>
        <v>CUMPLE</v>
      </c>
      <c r="GA83" s="268">
        <f t="shared" si="1551"/>
        <v>52337</v>
      </c>
      <c r="GB83" s="270">
        <f t="shared" si="1552"/>
        <v>4239297</v>
      </c>
      <c r="GC83" s="356">
        <f t="shared" si="1553"/>
        <v>81</v>
      </c>
      <c r="GD83" s="357"/>
      <c r="GE83" s="358">
        <f t="shared" si="1554"/>
        <v>0</v>
      </c>
      <c r="GF83" s="358">
        <f t="shared" si="1555"/>
        <v>0</v>
      </c>
      <c r="GG83" s="359" t="str">
        <f t="shared" si="1556"/>
        <v>CUMPLE</v>
      </c>
      <c r="GH83" s="358">
        <f t="shared" si="1557"/>
        <v>0</v>
      </c>
      <c r="GI83" s="360">
        <f t="shared" si="1558"/>
        <v>0</v>
      </c>
      <c r="GJ83" s="266">
        <f t="shared" si="1559"/>
        <v>81</v>
      </c>
      <c r="GK83" s="196">
        <v>38417</v>
      </c>
      <c r="GL83" s="268">
        <f t="shared" si="1560"/>
        <v>38417</v>
      </c>
      <c r="GM83" s="268">
        <f t="shared" si="1561"/>
        <v>49942</v>
      </c>
      <c r="GN83" s="269" t="str">
        <f t="shared" si="1562"/>
        <v>CUMPLE</v>
      </c>
      <c r="GO83" s="268">
        <f t="shared" si="1563"/>
        <v>52933</v>
      </c>
      <c r="GP83" s="270">
        <f t="shared" si="1564"/>
        <v>4287573</v>
      </c>
      <c r="GQ83" s="266">
        <f t="shared" si="1565"/>
        <v>81</v>
      </c>
      <c r="GR83" s="407">
        <v>38496</v>
      </c>
      <c r="GS83" s="268">
        <f t="shared" si="1566"/>
        <v>38496</v>
      </c>
      <c r="GT83" s="268">
        <f t="shared" si="1567"/>
        <v>50045</v>
      </c>
      <c r="GU83" s="269" t="str">
        <f t="shared" si="1568"/>
        <v>CUMPLE</v>
      </c>
      <c r="GV83" s="268">
        <f t="shared" si="1569"/>
        <v>53042</v>
      </c>
      <c r="GW83" s="270">
        <f t="shared" si="1570"/>
        <v>4296402</v>
      </c>
      <c r="GX83" s="356">
        <f t="shared" si="1571"/>
        <v>81</v>
      </c>
      <c r="GY83" s="357"/>
      <c r="GZ83" s="358">
        <f t="shared" si="1572"/>
        <v>0</v>
      </c>
      <c r="HA83" s="358">
        <f t="shared" si="1573"/>
        <v>0</v>
      </c>
      <c r="HB83" s="359" t="str">
        <f t="shared" si="1574"/>
        <v>CUMPLE</v>
      </c>
      <c r="HC83" s="358">
        <f t="shared" si="1575"/>
        <v>0</v>
      </c>
      <c r="HD83" s="360">
        <f t="shared" si="1576"/>
        <v>0</v>
      </c>
      <c r="HE83" s="266">
        <f t="shared" si="1577"/>
        <v>81</v>
      </c>
      <c r="HF83" s="411">
        <v>38093</v>
      </c>
      <c r="HG83" s="268">
        <f t="shared" si="1578"/>
        <v>38093</v>
      </c>
      <c r="HH83" s="268">
        <f t="shared" si="1579"/>
        <v>49521</v>
      </c>
      <c r="HI83" s="269" t="str">
        <f t="shared" si="1580"/>
        <v>CUMPLE</v>
      </c>
      <c r="HJ83" s="268">
        <f t="shared" si="1581"/>
        <v>52487</v>
      </c>
      <c r="HK83" s="270">
        <f t="shared" si="1582"/>
        <v>4251447</v>
      </c>
      <c r="HL83" s="266">
        <f t="shared" si="1583"/>
        <v>81</v>
      </c>
      <c r="HM83" s="417">
        <v>38412</v>
      </c>
      <c r="HN83" s="268">
        <f t="shared" si="1584"/>
        <v>38412</v>
      </c>
      <c r="HO83" s="268">
        <f t="shared" si="1585"/>
        <v>49936</v>
      </c>
      <c r="HP83" s="269" t="str">
        <f t="shared" si="1586"/>
        <v>CUMPLE</v>
      </c>
      <c r="HQ83" s="268">
        <f t="shared" si="1587"/>
        <v>52927</v>
      </c>
      <c r="HR83" s="270">
        <f t="shared" si="1588"/>
        <v>4287087</v>
      </c>
      <c r="HS83" s="266">
        <f t="shared" si="1589"/>
        <v>81</v>
      </c>
      <c r="HT83" s="196">
        <v>38259</v>
      </c>
      <c r="HU83" s="268">
        <f t="shared" si="1590"/>
        <v>38259</v>
      </c>
      <c r="HV83" s="268">
        <f t="shared" si="1591"/>
        <v>49737</v>
      </c>
      <c r="HW83" s="269" t="str">
        <f t="shared" si="1592"/>
        <v>CUMPLE</v>
      </c>
      <c r="HX83" s="268">
        <f t="shared" si="1593"/>
        <v>52716</v>
      </c>
      <c r="HY83" s="270">
        <f t="shared" si="1594"/>
        <v>4269996</v>
      </c>
      <c r="HZ83" s="356">
        <f t="shared" si="1595"/>
        <v>81</v>
      </c>
      <c r="IA83" s="357"/>
      <c r="IB83" s="358">
        <f t="shared" si="1596"/>
        <v>0</v>
      </c>
      <c r="IC83" s="358">
        <f t="shared" si="1597"/>
        <v>0</v>
      </c>
      <c r="ID83" s="359" t="str">
        <f t="shared" si="1598"/>
        <v>CUMPLE</v>
      </c>
      <c r="IE83" s="358">
        <f t="shared" si="1599"/>
        <v>0</v>
      </c>
      <c r="IF83" s="360">
        <f t="shared" si="1600"/>
        <v>0</v>
      </c>
    </row>
    <row r="84" spans="1:240" ht="30" customHeight="1" x14ac:dyDescent="0.3">
      <c r="A84" s="174"/>
      <c r="B84" s="199">
        <v>6.01</v>
      </c>
      <c r="C84" s="193">
        <v>13014</v>
      </c>
      <c r="D84" s="194" t="s">
        <v>684</v>
      </c>
      <c r="E84" s="193" t="s">
        <v>629</v>
      </c>
      <c r="F84" s="195">
        <v>1</v>
      </c>
      <c r="G84" s="196">
        <v>1137190</v>
      </c>
      <c r="H84" s="197">
        <f t="shared" si="1405"/>
        <v>1478347</v>
      </c>
      <c r="J84" s="356">
        <f t="shared" si="1406"/>
        <v>1</v>
      </c>
      <c r="K84" s="357"/>
      <c r="L84" s="358">
        <f t="shared" si="201"/>
        <v>0</v>
      </c>
      <c r="M84" s="358">
        <f t="shared" si="202"/>
        <v>0</v>
      </c>
      <c r="N84" s="359" t="str">
        <f t="shared" si="1407"/>
        <v>CUMPLE</v>
      </c>
      <c r="O84" s="358">
        <f t="shared" si="1408"/>
        <v>0</v>
      </c>
      <c r="P84" s="360">
        <f t="shared" si="205"/>
        <v>0</v>
      </c>
      <c r="Q84" s="266">
        <f t="shared" si="1409"/>
        <v>1</v>
      </c>
      <c r="R84" s="267">
        <v>1064132</v>
      </c>
      <c r="S84" s="268">
        <f t="shared" si="1410"/>
        <v>1064132</v>
      </c>
      <c r="T84" s="268">
        <f t="shared" si="1411"/>
        <v>1383372</v>
      </c>
      <c r="U84" s="269" t="str">
        <f t="shared" si="1412"/>
        <v>CUMPLE</v>
      </c>
      <c r="V84" s="268">
        <f t="shared" si="1413"/>
        <v>1466231</v>
      </c>
      <c r="W84" s="270">
        <f t="shared" si="1414"/>
        <v>1466231</v>
      </c>
      <c r="X84" s="266">
        <f t="shared" si="1415"/>
        <v>1</v>
      </c>
      <c r="Y84" s="267">
        <v>1137100</v>
      </c>
      <c r="Z84" s="268">
        <f t="shared" si="1416"/>
        <v>1137100</v>
      </c>
      <c r="AA84" s="268">
        <f t="shared" si="1417"/>
        <v>1478230</v>
      </c>
      <c r="AB84" s="269" t="str">
        <f t="shared" si="1418"/>
        <v>CUMPLE</v>
      </c>
      <c r="AC84" s="268">
        <f t="shared" si="1419"/>
        <v>1566771</v>
      </c>
      <c r="AD84" s="270">
        <f t="shared" si="1420"/>
        <v>1566771</v>
      </c>
      <c r="AE84" s="266">
        <f t="shared" si="1421"/>
        <v>1</v>
      </c>
      <c r="AF84" s="267">
        <v>1053038</v>
      </c>
      <c r="AG84" s="268">
        <f t="shared" si="1422"/>
        <v>1053038</v>
      </c>
      <c r="AH84" s="268">
        <f t="shared" si="1423"/>
        <v>1368949</v>
      </c>
      <c r="AI84" s="269" t="str">
        <f t="shared" si="1424"/>
        <v>CUMPLE</v>
      </c>
      <c r="AJ84" s="268">
        <f t="shared" si="1425"/>
        <v>1450945</v>
      </c>
      <c r="AK84" s="270">
        <f t="shared" si="1426"/>
        <v>1450945</v>
      </c>
      <c r="AL84" s="356">
        <f t="shared" si="1427"/>
        <v>1</v>
      </c>
      <c r="AM84" s="357"/>
      <c r="AN84" s="358">
        <f t="shared" si="1428"/>
        <v>0</v>
      </c>
      <c r="AO84" s="358">
        <f t="shared" si="1429"/>
        <v>0</v>
      </c>
      <c r="AP84" s="359" t="str">
        <f t="shared" si="1430"/>
        <v>CUMPLE</v>
      </c>
      <c r="AQ84" s="358">
        <f t="shared" si="1431"/>
        <v>0</v>
      </c>
      <c r="AR84" s="360">
        <f t="shared" si="1432"/>
        <v>0</v>
      </c>
      <c r="AS84" s="266">
        <f t="shared" si="1433"/>
        <v>1</v>
      </c>
      <c r="AT84" s="434">
        <v>1028017</v>
      </c>
      <c r="AU84" s="268">
        <f t="shared" si="1434"/>
        <v>1028017</v>
      </c>
      <c r="AV84" s="268">
        <f t="shared" si="1435"/>
        <v>1336422</v>
      </c>
      <c r="AW84" s="269" t="str">
        <f t="shared" si="1436"/>
        <v>CUMPLE</v>
      </c>
      <c r="AX84" s="268">
        <f t="shared" si="1437"/>
        <v>1416470</v>
      </c>
      <c r="AY84" s="270">
        <f t="shared" si="1438"/>
        <v>1416470</v>
      </c>
      <c r="AZ84" s="266">
        <f t="shared" si="1439"/>
        <v>1</v>
      </c>
      <c r="BA84" s="439">
        <v>1081809</v>
      </c>
      <c r="BB84" s="268">
        <f t="shared" si="1440"/>
        <v>1081809</v>
      </c>
      <c r="BC84" s="268">
        <f t="shared" si="1441"/>
        <v>1406352</v>
      </c>
      <c r="BD84" s="269" t="str">
        <f t="shared" si="1442"/>
        <v>CUMPLE</v>
      </c>
      <c r="BE84" s="268">
        <f t="shared" si="1443"/>
        <v>1490588</v>
      </c>
      <c r="BF84" s="270">
        <f t="shared" si="1444"/>
        <v>1490588</v>
      </c>
      <c r="BG84" s="266">
        <f t="shared" si="1445"/>
        <v>1</v>
      </c>
      <c r="BH84" s="196">
        <v>1074644</v>
      </c>
      <c r="BI84" s="268">
        <f t="shared" si="1446"/>
        <v>1074644</v>
      </c>
      <c r="BJ84" s="268">
        <f t="shared" si="1447"/>
        <v>1397037</v>
      </c>
      <c r="BK84" s="269" t="str">
        <f t="shared" si="1448"/>
        <v>CUMPLE</v>
      </c>
      <c r="BL84" s="268">
        <f t="shared" si="1449"/>
        <v>1480715</v>
      </c>
      <c r="BM84" s="270">
        <f t="shared" si="1450"/>
        <v>1480715</v>
      </c>
      <c r="BN84" s="266">
        <f t="shared" si="1451"/>
        <v>1</v>
      </c>
      <c r="BO84" s="196">
        <v>1031428</v>
      </c>
      <c r="BP84" s="268">
        <f t="shared" si="1452"/>
        <v>1031428</v>
      </c>
      <c r="BQ84" s="268">
        <f t="shared" si="1453"/>
        <v>1340856</v>
      </c>
      <c r="BR84" s="269" t="str">
        <f t="shared" si="1454"/>
        <v>CUMPLE</v>
      </c>
      <c r="BS84" s="268">
        <f t="shared" si="1455"/>
        <v>1421170</v>
      </c>
      <c r="BT84" s="270">
        <f t="shared" si="1456"/>
        <v>1421170</v>
      </c>
      <c r="BU84" s="266">
        <f t="shared" si="1457"/>
        <v>1</v>
      </c>
      <c r="BV84" s="441">
        <v>1080443</v>
      </c>
      <c r="BW84" s="268">
        <f t="shared" si="1458"/>
        <v>1080443</v>
      </c>
      <c r="BX84" s="268">
        <f t="shared" si="1459"/>
        <v>1404576</v>
      </c>
      <c r="BY84" s="269" t="str">
        <f t="shared" si="1460"/>
        <v>CUMPLE</v>
      </c>
      <c r="BZ84" s="268">
        <f t="shared" si="1461"/>
        <v>1488706</v>
      </c>
      <c r="CA84" s="270">
        <f t="shared" si="1462"/>
        <v>1488706</v>
      </c>
      <c r="CB84" s="266">
        <f t="shared" si="1463"/>
        <v>1</v>
      </c>
      <c r="CC84" s="267">
        <v>1054173</v>
      </c>
      <c r="CD84" s="268">
        <f t="shared" si="1464"/>
        <v>1054173</v>
      </c>
      <c r="CE84" s="268">
        <f t="shared" si="1465"/>
        <v>1370425</v>
      </c>
      <c r="CF84" s="269" t="str">
        <f t="shared" si="1466"/>
        <v>CUMPLE</v>
      </c>
      <c r="CG84" s="268">
        <f t="shared" si="1467"/>
        <v>1452509</v>
      </c>
      <c r="CH84" s="270">
        <f t="shared" si="1468"/>
        <v>1452509</v>
      </c>
      <c r="CI84" s="266">
        <f t="shared" si="1469"/>
        <v>1</v>
      </c>
      <c r="CJ84" s="267">
        <v>1087154</v>
      </c>
      <c r="CK84" s="268">
        <f t="shared" si="1470"/>
        <v>1087154</v>
      </c>
      <c r="CL84" s="268">
        <f t="shared" si="1471"/>
        <v>1413300</v>
      </c>
      <c r="CM84" s="269" t="str">
        <f t="shared" si="1472"/>
        <v>CUMPLE</v>
      </c>
      <c r="CN84" s="268">
        <f t="shared" si="1473"/>
        <v>1497953</v>
      </c>
      <c r="CO84" s="270">
        <f t="shared" si="1474"/>
        <v>1497953</v>
      </c>
      <c r="CP84" s="266">
        <f t="shared" si="1475"/>
        <v>1</v>
      </c>
      <c r="CQ84" s="267">
        <v>1073735</v>
      </c>
      <c r="CR84" s="268">
        <f t="shared" si="1476"/>
        <v>1073735</v>
      </c>
      <c r="CS84" s="268">
        <f t="shared" si="1477"/>
        <v>1395856</v>
      </c>
      <c r="CT84" s="269" t="str">
        <f t="shared" si="1478"/>
        <v>CUMPLE</v>
      </c>
      <c r="CU84" s="268">
        <f t="shared" si="1479"/>
        <v>1479463</v>
      </c>
      <c r="CV84" s="270">
        <f t="shared" si="1480"/>
        <v>1479463</v>
      </c>
      <c r="CW84" s="266">
        <f t="shared" si="1481"/>
        <v>1</v>
      </c>
      <c r="CX84" s="196">
        <v>1080328</v>
      </c>
      <c r="CY84" s="268">
        <f t="shared" si="1482"/>
        <v>1080328</v>
      </c>
      <c r="CZ84" s="268">
        <f t="shared" si="1483"/>
        <v>1404426</v>
      </c>
      <c r="DA84" s="269" t="str">
        <f t="shared" si="1484"/>
        <v>CUMPLE</v>
      </c>
      <c r="DB84" s="268">
        <f t="shared" si="1485"/>
        <v>1488547</v>
      </c>
      <c r="DC84" s="270">
        <f t="shared" si="1486"/>
        <v>1488547</v>
      </c>
      <c r="DD84" s="266">
        <f t="shared" si="1487"/>
        <v>1</v>
      </c>
      <c r="DE84" s="267">
        <v>1049399</v>
      </c>
      <c r="DF84" s="268">
        <f t="shared" si="1488"/>
        <v>1049399</v>
      </c>
      <c r="DG84" s="268">
        <f t="shared" si="1489"/>
        <v>1364219</v>
      </c>
      <c r="DH84" s="269" t="str">
        <f t="shared" si="1490"/>
        <v>CUMPLE</v>
      </c>
      <c r="DI84" s="268">
        <f t="shared" si="1491"/>
        <v>1445931</v>
      </c>
      <c r="DJ84" s="270">
        <f t="shared" si="1492"/>
        <v>1445931</v>
      </c>
      <c r="DK84" s="266">
        <f t="shared" si="1493"/>
        <v>1</v>
      </c>
      <c r="DL84" s="267">
        <v>1077046</v>
      </c>
      <c r="DM84" s="268">
        <f t="shared" si="1494"/>
        <v>1077046</v>
      </c>
      <c r="DN84" s="268">
        <f t="shared" si="1495"/>
        <v>1400160</v>
      </c>
      <c r="DO84" s="269" t="str">
        <f t="shared" si="1496"/>
        <v>CUMPLE</v>
      </c>
      <c r="DP84" s="268">
        <f t="shared" si="1497"/>
        <v>1484025</v>
      </c>
      <c r="DQ84" s="270">
        <f t="shared" si="1498"/>
        <v>1484025</v>
      </c>
      <c r="DR84" s="356">
        <f t="shared" si="1499"/>
        <v>1</v>
      </c>
      <c r="DS84" s="357"/>
      <c r="DT84" s="358">
        <f t="shared" si="1500"/>
        <v>0</v>
      </c>
      <c r="DU84" s="358">
        <f t="shared" si="1501"/>
        <v>0</v>
      </c>
      <c r="DV84" s="359" t="str">
        <f t="shared" si="1502"/>
        <v>CUMPLE</v>
      </c>
      <c r="DW84" s="358">
        <f t="shared" si="1503"/>
        <v>0</v>
      </c>
      <c r="DX84" s="360">
        <f t="shared" si="1504"/>
        <v>0</v>
      </c>
      <c r="DY84" s="356">
        <f t="shared" si="1505"/>
        <v>1</v>
      </c>
      <c r="DZ84" s="357"/>
      <c r="EA84" s="358">
        <f t="shared" si="1506"/>
        <v>0</v>
      </c>
      <c r="EB84" s="358">
        <f t="shared" si="1507"/>
        <v>0</v>
      </c>
      <c r="EC84" s="359" t="str">
        <f t="shared" si="1508"/>
        <v>CUMPLE</v>
      </c>
      <c r="ED84" s="358">
        <f t="shared" si="1509"/>
        <v>0</v>
      </c>
      <c r="EE84" s="360">
        <f t="shared" si="1510"/>
        <v>0</v>
      </c>
      <c r="EF84" s="266">
        <f t="shared" si="1511"/>
        <v>1</v>
      </c>
      <c r="EG84" s="267">
        <v>1048148</v>
      </c>
      <c r="EH84" s="268">
        <f t="shared" si="1512"/>
        <v>1048148</v>
      </c>
      <c r="EI84" s="268">
        <f t="shared" si="1513"/>
        <v>1362592</v>
      </c>
      <c r="EJ84" s="269" t="str">
        <f t="shared" si="1514"/>
        <v>CUMPLE</v>
      </c>
      <c r="EK84" s="268">
        <f t="shared" si="1515"/>
        <v>1444207</v>
      </c>
      <c r="EL84" s="270">
        <f t="shared" si="1516"/>
        <v>1444207</v>
      </c>
      <c r="EM84" s="356">
        <f t="shared" si="1517"/>
        <v>1</v>
      </c>
      <c r="EN84" s="357"/>
      <c r="EO84" s="358">
        <f t="shared" si="1518"/>
        <v>0</v>
      </c>
      <c r="EP84" s="358">
        <f t="shared" si="1519"/>
        <v>0</v>
      </c>
      <c r="EQ84" s="359" t="str">
        <f t="shared" si="1520"/>
        <v>CUMPLE</v>
      </c>
      <c r="ER84" s="358">
        <f t="shared" si="1521"/>
        <v>0</v>
      </c>
      <c r="ES84" s="360">
        <f t="shared" si="1522"/>
        <v>0</v>
      </c>
      <c r="ET84" s="266">
        <f t="shared" si="1523"/>
        <v>1</v>
      </c>
      <c r="EU84" s="267">
        <v>1103074</v>
      </c>
      <c r="EV84" s="268">
        <f t="shared" si="1524"/>
        <v>1103074</v>
      </c>
      <c r="EW84" s="268">
        <f t="shared" si="1525"/>
        <v>1433996</v>
      </c>
      <c r="EX84" s="269" t="str">
        <f t="shared" si="1526"/>
        <v>CUMPLE</v>
      </c>
      <c r="EY84" s="268">
        <f t="shared" si="1527"/>
        <v>1519888</v>
      </c>
      <c r="EZ84" s="270">
        <f t="shared" si="1528"/>
        <v>1519888</v>
      </c>
      <c r="FA84" s="266">
        <f t="shared" si="1529"/>
        <v>1</v>
      </c>
      <c r="FB84" s="196">
        <v>1078852</v>
      </c>
      <c r="FC84" s="268">
        <f t="shared" si="1530"/>
        <v>1078852</v>
      </c>
      <c r="FD84" s="268">
        <f t="shared" si="1531"/>
        <v>1402508</v>
      </c>
      <c r="FE84" s="269" t="str">
        <f t="shared" si="1532"/>
        <v>CUMPLE</v>
      </c>
      <c r="FF84" s="268">
        <f t="shared" si="1533"/>
        <v>1486513</v>
      </c>
      <c r="FG84" s="270">
        <f t="shared" si="1534"/>
        <v>1486513</v>
      </c>
      <c r="FH84" s="266">
        <f t="shared" si="1535"/>
        <v>1</v>
      </c>
      <c r="FI84" s="267">
        <v>1060590</v>
      </c>
      <c r="FJ84" s="268">
        <f t="shared" si="1536"/>
        <v>1060590</v>
      </c>
      <c r="FK84" s="268">
        <f t="shared" si="1537"/>
        <v>1378767</v>
      </c>
      <c r="FL84" s="269" t="str">
        <f t="shared" si="1538"/>
        <v>CUMPLE</v>
      </c>
      <c r="FM84" s="268">
        <f t="shared" si="1539"/>
        <v>1461351</v>
      </c>
      <c r="FN84" s="270">
        <f t="shared" si="1540"/>
        <v>1461351</v>
      </c>
      <c r="FO84" s="266">
        <f t="shared" si="1541"/>
        <v>1</v>
      </c>
      <c r="FP84" s="267" t="s">
        <v>873</v>
      </c>
      <c r="FQ84" s="268">
        <f t="shared" si="1542"/>
        <v>1052196</v>
      </c>
      <c r="FR84" s="268">
        <f t="shared" si="1543"/>
        <v>1367855</v>
      </c>
      <c r="FS84" s="269" t="str">
        <f t="shared" si="1544"/>
        <v>CUMPLE</v>
      </c>
      <c r="FT84" s="268">
        <f t="shared" si="1545"/>
        <v>1449785</v>
      </c>
      <c r="FU84" s="270">
        <f t="shared" si="1546"/>
        <v>1449785</v>
      </c>
      <c r="FV84" s="266">
        <f t="shared" si="1547"/>
        <v>1</v>
      </c>
      <c r="FW84" s="267">
        <v>1069755</v>
      </c>
      <c r="FX84" s="268">
        <f t="shared" si="1548"/>
        <v>1069755</v>
      </c>
      <c r="FY84" s="268">
        <f t="shared" si="1549"/>
        <v>1390682</v>
      </c>
      <c r="FZ84" s="269" t="str">
        <f t="shared" si="1550"/>
        <v>CUMPLE</v>
      </c>
      <c r="GA84" s="268">
        <f t="shared" si="1551"/>
        <v>1473979</v>
      </c>
      <c r="GB84" s="270">
        <f t="shared" si="1552"/>
        <v>1473979</v>
      </c>
      <c r="GC84" s="356">
        <f t="shared" si="1553"/>
        <v>1</v>
      </c>
      <c r="GD84" s="357"/>
      <c r="GE84" s="358">
        <f t="shared" si="1554"/>
        <v>0</v>
      </c>
      <c r="GF84" s="358">
        <f t="shared" si="1555"/>
        <v>0</v>
      </c>
      <c r="GG84" s="359" t="str">
        <f t="shared" si="1556"/>
        <v>CUMPLE</v>
      </c>
      <c r="GH84" s="358">
        <f t="shared" si="1557"/>
        <v>0</v>
      </c>
      <c r="GI84" s="360">
        <f t="shared" si="1558"/>
        <v>0</v>
      </c>
      <c r="GJ84" s="266">
        <f t="shared" si="1559"/>
        <v>1</v>
      </c>
      <c r="GK84" s="196">
        <v>1081968</v>
      </c>
      <c r="GL84" s="268">
        <f t="shared" si="1560"/>
        <v>1081968</v>
      </c>
      <c r="GM84" s="268">
        <f t="shared" si="1561"/>
        <v>1406558</v>
      </c>
      <c r="GN84" s="269" t="str">
        <f t="shared" si="1562"/>
        <v>CUMPLE</v>
      </c>
      <c r="GO84" s="268">
        <f t="shared" si="1563"/>
        <v>1490807</v>
      </c>
      <c r="GP84" s="270">
        <f t="shared" si="1564"/>
        <v>1490807</v>
      </c>
      <c r="GQ84" s="266">
        <f t="shared" si="1565"/>
        <v>1</v>
      </c>
      <c r="GR84" s="407">
        <v>1084197</v>
      </c>
      <c r="GS84" s="268">
        <f t="shared" si="1566"/>
        <v>1084197</v>
      </c>
      <c r="GT84" s="268">
        <f t="shared" si="1567"/>
        <v>1409456</v>
      </c>
      <c r="GU84" s="269" t="str">
        <f t="shared" si="1568"/>
        <v>CUMPLE</v>
      </c>
      <c r="GV84" s="268">
        <f t="shared" si="1569"/>
        <v>1493878</v>
      </c>
      <c r="GW84" s="270">
        <f t="shared" si="1570"/>
        <v>1493878</v>
      </c>
      <c r="GX84" s="356">
        <f t="shared" si="1571"/>
        <v>1</v>
      </c>
      <c r="GY84" s="357"/>
      <c r="GZ84" s="358">
        <f t="shared" si="1572"/>
        <v>0</v>
      </c>
      <c r="HA84" s="358">
        <f t="shared" si="1573"/>
        <v>0</v>
      </c>
      <c r="HB84" s="359" t="str">
        <f t="shared" si="1574"/>
        <v>CUMPLE</v>
      </c>
      <c r="HC84" s="358">
        <f t="shared" si="1575"/>
        <v>0</v>
      </c>
      <c r="HD84" s="360">
        <f t="shared" si="1576"/>
        <v>0</v>
      </c>
      <c r="HE84" s="266">
        <f t="shared" si="1577"/>
        <v>1</v>
      </c>
      <c r="HF84" s="411">
        <v>1072836</v>
      </c>
      <c r="HG84" s="268">
        <f t="shared" si="1578"/>
        <v>1072836</v>
      </c>
      <c r="HH84" s="268">
        <f t="shared" si="1579"/>
        <v>1394687</v>
      </c>
      <c r="HI84" s="269" t="str">
        <f t="shared" si="1580"/>
        <v>CUMPLE</v>
      </c>
      <c r="HJ84" s="268">
        <f t="shared" si="1581"/>
        <v>1478224</v>
      </c>
      <c r="HK84" s="270">
        <f t="shared" si="1582"/>
        <v>1478224</v>
      </c>
      <c r="HL84" s="266">
        <f t="shared" si="1583"/>
        <v>1</v>
      </c>
      <c r="HM84" s="417">
        <v>1081809</v>
      </c>
      <c r="HN84" s="268">
        <f t="shared" si="1584"/>
        <v>1081809</v>
      </c>
      <c r="HO84" s="268">
        <f t="shared" si="1585"/>
        <v>1406352</v>
      </c>
      <c r="HP84" s="269" t="str">
        <f t="shared" si="1586"/>
        <v>CUMPLE</v>
      </c>
      <c r="HQ84" s="268">
        <f t="shared" si="1587"/>
        <v>1490588</v>
      </c>
      <c r="HR84" s="270">
        <f t="shared" si="1588"/>
        <v>1490588</v>
      </c>
      <c r="HS84" s="266">
        <f t="shared" si="1589"/>
        <v>1</v>
      </c>
      <c r="HT84" s="196">
        <v>1077522</v>
      </c>
      <c r="HU84" s="268">
        <f t="shared" si="1590"/>
        <v>1077522</v>
      </c>
      <c r="HV84" s="268">
        <f t="shared" si="1591"/>
        <v>1400779</v>
      </c>
      <c r="HW84" s="269" t="str">
        <f t="shared" si="1592"/>
        <v>CUMPLE</v>
      </c>
      <c r="HX84" s="268">
        <f t="shared" si="1593"/>
        <v>1484681</v>
      </c>
      <c r="HY84" s="270">
        <f t="shared" si="1594"/>
        <v>1484681</v>
      </c>
      <c r="HZ84" s="356">
        <f t="shared" si="1595"/>
        <v>1</v>
      </c>
      <c r="IA84" s="357"/>
      <c r="IB84" s="358">
        <f t="shared" si="1596"/>
        <v>0</v>
      </c>
      <c r="IC84" s="358">
        <f t="shared" si="1597"/>
        <v>0</v>
      </c>
      <c r="ID84" s="359" t="str">
        <f t="shared" si="1598"/>
        <v>CUMPLE</v>
      </c>
      <c r="IE84" s="358">
        <f t="shared" si="1599"/>
        <v>0</v>
      </c>
      <c r="IF84" s="360">
        <f t="shared" si="1600"/>
        <v>0</v>
      </c>
    </row>
    <row r="85" spans="1:240" ht="30" customHeight="1" x14ac:dyDescent="0.3">
      <c r="A85" s="174"/>
      <c r="B85" s="192">
        <v>6.0110000000000001</v>
      </c>
      <c r="C85" s="193">
        <v>13924</v>
      </c>
      <c r="D85" s="194" t="s">
        <v>685</v>
      </c>
      <c r="E85" s="193" t="s">
        <v>629</v>
      </c>
      <c r="F85" s="195">
        <v>3</v>
      </c>
      <c r="G85" s="196">
        <v>53621</v>
      </c>
      <c r="H85" s="197">
        <f t="shared" si="1405"/>
        <v>69707</v>
      </c>
      <c r="J85" s="356">
        <f t="shared" si="1406"/>
        <v>3</v>
      </c>
      <c r="K85" s="357"/>
      <c r="L85" s="358">
        <f t="shared" si="201"/>
        <v>0</v>
      </c>
      <c r="M85" s="358">
        <f t="shared" si="202"/>
        <v>0</v>
      </c>
      <c r="N85" s="359" t="str">
        <f t="shared" si="1407"/>
        <v>CUMPLE</v>
      </c>
      <c r="O85" s="358">
        <f t="shared" si="1408"/>
        <v>0</v>
      </c>
      <c r="P85" s="360">
        <f t="shared" si="205"/>
        <v>0</v>
      </c>
      <c r="Q85" s="266">
        <f t="shared" si="1409"/>
        <v>3</v>
      </c>
      <c r="R85" s="267">
        <v>50176</v>
      </c>
      <c r="S85" s="268">
        <f t="shared" si="1410"/>
        <v>50176</v>
      </c>
      <c r="T85" s="268">
        <f t="shared" si="1411"/>
        <v>65229</v>
      </c>
      <c r="U85" s="269" t="str">
        <f t="shared" si="1412"/>
        <v>CUMPLE</v>
      </c>
      <c r="V85" s="268">
        <f t="shared" si="1413"/>
        <v>69136</v>
      </c>
      <c r="W85" s="270">
        <f t="shared" si="1414"/>
        <v>207408</v>
      </c>
      <c r="X85" s="266">
        <f t="shared" si="1415"/>
        <v>3</v>
      </c>
      <c r="Y85" s="267">
        <v>53600</v>
      </c>
      <c r="Z85" s="268">
        <f t="shared" si="1416"/>
        <v>53600</v>
      </c>
      <c r="AA85" s="268">
        <f t="shared" si="1417"/>
        <v>69680</v>
      </c>
      <c r="AB85" s="269" t="str">
        <f t="shared" si="1418"/>
        <v>CUMPLE</v>
      </c>
      <c r="AC85" s="268">
        <f t="shared" si="1419"/>
        <v>73854</v>
      </c>
      <c r="AD85" s="270">
        <f t="shared" si="1420"/>
        <v>221562</v>
      </c>
      <c r="AE85" s="266">
        <f t="shared" si="1421"/>
        <v>3</v>
      </c>
      <c r="AF85" s="267">
        <v>49653</v>
      </c>
      <c r="AG85" s="268">
        <f t="shared" si="1422"/>
        <v>49653</v>
      </c>
      <c r="AH85" s="268">
        <f t="shared" si="1423"/>
        <v>64549</v>
      </c>
      <c r="AI85" s="269" t="str">
        <f t="shared" si="1424"/>
        <v>CUMPLE</v>
      </c>
      <c r="AJ85" s="268">
        <f t="shared" si="1425"/>
        <v>68415</v>
      </c>
      <c r="AK85" s="270">
        <f t="shared" si="1426"/>
        <v>205245</v>
      </c>
      <c r="AL85" s="356">
        <f t="shared" si="1427"/>
        <v>3</v>
      </c>
      <c r="AM85" s="357"/>
      <c r="AN85" s="358">
        <f t="shared" si="1428"/>
        <v>0</v>
      </c>
      <c r="AO85" s="358">
        <f t="shared" si="1429"/>
        <v>0</v>
      </c>
      <c r="AP85" s="359" t="str">
        <f t="shared" si="1430"/>
        <v>CUMPLE</v>
      </c>
      <c r="AQ85" s="358">
        <f t="shared" si="1431"/>
        <v>0</v>
      </c>
      <c r="AR85" s="360">
        <f t="shared" si="1432"/>
        <v>0</v>
      </c>
      <c r="AS85" s="266">
        <f t="shared" si="1433"/>
        <v>3</v>
      </c>
      <c r="AT85" s="434">
        <v>48470</v>
      </c>
      <c r="AU85" s="268">
        <f t="shared" si="1434"/>
        <v>48470</v>
      </c>
      <c r="AV85" s="268">
        <f t="shared" si="1435"/>
        <v>63011</v>
      </c>
      <c r="AW85" s="269" t="str">
        <f t="shared" si="1436"/>
        <v>CUMPLE</v>
      </c>
      <c r="AX85" s="268">
        <f t="shared" si="1437"/>
        <v>66785</v>
      </c>
      <c r="AY85" s="270">
        <f t="shared" si="1438"/>
        <v>200355</v>
      </c>
      <c r="AZ85" s="266">
        <f t="shared" si="1439"/>
        <v>3</v>
      </c>
      <c r="BA85" s="439">
        <v>51010</v>
      </c>
      <c r="BB85" s="268">
        <f t="shared" si="1440"/>
        <v>51010</v>
      </c>
      <c r="BC85" s="268">
        <f t="shared" si="1441"/>
        <v>66313</v>
      </c>
      <c r="BD85" s="269" t="str">
        <f t="shared" si="1442"/>
        <v>CUMPLE</v>
      </c>
      <c r="BE85" s="268">
        <f t="shared" si="1443"/>
        <v>70285</v>
      </c>
      <c r="BF85" s="270">
        <f t="shared" si="1444"/>
        <v>210855</v>
      </c>
      <c r="BG85" s="266">
        <f t="shared" si="1445"/>
        <v>3</v>
      </c>
      <c r="BH85" s="196">
        <v>50671</v>
      </c>
      <c r="BI85" s="268">
        <f t="shared" si="1446"/>
        <v>50671</v>
      </c>
      <c r="BJ85" s="268">
        <f t="shared" si="1447"/>
        <v>65872</v>
      </c>
      <c r="BK85" s="269" t="str">
        <f t="shared" si="1448"/>
        <v>CUMPLE</v>
      </c>
      <c r="BL85" s="268">
        <f t="shared" si="1449"/>
        <v>69818</v>
      </c>
      <c r="BM85" s="270">
        <f t="shared" si="1450"/>
        <v>209454</v>
      </c>
      <c r="BN85" s="266">
        <f t="shared" si="1451"/>
        <v>3</v>
      </c>
      <c r="BO85" s="196">
        <v>48631</v>
      </c>
      <c r="BP85" s="268">
        <f t="shared" si="1452"/>
        <v>48631</v>
      </c>
      <c r="BQ85" s="268">
        <f t="shared" si="1453"/>
        <v>63220</v>
      </c>
      <c r="BR85" s="269" t="str">
        <f t="shared" si="1454"/>
        <v>CUMPLE</v>
      </c>
      <c r="BS85" s="268">
        <f t="shared" si="1455"/>
        <v>67007</v>
      </c>
      <c r="BT85" s="270">
        <f t="shared" si="1456"/>
        <v>201021</v>
      </c>
      <c r="BU85" s="266">
        <f t="shared" si="1457"/>
        <v>3</v>
      </c>
      <c r="BV85" s="441">
        <v>50945</v>
      </c>
      <c r="BW85" s="268">
        <f t="shared" si="1458"/>
        <v>50945</v>
      </c>
      <c r="BX85" s="268">
        <f t="shared" si="1459"/>
        <v>66229</v>
      </c>
      <c r="BY85" s="269" t="str">
        <f t="shared" si="1460"/>
        <v>CUMPLE</v>
      </c>
      <c r="BZ85" s="268">
        <f t="shared" si="1461"/>
        <v>70195</v>
      </c>
      <c r="CA85" s="270">
        <f t="shared" si="1462"/>
        <v>210585</v>
      </c>
      <c r="CB85" s="266">
        <f t="shared" si="1463"/>
        <v>3</v>
      </c>
      <c r="CC85" s="267">
        <v>49705</v>
      </c>
      <c r="CD85" s="268">
        <f t="shared" si="1464"/>
        <v>49705</v>
      </c>
      <c r="CE85" s="268">
        <f t="shared" si="1465"/>
        <v>64617</v>
      </c>
      <c r="CF85" s="269" t="str">
        <f t="shared" si="1466"/>
        <v>CUMPLE</v>
      </c>
      <c r="CG85" s="268">
        <f t="shared" si="1467"/>
        <v>68487</v>
      </c>
      <c r="CH85" s="270">
        <f t="shared" si="1468"/>
        <v>205461</v>
      </c>
      <c r="CI85" s="266">
        <f t="shared" si="1469"/>
        <v>3</v>
      </c>
      <c r="CJ85" s="267">
        <v>51262</v>
      </c>
      <c r="CK85" s="268">
        <f t="shared" si="1470"/>
        <v>51262</v>
      </c>
      <c r="CL85" s="268">
        <f t="shared" si="1471"/>
        <v>66641</v>
      </c>
      <c r="CM85" s="269" t="str">
        <f t="shared" si="1472"/>
        <v>CUMPLE</v>
      </c>
      <c r="CN85" s="268">
        <f t="shared" si="1473"/>
        <v>70632</v>
      </c>
      <c r="CO85" s="270">
        <f t="shared" si="1474"/>
        <v>211896</v>
      </c>
      <c r="CP85" s="266">
        <f t="shared" si="1475"/>
        <v>3</v>
      </c>
      <c r="CQ85" s="267">
        <v>50629</v>
      </c>
      <c r="CR85" s="268">
        <f t="shared" si="1476"/>
        <v>50629</v>
      </c>
      <c r="CS85" s="268">
        <f t="shared" si="1477"/>
        <v>65818</v>
      </c>
      <c r="CT85" s="269" t="str">
        <f t="shared" si="1478"/>
        <v>CUMPLE</v>
      </c>
      <c r="CU85" s="268">
        <f t="shared" si="1479"/>
        <v>69760</v>
      </c>
      <c r="CV85" s="270">
        <f t="shared" si="1480"/>
        <v>209280</v>
      </c>
      <c r="CW85" s="266">
        <f t="shared" si="1481"/>
        <v>3</v>
      </c>
      <c r="CX85" s="196">
        <v>50937</v>
      </c>
      <c r="CY85" s="268">
        <f t="shared" si="1482"/>
        <v>50937</v>
      </c>
      <c r="CZ85" s="268">
        <f t="shared" si="1483"/>
        <v>66218</v>
      </c>
      <c r="DA85" s="269" t="str">
        <f t="shared" si="1484"/>
        <v>CUMPLE</v>
      </c>
      <c r="DB85" s="268">
        <f t="shared" si="1485"/>
        <v>70184</v>
      </c>
      <c r="DC85" s="270">
        <f t="shared" si="1486"/>
        <v>210552</v>
      </c>
      <c r="DD85" s="266">
        <f t="shared" si="1487"/>
        <v>3</v>
      </c>
      <c r="DE85" s="267">
        <v>49481</v>
      </c>
      <c r="DF85" s="268">
        <f t="shared" si="1488"/>
        <v>49481</v>
      </c>
      <c r="DG85" s="268">
        <f t="shared" si="1489"/>
        <v>64325</v>
      </c>
      <c r="DH85" s="269" t="str">
        <f t="shared" si="1490"/>
        <v>CUMPLE</v>
      </c>
      <c r="DI85" s="268">
        <f t="shared" si="1491"/>
        <v>68178</v>
      </c>
      <c r="DJ85" s="270">
        <f t="shared" si="1492"/>
        <v>204534</v>
      </c>
      <c r="DK85" s="266">
        <f t="shared" si="1493"/>
        <v>3</v>
      </c>
      <c r="DL85" s="267">
        <v>50779</v>
      </c>
      <c r="DM85" s="268">
        <f t="shared" si="1494"/>
        <v>50779</v>
      </c>
      <c r="DN85" s="268">
        <f t="shared" si="1495"/>
        <v>66013</v>
      </c>
      <c r="DO85" s="269" t="str">
        <f t="shared" si="1496"/>
        <v>CUMPLE</v>
      </c>
      <c r="DP85" s="268">
        <f t="shared" si="1497"/>
        <v>69967</v>
      </c>
      <c r="DQ85" s="270">
        <f t="shared" si="1498"/>
        <v>209901</v>
      </c>
      <c r="DR85" s="356">
        <f t="shared" si="1499"/>
        <v>3</v>
      </c>
      <c r="DS85" s="357"/>
      <c r="DT85" s="358">
        <f t="shared" si="1500"/>
        <v>0</v>
      </c>
      <c r="DU85" s="358">
        <f t="shared" si="1501"/>
        <v>0</v>
      </c>
      <c r="DV85" s="359" t="str">
        <f t="shared" si="1502"/>
        <v>CUMPLE</v>
      </c>
      <c r="DW85" s="358">
        <f t="shared" si="1503"/>
        <v>0</v>
      </c>
      <c r="DX85" s="360">
        <f t="shared" si="1504"/>
        <v>0</v>
      </c>
      <c r="DY85" s="356">
        <f t="shared" si="1505"/>
        <v>3</v>
      </c>
      <c r="DZ85" s="357"/>
      <c r="EA85" s="358">
        <f t="shared" si="1506"/>
        <v>0</v>
      </c>
      <c r="EB85" s="358">
        <f t="shared" si="1507"/>
        <v>0</v>
      </c>
      <c r="EC85" s="359" t="str">
        <f t="shared" si="1508"/>
        <v>CUMPLE</v>
      </c>
      <c r="ED85" s="358">
        <f t="shared" si="1509"/>
        <v>0</v>
      </c>
      <c r="EE85" s="360">
        <f t="shared" si="1510"/>
        <v>0</v>
      </c>
      <c r="EF85" s="266">
        <f t="shared" si="1511"/>
        <v>3</v>
      </c>
      <c r="EG85" s="267">
        <v>49422</v>
      </c>
      <c r="EH85" s="268">
        <f t="shared" si="1512"/>
        <v>49422</v>
      </c>
      <c r="EI85" s="268">
        <f t="shared" si="1513"/>
        <v>64249</v>
      </c>
      <c r="EJ85" s="269" t="str">
        <f t="shared" si="1514"/>
        <v>CUMPLE</v>
      </c>
      <c r="EK85" s="268">
        <f t="shared" si="1515"/>
        <v>68097</v>
      </c>
      <c r="EL85" s="270">
        <f t="shared" si="1516"/>
        <v>204291</v>
      </c>
      <c r="EM85" s="356">
        <f t="shared" si="1517"/>
        <v>3</v>
      </c>
      <c r="EN85" s="357"/>
      <c r="EO85" s="358">
        <f t="shared" si="1518"/>
        <v>0</v>
      </c>
      <c r="EP85" s="358">
        <f t="shared" si="1519"/>
        <v>0</v>
      </c>
      <c r="EQ85" s="359" t="str">
        <f t="shared" si="1520"/>
        <v>CUMPLE</v>
      </c>
      <c r="ER85" s="358">
        <f t="shared" si="1521"/>
        <v>0</v>
      </c>
      <c r="ES85" s="360">
        <f t="shared" si="1522"/>
        <v>0</v>
      </c>
      <c r="ET85" s="266">
        <f t="shared" si="1523"/>
        <v>3</v>
      </c>
      <c r="EU85" s="267">
        <v>52012</v>
      </c>
      <c r="EV85" s="268">
        <f t="shared" si="1524"/>
        <v>52012</v>
      </c>
      <c r="EW85" s="268">
        <f t="shared" si="1525"/>
        <v>67616</v>
      </c>
      <c r="EX85" s="269" t="str">
        <f t="shared" si="1526"/>
        <v>CUMPLE</v>
      </c>
      <c r="EY85" s="268">
        <f t="shared" si="1527"/>
        <v>71666</v>
      </c>
      <c r="EZ85" s="270">
        <f t="shared" si="1528"/>
        <v>214998</v>
      </c>
      <c r="FA85" s="266">
        <f t="shared" si="1529"/>
        <v>3</v>
      </c>
      <c r="FB85" s="196">
        <v>50870</v>
      </c>
      <c r="FC85" s="268">
        <f t="shared" si="1530"/>
        <v>50870</v>
      </c>
      <c r="FD85" s="268">
        <f t="shared" si="1531"/>
        <v>66131</v>
      </c>
      <c r="FE85" s="269" t="str">
        <f t="shared" si="1532"/>
        <v>CUMPLE</v>
      </c>
      <c r="FF85" s="268">
        <f t="shared" si="1533"/>
        <v>70092</v>
      </c>
      <c r="FG85" s="270">
        <f t="shared" si="1534"/>
        <v>210276</v>
      </c>
      <c r="FH85" s="266">
        <f t="shared" si="1535"/>
        <v>3</v>
      </c>
      <c r="FI85" s="267">
        <v>50009</v>
      </c>
      <c r="FJ85" s="268">
        <f t="shared" si="1536"/>
        <v>50009</v>
      </c>
      <c r="FK85" s="268">
        <f t="shared" si="1537"/>
        <v>65012</v>
      </c>
      <c r="FL85" s="269" t="str">
        <f t="shared" si="1538"/>
        <v>CUMPLE</v>
      </c>
      <c r="FM85" s="268">
        <f t="shared" si="1539"/>
        <v>68906</v>
      </c>
      <c r="FN85" s="270">
        <f t="shared" si="1540"/>
        <v>206718</v>
      </c>
      <c r="FO85" s="266">
        <f t="shared" si="1541"/>
        <v>3</v>
      </c>
      <c r="FP85" s="267" t="s">
        <v>874</v>
      </c>
      <c r="FQ85" s="268">
        <f t="shared" si="1542"/>
        <v>49613</v>
      </c>
      <c r="FR85" s="268">
        <f t="shared" si="1543"/>
        <v>64497</v>
      </c>
      <c r="FS85" s="269" t="str">
        <f t="shared" si="1544"/>
        <v>CUMPLE</v>
      </c>
      <c r="FT85" s="268">
        <f t="shared" si="1545"/>
        <v>68360</v>
      </c>
      <c r="FU85" s="270">
        <f t="shared" si="1546"/>
        <v>205080</v>
      </c>
      <c r="FV85" s="266">
        <f t="shared" si="1547"/>
        <v>3</v>
      </c>
      <c r="FW85" s="267">
        <v>50441</v>
      </c>
      <c r="FX85" s="268">
        <f t="shared" si="1548"/>
        <v>50441</v>
      </c>
      <c r="FY85" s="268">
        <f t="shared" si="1549"/>
        <v>65573</v>
      </c>
      <c r="FZ85" s="269" t="str">
        <f t="shared" si="1550"/>
        <v>CUMPLE</v>
      </c>
      <c r="GA85" s="268">
        <f t="shared" si="1551"/>
        <v>69501</v>
      </c>
      <c r="GB85" s="270">
        <f t="shared" si="1552"/>
        <v>208503</v>
      </c>
      <c r="GC85" s="356">
        <f t="shared" si="1553"/>
        <v>3</v>
      </c>
      <c r="GD85" s="357"/>
      <c r="GE85" s="358">
        <f t="shared" si="1554"/>
        <v>0</v>
      </c>
      <c r="GF85" s="358">
        <f t="shared" si="1555"/>
        <v>0</v>
      </c>
      <c r="GG85" s="359" t="str">
        <f t="shared" si="1556"/>
        <v>CUMPLE</v>
      </c>
      <c r="GH85" s="358">
        <f t="shared" si="1557"/>
        <v>0</v>
      </c>
      <c r="GI85" s="360">
        <f t="shared" si="1558"/>
        <v>0</v>
      </c>
      <c r="GJ85" s="266">
        <f t="shared" si="1559"/>
        <v>3</v>
      </c>
      <c r="GK85" s="196">
        <v>51017</v>
      </c>
      <c r="GL85" s="268">
        <f t="shared" si="1560"/>
        <v>51017</v>
      </c>
      <c r="GM85" s="268">
        <f t="shared" si="1561"/>
        <v>66322</v>
      </c>
      <c r="GN85" s="269" t="str">
        <f t="shared" si="1562"/>
        <v>CUMPLE</v>
      </c>
      <c r="GO85" s="268">
        <f t="shared" si="1563"/>
        <v>70295</v>
      </c>
      <c r="GP85" s="270">
        <f t="shared" si="1564"/>
        <v>210885</v>
      </c>
      <c r="GQ85" s="266">
        <f t="shared" si="1565"/>
        <v>3</v>
      </c>
      <c r="GR85" s="407">
        <v>51122</v>
      </c>
      <c r="GS85" s="268">
        <f t="shared" si="1566"/>
        <v>51122</v>
      </c>
      <c r="GT85" s="268">
        <f t="shared" si="1567"/>
        <v>66459</v>
      </c>
      <c r="GU85" s="269" t="str">
        <f t="shared" si="1568"/>
        <v>CUMPLE</v>
      </c>
      <c r="GV85" s="268">
        <f t="shared" si="1569"/>
        <v>70439</v>
      </c>
      <c r="GW85" s="270">
        <f t="shared" si="1570"/>
        <v>211317</v>
      </c>
      <c r="GX85" s="356">
        <f t="shared" si="1571"/>
        <v>3</v>
      </c>
      <c r="GY85" s="357"/>
      <c r="GZ85" s="358">
        <f t="shared" si="1572"/>
        <v>0</v>
      </c>
      <c r="HA85" s="358">
        <f t="shared" si="1573"/>
        <v>0</v>
      </c>
      <c r="HB85" s="359" t="str">
        <f t="shared" si="1574"/>
        <v>CUMPLE</v>
      </c>
      <c r="HC85" s="358">
        <f t="shared" si="1575"/>
        <v>0</v>
      </c>
      <c r="HD85" s="360">
        <f t="shared" si="1576"/>
        <v>0</v>
      </c>
      <c r="HE85" s="266">
        <f t="shared" si="1577"/>
        <v>3</v>
      </c>
      <c r="HF85" s="411">
        <v>50587</v>
      </c>
      <c r="HG85" s="268">
        <f t="shared" si="1578"/>
        <v>50587</v>
      </c>
      <c r="HH85" s="268">
        <f t="shared" si="1579"/>
        <v>65763</v>
      </c>
      <c r="HI85" s="269" t="str">
        <f t="shared" si="1580"/>
        <v>CUMPLE</v>
      </c>
      <c r="HJ85" s="268">
        <f t="shared" si="1581"/>
        <v>69702</v>
      </c>
      <c r="HK85" s="270">
        <f t="shared" si="1582"/>
        <v>209106</v>
      </c>
      <c r="HL85" s="266">
        <f t="shared" si="1583"/>
        <v>3</v>
      </c>
      <c r="HM85" s="417">
        <v>51010</v>
      </c>
      <c r="HN85" s="268">
        <f t="shared" si="1584"/>
        <v>51010</v>
      </c>
      <c r="HO85" s="268">
        <f t="shared" si="1585"/>
        <v>66313</v>
      </c>
      <c r="HP85" s="269" t="str">
        <f t="shared" si="1586"/>
        <v>CUMPLE</v>
      </c>
      <c r="HQ85" s="268">
        <f t="shared" si="1587"/>
        <v>70285</v>
      </c>
      <c r="HR85" s="270">
        <f t="shared" si="1588"/>
        <v>210855</v>
      </c>
      <c r="HS85" s="266">
        <f t="shared" si="1589"/>
        <v>3</v>
      </c>
      <c r="HT85" s="196">
        <v>50808</v>
      </c>
      <c r="HU85" s="268">
        <f t="shared" si="1590"/>
        <v>50808</v>
      </c>
      <c r="HV85" s="268">
        <f t="shared" si="1591"/>
        <v>66050</v>
      </c>
      <c r="HW85" s="269" t="str">
        <f t="shared" si="1592"/>
        <v>CUMPLE</v>
      </c>
      <c r="HX85" s="268">
        <f t="shared" si="1593"/>
        <v>70007</v>
      </c>
      <c r="HY85" s="270">
        <f t="shared" si="1594"/>
        <v>210021</v>
      </c>
      <c r="HZ85" s="356">
        <f t="shared" si="1595"/>
        <v>3</v>
      </c>
      <c r="IA85" s="357"/>
      <c r="IB85" s="358">
        <f t="shared" si="1596"/>
        <v>0</v>
      </c>
      <c r="IC85" s="358">
        <f t="shared" si="1597"/>
        <v>0</v>
      </c>
      <c r="ID85" s="359" t="str">
        <f t="shared" si="1598"/>
        <v>CUMPLE</v>
      </c>
      <c r="IE85" s="358">
        <f t="shared" si="1599"/>
        <v>0</v>
      </c>
      <c r="IF85" s="360">
        <f t="shared" si="1600"/>
        <v>0</v>
      </c>
    </row>
    <row r="86" spans="1:240" ht="30" customHeight="1" x14ac:dyDescent="0.3">
      <c r="A86" s="174"/>
      <c r="B86" s="184">
        <v>7</v>
      </c>
      <c r="C86" s="187" t="s">
        <v>608</v>
      </c>
      <c r="D86" s="200" t="s">
        <v>686</v>
      </c>
      <c r="E86" s="187" t="s">
        <v>644</v>
      </c>
      <c r="F86" s="202"/>
      <c r="G86" s="201"/>
      <c r="H86" s="203"/>
      <c r="J86" s="364" t="s">
        <v>644</v>
      </c>
      <c r="K86" s="365"/>
      <c r="L86" s="365" t="s">
        <v>644</v>
      </c>
      <c r="M86" s="365" t="s">
        <v>644</v>
      </c>
      <c r="N86" s="365" t="s">
        <v>644</v>
      </c>
      <c r="O86" s="365" t="s">
        <v>644</v>
      </c>
      <c r="P86" s="366" t="s">
        <v>644</v>
      </c>
      <c r="Q86" s="279" t="s">
        <v>644</v>
      </c>
      <c r="R86" s="431"/>
      <c r="S86" s="280" t="s">
        <v>644</v>
      </c>
      <c r="T86" s="280" t="s">
        <v>644</v>
      </c>
      <c r="U86" s="280" t="s">
        <v>644</v>
      </c>
      <c r="V86" s="280" t="s">
        <v>644</v>
      </c>
      <c r="W86" s="281" t="s">
        <v>644</v>
      </c>
      <c r="X86" s="279" t="s">
        <v>644</v>
      </c>
      <c r="Y86" s="431"/>
      <c r="Z86" s="280" t="s">
        <v>644</v>
      </c>
      <c r="AA86" s="280" t="s">
        <v>644</v>
      </c>
      <c r="AB86" s="280" t="s">
        <v>644</v>
      </c>
      <c r="AC86" s="280" t="s">
        <v>644</v>
      </c>
      <c r="AD86" s="281" t="s">
        <v>644</v>
      </c>
      <c r="AE86" s="279" t="s">
        <v>644</v>
      </c>
      <c r="AF86" s="431"/>
      <c r="AG86" s="280" t="s">
        <v>644</v>
      </c>
      <c r="AH86" s="280" t="s">
        <v>644</v>
      </c>
      <c r="AI86" s="280" t="s">
        <v>644</v>
      </c>
      <c r="AJ86" s="280" t="s">
        <v>644</v>
      </c>
      <c r="AK86" s="281" t="s">
        <v>644</v>
      </c>
      <c r="AL86" s="364" t="s">
        <v>644</v>
      </c>
      <c r="AM86" s="365"/>
      <c r="AN86" s="365" t="s">
        <v>644</v>
      </c>
      <c r="AO86" s="365" t="s">
        <v>644</v>
      </c>
      <c r="AP86" s="365" t="s">
        <v>644</v>
      </c>
      <c r="AQ86" s="365" t="s">
        <v>644</v>
      </c>
      <c r="AR86" s="366" t="s">
        <v>644</v>
      </c>
      <c r="AS86" s="279" t="s">
        <v>644</v>
      </c>
      <c r="AT86" s="187"/>
      <c r="AU86" s="280" t="s">
        <v>644</v>
      </c>
      <c r="AV86" s="280" t="s">
        <v>644</v>
      </c>
      <c r="AW86" s="280" t="s">
        <v>644</v>
      </c>
      <c r="AX86" s="280" t="s">
        <v>644</v>
      </c>
      <c r="AY86" s="281" t="s">
        <v>644</v>
      </c>
      <c r="AZ86" s="279" t="s">
        <v>644</v>
      </c>
      <c r="BA86" s="431"/>
      <c r="BB86" s="280" t="s">
        <v>644</v>
      </c>
      <c r="BC86" s="280" t="s">
        <v>644</v>
      </c>
      <c r="BD86" s="280" t="s">
        <v>644</v>
      </c>
      <c r="BE86" s="280" t="s">
        <v>644</v>
      </c>
      <c r="BF86" s="281" t="s">
        <v>644</v>
      </c>
      <c r="BG86" s="279" t="s">
        <v>644</v>
      </c>
      <c r="BH86" s="431"/>
      <c r="BI86" s="280" t="s">
        <v>644</v>
      </c>
      <c r="BJ86" s="280" t="s">
        <v>644</v>
      </c>
      <c r="BK86" s="280" t="s">
        <v>644</v>
      </c>
      <c r="BL86" s="280" t="s">
        <v>644</v>
      </c>
      <c r="BM86" s="281" t="s">
        <v>644</v>
      </c>
      <c r="BN86" s="279" t="s">
        <v>644</v>
      </c>
      <c r="BO86" s="201"/>
      <c r="BP86" s="280" t="s">
        <v>644</v>
      </c>
      <c r="BQ86" s="280" t="s">
        <v>644</v>
      </c>
      <c r="BR86" s="280" t="s">
        <v>644</v>
      </c>
      <c r="BS86" s="280" t="s">
        <v>644</v>
      </c>
      <c r="BT86" s="281" t="s">
        <v>644</v>
      </c>
      <c r="BU86" s="279" t="s">
        <v>644</v>
      </c>
      <c r="BV86" s="431"/>
      <c r="BW86" s="280" t="s">
        <v>644</v>
      </c>
      <c r="BX86" s="280" t="s">
        <v>644</v>
      </c>
      <c r="BY86" s="280" t="s">
        <v>644</v>
      </c>
      <c r="BZ86" s="280" t="s">
        <v>644</v>
      </c>
      <c r="CA86" s="281" t="s">
        <v>644</v>
      </c>
      <c r="CB86" s="279" t="s">
        <v>644</v>
      </c>
      <c r="CC86" s="431"/>
      <c r="CD86" s="280" t="s">
        <v>644</v>
      </c>
      <c r="CE86" s="280" t="s">
        <v>644</v>
      </c>
      <c r="CF86" s="280" t="s">
        <v>644</v>
      </c>
      <c r="CG86" s="280" t="s">
        <v>644</v>
      </c>
      <c r="CH86" s="281" t="s">
        <v>644</v>
      </c>
      <c r="CI86" s="279" t="s">
        <v>644</v>
      </c>
      <c r="CJ86" s="431"/>
      <c r="CK86" s="280" t="s">
        <v>644</v>
      </c>
      <c r="CL86" s="280" t="s">
        <v>644</v>
      </c>
      <c r="CM86" s="280" t="s">
        <v>644</v>
      </c>
      <c r="CN86" s="280" t="s">
        <v>644</v>
      </c>
      <c r="CO86" s="281" t="s">
        <v>644</v>
      </c>
      <c r="CP86" s="279" t="s">
        <v>644</v>
      </c>
      <c r="CQ86" s="431"/>
      <c r="CR86" s="280" t="s">
        <v>644</v>
      </c>
      <c r="CS86" s="280" t="s">
        <v>644</v>
      </c>
      <c r="CT86" s="280" t="s">
        <v>644</v>
      </c>
      <c r="CU86" s="280" t="s">
        <v>644</v>
      </c>
      <c r="CV86" s="281" t="s">
        <v>644</v>
      </c>
      <c r="CW86" s="279" t="s">
        <v>644</v>
      </c>
      <c r="CX86" s="431"/>
      <c r="CY86" s="280" t="s">
        <v>644</v>
      </c>
      <c r="CZ86" s="280" t="s">
        <v>644</v>
      </c>
      <c r="DA86" s="280" t="s">
        <v>644</v>
      </c>
      <c r="DB86" s="280" t="s">
        <v>644</v>
      </c>
      <c r="DC86" s="281" t="s">
        <v>644</v>
      </c>
      <c r="DD86" s="279" t="s">
        <v>644</v>
      </c>
      <c r="DE86" s="431"/>
      <c r="DF86" s="280" t="s">
        <v>644</v>
      </c>
      <c r="DG86" s="280" t="s">
        <v>644</v>
      </c>
      <c r="DH86" s="280" t="s">
        <v>644</v>
      </c>
      <c r="DI86" s="280" t="s">
        <v>644</v>
      </c>
      <c r="DJ86" s="281" t="s">
        <v>644</v>
      </c>
      <c r="DK86" s="279" t="s">
        <v>644</v>
      </c>
      <c r="DL86" s="431"/>
      <c r="DM86" s="280" t="s">
        <v>644</v>
      </c>
      <c r="DN86" s="280" t="s">
        <v>644</v>
      </c>
      <c r="DO86" s="280" t="s">
        <v>644</v>
      </c>
      <c r="DP86" s="280" t="s">
        <v>644</v>
      </c>
      <c r="DQ86" s="281" t="s">
        <v>644</v>
      </c>
      <c r="DR86" s="364" t="s">
        <v>644</v>
      </c>
      <c r="DS86" s="365"/>
      <c r="DT86" s="365" t="s">
        <v>644</v>
      </c>
      <c r="DU86" s="365" t="s">
        <v>644</v>
      </c>
      <c r="DV86" s="365" t="s">
        <v>644</v>
      </c>
      <c r="DW86" s="365" t="s">
        <v>644</v>
      </c>
      <c r="DX86" s="366" t="s">
        <v>644</v>
      </c>
      <c r="DY86" s="364" t="s">
        <v>644</v>
      </c>
      <c r="DZ86" s="365"/>
      <c r="EA86" s="365" t="s">
        <v>644</v>
      </c>
      <c r="EB86" s="365" t="s">
        <v>644</v>
      </c>
      <c r="EC86" s="365" t="s">
        <v>644</v>
      </c>
      <c r="ED86" s="365" t="s">
        <v>644</v>
      </c>
      <c r="EE86" s="366" t="s">
        <v>644</v>
      </c>
      <c r="EF86" s="279" t="s">
        <v>644</v>
      </c>
      <c r="EG86" s="431"/>
      <c r="EH86" s="280" t="s">
        <v>644</v>
      </c>
      <c r="EI86" s="280" t="s">
        <v>644</v>
      </c>
      <c r="EJ86" s="280" t="s">
        <v>644</v>
      </c>
      <c r="EK86" s="280" t="s">
        <v>644</v>
      </c>
      <c r="EL86" s="281" t="s">
        <v>644</v>
      </c>
      <c r="EM86" s="364" t="s">
        <v>644</v>
      </c>
      <c r="EN86" s="365"/>
      <c r="EO86" s="365" t="s">
        <v>644</v>
      </c>
      <c r="EP86" s="365" t="s">
        <v>644</v>
      </c>
      <c r="EQ86" s="365" t="s">
        <v>644</v>
      </c>
      <c r="ER86" s="365" t="s">
        <v>644</v>
      </c>
      <c r="ES86" s="366" t="s">
        <v>644</v>
      </c>
      <c r="ET86" s="279" t="s">
        <v>644</v>
      </c>
      <c r="EU86" s="431"/>
      <c r="EV86" s="280" t="s">
        <v>644</v>
      </c>
      <c r="EW86" s="280" t="s">
        <v>644</v>
      </c>
      <c r="EX86" s="280" t="s">
        <v>644</v>
      </c>
      <c r="EY86" s="280" t="s">
        <v>644</v>
      </c>
      <c r="EZ86" s="281" t="s">
        <v>644</v>
      </c>
      <c r="FA86" s="279" t="s">
        <v>644</v>
      </c>
      <c r="FB86" s="201"/>
      <c r="FC86" s="280" t="s">
        <v>644</v>
      </c>
      <c r="FD86" s="280" t="s">
        <v>644</v>
      </c>
      <c r="FE86" s="280" t="s">
        <v>644</v>
      </c>
      <c r="FF86" s="280" t="s">
        <v>644</v>
      </c>
      <c r="FG86" s="281" t="s">
        <v>644</v>
      </c>
      <c r="FH86" s="279" t="s">
        <v>644</v>
      </c>
      <c r="FI86" s="280"/>
      <c r="FJ86" s="280" t="s">
        <v>644</v>
      </c>
      <c r="FK86" s="280" t="s">
        <v>644</v>
      </c>
      <c r="FL86" s="280" t="s">
        <v>644</v>
      </c>
      <c r="FM86" s="280" t="s">
        <v>644</v>
      </c>
      <c r="FN86" s="281" t="s">
        <v>644</v>
      </c>
      <c r="FO86" s="279" t="s">
        <v>644</v>
      </c>
      <c r="FP86" s="280"/>
      <c r="FQ86" s="280" t="s">
        <v>644</v>
      </c>
      <c r="FR86" s="280" t="s">
        <v>644</v>
      </c>
      <c r="FS86" s="280" t="s">
        <v>644</v>
      </c>
      <c r="FT86" s="280" t="s">
        <v>644</v>
      </c>
      <c r="FU86" s="281" t="s">
        <v>644</v>
      </c>
      <c r="FV86" s="279" t="s">
        <v>644</v>
      </c>
      <c r="FW86" s="280"/>
      <c r="FX86" s="280" t="s">
        <v>644</v>
      </c>
      <c r="FY86" s="280" t="s">
        <v>644</v>
      </c>
      <c r="FZ86" s="280" t="s">
        <v>644</v>
      </c>
      <c r="GA86" s="280" t="s">
        <v>644</v>
      </c>
      <c r="GB86" s="281" t="s">
        <v>644</v>
      </c>
      <c r="GC86" s="364" t="s">
        <v>644</v>
      </c>
      <c r="GD86" s="365"/>
      <c r="GE86" s="365" t="s">
        <v>644</v>
      </c>
      <c r="GF86" s="365" t="s">
        <v>644</v>
      </c>
      <c r="GG86" s="365" t="s">
        <v>644</v>
      </c>
      <c r="GH86" s="365" t="s">
        <v>644</v>
      </c>
      <c r="GI86" s="366" t="s">
        <v>644</v>
      </c>
      <c r="GJ86" s="279" t="s">
        <v>644</v>
      </c>
      <c r="GK86" s="201"/>
      <c r="GL86" s="280" t="s">
        <v>644</v>
      </c>
      <c r="GM86" s="280" t="s">
        <v>644</v>
      </c>
      <c r="GN86" s="280" t="s">
        <v>644</v>
      </c>
      <c r="GO86" s="280" t="s">
        <v>644</v>
      </c>
      <c r="GP86" s="281" t="s">
        <v>644</v>
      </c>
      <c r="GQ86" s="279" t="s">
        <v>644</v>
      </c>
      <c r="GR86" s="201"/>
      <c r="GS86" s="280" t="s">
        <v>644</v>
      </c>
      <c r="GT86" s="280" t="s">
        <v>644</v>
      </c>
      <c r="GU86" s="280" t="s">
        <v>644</v>
      </c>
      <c r="GV86" s="280" t="s">
        <v>644</v>
      </c>
      <c r="GW86" s="281" t="s">
        <v>644</v>
      </c>
      <c r="GX86" s="364" t="s">
        <v>644</v>
      </c>
      <c r="GY86" s="365"/>
      <c r="GZ86" s="365" t="s">
        <v>644</v>
      </c>
      <c r="HA86" s="365" t="s">
        <v>644</v>
      </c>
      <c r="HB86" s="365" t="s">
        <v>644</v>
      </c>
      <c r="HC86" s="365" t="s">
        <v>644</v>
      </c>
      <c r="HD86" s="366" t="s">
        <v>644</v>
      </c>
      <c r="HE86" s="279" t="s">
        <v>644</v>
      </c>
      <c r="HF86" s="414"/>
      <c r="HG86" s="280" t="s">
        <v>644</v>
      </c>
      <c r="HH86" s="280" t="s">
        <v>644</v>
      </c>
      <c r="HI86" s="280" t="s">
        <v>644</v>
      </c>
      <c r="HJ86" s="280" t="s">
        <v>644</v>
      </c>
      <c r="HK86" s="281" t="s">
        <v>644</v>
      </c>
      <c r="HL86" s="279" t="s">
        <v>644</v>
      </c>
      <c r="HM86" s="280"/>
      <c r="HN86" s="280" t="s">
        <v>644</v>
      </c>
      <c r="HO86" s="280" t="s">
        <v>644</v>
      </c>
      <c r="HP86" s="280" t="s">
        <v>644</v>
      </c>
      <c r="HQ86" s="280" t="s">
        <v>644</v>
      </c>
      <c r="HR86" s="281" t="s">
        <v>644</v>
      </c>
      <c r="HS86" s="279" t="s">
        <v>644</v>
      </c>
      <c r="HT86" s="423">
        <v>0</v>
      </c>
      <c r="HU86" s="280" t="s">
        <v>644</v>
      </c>
      <c r="HV86" s="280" t="s">
        <v>644</v>
      </c>
      <c r="HW86" s="280" t="s">
        <v>644</v>
      </c>
      <c r="HX86" s="280" t="s">
        <v>644</v>
      </c>
      <c r="HY86" s="281" t="s">
        <v>644</v>
      </c>
      <c r="HZ86" s="364" t="s">
        <v>644</v>
      </c>
      <c r="IA86" s="365"/>
      <c r="IB86" s="365" t="s">
        <v>644</v>
      </c>
      <c r="IC86" s="365" t="s">
        <v>644</v>
      </c>
      <c r="ID86" s="365" t="s">
        <v>644</v>
      </c>
      <c r="IE86" s="365" t="s">
        <v>644</v>
      </c>
      <c r="IF86" s="366" t="s">
        <v>644</v>
      </c>
    </row>
    <row r="87" spans="1:240" ht="30" customHeight="1" x14ac:dyDescent="0.3">
      <c r="A87" s="174"/>
      <c r="B87" s="192">
        <v>7.0010000000000003</v>
      </c>
      <c r="C87" s="193">
        <v>11151</v>
      </c>
      <c r="D87" s="194" t="s">
        <v>687</v>
      </c>
      <c r="E87" s="193" t="s">
        <v>611</v>
      </c>
      <c r="F87" s="195">
        <v>153</v>
      </c>
      <c r="G87" s="196">
        <v>40146</v>
      </c>
      <c r="H87" s="197">
        <f>ROUND(G87*(1+$F$188),0)</f>
        <v>52190</v>
      </c>
      <c r="J87" s="356">
        <f>+$F87</f>
        <v>153</v>
      </c>
      <c r="K87" s="357"/>
      <c r="L87" s="358">
        <f t="shared" si="201"/>
        <v>0</v>
      </c>
      <c r="M87" s="358">
        <f t="shared" si="202"/>
        <v>0</v>
      </c>
      <c r="N87" s="359" t="str">
        <f t="shared" ref="N87" si="1601">IF(M87&gt;$H87,"SOBRE PASA","CUMPLE")</f>
        <v>CUMPLE</v>
      </c>
      <c r="O87" s="358">
        <f>ROUND(L87*(1+K$181+K$182+K$183+K$188),0)</f>
        <v>0</v>
      </c>
      <c r="P87" s="360">
        <f t="shared" si="205"/>
        <v>0</v>
      </c>
      <c r="Q87" s="266">
        <f>+$F87</f>
        <v>153</v>
      </c>
      <c r="R87" s="267">
        <v>37567</v>
      </c>
      <c r="S87" s="268">
        <f t="shared" ref="S87" si="1602">ROUND(R87,0)</f>
        <v>37567</v>
      </c>
      <c r="T87" s="268">
        <f t="shared" ref="T87" si="1603">ROUND(S87*(1+R$188),0)</f>
        <v>48837</v>
      </c>
      <c r="U87" s="269" t="str">
        <f t="shared" ref="U87" si="1604">IF(T87&gt;$H87,"SOBRE PASA","CUMPLE")</f>
        <v>CUMPLE</v>
      </c>
      <c r="V87" s="268">
        <f>ROUND(S87*(1+R$181+R$182+R$183+R$188),0)</f>
        <v>51762</v>
      </c>
      <c r="W87" s="270">
        <f t="shared" ref="W87" si="1605">ROUND(V87*Q87,0)</f>
        <v>7919586</v>
      </c>
      <c r="X87" s="266">
        <f>+$F87</f>
        <v>153</v>
      </c>
      <c r="Y87" s="267">
        <v>40100</v>
      </c>
      <c r="Z87" s="268">
        <f t="shared" ref="Z87" si="1606">ROUND(Y87,0)</f>
        <v>40100</v>
      </c>
      <c r="AA87" s="268">
        <f t="shared" ref="AA87" si="1607">ROUND(Z87*(1+Y$188),0)</f>
        <v>52130</v>
      </c>
      <c r="AB87" s="269" t="str">
        <f t="shared" ref="AB87" si="1608">IF(AA87&gt;$H87,"SOBRE PASA","CUMPLE")</f>
        <v>CUMPLE</v>
      </c>
      <c r="AC87" s="268">
        <f>ROUND(Z87*(1+Y$181+Y$182+Y$183+Y$188),0)</f>
        <v>55252</v>
      </c>
      <c r="AD87" s="270">
        <f t="shared" ref="AD87" si="1609">ROUND(AC87*X87,0)</f>
        <v>8453556</v>
      </c>
      <c r="AE87" s="266">
        <f>+$F87</f>
        <v>153</v>
      </c>
      <c r="AF87" s="267">
        <v>37175</v>
      </c>
      <c r="AG87" s="268">
        <f t="shared" ref="AG87" si="1610">ROUND(AF87,0)</f>
        <v>37175</v>
      </c>
      <c r="AH87" s="268">
        <f t="shared" ref="AH87" si="1611">ROUND(AG87*(1+AF$188),0)</f>
        <v>48328</v>
      </c>
      <c r="AI87" s="269" t="str">
        <f t="shared" ref="AI87" si="1612">IF(AH87&gt;$H87,"SOBRE PASA","CUMPLE")</f>
        <v>CUMPLE</v>
      </c>
      <c r="AJ87" s="268">
        <f>ROUND(AG87*(1+AF$181+AF$182+AF$183+AF$188),0)</f>
        <v>51222</v>
      </c>
      <c r="AK87" s="270">
        <f t="shared" ref="AK87" si="1613">ROUND(AJ87*AE87,0)</f>
        <v>7836966</v>
      </c>
      <c r="AL87" s="356">
        <f>+$F87</f>
        <v>153</v>
      </c>
      <c r="AM87" s="357"/>
      <c r="AN87" s="358">
        <f t="shared" ref="AN87" si="1614">ROUND(AM87,0)</f>
        <v>0</v>
      </c>
      <c r="AO87" s="358">
        <f t="shared" ref="AO87" si="1615">ROUND(AN87*(1+AM$188),0)</f>
        <v>0</v>
      </c>
      <c r="AP87" s="359" t="str">
        <f t="shared" ref="AP87" si="1616">IF(AO87&gt;$H87,"SOBRE PASA","CUMPLE")</f>
        <v>CUMPLE</v>
      </c>
      <c r="AQ87" s="358">
        <f>ROUND(AN87*(1+AM$181+AM$182+AM$183+AM$188),0)</f>
        <v>0</v>
      </c>
      <c r="AR87" s="360">
        <f t="shared" ref="AR87" si="1617">ROUND(AQ87*AL87,0)</f>
        <v>0</v>
      </c>
      <c r="AS87" s="266">
        <f>+$F87</f>
        <v>153</v>
      </c>
      <c r="AT87" s="434">
        <v>36289</v>
      </c>
      <c r="AU87" s="268">
        <f t="shared" ref="AU87" si="1618">ROUND(AT87,0)</f>
        <v>36289</v>
      </c>
      <c r="AV87" s="268">
        <f t="shared" ref="AV87" si="1619">ROUND(AU87*(1+AT$188),0)</f>
        <v>47176</v>
      </c>
      <c r="AW87" s="269" t="str">
        <f t="shared" ref="AW87" si="1620">IF(AV87&gt;$H87,"SOBRE PASA","CUMPLE")</f>
        <v>CUMPLE</v>
      </c>
      <c r="AX87" s="268">
        <f>ROUND(AU87*(1+AT$181+AT$182+AT$183+AT$188),0)</f>
        <v>50001</v>
      </c>
      <c r="AY87" s="270">
        <f t="shared" ref="AY87" si="1621">ROUND(AX87*AS87,0)</f>
        <v>7650153</v>
      </c>
      <c r="AZ87" s="266">
        <f>+$F87</f>
        <v>153</v>
      </c>
      <c r="BA87" s="439">
        <v>38191</v>
      </c>
      <c r="BB87" s="268">
        <f t="shared" ref="BB87" si="1622">ROUND(BA87,0)</f>
        <v>38191</v>
      </c>
      <c r="BC87" s="268">
        <f t="shared" ref="BC87" si="1623">ROUND(BB87*(1+BA$188),0)</f>
        <v>49648</v>
      </c>
      <c r="BD87" s="269" t="str">
        <f t="shared" ref="BD87" si="1624">IF(BC87&gt;$H87,"SOBRE PASA","CUMPLE")</f>
        <v>CUMPLE</v>
      </c>
      <c r="BE87" s="268">
        <f>ROUND(BB87*(1+BA$181+BA$182+BA$183+BA$188),0)</f>
        <v>52622</v>
      </c>
      <c r="BF87" s="270">
        <f t="shared" ref="BF87" si="1625">ROUND(BE87*AZ87,0)</f>
        <v>8051166</v>
      </c>
      <c r="BG87" s="266">
        <f>+$F87</f>
        <v>153</v>
      </c>
      <c r="BH87" s="196">
        <v>37937</v>
      </c>
      <c r="BI87" s="268">
        <f t="shared" ref="BI87" si="1626">ROUND(BH87,0)</f>
        <v>37937</v>
      </c>
      <c r="BJ87" s="268">
        <f t="shared" ref="BJ87" si="1627">ROUND(BI87*(1+BH$188),0)</f>
        <v>49318</v>
      </c>
      <c r="BK87" s="269" t="str">
        <f t="shared" ref="BK87" si="1628">IF(BJ87&gt;$H87,"SOBRE PASA","CUMPLE")</f>
        <v>CUMPLE</v>
      </c>
      <c r="BL87" s="268">
        <f>ROUND(BI87*(1+BH$181+BH$182+BH$183+BH$188),0)</f>
        <v>52272</v>
      </c>
      <c r="BM87" s="270">
        <f t="shared" ref="BM87" si="1629">ROUND(BL87*BG87,0)</f>
        <v>7997616</v>
      </c>
      <c r="BN87" s="266">
        <f>+$F87</f>
        <v>153</v>
      </c>
      <c r="BO87" s="196">
        <v>36409</v>
      </c>
      <c r="BP87" s="268">
        <f t="shared" ref="BP87" si="1630">ROUND(BO87,0)</f>
        <v>36409</v>
      </c>
      <c r="BQ87" s="268">
        <f t="shared" ref="BQ87" si="1631">ROUND(BP87*(1+BO$188),0)</f>
        <v>47332</v>
      </c>
      <c r="BR87" s="269" t="str">
        <f t="shared" ref="BR87" si="1632">IF(BQ87&gt;$H87,"SOBRE PASA","CUMPLE")</f>
        <v>CUMPLE</v>
      </c>
      <c r="BS87" s="268">
        <f>ROUND(BP87*(1+BO$181+BO$182+BO$183+BO$188),0)</f>
        <v>50167</v>
      </c>
      <c r="BT87" s="270">
        <f t="shared" ref="BT87" si="1633">ROUND(BS87*BN87,0)</f>
        <v>7675551</v>
      </c>
      <c r="BU87" s="266">
        <f>+$F87</f>
        <v>153</v>
      </c>
      <c r="BV87" s="441">
        <v>38143</v>
      </c>
      <c r="BW87" s="268">
        <f t="shared" ref="BW87" si="1634">ROUND(BV87,0)</f>
        <v>38143</v>
      </c>
      <c r="BX87" s="268">
        <f t="shared" ref="BX87" si="1635">ROUND(BW87*(1+BV$188),0)</f>
        <v>49586</v>
      </c>
      <c r="BY87" s="269" t="str">
        <f t="shared" ref="BY87" si="1636">IF(BX87&gt;$H87,"SOBRE PASA","CUMPLE")</f>
        <v>CUMPLE</v>
      </c>
      <c r="BZ87" s="268">
        <f>ROUND(BW87*(1+BV$181+BV$182+BV$183+BV$188),0)</f>
        <v>52556</v>
      </c>
      <c r="CA87" s="270">
        <f t="shared" ref="CA87" si="1637">ROUND(BZ87*BU87,0)</f>
        <v>8041068</v>
      </c>
      <c r="CB87" s="266">
        <f>+$F87</f>
        <v>153</v>
      </c>
      <c r="CC87" s="267">
        <v>37213</v>
      </c>
      <c r="CD87" s="268">
        <f t="shared" ref="CD87" si="1638">ROUND(CC87,0)</f>
        <v>37213</v>
      </c>
      <c r="CE87" s="268">
        <f t="shared" ref="CE87" si="1639">ROUND(CD87*(1+CC$188),0)</f>
        <v>48377</v>
      </c>
      <c r="CF87" s="269" t="str">
        <f t="shared" ref="CF87" si="1640">IF(CE87&gt;$H87,"SOBRE PASA","CUMPLE")</f>
        <v>CUMPLE</v>
      </c>
      <c r="CG87" s="268">
        <f>ROUND(CD87*(1+CC$181+CC$182+CC$183+CC$188),0)</f>
        <v>51275</v>
      </c>
      <c r="CH87" s="270">
        <f t="shared" ref="CH87" si="1641">ROUND(CG87*CB87,0)</f>
        <v>7845075</v>
      </c>
      <c r="CI87" s="266">
        <f>+$F87</f>
        <v>153</v>
      </c>
      <c r="CJ87" s="267">
        <v>38380</v>
      </c>
      <c r="CK87" s="268">
        <f t="shared" ref="CK87" si="1642">ROUND(CJ87,0)</f>
        <v>38380</v>
      </c>
      <c r="CL87" s="268">
        <f t="shared" ref="CL87" si="1643">ROUND(CK87*(1+CJ$188),0)</f>
        <v>49894</v>
      </c>
      <c r="CM87" s="269" t="str">
        <f t="shared" ref="CM87" si="1644">IF(CL87&gt;$H87,"SOBRE PASA","CUMPLE")</f>
        <v>CUMPLE</v>
      </c>
      <c r="CN87" s="268">
        <f>ROUND(CK87*(1+CJ$181+CJ$182+CJ$183+CJ$188),0)</f>
        <v>52882</v>
      </c>
      <c r="CO87" s="270">
        <f t="shared" ref="CO87" si="1645">ROUND(CN87*CI87,0)</f>
        <v>8090946</v>
      </c>
      <c r="CP87" s="266">
        <f>+$F87</f>
        <v>153</v>
      </c>
      <c r="CQ87" s="267">
        <v>37906</v>
      </c>
      <c r="CR87" s="268">
        <f t="shared" ref="CR87" si="1646">ROUND(CQ87,0)</f>
        <v>37906</v>
      </c>
      <c r="CS87" s="268">
        <f t="shared" ref="CS87" si="1647">ROUND(CR87*(1+CQ$188),0)</f>
        <v>49278</v>
      </c>
      <c r="CT87" s="269" t="str">
        <f t="shared" ref="CT87" si="1648">IF(CS87&gt;$H87,"SOBRE PASA","CUMPLE")</f>
        <v>CUMPLE</v>
      </c>
      <c r="CU87" s="268">
        <f>ROUND(CR87*(1+CQ$181+CQ$182+CQ$183+CQ$188),0)</f>
        <v>52229</v>
      </c>
      <c r="CV87" s="270">
        <f t="shared" ref="CV87" si="1649">ROUND(CU87*CP87,0)</f>
        <v>7991037</v>
      </c>
      <c r="CW87" s="266">
        <f>+$F87</f>
        <v>153</v>
      </c>
      <c r="CX87" s="196">
        <v>38136</v>
      </c>
      <c r="CY87" s="268">
        <f t="shared" ref="CY87" si="1650">ROUND(CX87,0)</f>
        <v>38136</v>
      </c>
      <c r="CZ87" s="268">
        <f t="shared" ref="CZ87" si="1651">ROUND(CY87*(1+CX$188),0)</f>
        <v>49577</v>
      </c>
      <c r="DA87" s="269" t="str">
        <f t="shared" ref="DA87" si="1652">IF(CZ87&gt;$H87,"SOBRE PASA","CUMPLE")</f>
        <v>CUMPLE</v>
      </c>
      <c r="DB87" s="268">
        <f>ROUND(CY87*(1+CX$181+CX$182+CX$183+CX$188),0)</f>
        <v>52546</v>
      </c>
      <c r="DC87" s="270">
        <f t="shared" ref="DC87" si="1653">ROUND(DB87*CW87,0)</f>
        <v>8039538</v>
      </c>
      <c r="DD87" s="266">
        <f>+$F87</f>
        <v>153</v>
      </c>
      <c r="DE87" s="267">
        <v>37048</v>
      </c>
      <c r="DF87" s="268">
        <f t="shared" ref="DF87" si="1654">ROUND(DE87,0)</f>
        <v>37048</v>
      </c>
      <c r="DG87" s="268">
        <f t="shared" ref="DG87" si="1655">ROUND(DF87*(1+DE$188),0)</f>
        <v>48162</v>
      </c>
      <c r="DH87" s="269" t="str">
        <f t="shared" ref="DH87" si="1656">IF(DG87&gt;$H87,"SOBRE PASA","CUMPLE")</f>
        <v>CUMPLE</v>
      </c>
      <c r="DI87" s="268">
        <f>ROUND(DF87*(1+DE$181+DE$182+DE$183+DE$188),0)</f>
        <v>51047</v>
      </c>
      <c r="DJ87" s="270">
        <f t="shared" ref="DJ87" si="1657">ROUND(DI87*DD87,0)</f>
        <v>7810191</v>
      </c>
      <c r="DK87" s="266">
        <f>+$F87</f>
        <v>153</v>
      </c>
      <c r="DL87" s="267">
        <v>38018</v>
      </c>
      <c r="DM87" s="268">
        <f t="shared" ref="DM87" si="1658">ROUND(DL87,0)</f>
        <v>38018</v>
      </c>
      <c r="DN87" s="268">
        <f t="shared" ref="DN87" si="1659">ROUND(DM87*(1+DL$188),0)</f>
        <v>49423</v>
      </c>
      <c r="DO87" s="269" t="str">
        <f t="shared" ref="DO87" si="1660">IF(DN87&gt;$H87,"SOBRE PASA","CUMPLE")</f>
        <v>CUMPLE</v>
      </c>
      <c r="DP87" s="268">
        <f>ROUND(DM87*(1+DL$181+DL$182+DL$183+DL$188),0)</f>
        <v>52384</v>
      </c>
      <c r="DQ87" s="270">
        <f t="shared" ref="DQ87" si="1661">ROUND(DP87*DK87,0)</f>
        <v>8014752</v>
      </c>
      <c r="DR87" s="356">
        <f>+$F87</f>
        <v>153</v>
      </c>
      <c r="DS87" s="357"/>
      <c r="DT87" s="358">
        <f t="shared" ref="DT87" si="1662">ROUND(DS87,0)</f>
        <v>0</v>
      </c>
      <c r="DU87" s="358">
        <f t="shared" ref="DU87" si="1663">ROUND(DT87*(1+DS$188),0)</f>
        <v>0</v>
      </c>
      <c r="DV87" s="359" t="str">
        <f t="shared" ref="DV87" si="1664">IF(DU87&gt;$H87,"SOBRE PASA","CUMPLE")</f>
        <v>CUMPLE</v>
      </c>
      <c r="DW87" s="358">
        <f>ROUND(DT87*(1+DS$181+DS$182+DS$183+DS$188),0)</f>
        <v>0</v>
      </c>
      <c r="DX87" s="360">
        <f t="shared" ref="DX87" si="1665">ROUND(DW87*DR87,0)</f>
        <v>0</v>
      </c>
      <c r="DY87" s="356">
        <f>+$F87</f>
        <v>153</v>
      </c>
      <c r="DZ87" s="357"/>
      <c r="EA87" s="358">
        <f t="shared" ref="EA87" si="1666">ROUND(DZ87,0)</f>
        <v>0</v>
      </c>
      <c r="EB87" s="358">
        <f t="shared" ref="EB87" si="1667">ROUND(EA87*(1+DZ$188),0)</f>
        <v>0</v>
      </c>
      <c r="EC87" s="359" t="str">
        <f t="shared" ref="EC87" si="1668">IF(EB87&gt;$H87,"SOBRE PASA","CUMPLE")</f>
        <v>CUMPLE</v>
      </c>
      <c r="ED87" s="358">
        <f>ROUND(EA87*(1+DZ$181+DZ$182+DZ$183+DZ$188),0)</f>
        <v>0</v>
      </c>
      <c r="EE87" s="360">
        <f t="shared" ref="EE87" si="1669">ROUND(ED87*DY87,0)</f>
        <v>0</v>
      </c>
      <c r="EF87" s="266">
        <f>+$F87</f>
        <v>153</v>
      </c>
      <c r="EG87" s="267">
        <v>37003</v>
      </c>
      <c r="EH87" s="268">
        <f t="shared" ref="EH87" si="1670">ROUND(EG87,0)</f>
        <v>37003</v>
      </c>
      <c r="EI87" s="268">
        <f t="shared" ref="EI87" si="1671">ROUND(EH87*(1+EG$188),0)</f>
        <v>48104</v>
      </c>
      <c r="EJ87" s="269" t="str">
        <f t="shared" ref="EJ87" si="1672">IF(EI87&gt;$H87,"SOBRE PASA","CUMPLE")</f>
        <v>CUMPLE</v>
      </c>
      <c r="EK87" s="268">
        <f>ROUND(EH87*(1+EG$181+EG$182+EG$183+EG$188),0)</f>
        <v>50985</v>
      </c>
      <c r="EL87" s="270">
        <f t="shared" ref="EL87" si="1673">ROUND(EK87*EF87,0)</f>
        <v>7800705</v>
      </c>
      <c r="EM87" s="356">
        <f>+$F87</f>
        <v>153</v>
      </c>
      <c r="EN87" s="357"/>
      <c r="EO87" s="358">
        <f t="shared" ref="EO87" si="1674">ROUND(EN87,0)</f>
        <v>0</v>
      </c>
      <c r="EP87" s="358">
        <f t="shared" ref="EP87" si="1675">ROUND(EO87*(1+EN$188),0)</f>
        <v>0</v>
      </c>
      <c r="EQ87" s="359" t="str">
        <f t="shared" ref="EQ87" si="1676">IF(EP87&gt;$H87,"SOBRE PASA","CUMPLE")</f>
        <v>CUMPLE</v>
      </c>
      <c r="ER87" s="358">
        <f>ROUND(EO87*(1+EN$181+EN$182+EN$183+EN$188),0)</f>
        <v>0</v>
      </c>
      <c r="ES87" s="360">
        <f t="shared" ref="ES87" si="1677">ROUND(ER87*EM87,0)</f>
        <v>0</v>
      </c>
      <c r="ET87" s="266">
        <f>+$F87</f>
        <v>153</v>
      </c>
      <c r="EU87" s="267">
        <v>38942</v>
      </c>
      <c r="EV87" s="268">
        <f t="shared" ref="EV87" si="1678">ROUND(EU87,0)</f>
        <v>38942</v>
      </c>
      <c r="EW87" s="268">
        <f t="shared" ref="EW87" si="1679">ROUND(EV87*(1+EU$188),0)</f>
        <v>50625</v>
      </c>
      <c r="EX87" s="269" t="str">
        <f t="shared" ref="EX87" si="1680">IF(EW87&gt;$H87,"SOBRE PASA","CUMPLE")</f>
        <v>CUMPLE</v>
      </c>
      <c r="EY87" s="268">
        <f>ROUND(EV87*(1+EU$181+EU$182+EU$183+EU$188),0)</f>
        <v>53657</v>
      </c>
      <c r="EZ87" s="270">
        <f t="shared" ref="EZ87" si="1681">ROUND(EY87*ET87,0)</f>
        <v>8209521</v>
      </c>
      <c r="FA87" s="266">
        <f>+$F87</f>
        <v>153</v>
      </c>
      <c r="FB87" s="196">
        <v>38087</v>
      </c>
      <c r="FC87" s="268">
        <f t="shared" ref="FC87" si="1682">ROUND(FB87,0)</f>
        <v>38087</v>
      </c>
      <c r="FD87" s="268">
        <f t="shared" ref="FD87" si="1683">ROUND(FC87*(1+FB$188),0)</f>
        <v>49513</v>
      </c>
      <c r="FE87" s="269" t="str">
        <f t="shared" ref="FE87" si="1684">IF(FD87&gt;$H87,"SOBRE PASA","CUMPLE")</f>
        <v>CUMPLE</v>
      </c>
      <c r="FF87" s="268">
        <f>ROUND(FC87*(1+FB$181+FB$182+FB$183+FB$188),0)</f>
        <v>52479</v>
      </c>
      <c r="FG87" s="270">
        <f t="shared" ref="FG87" si="1685">ROUND(FF87*FA87,0)</f>
        <v>8029287</v>
      </c>
      <c r="FH87" s="266">
        <f>+$F87</f>
        <v>153</v>
      </c>
      <c r="FI87" s="267">
        <v>37442</v>
      </c>
      <c r="FJ87" s="268">
        <f t="shared" ref="FJ87" si="1686">ROUND(FI87,0)</f>
        <v>37442</v>
      </c>
      <c r="FK87" s="268">
        <f t="shared" ref="FK87" si="1687">ROUND(FJ87*(1+FI$188),0)</f>
        <v>48675</v>
      </c>
      <c r="FL87" s="269" t="str">
        <f t="shared" ref="FL87" si="1688">IF(FK87&gt;$H87,"SOBRE PASA","CUMPLE")</f>
        <v>CUMPLE</v>
      </c>
      <c r="FM87" s="268">
        <f>ROUND(FJ87*(1+FI$181+FI$182+FI$183+FI$188),0)</f>
        <v>51590</v>
      </c>
      <c r="FN87" s="270">
        <f t="shared" ref="FN87" si="1689">ROUND(FM87*FH87,0)</f>
        <v>7893270</v>
      </c>
      <c r="FO87" s="266">
        <f>+$F87</f>
        <v>153</v>
      </c>
      <c r="FP87" s="267" t="s">
        <v>875</v>
      </c>
      <c r="FQ87" s="268">
        <f t="shared" ref="FQ87" si="1690">ROUND(FP87,0)</f>
        <v>37145</v>
      </c>
      <c r="FR87" s="268">
        <f t="shared" ref="FR87" si="1691">ROUND(FQ87*(1+FP$188),0)</f>
        <v>48289</v>
      </c>
      <c r="FS87" s="269" t="str">
        <f t="shared" ref="FS87" si="1692">IF(FR87&gt;$H87,"SOBRE PASA","CUMPLE")</f>
        <v>CUMPLE</v>
      </c>
      <c r="FT87" s="268">
        <f>ROUND(FQ87*(1+FP$181+FP$182+FP$183+FP$188),0)</f>
        <v>51181</v>
      </c>
      <c r="FU87" s="270">
        <f t="shared" ref="FU87" si="1693">ROUND(FT87*FO87,0)</f>
        <v>7830693</v>
      </c>
      <c r="FV87" s="266">
        <f>+$F87</f>
        <v>153</v>
      </c>
      <c r="FW87" s="267">
        <v>37765</v>
      </c>
      <c r="FX87" s="268">
        <f t="shared" ref="FX87" si="1694">ROUND(FW87,0)</f>
        <v>37765</v>
      </c>
      <c r="FY87" s="268">
        <f t="shared" ref="FY87" si="1695">ROUND(FX87*(1+FW$188),0)</f>
        <v>49095</v>
      </c>
      <c r="FZ87" s="269" t="str">
        <f t="shared" ref="FZ87" si="1696">IF(FY87&gt;$H87,"SOBRE PASA","CUMPLE")</f>
        <v>CUMPLE</v>
      </c>
      <c r="GA87" s="268">
        <f>ROUND(FX87*(1+FW$181+FW$182+FW$183+FW$188),0)</f>
        <v>52035</v>
      </c>
      <c r="GB87" s="270">
        <f t="shared" ref="GB87" si="1697">ROUND(GA87*FV87,0)</f>
        <v>7961355</v>
      </c>
      <c r="GC87" s="356">
        <f>+$F87</f>
        <v>153</v>
      </c>
      <c r="GD87" s="357"/>
      <c r="GE87" s="358">
        <f t="shared" ref="GE87" si="1698">ROUND(GD87,0)</f>
        <v>0</v>
      </c>
      <c r="GF87" s="358">
        <f t="shared" ref="GF87" si="1699">ROUND(GE87*(1+GD$188),0)</f>
        <v>0</v>
      </c>
      <c r="GG87" s="359" t="str">
        <f t="shared" ref="GG87" si="1700">IF(GF87&gt;$H87,"SOBRE PASA","CUMPLE")</f>
        <v>CUMPLE</v>
      </c>
      <c r="GH87" s="358">
        <f>ROUND(GE87*(1+GD$181+GD$182+GD$183+GD$188),0)</f>
        <v>0</v>
      </c>
      <c r="GI87" s="360">
        <f t="shared" ref="GI87" si="1701">ROUND(GH87*GC87,0)</f>
        <v>0</v>
      </c>
      <c r="GJ87" s="266">
        <f>+$F87</f>
        <v>153</v>
      </c>
      <c r="GK87" s="196">
        <v>38197</v>
      </c>
      <c r="GL87" s="268">
        <f t="shared" ref="GL87" si="1702">ROUND(GK87,0)</f>
        <v>38197</v>
      </c>
      <c r="GM87" s="268">
        <f t="shared" ref="GM87" si="1703">ROUND(GL87*(1+GK$188),0)</f>
        <v>49656</v>
      </c>
      <c r="GN87" s="269" t="str">
        <f t="shared" ref="GN87" si="1704">IF(GM87&gt;$H87,"SOBRE PASA","CUMPLE")</f>
        <v>CUMPLE</v>
      </c>
      <c r="GO87" s="268">
        <f>ROUND(GL87*(1+GK$181+GK$182+GK$183+GK$188),0)</f>
        <v>52630</v>
      </c>
      <c r="GP87" s="270">
        <f t="shared" ref="GP87" si="1705">ROUND(GO87*GJ87,0)</f>
        <v>8052390</v>
      </c>
      <c r="GQ87" s="266">
        <f>+$F87</f>
        <v>153</v>
      </c>
      <c r="GR87" s="407">
        <v>38275</v>
      </c>
      <c r="GS87" s="268">
        <f t="shared" ref="GS87" si="1706">ROUND(GR87,0)</f>
        <v>38275</v>
      </c>
      <c r="GT87" s="268">
        <f t="shared" ref="GT87" si="1707">ROUND(GS87*(1+GR$188),0)</f>
        <v>49758</v>
      </c>
      <c r="GU87" s="269" t="str">
        <f t="shared" ref="GU87" si="1708">IF(GT87&gt;$H87,"SOBRE PASA","CUMPLE")</f>
        <v>CUMPLE</v>
      </c>
      <c r="GV87" s="268">
        <f>ROUND(GS87*(1+GR$181+GR$182+GR$183+GR$188),0)</f>
        <v>52738</v>
      </c>
      <c r="GW87" s="270">
        <f t="shared" ref="GW87" si="1709">ROUND(GV87*GQ87,0)</f>
        <v>8068914</v>
      </c>
      <c r="GX87" s="356">
        <f>+$F87</f>
        <v>153</v>
      </c>
      <c r="GY87" s="357"/>
      <c r="GZ87" s="358">
        <f t="shared" ref="GZ87" si="1710">ROUND(GY87,0)</f>
        <v>0</v>
      </c>
      <c r="HA87" s="358">
        <f t="shared" ref="HA87" si="1711">ROUND(GZ87*(1+GY$188),0)</f>
        <v>0</v>
      </c>
      <c r="HB87" s="359" t="str">
        <f t="shared" ref="HB87" si="1712">IF(HA87&gt;$H87,"SOBRE PASA","CUMPLE")</f>
        <v>CUMPLE</v>
      </c>
      <c r="HC87" s="358">
        <f>ROUND(GZ87*(1+GY$181+GY$182+GY$183+GY$188),0)</f>
        <v>0</v>
      </c>
      <c r="HD87" s="360">
        <f t="shared" ref="HD87" si="1713">ROUND(HC87*GX87,0)</f>
        <v>0</v>
      </c>
      <c r="HE87" s="266">
        <f>+$F87</f>
        <v>153</v>
      </c>
      <c r="HF87" s="411">
        <v>37874</v>
      </c>
      <c r="HG87" s="268">
        <f t="shared" ref="HG87" si="1714">ROUND(HF87,0)</f>
        <v>37874</v>
      </c>
      <c r="HH87" s="268">
        <f t="shared" ref="HH87" si="1715">ROUND(HG87*(1+HF$188),0)</f>
        <v>49236</v>
      </c>
      <c r="HI87" s="269" t="str">
        <f t="shared" ref="HI87" si="1716">IF(HH87&gt;$H87,"SOBRE PASA","CUMPLE")</f>
        <v>CUMPLE</v>
      </c>
      <c r="HJ87" s="268">
        <f>ROUND(HG87*(1+HF$181+HF$182+HF$183+HF$188),0)</f>
        <v>52185</v>
      </c>
      <c r="HK87" s="270">
        <f t="shared" ref="HK87" si="1717">ROUND(HJ87*HE87,0)</f>
        <v>7984305</v>
      </c>
      <c r="HL87" s="266">
        <f>+$F87</f>
        <v>153</v>
      </c>
      <c r="HM87" s="417">
        <v>38191</v>
      </c>
      <c r="HN87" s="268">
        <f t="shared" ref="HN87" si="1718">ROUND(HM87,0)</f>
        <v>38191</v>
      </c>
      <c r="HO87" s="268">
        <f t="shared" ref="HO87" si="1719">ROUND(HN87*(1+HM$188),0)</f>
        <v>49648</v>
      </c>
      <c r="HP87" s="269" t="str">
        <f t="shared" ref="HP87" si="1720">IF(HO87&gt;$H87,"SOBRE PASA","CUMPLE")</f>
        <v>CUMPLE</v>
      </c>
      <c r="HQ87" s="268">
        <f>ROUND(HN87*(1+HM$181+HM$182+HM$183+HM$188),0)</f>
        <v>52622</v>
      </c>
      <c r="HR87" s="270">
        <f t="shared" ref="HR87" si="1721">ROUND(HQ87*HL87,0)</f>
        <v>8051166</v>
      </c>
      <c r="HS87" s="266">
        <f>+$F87</f>
        <v>153</v>
      </c>
      <c r="HT87" s="196">
        <v>38040</v>
      </c>
      <c r="HU87" s="268">
        <f t="shared" ref="HU87" si="1722">ROUND(HT87,0)</f>
        <v>38040</v>
      </c>
      <c r="HV87" s="268">
        <f t="shared" ref="HV87" si="1723">ROUND(HU87*(1+HT$188),0)</f>
        <v>49452</v>
      </c>
      <c r="HW87" s="269" t="str">
        <f t="shared" ref="HW87" si="1724">IF(HV87&gt;$H87,"SOBRE PASA","CUMPLE")</f>
        <v>CUMPLE</v>
      </c>
      <c r="HX87" s="268">
        <f>ROUND(HU87*(1+HT$181+HT$182+HT$183+HT$188),0)</f>
        <v>52414</v>
      </c>
      <c r="HY87" s="270">
        <f t="shared" ref="HY87" si="1725">ROUND(HX87*HS87,0)</f>
        <v>8019342</v>
      </c>
      <c r="HZ87" s="356">
        <f>+$F87</f>
        <v>153</v>
      </c>
      <c r="IA87" s="357"/>
      <c r="IB87" s="358">
        <f t="shared" ref="IB87" si="1726">ROUND(IA87,0)</f>
        <v>0</v>
      </c>
      <c r="IC87" s="358">
        <f t="shared" ref="IC87" si="1727">ROUND(IB87*(1+IA$188),0)</f>
        <v>0</v>
      </c>
      <c r="ID87" s="359" t="str">
        <f t="shared" ref="ID87" si="1728">IF(IC87&gt;$H87,"SOBRE PASA","CUMPLE")</f>
        <v>CUMPLE</v>
      </c>
      <c r="IE87" s="358">
        <f>ROUND(IB87*(1+IA$181+IA$182+IA$183+IA$188),0)</f>
        <v>0</v>
      </c>
      <c r="IF87" s="360">
        <f t="shared" ref="IF87" si="1729">ROUND(IE87*HZ87,0)</f>
        <v>0</v>
      </c>
    </row>
    <row r="88" spans="1:240" ht="30" customHeight="1" x14ac:dyDescent="0.3">
      <c r="A88" s="174"/>
      <c r="B88" s="184">
        <v>8</v>
      </c>
      <c r="C88" s="187" t="s">
        <v>608</v>
      </c>
      <c r="D88" s="200" t="s">
        <v>688</v>
      </c>
      <c r="E88" s="187" t="s">
        <v>644</v>
      </c>
      <c r="F88" s="202"/>
      <c r="G88" s="201"/>
      <c r="H88" s="203"/>
      <c r="J88" s="364" t="s">
        <v>644</v>
      </c>
      <c r="K88" s="365"/>
      <c r="L88" s="365" t="s">
        <v>644</v>
      </c>
      <c r="M88" s="365" t="s">
        <v>644</v>
      </c>
      <c r="N88" s="365" t="s">
        <v>644</v>
      </c>
      <c r="O88" s="365" t="s">
        <v>644</v>
      </c>
      <c r="P88" s="366" t="s">
        <v>644</v>
      </c>
      <c r="Q88" s="279" t="s">
        <v>644</v>
      </c>
      <c r="R88" s="431"/>
      <c r="S88" s="280" t="s">
        <v>644</v>
      </c>
      <c r="T88" s="280" t="s">
        <v>644</v>
      </c>
      <c r="U88" s="280" t="s">
        <v>644</v>
      </c>
      <c r="V88" s="280" t="s">
        <v>644</v>
      </c>
      <c r="W88" s="281" t="s">
        <v>644</v>
      </c>
      <c r="X88" s="279" t="s">
        <v>644</v>
      </c>
      <c r="Y88" s="431"/>
      <c r="Z88" s="280" t="s">
        <v>644</v>
      </c>
      <c r="AA88" s="280" t="s">
        <v>644</v>
      </c>
      <c r="AB88" s="280" t="s">
        <v>644</v>
      </c>
      <c r="AC88" s="280" t="s">
        <v>644</v>
      </c>
      <c r="AD88" s="281" t="s">
        <v>644</v>
      </c>
      <c r="AE88" s="279" t="s">
        <v>644</v>
      </c>
      <c r="AF88" s="431"/>
      <c r="AG88" s="280" t="s">
        <v>644</v>
      </c>
      <c r="AH88" s="280" t="s">
        <v>644</v>
      </c>
      <c r="AI88" s="280" t="s">
        <v>644</v>
      </c>
      <c r="AJ88" s="280" t="s">
        <v>644</v>
      </c>
      <c r="AK88" s="281" t="s">
        <v>644</v>
      </c>
      <c r="AL88" s="364" t="s">
        <v>644</v>
      </c>
      <c r="AM88" s="365"/>
      <c r="AN88" s="365" t="s">
        <v>644</v>
      </c>
      <c r="AO88" s="365" t="s">
        <v>644</v>
      </c>
      <c r="AP88" s="365" t="s">
        <v>644</v>
      </c>
      <c r="AQ88" s="365" t="s">
        <v>644</v>
      </c>
      <c r="AR88" s="366" t="s">
        <v>644</v>
      </c>
      <c r="AS88" s="279" t="s">
        <v>644</v>
      </c>
      <c r="AT88" s="187"/>
      <c r="AU88" s="280" t="s">
        <v>644</v>
      </c>
      <c r="AV88" s="280" t="s">
        <v>644</v>
      </c>
      <c r="AW88" s="280" t="s">
        <v>644</v>
      </c>
      <c r="AX88" s="280" t="s">
        <v>644</v>
      </c>
      <c r="AY88" s="281" t="s">
        <v>644</v>
      </c>
      <c r="AZ88" s="279" t="s">
        <v>644</v>
      </c>
      <c r="BA88" s="431"/>
      <c r="BB88" s="280" t="s">
        <v>644</v>
      </c>
      <c r="BC88" s="280" t="s">
        <v>644</v>
      </c>
      <c r="BD88" s="280" t="s">
        <v>644</v>
      </c>
      <c r="BE88" s="280" t="s">
        <v>644</v>
      </c>
      <c r="BF88" s="281" t="s">
        <v>644</v>
      </c>
      <c r="BG88" s="279" t="s">
        <v>644</v>
      </c>
      <c r="BH88" s="431"/>
      <c r="BI88" s="280" t="s">
        <v>644</v>
      </c>
      <c r="BJ88" s="280" t="s">
        <v>644</v>
      </c>
      <c r="BK88" s="280" t="s">
        <v>644</v>
      </c>
      <c r="BL88" s="280" t="s">
        <v>644</v>
      </c>
      <c r="BM88" s="281" t="s">
        <v>644</v>
      </c>
      <c r="BN88" s="279" t="s">
        <v>644</v>
      </c>
      <c r="BO88" s="201"/>
      <c r="BP88" s="280" t="s">
        <v>644</v>
      </c>
      <c r="BQ88" s="280" t="s">
        <v>644</v>
      </c>
      <c r="BR88" s="280" t="s">
        <v>644</v>
      </c>
      <c r="BS88" s="280" t="s">
        <v>644</v>
      </c>
      <c r="BT88" s="281" t="s">
        <v>644</v>
      </c>
      <c r="BU88" s="279" t="s">
        <v>644</v>
      </c>
      <c r="BV88" s="431"/>
      <c r="BW88" s="280" t="s">
        <v>644</v>
      </c>
      <c r="BX88" s="280" t="s">
        <v>644</v>
      </c>
      <c r="BY88" s="280" t="s">
        <v>644</v>
      </c>
      <c r="BZ88" s="280" t="s">
        <v>644</v>
      </c>
      <c r="CA88" s="281" t="s">
        <v>644</v>
      </c>
      <c r="CB88" s="279" t="s">
        <v>644</v>
      </c>
      <c r="CC88" s="431"/>
      <c r="CD88" s="280" t="s">
        <v>644</v>
      </c>
      <c r="CE88" s="280" t="s">
        <v>644</v>
      </c>
      <c r="CF88" s="280" t="s">
        <v>644</v>
      </c>
      <c r="CG88" s="280" t="s">
        <v>644</v>
      </c>
      <c r="CH88" s="281" t="s">
        <v>644</v>
      </c>
      <c r="CI88" s="279" t="s">
        <v>644</v>
      </c>
      <c r="CJ88" s="431"/>
      <c r="CK88" s="280" t="s">
        <v>644</v>
      </c>
      <c r="CL88" s="280" t="s">
        <v>644</v>
      </c>
      <c r="CM88" s="280" t="s">
        <v>644</v>
      </c>
      <c r="CN88" s="280" t="s">
        <v>644</v>
      </c>
      <c r="CO88" s="281" t="s">
        <v>644</v>
      </c>
      <c r="CP88" s="279" t="s">
        <v>644</v>
      </c>
      <c r="CQ88" s="431"/>
      <c r="CR88" s="280" t="s">
        <v>644</v>
      </c>
      <c r="CS88" s="280" t="s">
        <v>644</v>
      </c>
      <c r="CT88" s="280" t="s">
        <v>644</v>
      </c>
      <c r="CU88" s="280" t="s">
        <v>644</v>
      </c>
      <c r="CV88" s="281" t="s">
        <v>644</v>
      </c>
      <c r="CW88" s="279" t="s">
        <v>644</v>
      </c>
      <c r="CX88" s="431"/>
      <c r="CY88" s="280" t="s">
        <v>644</v>
      </c>
      <c r="CZ88" s="280" t="s">
        <v>644</v>
      </c>
      <c r="DA88" s="280" t="s">
        <v>644</v>
      </c>
      <c r="DB88" s="280" t="s">
        <v>644</v>
      </c>
      <c r="DC88" s="281" t="s">
        <v>644</v>
      </c>
      <c r="DD88" s="279" t="s">
        <v>644</v>
      </c>
      <c r="DE88" s="431"/>
      <c r="DF88" s="280" t="s">
        <v>644</v>
      </c>
      <c r="DG88" s="280" t="s">
        <v>644</v>
      </c>
      <c r="DH88" s="280" t="s">
        <v>644</v>
      </c>
      <c r="DI88" s="280" t="s">
        <v>644</v>
      </c>
      <c r="DJ88" s="281" t="s">
        <v>644</v>
      </c>
      <c r="DK88" s="279" t="s">
        <v>644</v>
      </c>
      <c r="DL88" s="431"/>
      <c r="DM88" s="280" t="s">
        <v>644</v>
      </c>
      <c r="DN88" s="280" t="s">
        <v>644</v>
      </c>
      <c r="DO88" s="280" t="s">
        <v>644</v>
      </c>
      <c r="DP88" s="280" t="s">
        <v>644</v>
      </c>
      <c r="DQ88" s="281" t="s">
        <v>644</v>
      </c>
      <c r="DR88" s="364" t="s">
        <v>644</v>
      </c>
      <c r="DS88" s="365"/>
      <c r="DT88" s="365" t="s">
        <v>644</v>
      </c>
      <c r="DU88" s="365" t="s">
        <v>644</v>
      </c>
      <c r="DV88" s="365" t="s">
        <v>644</v>
      </c>
      <c r="DW88" s="365" t="s">
        <v>644</v>
      </c>
      <c r="DX88" s="366" t="s">
        <v>644</v>
      </c>
      <c r="DY88" s="364" t="s">
        <v>644</v>
      </c>
      <c r="DZ88" s="365"/>
      <c r="EA88" s="365" t="s">
        <v>644</v>
      </c>
      <c r="EB88" s="365" t="s">
        <v>644</v>
      </c>
      <c r="EC88" s="365" t="s">
        <v>644</v>
      </c>
      <c r="ED88" s="365" t="s">
        <v>644</v>
      </c>
      <c r="EE88" s="366" t="s">
        <v>644</v>
      </c>
      <c r="EF88" s="279" t="s">
        <v>644</v>
      </c>
      <c r="EG88" s="431"/>
      <c r="EH88" s="280" t="s">
        <v>644</v>
      </c>
      <c r="EI88" s="280" t="s">
        <v>644</v>
      </c>
      <c r="EJ88" s="280" t="s">
        <v>644</v>
      </c>
      <c r="EK88" s="280" t="s">
        <v>644</v>
      </c>
      <c r="EL88" s="281" t="s">
        <v>644</v>
      </c>
      <c r="EM88" s="364" t="s">
        <v>644</v>
      </c>
      <c r="EN88" s="365"/>
      <c r="EO88" s="365" t="s">
        <v>644</v>
      </c>
      <c r="EP88" s="365" t="s">
        <v>644</v>
      </c>
      <c r="EQ88" s="365" t="s">
        <v>644</v>
      </c>
      <c r="ER88" s="365" t="s">
        <v>644</v>
      </c>
      <c r="ES88" s="366" t="s">
        <v>644</v>
      </c>
      <c r="ET88" s="279" t="s">
        <v>644</v>
      </c>
      <c r="EU88" s="431"/>
      <c r="EV88" s="280" t="s">
        <v>644</v>
      </c>
      <c r="EW88" s="280" t="s">
        <v>644</v>
      </c>
      <c r="EX88" s="280" t="s">
        <v>644</v>
      </c>
      <c r="EY88" s="280" t="s">
        <v>644</v>
      </c>
      <c r="EZ88" s="281" t="s">
        <v>644</v>
      </c>
      <c r="FA88" s="279" t="s">
        <v>644</v>
      </c>
      <c r="FB88" s="201"/>
      <c r="FC88" s="280" t="s">
        <v>644</v>
      </c>
      <c r="FD88" s="280" t="s">
        <v>644</v>
      </c>
      <c r="FE88" s="280" t="s">
        <v>644</v>
      </c>
      <c r="FF88" s="280" t="s">
        <v>644</v>
      </c>
      <c r="FG88" s="281" t="s">
        <v>644</v>
      </c>
      <c r="FH88" s="279" t="s">
        <v>644</v>
      </c>
      <c r="FI88" s="280"/>
      <c r="FJ88" s="280" t="s">
        <v>644</v>
      </c>
      <c r="FK88" s="280" t="s">
        <v>644</v>
      </c>
      <c r="FL88" s="280" t="s">
        <v>644</v>
      </c>
      <c r="FM88" s="280" t="s">
        <v>644</v>
      </c>
      <c r="FN88" s="281" t="s">
        <v>644</v>
      </c>
      <c r="FO88" s="279" t="s">
        <v>644</v>
      </c>
      <c r="FP88" s="280"/>
      <c r="FQ88" s="280" t="s">
        <v>644</v>
      </c>
      <c r="FR88" s="280" t="s">
        <v>644</v>
      </c>
      <c r="FS88" s="280" t="s">
        <v>644</v>
      </c>
      <c r="FT88" s="280" t="s">
        <v>644</v>
      </c>
      <c r="FU88" s="281" t="s">
        <v>644</v>
      </c>
      <c r="FV88" s="279" t="s">
        <v>644</v>
      </c>
      <c r="FW88" s="280"/>
      <c r="FX88" s="280" t="s">
        <v>644</v>
      </c>
      <c r="FY88" s="280" t="s">
        <v>644</v>
      </c>
      <c r="FZ88" s="280" t="s">
        <v>644</v>
      </c>
      <c r="GA88" s="280" t="s">
        <v>644</v>
      </c>
      <c r="GB88" s="281" t="s">
        <v>644</v>
      </c>
      <c r="GC88" s="364" t="s">
        <v>644</v>
      </c>
      <c r="GD88" s="365"/>
      <c r="GE88" s="365" t="s">
        <v>644</v>
      </c>
      <c r="GF88" s="365" t="s">
        <v>644</v>
      </c>
      <c r="GG88" s="365" t="s">
        <v>644</v>
      </c>
      <c r="GH88" s="365" t="s">
        <v>644</v>
      </c>
      <c r="GI88" s="366" t="s">
        <v>644</v>
      </c>
      <c r="GJ88" s="279" t="s">
        <v>644</v>
      </c>
      <c r="GK88" s="201"/>
      <c r="GL88" s="280" t="s">
        <v>644</v>
      </c>
      <c r="GM88" s="280" t="s">
        <v>644</v>
      </c>
      <c r="GN88" s="280" t="s">
        <v>644</v>
      </c>
      <c r="GO88" s="280" t="s">
        <v>644</v>
      </c>
      <c r="GP88" s="281" t="s">
        <v>644</v>
      </c>
      <c r="GQ88" s="279" t="s">
        <v>644</v>
      </c>
      <c r="GR88" s="201"/>
      <c r="GS88" s="280" t="s">
        <v>644</v>
      </c>
      <c r="GT88" s="280" t="s">
        <v>644</v>
      </c>
      <c r="GU88" s="280" t="s">
        <v>644</v>
      </c>
      <c r="GV88" s="280" t="s">
        <v>644</v>
      </c>
      <c r="GW88" s="281" t="s">
        <v>644</v>
      </c>
      <c r="GX88" s="364" t="s">
        <v>644</v>
      </c>
      <c r="GY88" s="365"/>
      <c r="GZ88" s="365" t="s">
        <v>644</v>
      </c>
      <c r="HA88" s="365" t="s">
        <v>644</v>
      </c>
      <c r="HB88" s="365" t="s">
        <v>644</v>
      </c>
      <c r="HC88" s="365" t="s">
        <v>644</v>
      </c>
      <c r="HD88" s="366" t="s">
        <v>644</v>
      </c>
      <c r="HE88" s="279" t="s">
        <v>644</v>
      </c>
      <c r="HF88" s="414"/>
      <c r="HG88" s="280" t="s">
        <v>644</v>
      </c>
      <c r="HH88" s="280" t="s">
        <v>644</v>
      </c>
      <c r="HI88" s="280" t="s">
        <v>644</v>
      </c>
      <c r="HJ88" s="280" t="s">
        <v>644</v>
      </c>
      <c r="HK88" s="281" t="s">
        <v>644</v>
      </c>
      <c r="HL88" s="279" t="s">
        <v>644</v>
      </c>
      <c r="HM88" s="280"/>
      <c r="HN88" s="280" t="s">
        <v>644</v>
      </c>
      <c r="HO88" s="280" t="s">
        <v>644</v>
      </c>
      <c r="HP88" s="280" t="s">
        <v>644</v>
      </c>
      <c r="HQ88" s="280" t="s">
        <v>644</v>
      </c>
      <c r="HR88" s="281" t="s">
        <v>644</v>
      </c>
      <c r="HS88" s="279" t="s">
        <v>644</v>
      </c>
      <c r="HT88" s="423">
        <v>0</v>
      </c>
      <c r="HU88" s="280" t="s">
        <v>644</v>
      </c>
      <c r="HV88" s="280" t="s">
        <v>644</v>
      </c>
      <c r="HW88" s="280" t="s">
        <v>644</v>
      </c>
      <c r="HX88" s="280" t="s">
        <v>644</v>
      </c>
      <c r="HY88" s="281" t="s">
        <v>644</v>
      </c>
      <c r="HZ88" s="364" t="s">
        <v>644</v>
      </c>
      <c r="IA88" s="365"/>
      <c r="IB88" s="365" t="s">
        <v>644</v>
      </c>
      <c r="IC88" s="365" t="s">
        <v>644</v>
      </c>
      <c r="ID88" s="365" t="s">
        <v>644</v>
      </c>
      <c r="IE88" s="365" t="s">
        <v>644</v>
      </c>
      <c r="IF88" s="366" t="s">
        <v>644</v>
      </c>
    </row>
    <row r="89" spans="1:240" ht="30" customHeight="1" x14ac:dyDescent="0.3">
      <c r="A89" s="174"/>
      <c r="B89" s="184"/>
      <c r="C89" s="187" t="s">
        <v>608</v>
      </c>
      <c r="D89" s="200" t="s">
        <v>689</v>
      </c>
      <c r="E89" s="187" t="s">
        <v>644</v>
      </c>
      <c r="F89" s="202"/>
      <c r="G89" s="201"/>
      <c r="H89" s="203"/>
      <c r="J89" s="364" t="s">
        <v>644</v>
      </c>
      <c r="K89" s="365"/>
      <c r="L89" s="365" t="s">
        <v>644</v>
      </c>
      <c r="M89" s="365" t="s">
        <v>644</v>
      </c>
      <c r="N89" s="365" t="s">
        <v>644</v>
      </c>
      <c r="O89" s="365" t="s">
        <v>644</v>
      </c>
      <c r="P89" s="366" t="s">
        <v>644</v>
      </c>
      <c r="Q89" s="279" t="s">
        <v>644</v>
      </c>
      <c r="R89" s="431"/>
      <c r="S89" s="280" t="s">
        <v>644</v>
      </c>
      <c r="T89" s="280" t="s">
        <v>644</v>
      </c>
      <c r="U89" s="280" t="s">
        <v>644</v>
      </c>
      <c r="V89" s="280" t="s">
        <v>644</v>
      </c>
      <c r="W89" s="281" t="s">
        <v>644</v>
      </c>
      <c r="X89" s="279" t="s">
        <v>644</v>
      </c>
      <c r="Y89" s="431"/>
      <c r="Z89" s="280" t="s">
        <v>644</v>
      </c>
      <c r="AA89" s="280" t="s">
        <v>644</v>
      </c>
      <c r="AB89" s="280" t="s">
        <v>644</v>
      </c>
      <c r="AC89" s="280" t="s">
        <v>644</v>
      </c>
      <c r="AD89" s="281" t="s">
        <v>644</v>
      </c>
      <c r="AE89" s="279" t="s">
        <v>644</v>
      </c>
      <c r="AF89" s="431"/>
      <c r="AG89" s="280" t="s">
        <v>644</v>
      </c>
      <c r="AH89" s="280" t="s">
        <v>644</v>
      </c>
      <c r="AI89" s="280" t="s">
        <v>644</v>
      </c>
      <c r="AJ89" s="280" t="s">
        <v>644</v>
      </c>
      <c r="AK89" s="281" t="s">
        <v>644</v>
      </c>
      <c r="AL89" s="364" t="s">
        <v>644</v>
      </c>
      <c r="AM89" s="365"/>
      <c r="AN89" s="365" t="s">
        <v>644</v>
      </c>
      <c r="AO89" s="365" t="s">
        <v>644</v>
      </c>
      <c r="AP89" s="365" t="s">
        <v>644</v>
      </c>
      <c r="AQ89" s="365" t="s">
        <v>644</v>
      </c>
      <c r="AR89" s="366" t="s">
        <v>644</v>
      </c>
      <c r="AS89" s="279" t="s">
        <v>644</v>
      </c>
      <c r="AT89" s="187"/>
      <c r="AU89" s="280" t="s">
        <v>644</v>
      </c>
      <c r="AV89" s="280" t="s">
        <v>644</v>
      </c>
      <c r="AW89" s="280" t="s">
        <v>644</v>
      </c>
      <c r="AX89" s="280" t="s">
        <v>644</v>
      </c>
      <c r="AY89" s="281" t="s">
        <v>644</v>
      </c>
      <c r="AZ89" s="279" t="s">
        <v>644</v>
      </c>
      <c r="BA89" s="431"/>
      <c r="BB89" s="280" t="s">
        <v>644</v>
      </c>
      <c r="BC89" s="280" t="s">
        <v>644</v>
      </c>
      <c r="BD89" s="280" t="s">
        <v>644</v>
      </c>
      <c r="BE89" s="280" t="s">
        <v>644</v>
      </c>
      <c r="BF89" s="281" t="s">
        <v>644</v>
      </c>
      <c r="BG89" s="279" t="s">
        <v>644</v>
      </c>
      <c r="BH89" s="431"/>
      <c r="BI89" s="280" t="s">
        <v>644</v>
      </c>
      <c r="BJ89" s="280" t="s">
        <v>644</v>
      </c>
      <c r="BK89" s="280" t="s">
        <v>644</v>
      </c>
      <c r="BL89" s="280" t="s">
        <v>644</v>
      </c>
      <c r="BM89" s="281" t="s">
        <v>644</v>
      </c>
      <c r="BN89" s="279" t="s">
        <v>644</v>
      </c>
      <c r="BO89" s="201"/>
      <c r="BP89" s="280" t="s">
        <v>644</v>
      </c>
      <c r="BQ89" s="280" t="s">
        <v>644</v>
      </c>
      <c r="BR89" s="280" t="s">
        <v>644</v>
      </c>
      <c r="BS89" s="280" t="s">
        <v>644</v>
      </c>
      <c r="BT89" s="281" t="s">
        <v>644</v>
      </c>
      <c r="BU89" s="279" t="s">
        <v>644</v>
      </c>
      <c r="BV89" s="431"/>
      <c r="BW89" s="280" t="s">
        <v>644</v>
      </c>
      <c r="BX89" s="280" t="s">
        <v>644</v>
      </c>
      <c r="BY89" s="280" t="s">
        <v>644</v>
      </c>
      <c r="BZ89" s="280" t="s">
        <v>644</v>
      </c>
      <c r="CA89" s="281" t="s">
        <v>644</v>
      </c>
      <c r="CB89" s="279" t="s">
        <v>644</v>
      </c>
      <c r="CC89" s="431"/>
      <c r="CD89" s="280" t="s">
        <v>644</v>
      </c>
      <c r="CE89" s="280" t="s">
        <v>644</v>
      </c>
      <c r="CF89" s="280" t="s">
        <v>644</v>
      </c>
      <c r="CG89" s="280" t="s">
        <v>644</v>
      </c>
      <c r="CH89" s="281" t="s">
        <v>644</v>
      </c>
      <c r="CI89" s="279" t="s">
        <v>644</v>
      </c>
      <c r="CJ89" s="431"/>
      <c r="CK89" s="280" t="s">
        <v>644</v>
      </c>
      <c r="CL89" s="280" t="s">
        <v>644</v>
      </c>
      <c r="CM89" s="280" t="s">
        <v>644</v>
      </c>
      <c r="CN89" s="280" t="s">
        <v>644</v>
      </c>
      <c r="CO89" s="281" t="s">
        <v>644</v>
      </c>
      <c r="CP89" s="279" t="s">
        <v>644</v>
      </c>
      <c r="CQ89" s="431"/>
      <c r="CR89" s="280" t="s">
        <v>644</v>
      </c>
      <c r="CS89" s="280" t="s">
        <v>644</v>
      </c>
      <c r="CT89" s="280" t="s">
        <v>644</v>
      </c>
      <c r="CU89" s="280" t="s">
        <v>644</v>
      </c>
      <c r="CV89" s="281" t="s">
        <v>644</v>
      </c>
      <c r="CW89" s="279" t="s">
        <v>644</v>
      </c>
      <c r="CX89" s="431"/>
      <c r="CY89" s="280" t="s">
        <v>644</v>
      </c>
      <c r="CZ89" s="280" t="s">
        <v>644</v>
      </c>
      <c r="DA89" s="280" t="s">
        <v>644</v>
      </c>
      <c r="DB89" s="280" t="s">
        <v>644</v>
      </c>
      <c r="DC89" s="281" t="s">
        <v>644</v>
      </c>
      <c r="DD89" s="279" t="s">
        <v>644</v>
      </c>
      <c r="DE89" s="431"/>
      <c r="DF89" s="280" t="s">
        <v>644</v>
      </c>
      <c r="DG89" s="280" t="s">
        <v>644</v>
      </c>
      <c r="DH89" s="280" t="s">
        <v>644</v>
      </c>
      <c r="DI89" s="280" t="s">
        <v>644</v>
      </c>
      <c r="DJ89" s="281" t="s">
        <v>644</v>
      </c>
      <c r="DK89" s="279" t="s">
        <v>644</v>
      </c>
      <c r="DL89" s="431"/>
      <c r="DM89" s="280" t="s">
        <v>644</v>
      </c>
      <c r="DN89" s="280" t="s">
        <v>644</v>
      </c>
      <c r="DO89" s="280" t="s">
        <v>644</v>
      </c>
      <c r="DP89" s="280" t="s">
        <v>644</v>
      </c>
      <c r="DQ89" s="281" t="s">
        <v>644</v>
      </c>
      <c r="DR89" s="364" t="s">
        <v>644</v>
      </c>
      <c r="DS89" s="365"/>
      <c r="DT89" s="365" t="s">
        <v>644</v>
      </c>
      <c r="DU89" s="365" t="s">
        <v>644</v>
      </c>
      <c r="DV89" s="365" t="s">
        <v>644</v>
      </c>
      <c r="DW89" s="365" t="s">
        <v>644</v>
      </c>
      <c r="DX89" s="366" t="s">
        <v>644</v>
      </c>
      <c r="DY89" s="364" t="s">
        <v>644</v>
      </c>
      <c r="DZ89" s="365"/>
      <c r="EA89" s="365" t="s">
        <v>644</v>
      </c>
      <c r="EB89" s="365" t="s">
        <v>644</v>
      </c>
      <c r="EC89" s="365" t="s">
        <v>644</v>
      </c>
      <c r="ED89" s="365" t="s">
        <v>644</v>
      </c>
      <c r="EE89" s="366" t="s">
        <v>644</v>
      </c>
      <c r="EF89" s="279" t="s">
        <v>644</v>
      </c>
      <c r="EG89" s="431"/>
      <c r="EH89" s="280" t="s">
        <v>644</v>
      </c>
      <c r="EI89" s="280" t="s">
        <v>644</v>
      </c>
      <c r="EJ89" s="280" t="s">
        <v>644</v>
      </c>
      <c r="EK89" s="280" t="s">
        <v>644</v>
      </c>
      <c r="EL89" s="281" t="s">
        <v>644</v>
      </c>
      <c r="EM89" s="364" t="s">
        <v>644</v>
      </c>
      <c r="EN89" s="365"/>
      <c r="EO89" s="365" t="s">
        <v>644</v>
      </c>
      <c r="EP89" s="365" t="s">
        <v>644</v>
      </c>
      <c r="EQ89" s="365" t="s">
        <v>644</v>
      </c>
      <c r="ER89" s="365" t="s">
        <v>644</v>
      </c>
      <c r="ES89" s="366" t="s">
        <v>644</v>
      </c>
      <c r="ET89" s="279" t="s">
        <v>644</v>
      </c>
      <c r="EU89" s="431"/>
      <c r="EV89" s="280" t="s">
        <v>644</v>
      </c>
      <c r="EW89" s="280" t="s">
        <v>644</v>
      </c>
      <c r="EX89" s="280" t="s">
        <v>644</v>
      </c>
      <c r="EY89" s="280" t="s">
        <v>644</v>
      </c>
      <c r="EZ89" s="281" t="s">
        <v>644</v>
      </c>
      <c r="FA89" s="279" t="s">
        <v>644</v>
      </c>
      <c r="FB89" s="201"/>
      <c r="FC89" s="280" t="s">
        <v>644</v>
      </c>
      <c r="FD89" s="280" t="s">
        <v>644</v>
      </c>
      <c r="FE89" s="280" t="s">
        <v>644</v>
      </c>
      <c r="FF89" s="280" t="s">
        <v>644</v>
      </c>
      <c r="FG89" s="281" t="s">
        <v>644</v>
      </c>
      <c r="FH89" s="279" t="s">
        <v>644</v>
      </c>
      <c r="FI89" s="280"/>
      <c r="FJ89" s="280" t="s">
        <v>644</v>
      </c>
      <c r="FK89" s="280" t="s">
        <v>644</v>
      </c>
      <c r="FL89" s="280" t="s">
        <v>644</v>
      </c>
      <c r="FM89" s="280" t="s">
        <v>644</v>
      </c>
      <c r="FN89" s="281" t="s">
        <v>644</v>
      </c>
      <c r="FO89" s="279" t="s">
        <v>644</v>
      </c>
      <c r="FP89" s="280"/>
      <c r="FQ89" s="280" t="s">
        <v>644</v>
      </c>
      <c r="FR89" s="280" t="s">
        <v>644</v>
      </c>
      <c r="FS89" s="280" t="s">
        <v>644</v>
      </c>
      <c r="FT89" s="280" t="s">
        <v>644</v>
      </c>
      <c r="FU89" s="281" t="s">
        <v>644</v>
      </c>
      <c r="FV89" s="279" t="s">
        <v>644</v>
      </c>
      <c r="FW89" s="280"/>
      <c r="FX89" s="280" t="s">
        <v>644</v>
      </c>
      <c r="FY89" s="280" t="s">
        <v>644</v>
      </c>
      <c r="FZ89" s="280" t="s">
        <v>644</v>
      </c>
      <c r="GA89" s="280" t="s">
        <v>644</v>
      </c>
      <c r="GB89" s="281" t="s">
        <v>644</v>
      </c>
      <c r="GC89" s="364" t="s">
        <v>644</v>
      </c>
      <c r="GD89" s="365"/>
      <c r="GE89" s="365" t="s">
        <v>644</v>
      </c>
      <c r="GF89" s="365" t="s">
        <v>644</v>
      </c>
      <c r="GG89" s="365" t="s">
        <v>644</v>
      </c>
      <c r="GH89" s="365" t="s">
        <v>644</v>
      </c>
      <c r="GI89" s="366" t="s">
        <v>644</v>
      </c>
      <c r="GJ89" s="279" t="s">
        <v>644</v>
      </c>
      <c r="GK89" s="201"/>
      <c r="GL89" s="280" t="s">
        <v>644</v>
      </c>
      <c r="GM89" s="280" t="s">
        <v>644</v>
      </c>
      <c r="GN89" s="280" t="s">
        <v>644</v>
      </c>
      <c r="GO89" s="280" t="s">
        <v>644</v>
      </c>
      <c r="GP89" s="281" t="s">
        <v>644</v>
      </c>
      <c r="GQ89" s="279" t="s">
        <v>644</v>
      </c>
      <c r="GR89" s="201"/>
      <c r="GS89" s="280" t="s">
        <v>644</v>
      </c>
      <c r="GT89" s="280" t="s">
        <v>644</v>
      </c>
      <c r="GU89" s="280" t="s">
        <v>644</v>
      </c>
      <c r="GV89" s="280" t="s">
        <v>644</v>
      </c>
      <c r="GW89" s="281" t="s">
        <v>644</v>
      </c>
      <c r="GX89" s="364" t="s">
        <v>644</v>
      </c>
      <c r="GY89" s="365"/>
      <c r="GZ89" s="365" t="s">
        <v>644</v>
      </c>
      <c r="HA89" s="365" t="s">
        <v>644</v>
      </c>
      <c r="HB89" s="365" t="s">
        <v>644</v>
      </c>
      <c r="HC89" s="365" t="s">
        <v>644</v>
      </c>
      <c r="HD89" s="366" t="s">
        <v>644</v>
      </c>
      <c r="HE89" s="279" t="s">
        <v>644</v>
      </c>
      <c r="HF89" s="414"/>
      <c r="HG89" s="280" t="s">
        <v>644</v>
      </c>
      <c r="HH89" s="280" t="s">
        <v>644</v>
      </c>
      <c r="HI89" s="280" t="s">
        <v>644</v>
      </c>
      <c r="HJ89" s="280" t="s">
        <v>644</v>
      </c>
      <c r="HK89" s="281" t="s">
        <v>644</v>
      </c>
      <c r="HL89" s="279" t="s">
        <v>644</v>
      </c>
      <c r="HM89" s="280"/>
      <c r="HN89" s="280" t="s">
        <v>644</v>
      </c>
      <c r="HO89" s="280" t="s">
        <v>644</v>
      </c>
      <c r="HP89" s="280" t="s">
        <v>644</v>
      </c>
      <c r="HQ89" s="280" t="s">
        <v>644</v>
      </c>
      <c r="HR89" s="281" t="s">
        <v>644</v>
      </c>
      <c r="HS89" s="279" t="s">
        <v>644</v>
      </c>
      <c r="HT89" s="423">
        <v>0</v>
      </c>
      <c r="HU89" s="280" t="s">
        <v>644</v>
      </c>
      <c r="HV89" s="280" t="s">
        <v>644</v>
      </c>
      <c r="HW89" s="280" t="s">
        <v>644</v>
      </c>
      <c r="HX89" s="280" t="s">
        <v>644</v>
      </c>
      <c r="HY89" s="281" t="s">
        <v>644</v>
      </c>
      <c r="HZ89" s="364" t="s">
        <v>644</v>
      </c>
      <c r="IA89" s="365"/>
      <c r="IB89" s="365" t="s">
        <v>644</v>
      </c>
      <c r="IC89" s="365" t="s">
        <v>644</v>
      </c>
      <c r="ID89" s="365" t="s">
        <v>644</v>
      </c>
      <c r="IE89" s="365" t="s">
        <v>644</v>
      </c>
      <c r="IF89" s="366" t="s">
        <v>644</v>
      </c>
    </row>
    <row r="90" spans="1:240" ht="30" customHeight="1" x14ac:dyDescent="0.3">
      <c r="A90" s="174"/>
      <c r="B90" s="192">
        <v>8.0009999999999994</v>
      </c>
      <c r="C90" s="193">
        <v>12031</v>
      </c>
      <c r="D90" s="194" t="s">
        <v>690</v>
      </c>
      <c r="E90" s="193" t="s">
        <v>691</v>
      </c>
      <c r="F90" s="195">
        <v>463</v>
      </c>
      <c r="G90" s="196">
        <v>247385</v>
      </c>
      <c r="H90" s="197">
        <f t="shared" ref="H90:H95" si="1730">ROUND(G90*(1+$F$188),0)</f>
        <v>321601</v>
      </c>
      <c r="J90" s="356">
        <f t="shared" ref="J90:J95" si="1731">+$F90</f>
        <v>463</v>
      </c>
      <c r="K90" s="357"/>
      <c r="L90" s="358">
        <f t="shared" ref="L90:L153" si="1732">ROUND(K90,0)</f>
        <v>0</v>
      </c>
      <c r="M90" s="358">
        <f t="shared" ref="M90:M153" si="1733">ROUND(L90*(1+K$188),0)</f>
        <v>0</v>
      </c>
      <c r="N90" s="359" t="str">
        <f t="shared" ref="N90:N95" si="1734">IF(M90&gt;$H90,"SOBRE PASA","CUMPLE")</f>
        <v>CUMPLE</v>
      </c>
      <c r="O90" s="358">
        <f t="shared" ref="O90:O95" si="1735">ROUND(L90*(1+K$181+K$182+K$183+K$188),0)</f>
        <v>0</v>
      </c>
      <c r="P90" s="360">
        <f t="shared" ref="P90:P153" si="1736">ROUND(O90*J90,0)</f>
        <v>0</v>
      </c>
      <c r="Q90" s="266">
        <f t="shared" ref="Q90:Q95" si="1737">+$F90</f>
        <v>463</v>
      </c>
      <c r="R90" s="267">
        <v>231492</v>
      </c>
      <c r="S90" s="268">
        <f t="shared" ref="S90:S95" si="1738">ROUND(R90,0)</f>
        <v>231492</v>
      </c>
      <c r="T90" s="268">
        <f t="shared" ref="T90:T95" si="1739">ROUND(S90*(1+R$188),0)</f>
        <v>300940</v>
      </c>
      <c r="U90" s="269" t="str">
        <f t="shared" ref="U90:U95" si="1740">IF(T90&gt;$H90,"SOBRE PASA","CUMPLE")</f>
        <v>CUMPLE</v>
      </c>
      <c r="V90" s="268">
        <f t="shared" ref="V90:V95" si="1741">ROUND(S90*(1+R$181+R$182+R$183+R$188),0)</f>
        <v>318965</v>
      </c>
      <c r="W90" s="270">
        <f t="shared" ref="W90:W95" si="1742">ROUND(V90*Q90,0)</f>
        <v>147680795</v>
      </c>
      <c r="X90" s="266">
        <f t="shared" ref="X90:X95" si="1743">+$F90</f>
        <v>463</v>
      </c>
      <c r="Y90" s="267">
        <v>245000</v>
      </c>
      <c r="Z90" s="268">
        <f t="shared" ref="Z90:Z95" si="1744">ROUND(Y90,0)</f>
        <v>245000</v>
      </c>
      <c r="AA90" s="268">
        <f t="shared" ref="AA90:AA95" si="1745">ROUND(Z90*(1+Y$188),0)</f>
        <v>318500</v>
      </c>
      <c r="AB90" s="269" t="str">
        <f t="shared" ref="AB90:AB95" si="1746">IF(AA90&gt;$H90,"SOBRE PASA","CUMPLE")</f>
        <v>CUMPLE</v>
      </c>
      <c r="AC90" s="268">
        <f t="shared" ref="AC90:AC95" si="1747">ROUND(Z90*(1+Y$181+Y$182+Y$183+Y$188),0)</f>
        <v>337577</v>
      </c>
      <c r="AD90" s="270">
        <f t="shared" ref="AD90:AD95" si="1748">ROUND(AC90*X90,0)</f>
        <v>156298151</v>
      </c>
      <c r="AE90" s="266">
        <f t="shared" ref="AE90:AE95" si="1749">+$F90</f>
        <v>463</v>
      </c>
      <c r="AF90" s="267">
        <v>229079</v>
      </c>
      <c r="AG90" s="268">
        <f t="shared" ref="AG90:AG95" si="1750">ROUND(AF90,0)</f>
        <v>229079</v>
      </c>
      <c r="AH90" s="268">
        <f t="shared" ref="AH90:AH95" si="1751">ROUND(AG90*(1+AF$188),0)</f>
        <v>297803</v>
      </c>
      <c r="AI90" s="269" t="str">
        <f t="shared" ref="AI90:AI95" si="1752">IF(AH90&gt;$H90,"SOBRE PASA","CUMPLE")</f>
        <v>CUMPLE</v>
      </c>
      <c r="AJ90" s="268">
        <f t="shared" ref="AJ90:AJ95" si="1753">ROUND(AG90*(1+AF$181+AF$182+AF$183+AF$188),0)</f>
        <v>315640</v>
      </c>
      <c r="AK90" s="270">
        <f t="shared" ref="AK90:AK95" si="1754">ROUND(AJ90*AE90,0)</f>
        <v>146141320</v>
      </c>
      <c r="AL90" s="356">
        <f t="shared" ref="AL90:AL95" si="1755">+$F90</f>
        <v>463</v>
      </c>
      <c r="AM90" s="357"/>
      <c r="AN90" s="358">
        <f t="shared" ref="AN90:AN95" si="1756">ROUND(AM90,0)</f>
        <v>0</v>
      </c>
      <c r="AO90" s="358">
        <f t="shared" ref="AO90:AO95" si="1757">ROUND(AN90*(1+AM$188),0)</f>
        <v>0</v>
      </c>
      <c r="AP90" s="359" t="str">
        <f t="shared" ref="AP90:AP95" si="1758">IF(AO90&gt;$H90,"SOBRE PASA","CUMPLE")</f>
        <v>CUMPLE</v>
      </c>
      <c r="AQ90" s="358">
        <f t="shared" ref="AQ90:AQ95" si="1759">ROUND(AN90*(1+AM$181+AM$182+AM$183+AM$188),0)</f>
        <v>0</v>
      </c>
      <c r="AR90" s="360">
        <f t="shared" ref="AR90:AR95" si="1760">ROUND(AQ90*AL90,0)</f>
        <v>0</v>
      </c>
      <c r="AS90" s="266">
        <f t="shared" ref="AS90:AS95" si="1761">+$F90</f>
        <v>463</v>
      </c>
      <c r="AT90" s="434">
        <v>223633</v>
      </c>
      <c r="AU90" s="268">
        <f t="shared" ref="AU90:AU95" si="1762">ROUND(AT90,0)</f>
        <v>223633</v>
      </c>
      <c r="AV90" s="268">
        <f t="shared" ref="AV90:AV95" si="1763">ROUND(AU90*(1+AT$188),0)</f>
        <v>290723</v>
      </c>
      <c r="AW90" s="269" t="str">
        <f t="shared" ref="AW90:AW95" si="1764">IF(AV90&gt;$H90,"SOBRE PASA","CUMPLE")</f>
        <v>CUMPLE</v>
      </c>
      <c r="AX90" s="268">
        <f t="shared" ref="AX90:AX95" si="1765">ROUND(AU90*(1+AT$181+AT$182+AT$183+AT$188),0)</f>
        <v>308136</v>
      </c>
      <c r="AY90" s="270">
        <f t="shared" ref="AY90:AY95" si="1766">ROUND(AX90*AS90,0)</f>
        <v>142666968</v>
      </c>
      <c r="AZ90" s="266">
        <f t="shared" ref="AZ90:AZ95" si="1767">+$F90</f>
        <v>463</v>
      </c>
      <c r="BA90" s="439">
        <v>235337</v>
      </c>
      <c r="BB90" s="268">
        <f t="shared" ref="BB90:BB95" si="1768">ROUND(BA90,0)</f>
        <v>235337</v>
      </c>
      <c r="BC90" s="268">
        <f t="shared" ref="BC90:BC95" si="1769">ROUND(BB90*(1+BA$188),0)</f>
        <v>305938</v>
      </c>
      <c r="BD90" s="269" t="str">
        <f t="shared" ref="BD90:BD95" si="1770">IF(BC90&gt;$H90,"SOBRE PASA","CUMPLE")</f>
        <v>CUMPLE</v>
      </c>
      <c r="BE90" s="268">
        <f t="shared" ref="BE90:BE95" si="1771">ROUND(BB90*(1+BA$181+BA$182+BA$183+BA$188),0)</f>
        <v>324263</v>
      </c>
      <c r="BF90" s="270">
        <f t="shared" ref="BF90:BF95" si="1772">ROUND(BE90*AZ90,0)</f>
        <v>150133769</v>
      </c>
      <c r="BG90" s="266">
        <f t="shared" ref="BG90:BG95" si="1773">+$F90</f>
        <v>463</v>
      </c>
      <c r="BH90" s="196">
        <v>233778</v>
      </c>
      <c r="BI90" s="268">
        <f t="shared" ref="BI90:BI95" si="1774">ROUND(BH90,0)</f>
        <v>233778</v>
      </c>
      <c r="BJ90" s="268">
        <f t="shared" ref="BJ90:BJ95" si="1775">ROUND(BI90*(1+BH$188),0)</f>
        <v>303911</v>
      </c>
      <c r="BK90" s="269" t="str">
        <f t="shared" ref="BK90:BK95" si="1776">IF(BJ90&gt;$H90,"SOBRE PASA","CUMPLE")</f>
        <v>CUMPLE</v>
      </c>
      <c r="BL90" s="268">
        <f t="shared" ref="BL90:BL95" si="1777">ROUND(BI90*(1+BH$181+BH$182+BH$183+BH$188),0)</f>
        <v>322115</v>
      </c>
      <c r="BM90" s="270">
        <f t="shared" ref="BM90:BM95" si="1778">ROUND(BL90*BG90,0)</f>
        <v>149139245</v>
      </c>
      <c r="BN90" s="266">
        <f t="shared" ref="BN90:BN95" si="1779">+$F90</f>
        <v>463</v>
      </c>
      <c r="BO90" s="196">
        <v>224375</v>
      </c>
      <c r="BP90" s="268">
        <f t="shared" ref="BP90:BP95" si="1780">ROUND(BO90,0)</f>
        <v>224375</v>
      </c>
      <c r="BQ90" s="268">
        <f t="shared" ref="BQ90:BQ95" si="1781">ROUND(BP90*(1+BO$188),0)</f>
        <v>291688</v>
      </c>
      <c r="BR90" s="269" t="str">
        <f t="shared" ref="BR90:BR95" si="1782">IF(BQ90&gt;$H90,"SOBRE PASA","CUMPLE")</f>
        <v>CUMPLE</v>
      </c>
      <c r="BS90" s="268">
        <f t="shared" ref="BS90:BS95" si="1783">ROUND(BP90*(1+BO$181+BO$182+BO$183+BO$188),0)</f>
        <v>309159</v>
      </c>
      <c r="BT90" s="270">
        <f t="shared" ref="BT90:BT95" si="1784">ROUND(BS90*BN90,0)</f>
        <v>143140617</v>
      </c>
      <c r="BU90" s="266">
        <f t="shared" ref="BU90:BU95" si="1785">+$F90</f>
        <v>463</v>
      </c>
      <c r="BV90" s="441">
        <v>235040</v>
      </c>
      <c r="BW90" s="268">
        <f t="shared" ref="BW90:BW95" si="1786">ROUND(BV90,0)</f>
        <v>235040</v>
      </c>
      <c r="BX90" s="268">
        <f t="shared" ref="BX90:BX95" si="1787">ROUND(BW90*(1+BV$188),0)</f>
        <v>305552</v>
      </c>
      <c r="BY90" s="269" t="str">
        <f t="shared" ref="BY90:BY95" si="1788">IF(BX90&gt;$H90,"SOBRE PASA","CUMPLE")</f>
        <v>CUMPLE</v>
      </c>
      <c r="BZ90" s="268">
        <f t="shared" ref="BZ90:BZ95" si="1789">ROUND(BW90*(1+BV$181+BV$182+BV$183+BV$188),0)</f>
        <v>323854</v>
      </c>
      <c r="CA90" s="270">
        <f t="shared" ref="CA90:CA95" si="1790">ROUND(BZ90*BU90,0)</f>
        <v>149944402</v>
      </c>
      <c r="CB90" s="266">
        <f t="shared" ref="CB90:CB95" si="1791">+$F90</f>
        <v>463</v>
      </c>
      <c r="CC90" s="267">
        <v>229324</v>
      </c>
      <c r="CD90" s="268">
        <f t="shared" ref="CD90:CD95" si="1792">ROUND(CC90,0)</f>
        <v>229324</v>
      </c>
      <c r="CE90" s="268">
        <f t="shared" ref="CE90:CE95" si="1793">ROUND(CD90*(1+CC$188),0)</f>
        <v>298121</v>
      </c>
      <c r="CF90" s="269" t="str">
        <f t="shared" ref="CF90:CF95" si="1794">IF(CE90&gt;$H90,"SOBRE PASA","CUMPLE")</f>
        <v>CUMPLE</v>
      </c>
      <c r="CG90" s="268">
        <f t="shared" ref="CG90:CG95" si="1795">ROUND(CD90*(1+CC$181+CC$182+CC$183+CC$188),0)</f>
        <v>315978</v>
      </c>
      <c r="CH90" s="270">
        <f t="shared" ref="CH90:CH95" si="1796">ROUND(CG90*CB90,0)</f>
        <v>146297814</v>
      </c>
      <c r="CI90" s="266">
        <f t="shared" ref="CI90:CI95" si="1797">+$F90</f>
        <v>463</v>
      </c>
      <c r="CJ90" s="267">
        <v>236500</v>
      </c>
      <c r="CK90" s="268">
        <f t="shared" ref="CK90:CK95" si="1798">ROUND(CJ90,0)</f>
        <v>236500</v>
      </c>
      <c r="CL90" s="268">
        <f t="shared" ref="CL90:CL95" si="1799">ROUND(CK90*(1+CJ$188),0)</f>
        <v>307450</v>
      </c>
      <c r="CM90" s="269" t="str">
        <f t="shared" ref="CM90:CM95" si="1800">IF(CL90&gt;$H90,"SOBRE PASA","CUMPLE")</f>
        <v>CUMPLE</v>
      </c>
      <c r="CN90" s="268">
        <f t="shared" ref="CN90:CN95" si="1801">ROUND(CK90*(1+CJ$181+CJ$182+CJ$183+CJ$188),0)</f>
        <v>325865</v>
      </c>
      <c r="CO90" s="270">
        <f t="shared" ref="CO90:CO95" si="1802">ROUND(CN90*CI90,0)</f>
        <v>150875495</v>
      </c>
      <c r="CP90" s="266">
        <f t="shared" ref="CP90:CP95" si="1803">+$F90</f>
        <v>463</v>
      </c>
      <c r="CQ90" s="267">
        <v>233581</v>
      </c>
      <c r="CR90" s="268">
        <f t="shared" ref="CR90:CR95" si="1804">ROUND(CQ90,0)</f>
        <v>233581</v>
      </c>
      <c r="CS90" s="268">
        <f t="shared" ref="CS90:CS95" si="1805">ROUND(CR90*(1+CQ$188),0)</f>
        <v>303655</v>
      </c>
      <c r="CT90" s="269" t="str">
        <f t="shared" ref="CT90:CT95" si="1806">IF(CS90&gt;$H90,"SOBRE PASA","CUMPLE")</f>
        <v>CUMPLE</v>
      </c>
      <c r="CU90" s="268">
        <f t="shared" ref="CU90:CU95" si="1807">ROUND(CR90*(1+CQ$181+CQ$182+CQ$183+CQ$188),0)</f>
        <v>321843</v>
      </c>
      <c r="CV90" s="270">
        <f t="shared" ref="CV90:CV95" si="1808">ROUND(CU90*CP90,0)</f>
        <v>149013309</v>
      </c>
      <c r="CW90" s="266">
        <f t="shared" ref="CW90:CW95" si="1809">+$F90</f>
        <v>463</v>
      </c>
      <c r="CX90" s="196">
        <v>235013</v>
      </c>
      <c r="CY90" s="268">
        <f t="shared" ref="CY90:CY95" si="1810">ROUND(CX90,0)</f>
        <v>235013</v>
      </c>
      <c r="CZ90" s="268">
        <f t="shared" ref="CZ90:CZ95" si="1811">ROUND(CY90*(1+CX$188),0)</f>
        <v>305517</v>
      </c>
      <c r="DA90" s="269" t="str">
        <f t="shared" ref="DA90:DA95" si="1812">IF(CZ90&gt;$H90,"SOBRE PASA","CUMPLE")</f>
        <v>CUMPLE</v>
      </c>
      <c r="DB90" s="268">
        <f t="shared" ref="DB90:DB95" si="1813">ROUND(CY90*(1+CX$181+CX$182+CX$183+CX$188),0)</f>
        <v>323816</v>
      </c>
      <c r="DC90" s="270">
        <f t="shared" ref="DC90:DC95" si="1814">ROUND(DB90*CW90,0)</f>
        <v>149926808</v>
      </c>
      <c r="DD90" s="266">
        <f t="shared" ref="DD90:DD95" si="1815">+$F90</f>
        <v>463</v>
      </c>
      <c r="DE90" s="267">
        <v>228287</v>
      </c>
      <c r="DF90" s="268">
        <f t="shared" ref="DF90:DF95" si="1816">ROUND(DE90,0)</f>
        <v>228287</v>
      </c>
      <c r="DG90" s="268">
        <f t="shared" ref="DG90:DG95" si="1817">ROUND(DF90*(1+DE$188),0)</f>
        <v>296773</v>
      </c>
      <c r="DH90" s="269" t="str">
        <f t="shared" ref="DH90:DH95" si="1818">IF(DG90&gt;$H90,"SOBRE PASA","CUMPLE")</f>
        <v>CUMPLE</v>
      </c>
      <c r="DI90" s="268">
        <f t="shared" ref="DI90:DI95" si="1819">ROUND(DF90*(1+DE$181+DE$182+DE$183+DE$188),0)</f>
        <v>314549</v>
      </c>
      <c r="DJ90" s="270">
        <f t="shared" ref="DJ90:DJ95" si="1820">ROUND(DI90*DD90,0)</f>
        <v>145636187</v>
      </c>
      <c r="DK90" s="266">
        <f t="shared" ref="DK90:DK95" si="1821">+$F90</f>
        <v>463</v>
      </c>
      <c r="DL90" s="267">
        <v>234274</v>
      </c>
      <c r="DM90" s="268">
        <f t="shared" ref="DM90:DM95" si="1822">ROUND(DL90,0)</f>
        <v>234274</v>
      </c>
      <c r="DN90" s="268">
        <f t="shared" ref="DN90:DN95" si="1823">ROUND(DM90*(1+DL$188),0)</f>
        <v>304556</v>
      </c>
      <c r="DO90" s="269" t="str">
        <f t="shared" ref="DO90:DO95" si="1824">IF(DN90&gt;$H90,"SOBRE PASA","CUMPLE")</f>
        <v>CUMPLE</v>
      </c>
      <c r="DP90" s="268">
        <f t="shared" ref="DP90:DP95" si="1825">ROUND(DM90*(1+DL$181+DL$182+DL$183+DL$188),0)</f>
        <v>322798</v>
      </c>
      <c r="DQ90" s="270">
        <f t="shared" ref="DQ90:DQ95" si="1826">ROUND(DP90*DK90,0)</f>
        <v>149455474</v>
      </c>
      <c r="DR90" s="356">
        <f t="shared" ref="DR90:DR95" si="1827">+$F90</f>
        <v>463</v>
      </c>
      <c r="DS90" s="357"/>
      <c r="DT90" s="358">
        <f t="shared" ref="DT90:DT95" si="1828">ROUND(DS90,0)</f>
        <v>0</v>
      </c>
      <c r="DU90" s="358">
        <f t="shared" ref="DU90:DU95" si="1829">ROUND(DT90*(1+DS$188),0)</f>
        <v>0</v>
      </c>
      <c r="DV90" s="359" t="str">
        <f t="shared" ref="DV90:DV95" si="1830">IF(DU90&gt;$H90,"SOBRE PASA","CUMPLE")</f>
        <v>CUMPLE</v>
      </c>
      <c r="DW90" s="358">
        <f t="shared" ref="DW90:DW95" si="1831">ROUND(DT90*(1+DS$181+DS$182+DS$183+DS$188),0)</f>
        <v>0</v>
      </c>
      <c r="DX90" s="360">
        <f t="shared" ref="DX90:DX95" si="1832">ROUND(DW90*DR90,0)</f>
        <v>0</v>
      </c>
      <c r="DY90" s="356">
        <f t="shared" ref="DY90:DY95" si="1833">+$F90</f>
        <v>463</v>
      </c>
      <c r="DZ90" s="357"/>
      <c r="EA90" s="358">
        <f t="shared" ref="EA90:EA95" si="1834">ROUND(DZ90,0)</f>
        <v>0</v>
      </c>
      <c r="EB90" s="358">
        <f t="shared" ref="EB90:EB95" si="1835">ROUND(EA90*(1+DZ$188),0)</f>
        <v>0</v>
      </c>
      <c r="EC90" s="359" t="str">
        <f t="shared" ref="EC90:EC95" si="1836">IF(EB90&gt;$H90,"SOBRE PASA","CUMPLE")</f>
        <v>CUMPLE</v>
      </c>
      <c r="ED90" s="358">
        <f t="shared" ref="ED90:ED95" si="1837">ROUND(EA90*(1+DZ$181+DZ$182+DZ$183+DZ$188),0)</f>
        <v>0</v>
      </c>
      <c r="EE90" s="360">
        <f t="shared" ref="EE90:EE95" si="1838">ROUND(ED90*DY90,0)</f>
        <v>0</v>
      </c>
      <c r="EF90" s="266">
        <f t="shared" ref="EF90:EF95" si="1839">+$F90</f>
        <v>463</v>
      </c>
      <c r="EG90" s="267">
        <v>228015</v>
      </c>
      <c r="EH90" s="268">
        <f t="shared" ref="EH90:EH95" si="1840">ROUND(EG90,0)</f>
        <v>228015</v>
      </c>
      <c r="EI90" s="268">
        <f t="shared" ref="EI90:EI95" si="1841">ROUND(EH90*(1+EG$188),0)</f>
        <v>296420</v>
      </c>
      <c r="EJ90" s="269" t="str">
        <f t="shared" ref="EJ90:EJ95" si="1842">IF(EI90&gt;$H90,"SOBRE PASA","CUMPLE")</f>
        <v>CUMPLE</v>
      </c>
      <c r="EK90" s="268">
        <f t="shared" ref="EK90:EK95" si="1843">ROUND(EH90*(1+EG$181+EG$182+EG$183+EG$188),0)</f>
        <v>314174</v>
      </c>
      <c r="EL90" s="270">
        <f t="shared" ref="EL90:EL95" si="1844">ROUND(EK90*EF90,0)</f>
        <v>145462562</v>
      </c>
      <c r="EM90" s="356">
        <f t="shared" ref="EM90:EM95" si="1845">+$F90</f>
        <v>463</v>
      </c>
      <c r="EN90" s="357"/>
      <c r="EO90" s="358">
        <f t="shared" ref="EO90:EO95" si="1846">ROUND(EN90,0)</f>
        <v>0</v>
      </c>
      <c r="EP90" s="358">
        <f t="shared" ref="EP90:EP95" si="1847">ROUND(EO90*(1+EN$188),0)</f>
        <v>0</v>
      </c>
      <c r="EQ90" s="359" t="str">
        <f t="shared" ref="EQ90:EQ95" si="1848">IF(EP90&gt;$H90,"SOBRE PASA","CUMPLE")</f>
        <v>CUMPLE</v>
      </c>
      <c r="ER90" s="358">
        <f t="shared" ref="ER90:ER95" si="1849">ROUND(EO90*(1+EN$181+EN$182+EN$183+EN$188),0)</f>
        <v>0</v>
      </c>
      <c r="ES90" s="360">
        <f t="shared" ref="ES90:ES95" si="1850">ROUND(ER90*EM90,0)</f>
        <v>0</v>
      </c>
      <c r="ET90" s="266">
        <f t="shared" ref="ET90:ET95" si="1851">+$F90</f>
        <v>463</v>
      </c>
      <c r="EU90" s="267">
        <v>228979</v>
      </c>
      <c r="EV90" s="268">
        <f t="shared" ref="EV90:EV95" si="1852">ROUND(EU90,0)</f>
        <v>228979</v>
      </c>
      <c r="EW90" s="268">
        <f t="shared" ref="EW90:EW95" si="1853">ROUND(EV90*(1+EU$188),0)</f>
        <v>297673</v>
      </c>
      <c r="EX90" s="269" t="str">
        <f t="shared" ref="EX90:EX95" si="1854">IF(EW90&gt;$H90,"SOBRE PASA","CUMPLE")</f>
        <v>CUMPLE</v>
      </c>
      <c r="EY90" s="268">
        <f t="shared" ref="EY90:EY95" si="1855">ROUND(EV90*(1+EU$181+EU$182+EU$183+EU$188),0)</f>
        <v>315502</v>
      </c>
      <c r="EZ90" s="270">
        <f t="shared" ref="EZ90:EZ95" si="1856">ROUND(EY90*ET90,0)</f>
        <v>146077426</v>
      </c>
      <c r="FA90" s="266">
        <f t="shared" ref="FA90:FA95" si="1857">+$F90</f>
        <v>463</v>
      </c>
      <c r="FB90" s="196">
        <v>234694</v>
      </c>
      <c r="FC90" s="268">
        <f t="shared" ref="FC90:FC95" si="1858">ROUND(FB90,0)</f>
        <v>234694</v>
      </c>
      <c r="FD90" s="268">
        <f t="shared" ref="FD90:FD95" si="1859">ROUND(FC90*(1+FB$188),0)</f>
        <v>305102</v>
      </c>
      <c r="FE90" s="269" t="str">
        <f t="shared" ref="FE90:FE95" si="1860">IF(FD90&gt;$H90,"SOBRE PASA","CUMPLE")</f>
        <v>CUMPLE</v>
      </c>
      <c r="FF90" s="268">
        <f t="shared" ref="FF90:FF95" si="1861">ROUND(FC90*(1+FB$181+FB$182+FB$183+FB$188),0)</f>
        <v>323377</v>
      </c>
      <c r="FG90" s="270">
        <f t="shared" ref="FG90:FG95" si="1862">ROUND(FF90*FA90,0)</f>
        <v>149723551</v>
      </c>
      <c r="FH90" s="266">
        <f t="shared" ref="FH90:FH95" si="1863">+$F90</f>
        <v>463</v>
      </c>
      <c r="FI90" s="267">
        <v>230721</v>
      </c>
      <c r="FJ90" s="268">
        <f t="shared" ref="FJ90:FJ95" si="1864">ROUND(FI90,0)</f>
        <v>230721</v>
      </c>
      <c r="FK90" s="268">
        <f t="shared" ref="FK90:FK95" si="1865">ROUND(FJ90*(1+FI$188),0)</f>
        <v>299937</v>
      </c>
      <c r="FL90" s="269" t="str">
        <f t="shared" ref="FL90:FL95" si="1866">IF(FK90&gt;$H90,"SOBRE PASA","CUMPLE")</f>
        <v>CUMPLE</v>
      </c>
      <c r="FM90" s="268">
        <f t="shared" ref="FM90:FM95" si="1867">ROUND(FJ90*(1+FI$181+FI$182+FI$183+FI$188),0)</f>
        <v>317903</v>
      </c>
      <c r="FN90" s="270">
        <f t="shared" ref="FN90:FN95" si="1868">ROUND(FM90*FH90,0)</f>
        <v>147189089</v>
      </c>
      <c r="FO90" s="266">
        <f t="shared" ref="FO90:FO95" si="1869">+$F90</f>
        <v>463</v>
      </c>
      <c r="FP90" s="267" t="s">
        <v>876</v>
      </c>
      <c r="FQ90" s="268">
        <f t="shared" ref="FQ90:FQ95" si="1870">ROUND(FP90,0)</f>
        <v>228895</v>
      </c>
      <c r="FR90" s="268">
        <f t="shared" ref="FR90:FR95" si="1871">ROUND(FQ90*(1+FP$188),0)</f>
        <v>297564</v>
      </c>
      <c r="FS90" s="269" t="str">
        <f t="shared" ref="FS90:FS95" si="1872">IF(FR90&gt;$H90,"SOBRE PASA","CUMPLE")</f>
        <v>CUMPLE</v>
      </c>
      <c r="FT90" s="268">
        <f t="shared" ref="FT90:FT95" si="1873">ROUND(FQ90*(1+FP$181+FP$182+FP$183+FP$188),0)</f>
        <v>315387</v>
      </c>
      <c r="FU90" s="270">
        <f t="shared" ref="FU90:FU95" si="1874">ROUND(FT90*FO90,0)</f>
        <v>146024181</v>
      </c>
      <c r="FV90" s="266">
        <f t="shared" ref="FV90:FV95" si="1875">+$F90</f>
        <v>463</v>
      </c>
      <c r="FW90" s="267">
        <v>232715</v>
      </c>
      <c r="FX90" s="268">
        <f t="shared" ref="FX90:FX95" si="1876">ROUND(FW90,0)</f>
        <v>232715</v>
      </c>
      <c r="FY90" s="268">
        <f t="shared" ref="FY90:FY95" si="1877">ROUND(FX90*(1+FW$188),0)</f>
        <v>302530</v>
      </c>
      <c r="FZ90" s="269" t="str">
        <f t="shared" ref="FZ90:FZ95" si="1878">IF(FY90&gt;$H90,"SOBRE PASA","CUMPLE")</f>
        <v>CUMPLE</v>
      </c>
      <c r="GA90" s="268">
        <f t="shared" ref="GA90:GA95" si="1879">ROUND(FX90*(1+FW$181+FW$182+FW$183+FW$188),0)</f>
        <v>320650</v>
      </c>
      <c r="GB90" s="270">
        <f t="shared" ref="GB90:GB95" si="1880">ROUND(GA90*FV90,0)</f>
        <v>148460950</v>
      </c>
      <c r="GC90" s="356">
        <f t="shared" ref="GC90:GC95" si="1881">+$F90</f>
        <v>463</v>
      </c>
      <c r="GD90" s="357"/>
      <c r="GE90" s="358">
        <f t="shared" ref="GE90:GE95" si="1882">ROUND(GD90,0)</f>
        <v>0</v>
      </c>
      <c r="GF90" s="358">
        <f t="shared" ref="GF90:GF95" si="1883">ROUND(GE90*(1+GD$188),0)</f>
        <v>0</v>
      </c>
      <c r="GG90" s="359" t="str">
        <f t="shared" ref="GG90:GG95" si="1884">IF(GF90&gt;$H90,"SOBRE PASA","CUMPLE")</f>
        <v>CUMPLE</v>
      </c>
      <c r="GH90" s="358">
        <f t="shared" ref="GH90:GH95" si="1885">ROUND(GE90*(1+GD$181+GD$182+GD$183+GD$188),0)</f>
        <v>0</v>
      </c>
      <c r="GI90" s="360">
        <f t="shared" ref="GI90:GI95" si="1886">ROUND(GH90*GC90,0)</f>
        <v>0</v>
      </c>
      <c r="GJ90" s="266">
        <f t="shared" ref="GJ90:GJ95" si="1887">+$F90</f>
        <v>463</v>
      </c>
      <c r="GK90" s="196">
        <v>235372</v>
      </c>
      <c r="GL90" s="268">
        <f t="shared" ref="GL90:GL95" si="1888">ROUND(GK90,0)</f>
        <v>235372</v>
      </c>
      <c r="GM90" s="268">
        <f t="shared" ref="GM90:GM95" si="1889">ROUND(GL90*(1+GK$188),0)</f>
        <v>305984</v>
      </c>
      <c r="GN90" s="269" t="str">
        <f t="shared" ref="GN90:GN95" si="1890">IF(GM90&gt;$H90,"SOBRE PASA","CUMPLE")</f>
        <v>CUMPLE</v>
      </c>
      <c r="GO90" s="268">
        <f t="shared" ref="GO90:GO95" si="1891">ROUND(GL90*(1+GK$181+GK$182+GK$183+GK$188),0)</f>
        <v>324311</v>
      </c>
      <c r="GP90" s="270">
        <f t="shared" ref="GP90:GP95" si="1892">ROUND(GO90*GJ90,0)</f>
        <v>150155993</v>
      </c>
      <c r="GQ90" s="266">
        <f t="shared" ref="GQ90:GQ95" si="1893">+$F90</f>
        <v>463</v>
      </c>
      <c r="GR90" s="407">
        <v>235857</v>
      </c>
      <c r="GS90" s="268">
        <f t="shared" ref="GS90:GS95" si="1894">ROUND(GR90,0)</f>
        <v>235857</v>
      </c>
      <c r="GT90" s="268">
        <f t="shared" ref="GT90:GT95" si="1895">ROUND(GS90*(1+GR$188),0)</f>
        <v>306614</v>
      </c>
      <c r="GU90" s="269" t="str">
        <f t="shared" ref="GU90:GU95" si="1896">IF(GT90&gt;$H90,"SOBRE PASA","CUMPLE")</f>
        <v>CUMPLE</v>
      </c>
      <c r="GV90" s="268">
        <f t="shared" ref="GV90:GV95" si="1897">ROUND(GS90*(1+GR$181+GR$182+GR$183+GR$188),0)</f>
        <v>324979</v>
      </c>
      <c r="GW90" s="270">
        <f t="shared" ref="GW90:GW95" si="1898">ROUND(GV90*GQ90,0)</f>
        <v>150465277</v>
      </c>
      <c r="GX90" s="356">
        <f t="shared" ref="GX90:GX95" si="1899">+$F90</f>
        <v>463</v>
      </c>
      <c r="GY90" s="357"/>
      <c r="GZ90" s="358">
        <f t="shared" ref="GZ90:GZ95" si="1900">ROUND(GY90,0)</f>
        <v>0</v>
      </c>
      <c r="HA90" s="358">
        <f t="shared" ref="HA90:HA95" si="1901">ROUND(GZ90*(1+GY$188),0)</f>
        <v>0</v>
      </c>
      <c r="HB90" s="359" t="str">
        <f t="shared" ref="HB90:HB95" si="1902">IF(HA90&gt;$H90,"SOBRE PASA","CUMPLE")</f>
        <v>CUMPLE</v>
      </c>
      <c r="HC90" s="358">
        <f t="shared" ref="HC90:HC95" si="1903">ROUND(GZ90*(1+GY$181+GY$182+GY$183+GY$188),0)</f>
        <v>0</v>
      </c>
      <c r="HD90" s="360">
        <f t="shared" ref="HD90:HD95" si="1904">ROUND(HC90*GX90,0)</f>
        <v>0</v>
      </c>
      <c r="HE90" s="266">
        <f t="shared" ref="HE90:HE95" si="1905">+$F90</f>
        <v>463</v>
      </c>
      <c r="HF90" s="411">
        <v>233385</v>
      </c>
      <c r="HG90" s="268">
        <f t="shared" ref="HG90:HG95" si="1906">ROUND(HF90,0)</f>
        <v>233385</v>
      </c>
      <c r="HH90" s="268">
        <f t="shared" ref="HH90:HH95" si="1907">ROUND(HG90*(1+HF$188),0)</f>
        <v>303401</v>
      </c>
      <c r="HI90" s="269" t="str">
        <f t="shared" ref="HI90:HI95" si="1908">IF(HH90&gt;$H90,"SOBRE PASA","CUMPLE")</f>
        <v>CUMPLE</v>
      </c>
      <c r="HJ90" s="268">
        <f t="shared" ref="HJ90:HJ95" si="1909">ROUND(HG90*(1+HF$181+HF$182+HF$183+HF$188),0)</f>
        <v>321573</v>
      </c>
      <c r="HK90" s="270">
        <f t="shared" ref="HK90:HK95" si="1910">ROUND(HJ90*HE90,0)</f>
        <v>148888299</v>
      </c>
      <c r="HL90" s="266">
        <f t="shared" ref="HL90:HL95" si="1911">+$F90</f>
        <v>463</v>
      </c>
      <c r="HM90" s="417">
        <v>235337</v>
      </c>
      <c r="HN90" s="268">
        <f t="shared" ref="HN90:HN95" si="1912">ROUND(HM90,0)</f>
        <v>235337</v>
      </c>
      <c r="HO90" s="268">
        <f t="shared" ref="HO90:HO95" si="1913">ROUND(HN90*(1+HM$188),0)</f>
        <v>305938</v>
      </c>
      <c r="HP90" s="269" t="str">
        <f t="shared" ref="HP90:HP95" si="1914">IF(HO90&gt;$H90,"SOBRE PASA","CUMPLE")</f>
        <v>CUMPLE</v>
      </c>
      <c r="HQ90" s="268">
        <f t="shared" ref="HQ90:HQ95" si="1915">ROUND(HN90*(1+HM$181+HM$182+HM$183+HM$188),0)</f>
        <v>324263</v>
      </c>
      <c r="HR90" s="270">
        <f t="shared" ref="HR90:HR95" si="1916">ROUND(HQ90*HL90,0)</f>
        <v>150133769</v>
      </c>
      <c r="HS90" s="266">
        <f t="shared" ref="HS90:HS95" si="1917">+$F90</f>
        <v>463</v>
      </c>
      <c r="HT90" s="196">
        <v>234405</v>
      </c>
      <c r="HU90" s="268">
        <f t="shared" ref="HU90:HU95" si="1918">ROUND(HT90,0)</f>
        <v>234405</v>
      </c>
      <c r="HV90" s="268">
        <f t="shared" ref="HV90:HV95" si="1919">ROUND(HU90*(1+HT$188),0)</f>
        <v>304727</v>
      </c>
      <c r="HW90" s="269" t="str">
        <f t="shared" ref="HW90:HW95" si="1920">IF(HV90&gt;$H90,"SOBRE PASA","CUMPLE")</f>
        <v>CUMPLE</v>
      </c>
      <c r="HX90" s="268">
        <f t="shared" ref="HX90:HX95" si="1921">ROUND(HU90*(1+HT$181+HT$182+HT$183+HT$188),0)</f>
        <v>322979</v>
      </c>
      <c r="HY90" s="270">
        <f t="shared" ref="HY90:HY95" si="1922">ROUND(HX90*HS90,0)</f>
        <v>149539277</v>
      </c>
      <c r="HZ90" s="356">
        <f t="shared" ref="HZ90:HZ95" si="1923">+$F90</f>
        <v>463</v>
      </c>
      <c r="IA90" s="357"/>
      <c r="IB90" s="358">
        <f t="shared" ref="IB90:IB95" si="1924">ROUND(IA90,0)</f>
        <v>0</v>
      </c>
      <c r="IC90" s="358">
        <f t="shared" ref="IC90:IC95" si="1925">ROUND(IB90*(1+IA$188),0)</f>
        <v>0</v>
      </c>
      <c r="ID90" s="359" t="str">
        <f t="shared" ref="ID90:ID95" si="1926">IF(IC90&gt;$H90,"SOBRE PASA","CUMPLE")</f>
        <v>CUMPLE</v>
      </c>
      <c r="IE90" s="358">
        <f t="shared" ref="IE90:IE95" si="1927">ROUND(IB90*(1+IA$181+IA$182+IA$183+IA$188),0)</f>
        <v>0</v>
      </c>
      <c r="IF90" s="360">
        <f t="shared" ref="IF90:IF95" si="1928">ROUND(IE90*HZ90,0)</f>
        <v>0</v>
      </c>
    </row>
    <row r="91" spans="1:240" ht="30" customHeight="1" x14ac:dyDescent="0.3">
      <c r="A91" s="174"/>
      <c r="B91" s="192">
        <v>8.0020000000000007</v>
      </c>
      <c r="C91" s="193">
        <v>10094</v>
      </c>
      <c r="D91" s="194" t="s">
        <v>692</v>
      </c>
      <c r="E91" s="193" t="s">
        <v>693</v>
      </c>
      <c r="F91" s="195">
        <v>1</v>
      </c>
      <c r="G91" s="196">
        <v>918297</v>
      </c>
      <c r="H91" s="197">
        <f t="shared" si="1730"/>
        <v>1193786</v>
      </c>
      <c r="J91" s="356">
        <f t="shared" si="1731"/>
        <v>1</v>
      </c>
      <c r="K91" s="357"/>
      <c r="L91" s="358">
        <f t="shared" si="1732"/>
        <v>0</v>
      </c>
      <c r="M91" s="358">
        <f t="shared" si="1733"/>
        <v>0</v>
      </c>
      <c r="N91" s="359" t="str">
        <f t="shared" si="1734"/>
        <v>CUMPLE</v>
      </c>
      <c r="O91" s="358">
        <f t="shared" si="1735"/>
        <v>0</v>
      </c>
      <c r="P91" s="360">
        <f t="shared" si="1736"/>
        <v>0</v>
      </c>
      <c r="Q91" s="266">
        <f t="shared" si="1737"/>
        <v>1</v>
      </c>
      <c r="R91" s="267">
        <v>859301</v>
      </c>
      <c r="S91" s="268">
        <f t="shared" si="1738"/>
        <v>859301</v>
      </c>
      <c r="T91" s="268">
        <f t="shared" si="1739"/>
        <v>1117091</v>
      </c>
      <c r="U91" s="269" t="str">
        <f t="shared" si="1740"/>
        <v>CUMPLE</v>
      </c>
      <c r="V91" s="268">
        <f t="shared" si="1741"/>
        <v>1184002</v>
      </c>
      <c r="W91" s="270">
        <f t="shared" si="1742"/>
        <v>1184002</v>
      </c>
      <c r="X91" s="266">
        <f t="shared" si="1743"/>
        <v>1</v>
      </c>
      <c r="Y91" s="267">
        <v>918200</v>
      </c>
      <c r="Z91" s="268">
        <f t="shared" si="1744"/>
        <v>918200</v>
      </c>
      <c r="AA91" s="268">
        <f t="shared" si="1745"/>
        <v>1193660</v>
      </c>
      <c r="AB91" s="269" t="str">
        <f t="shared" si="1746"/>
        <v>CUMPLE</v>
      </c>
      <c r="AC91" s="268">
        <f t="shared" si="1747"/>
        <v>1265157</v>
      </c>
      <c r="AD91" s="270">
        <f t="shared" si="1748"/>
        <v>1265157</v>
      </c>
      <c r="AE91" s="266">
        <f t="shared" si="1749"/>
        <v>1</v>
      </c>
      <c r="AF91" s="267">
        <v>850343</v>
      </c>
      <c r="AG91" s="268">
        <f t="shared" si="1750"/>
        <v>850343</v>
      </c>
      <c r="AH91" s="268">
        <f t="shared" si="1751"/>
        <v>1105446</v>
      </c>
      <c r="AI91" s="269" t="str">
        <f t="shared" si="1752"/>
        <v>CUMPLE</v>
      </c>
      <c r="AJ91" s="268">
        <f t="shared" si="1753"/>
        <v>1171659</v>
      </c>
      <c r="AK91" s="270">
        <f t="shared" si="1754"/>
        <v>1171659</v>
      </c>
      <c r="AL91" s="356">
        <f t="shared" si="1755"/>
        <v>1</v>
      </c>
      <c r="AM91" s="357"/>
      <c r="AN91" s="358">
        <f t="shared" si="1756"/>
        <v>0</v>
      </c>
      <c r="AO91" s="358">
        <f t="shared" si="1757"/>
        <v>0</v>
      </c>
      <c r="AP91" s="359" t="str">
        <f t="shared" si="1758"/>
        <v>CUMPLE</v>
      </c>
      <c r="AQ91" s="358">
        <f t="shared" si="1759"/>
        <v>0</v>
      </c>
      <c r="AR91" s="360">
        <f t="shared" si="1760"/>
        <v>0</v>
      </c>
      <c r="AS91" s="266">
        <f t="shared" si="1761"/>
        <v>1</v>
      </c>
      <c r="AT91" s="434">
        <v>830137</v>
      </c>
      <c r="AU91" s="268">
        <f t="shared" si="1762"/>
        <v>830137</v>
      </c>
      <c r="AV91" s="268">
        <f t="shared" si="1763"/>
        <v>1079178</v>
      </c>
      <c r="AW91" s="269" t="str">
        <f t="shared" si="1764"/>
        <v>CUMPLE</v>
      </c>
      <c r="AX91" s="268">
        <f t="shared" si="1765"/>
        <v>1143818</v>
      </c>
      <c r="AY91" s="270">
        <f t="shared" si="1766"/>
        <v>1143818</v>
      </c>
      <c r="AZ91" s="266">
        <f t="shared" si="1767"/>
        <v>1</v>
      </c>
      <c r="BA91" s="439">
        <v>873576</v>
      </c>
      <c r="BB91" s="268">
        <f t="shared" si="1768"/>
        <v>873576</v>
      </c>
      <c r="BC91" s="268">
        <f t="shared" si="1769"/>
        <v>1135649</v>
      </c>
      <c r="BD91" s="269" t="str">
        <f t="shared" si="1770"/>
        <v>CUMPLE</v>
      </c>
      <c r="BE91" s="268">
        <f t="shared" si="1771"/>
        <v>1203671</v>
      </c>
      <c r="BF91" s="270">
        <f t="shared" si="1772"/>
        <v>1203671</v>
      </c>
      <c r="BG91" s="266">
        <f t="shared" si="1773"/>
        <v>1</v>
      </c>
      <c r="BH91" s="196">
        <v>867790</v>
      </c>
      <c r="BI91" s="268">
        <f t="shared" si="1774"/>
        <v>867790</v>
      </c>
      <c r="BJ91" s="268">
        <f t="shared" si="1775"/>
        <v>1128127</v>
      </c>
      <c r="BK91" s="269" t="str">
        <f t="shared" si="1776"/>
        <v>CUMPLE</v>
      </c>
      <c r="BL91" s="268">
        <f t="shared" si="1777"/>
        <v>1195698</v>
      </c>
      <c r="BM91" s="270">
        <f t="shared" si="1778"/>
        <v>1195698</v>
      </c>
      <c r="BN91" s="266">
        <f t="shared" si="1779"/>
        <v>1</v>
      </c>
      <c r="BO91" s="196">
        <v>832892</v>
      </c>
      <c r="BP91" s="268">
        <f t="shared" si="1780"/>
        <v>832892</v>
      </c>
      <c r="BQ91" s="268">
        <f t="shared" si="1781"/>
        <v>1082760</v>
      </c>
      <c r="BR91" s="269" t="str">
        <f t="shared" si="1782"/>
        <v>CUMPLE</v>
      </c>
      <c r="BS91" s="268">
        <f t="shared" si="1783"/>
        <v>1147614</v>
      </c>
      <c r="BT91" s="270">
        <f t="shared" si="1784"/>
        <v>1147614</v>
      </c>
      <c r="BU91" s="266">
        <f t="shared" si="1785"/>
        <v>1</v>
      </c>
      <c r="BV91" s="441">
        <v>872473</v>
      </c>
      <c r="BW91" s="268">
        <f t="shared" si="1786"/>
        <v>872473</v>
      </c>
      <c r="BX91" s="268">
        <f t="shared" si="1787"/>
        <v>1134215</v>
      </c>
      <c r="BY91" s="269" t="str">
        <f t="shared" si="1788"/>
        <v>CUMPLE</v>
      </c>
      <c r="BZ91" s="268">
        <f t="shared" si="1789"/>
        <v>1202151</v>
      </c>
      <c r="CA91" s="270">
        <f t="shared" si="1790"/>
        <v>1202151</v>
      </c>
      <c r="CB91" s="266">
        <f t="shared" si="1791"/>
        <v>1</v>
      </c>
      <c r="CC91" s="267">
        <v>851259</v>
      </c>
      <c r="CD91" s="268">
        <f t="shared" si="1792"/>
        <v>851259</v>
      </c>
      <c r="CE91" s="268">
        <f t="shared" si="1793"/>
        <v>1106637</v>
      </c>
      <c r="CF91" s="269" t="str">
        <f t="shared" si="1794"/>
        <v>CUMPLE</v>
      </c>
      <c r="CG91" s="268">
        <f t="shared" si="1795"/>
        <v>1172921</v>
      </c>
      <c r="CH91" s="270">
        <f t="shared" si="1796"/>
        <v>1172921</v>
      </c>
      <c r="CI91" s="266">
        <f t="shared" si="1797"/>
        <v>1</v>
      </c>
      <c r="CJ91" s="267">
        <v>877892</v>
      </c>
      <c r="CK91" s="268">
        <f t="shared" si="1798"/>
        <v>877892</v>
      </c>
      <c r="CL91" s="268">
        <f t="shared" si="1799"/>
        <v>1141260</v>
      </c>
      <c r="CM91" s="269" t="str">
        <f t="shared" si="1800"/>
        <v>CUMPLE</v>
      </c>
      <c r="CN91" s="268">
        <f t="shared" si="1801"/>
        <v>1209618</v>
      </c>
      <c r="CO91" s="270">
        <f t="shared" si="1802"/>
        <v>1209618</v>
      </c>
      <c r="CP91" s="266">
        <f t="shared" si="1803"/>
        <v>1</v>
      </c>
      <c r="CQ91" s="267">
        <v>867056</v>
      </c>
      <c r="CR91" s="268">
        <f t="shared" si="1804"/>
        <v>867056</v>
      </c>
      <c r="CS91" s="268">
        <f t="shared" si="1805"/>
        <v>1127173</v>
      </c>
      <c r="CT91" s="269" t="str">
        <f t="shared" si="1806"/>
        <v>CUMPLE</v>
      </c>
      <c r="CU91" s="268">
        <f t="shared" si="1807"/>
        <v>1194687</v>
      </c>
      <c r="CV91" s="270">
        <f t="shared" si="1808"/>
        <v>1194687</v>
      </c>
      <c r="CW91" s="266">
        <f t="shared" si="1809"/>
        <v>1</v>
      </c>
      <c r="CX91" s="196">
        <v>872379</v>
      </c>
      <c r="CY91" s="268">
        <f t="shared" si="1810"/>
        <v>872379</v>
      </c>
      <c r="CZ91" s="268">
        <f t="shared" si="1811"/>
        <v>1134093</v>
      </c>
      <c r="DA91" s="269" t="str">
        <f t="shared" si="1812"/>
        <v>CUMPLE</v>
      </c>
      <c r="DB91" s="268">
        <f t="shared" si="1813"/>
        <v>1202021</v>
      </c>
      <c r="DC91" s="270">
        <f t="shared" si="1814"/>
        <v>1202021</v>
      </c>
      <c r="DD91" s="266">
        <f t="shared" si="1815"/>
        <v>1</v>
      </c>
      <c r="DE91" s="267">
        <v>847404</v>
      </c>
      <c r="DF91" s="268">
        <f t="shared" si="1816"/>
        <v>847404</v>
      </c>
      <c r="DG91" s="268">
        <f t="shared" si="1817"/>
        <v>1101625</v>
      </c>
      <c r="DH91" s="269" t="str">
        <f t="shared" si="1818"/>
        <v>CUMPLE</v>
      </c>
      <c r="DI91" s="268">
        <f t="shared" si="1819"/>
        <v>1167609</v>
      </c>
      <c r="DJ91" s="270">
        <f t="shared" si="1820"/>
        <v>1167609</v>
      </c>
      <c r="DK91" s="266">
        <f t="shared" si="1821"/>
        <v>1</v>
      </c>
      <c r="DL91" s="267">
        <v>869627</v>
      </c>
      <c r="DM91" s="268">
        <f t="shared" si="1822"/>
        <v>869627</v>
      </c>
      <c r="DN91" s="268">
        <f t="shared" si="1823"/>
        <v>1130515</v>
      </c>
      <c r="DO91" s="269" t="str">
        <f t="shared" si="1824"/>
        <v>CUMPLE</v>
      </c>
      <c r="DP91" s="268">
        <f t="shared" si="1825"/>
        <v>1198229</v>
      </c>
      <c r="DQ91" s="270">
        <f t="shared" si="1826"/>
        <v>1198229</v>
      </c>
      <c r="DR91" s="356">
        <f t="shared" si="1827"/>
        <v>1</v>
      </c>
      <c r="DS91" s="357"/>
      <c r="DT91" s="358">
        <f t="shared" si="1828"/>
        <v>0</v>
      </c>
      <c r="DU91" s="358">
        <f t="shared" si="1829"/>
        <v>0</v>
      </c>
      <c r="DV91" s="359" t="str">
        <f t="shared" si="1830"/>
        <v>CUMPLE</v>
      </c>
      <c r="DW91" s="358">
        <f t="shared" si="1831"/>
        <v>0</v>
      </c>
      <c r="DX91" s="360">
        <f t="shared" si="1832"/>
        <v>0</v>
      </c>
      <c r="DY91" s="356">
        <f t="shared" si="1833"/>
        <v>1</v>
      </c>
      <c r="DZ91" s="357"/>
      <c r="EA91" s="358">
        <f t="shared" si="1834"/>
        <v>0</v>
      </c>
      <c r="EB91" s="358">
        <f t="shared" si="1835"/>
        <v>0</v>
      </c>
      <c r="EC91" s="359" t="str">
        <f t="shared" si="1836"/>
        <v>CUMPLE</v>
      </c>
      <c r="ED91" s="358">
        <f t="shared" si="1837"/>
        <v>0</v>
      </c>
      <c r="EE91" s="360">
        <f t="shared" si="1838"/>
        <v>0</v>
      </c>
      <c r="EF91" s="266">
        <f t="shared" si="1839"/>
        <v>1</v>
      </c>
      <c r="EG91" s="267">
        <v>846394</v>
      </c>
      <c r="EH91" s="268">
        <f t="shared" si="1840"/>
        <v>846394</v>
      </c>
      <c r="EI91" s="268">
        <f t="shared" si="1841"/>
        <v>1100312</v>
      </c>
      <c r="EJ91" s="269" t="str">
        <f t="shared" si="1842"/>
        <v>CUMPLE</v>
      </c>
      <c r="EK91" s="268">
        <f t="shared" si="1843"/>
        <v>1166218</v>
      </c>
      <c r="EL91" s="270">
        <f t="shared" si="1844"/>
        <v>1166218</v>
      </c>
      <c r="EM91" s="356">
        <f t="shared" si="1845"/>
        <v>1</v>
      </c>
      <c r="EN91" s="357"/>
      <c r="EO91" s="358">
        <f t="shared" si="1846"/>
        <v>0</v>
      </c>
      <c r="EP91" s="358">
        <f t="shared" si="1847"/>
        <v>0</v>
      </c>
      <c r="EQ91" s="359" t="str">
        <f t="shared" si="1848"/>
        <v>CUMPLE</v>
      </c>
      <c r="ER91" s="358">
        <f t="shared" si="1849"/>
        <v>0</v>
      </c>
      <c r="ES91" s="360">
        <f t="shared" si="1850"/>
        <v>0</v>
      </c>
      <c r="ET91" s="266">
        <f t="shared" si="1851"/>
        <v>1</v>
      </c>
      <c r="EU91" s="267">
        <v>890748</v>
      </c>
      <c r="EV91" s="268">
        <f t="shared" si="1852"/>
        <v>890748</v>
      </c>
      <c r="EW91" s="268">
        <f t="shared" si="1853"/>
        <v>1157972</v>
      </c>
      <c r="EX91" s="269" t="str">
        <f t="shared" si="1854"/>
        <v>CUMPLE</v>
      </c>
      <c r="EY91" s="268">
        <f t="shared" si="1855"/>
        <v>1227331</v>
      </c>
      <c r="EZ91" s="270">
        <f t="shared" si="1856"/>
        <v>1227331</v>
      </c>
      <c r="FA91" s="266">
        <f t="shared" si="1857"/>
        <v>1</v>
      </c>
      <c r="FB91" s="196">
        <v>871188</v>
      </c>
      <c r="FC91" s="268">
        <f t="shared" si="1858"/>
        <v>871188</v>
      </c>
      <c r="FD91" s="268">
        <f t="shared" si="1859"/>
        <v>1132544</v>
      </c>
      <c r="FE91" s="269" t="str">
        <f t="shared" si="1860"/>
        <v>CUMPLE</v>
      </c>
      <c r="FF91" s="268">
        <f t="shared" si="1861"/>
        <v>1200380</v>
      </c>
      <c r="FG91" s="270">
        <f t="shared" si="1862"/>
        <v>1200380</v>
      </c>
      <c r="FH91" s="266">
        <f t="shared" si="1863"/>
        <v>1</v>
      </c>
      <c r="FI91" s="267">
        <v>856442</v>
      </c>
      <c r="FJ91" s="268">
        <f t="shared" si="1864"/>
        <v>856442</v>
      </c>
      <c r="FK91" s="268">
        <f t="shared" si="1865"/>
        <v>1113375</v>
      </c>
      <c r="FL91" s="269" t="str">
        <f t="shared" si="1866"/>
        <v>CUMPLE</v>
      </c>
      <c r="FM91" s="268">
        <f t="shared" si="1867"/>
        <v>1180062</v>
      </c>
      <c r="FN91" s="270">
        <f t="shared" si="1868"/>
        <v>1180062</v>
      </c>
      <c r="FO91" s="266">
        <f t="shared" si="1869"/>
        <v>1</v>
      </c>
      <c r="FP91" s="267" t="s">
        <v>877</v>
      </c>
      <c r="FQ91" s="268">
        <f t="shared" si="1870"/>
        <v>849663</v>
      </c>
      <c r="FR91" s="268">
        <f t="shared" si="1871"/>
        <v>1104562</v>
      </c>
      <c r="FS91" s="269" t="str">
        <f t="shared" si="1872"/>
        <v>CUMPLE</v>
      </c>
      <c r="FT91" s="268">
        <f t="shared" si="1873"/>
        <v>1170722</v>
      </c>
      <c r="FU91" s="270">
        <f t="shared" si="1874"/>
        <v>1170722</v>
      </c>
      <c r="FV91" s="266">
        <f t="shared" si="1875"/>
        <v>1</v>
      </c>
      <c r="FW91" s="267">
        <v>863842</v>
      </c>
      <c r="FX91" s="268">
        <f t="shared" si="1876"/>
        <v>863842</v>
      </c>
      <c r="FY91" s="268">
        <f t="shared" si="1877"/>
        <v>1122995</v>
      </c>
      <c r="FZ91" s="269" t="str">
        <f t="shared" si="1878"/>
        <v>CUMPLE</v>
      </c>
      <c r="GA91" s="268">
        <f t="shared" si="1879"/>
        <v>1190259</v>
      </c>
      <c r="GB91" s="270">
        <f t="shared" si="1880"/>
        <v>1190259</v>
      </c>
      <c r="GC91" s="356">
        <f t="shared" si="1881"/>
        <v>1</v>
      </c>
      <c r="GD91" s="357"/>
      <c r="GE91" s="358">
        <f t="shared" si="1882"/>
        <v>0</v>
      </c>
      <c r="GF91" s="358">
        <f t="shared" si="1883"/>
        <v>0</v>
      </c>
      <c r="GG91" s="359" t="str">
        <f t="shared" si="1884"/>
        <v>CUMPLE</v>
      </c>
      <c r="GH91" s="358">
        <f t="shared" si="1885"/>
        <v>0</v>
      </c>
      <c r="GI91" s="360">
        <f t="shared" si="1886"/>
        <v>0</v>
      </c>
      <c r="GJ91" s="266">
        <f t="shared" si="1887"/>
        <v>1</v>
      </c>
      <c r="GK91" s="196">
        <v>873704</v>
      </c>
      <c r="GL91" s="268">
        <f t="shared" si="1888"/>
        <v>873704</v>
      </c>
      <c r="GM91" s="268">
        <f t="shared" si="1889"/>
        <v>1135815</v>
      </c>
      <c r="GN91" s="269" t="str">
        <f t="shared" si="1890"/>
        <v>CUMPLE</v>
      </c>
      <c r="GO91" s="268">
        <f t="shared" si="1891"/>
        <v>1203847</v>
      </c>
      <c r="GP91" s="270">
        <f t="shared" si="1892"/>
        <v>1203847</v>
      </c>
      <c r="GQ91" s="266">
        <f t="shared" si="1893"/>
        <v>1</v>
      </c>
      <c r="GR91" s="407">
        <v>875504</v>
      </c>
      <c r="GS91" s="268">
        <f t="shared" si="1894"/>
        <v>875504</v>
      </c>
      <c r="GT91" s="268">
        <f t="shared" si="1895"/>
        <v>1138155</v>
      </c>
      <c r="GU91" s="269" t="str">
        <f t="shared" si="1896"/>
        <v>CUMPLE</v>
      </c>
      <c r="GV91" s="268">
        <f t="shared" si="1897"/>
        <v>1206327</v>
      </c>
      <c r="GW91" s="270">
        <f t="shared" si="1898"/>
        <v>1206327</v>
      </c>
      <c r="GX91" s="356">
        <f t="shared" si="1899"/>
        <v>1</v>
      </c>
      <c r="GY91" s="357"/>
      <c r="GZ91" s="358">
        <f t="shared" si="1900"/>
        <v>0</v>
      </c>
      <c r="HA91" s="358">
        <f t="shared" si="1901"/>
        <v>0</v>
      </c>
      <c r="HB91" s="359" t="str">
        <f t="shared" si="1902"/>
        <v>CUMPLE</v>
      </c>
      <c r="HC91" s="358">
        <f t="shared" si="1903"/>
        <v>0</v>
      </c>
      <c r="HD91" s="360">
        <f t="shared" si="1904"/>
        <v>0</v>
      </c>
      <c r="HE91" s="266">
        <f t="shared" si="1905"/>
        <v>1</v>
      </c>
      <c r="HF91" s="411">
        <v>866331</v>
      </c>
      <c r="HG91" s="268">
        <f t="shared" si="1906"/>
        <v>866331</v>
      </c>
      <c r="HH91" s="268">
        <f t="shared" si="1907"/>
        <v>1126230</v>
      </c>
      <c r="HI91" s="269" t="str">
        <f t="shared" si="1908"/>
        <v>CUMPLE</v>
      </c>
      <c r="HJ91" s="268">
        <f t="shared" si="1909"/>
        <v>1193688</v>
      </c>
      <c r="HK91" s="270">
        <f t="shared" si="1910"/>
        <v>1193688</v>
      </c>
      <c r="HL91" s="266">
        <f t="shared" si="1911"/>
        <v>1</v>
      </c>
      <c r="HM91" s="417">
        <v>873576</v>
      </c>
      <c r="HN91" s="268">
        <f t="shared" si="1912"/>
        <v>873576</v>
      </c>
      <c r="HO91" s="268">
        <f t="shared" si="1913"/>
        <v>1135649</v>
      </c>
      <c r="HP91" s="269" t="str">
        <f t="shared" si="1914"/>
        <v>CUMPLE</v>
      </c>
      <c r="HQ91" s="268">
        <f t="shared" si="1915"/>
        <v>1203671</v>
      </c>
      <c r="HR91" s="270">
        <f t="shared" si="1916"/>
        <v>1203671</v>
      </c>
      <c r="HS91" s="266">
        <f t="shared" si="1917"/>
        <v>1</v>
      </c>
      <c r="HT91" s="196">
        <v>870114</v>
      </c>
      <c r="HU91" s="268">
        <f t="shared" si="1918"/>
        <v>870114</v>
      </c>
      <c r="HV91" s="268">
        <f t="shared" si="1919"/>
        <v>1131148</v>
      </c>
      <c r="HW91" s="269" t="str">
        <f t="shared" si="1920"/>
        <v>CUMPLE</v>
      </c>
      <c r="HX91" s="268">
        <f t="shared" si="1921"/>
        <v>1198900</v>
      </c>
      <c r="HY91" s="270">
        <f t="shared" si="1922"/>
        <v>1198900</v>
      </c>
      <c r="HZ91" s="356">
        <f t="shared" si="1923"/>
        <v>1</v>
      </c>
      <c r="IA91" s="357"/>
      <c r="IB91" s="358">
        <f t="shared" si="1924"/>
        <v>0</v>
      </c>
      <c r="IC91" s="358">
        <f t="shared" si="1925"/>
        <v>0</v>
      </c>
      <c r="ID91" s="359" t="str">
        <f t="shared" si="1926"/>
        <v>CUMPLE</v>
      </c>
      <c r="IE91" s="358">
        <f t="shared" si="1927"/>
        <v>0</v>
      </c>
      <c r="IF91" s="360">
        <f t="shared" si="1928"/>
        <v>0</v>
      </c>
    </row>
    <row r="92" spans="1:240" ht="30" customHeight="1" x14ac:dyDescent="0.3">
      <c r="A92" s="174"/>
      <c r="B92" s="192">
        <v>8.0030000000000001</v>
      </c>
      <c r="C92" s="193">
        <v>15004</v>
      </c>
      <c r="D92" s="194" t="s">
        <v>694</v>
      </c>
      <c r="E92" s="193" t="s">
        <v>691</v>
      </c>
      <c r="F92" s="195">
        <v>12</v>
      </c>
      <c r="G92" s="196">
        <v>247675</v>
      </c>
      <c r="H92" s="197">
        <f t="shared" si="1730"/>
        <v>321978</v>
      </c>
      <c r="J92" s="356">
        <f t="shared" si="1731"/>
        <v>12</v>
      </c>
      <c r="K92" s="357"/>
      <c r="L92" s="358">
        <f t="shared" si="1732"/>
        <v>0</v>
      </c>
      <c r="M92" s="358">
        <f t="shared" si="1733"/>
        <v>0</v>
      </c>
      <c r="N92" s="359" t="str">
        <f t="shared" si="1734"/>
        <v>CUMPLE</v>
      </c>
      <c r="O92" s="358">
        <f t="shared" si="1735"/>
        <v>0</v>
      </c>
      <c r="P92" s="360">
        <f t="shared" si="1736"/>
        <v>0</v>
      </c>
      <c r="Q92" s="266">
        <f t="shared" si="1737"/>
        <v>12</v>
      </c>
      <c r="R92" s="267">
        <v>231763</v>
      </c>
      <c r="S92" s="268">
        <f t="shared" si="1738"/>
        <v>231763</v>
      </c>
      <c r="T92" s="268">
        <f t="shared" si="1739"/>
        <v>301292</v>
      </c>
      <c r="U92" s="269" t="str">
        <f t="shared" si="1740"/>
        <v>CUMPLE</v>
      </c>
      <c r="V92" s="268">
        <f t="shared" si="1741"/>
        <v>319338</v>
      </c>
      <c r="W92" s="270">
        <f t="shared" si="1742"/>
        <v>3832056</v>
      </c>
      <c r="X92" s="266">
        <f t="shared" si="1743"/>
        <v>12</v>
      </c>
      <c r="Y92" s="267">
        <v>247600</v>
      </c>
      <c r="Z92" s="268">
        <f t="shared" si="1744"/>
        <v>247600</v>
      </c>
      <c r="AA92" s="268">
        <f t="shared" si="1745"/>
        <v>321880</v>
      </c>
      <c r="AB92" s="269" t="str">
        <f t="shared" si="1746"/>
        <v>CUMPLE</v>
      </c>
      <c r="AC92" s="268">
        <f t="shared" si="1747"/>
        <v>341160</v>
      </c>
      <c r="AD92" s="270">
        <f t="shared" si="1748"/>
        <v>4093920</v>
      </c>
      <c r="AE92" s="266">
        <f t="shared" si="1749"/>
        <v>12</v>
      </c>
      <c r="AF92" s="267">
        <v>229347</v>
      </c>
      <c r="AG92" s="268">
        <f t="shared" si="1750"/>
        <v>229347</v>
      </c>
      <c r="AH92" s="268">
        <f t="shared" si="1751"/>
        <v>298151</v>
      </c>
      <c r="AI92" s="269" t="str">
        <f t="shared" si="1752"/>
        <v>CUMPLE</v>
      </c>
      <c r="AJ92" s="268">
        <f t="shared" si="1753"/>
        <v>316009</v>
      </c>
      <c r="AK92" s="270">
        <f t="shared" si="1754"/>
        <v>3792108</v>
      </c>
      <c r="AL92" s="356">
        <f t="shared" si="1755"/>
        <v>12</v>
      </c>
      <c r="AM92" s="357"/>
      <c r="AN92" s="358">
        <f t="shared" si="1756"/>
        <v>0</v>
      </c>
      <c r="AO92" s="358">
        <f t="shared" si="1757"/>
        <v>0</v>
      </c>
      <c r="AP92" s="359" t="str">
        <f t="shared" si="1758"/>
        <v>CUMPLE</v>
      </c>
      <c r="AQ92" s="358">
        <f t="shared" si="1759"/>
        <v>0</v>
      </c>
      <c r="AR92" s="360">
        <f t="shared" si="1760"/>
        <v>0</v>
      </c>
      <c r="AS92" s="266">
        <f t="shared" si="1761"/>
        <v>12</v>
      </c>
      <c r="AT92" s="434">
        <v>223895</v>
      </c>
      <c r="AU92" s="268">
        <f t="shared" si="1762"/>
        <v>223895</v>
      </c>
      <c r="AV92" s="268">
        <f t="shared" si="1763"/>
        <v>291064</v>
      </c>
      <c r="AW92" s="269" t="str">
        <f t="shared" si="1764"/>
        <v>CUMPLE</v>
      </c>
      <c r="AX92" s="268">
        <f t="shared" si="1765"/>
        <v>308497</v>
      </c>
      <c r="AY92" s="270">
        <f t="shared" si="1766"/>
        <v>3701964</v>
      </c>
      <c r="AZ92" s="266">
        <f t="shared" si="1767"/>
        <v>12</v>
      </c>
      <c r="BA92" s="439">
        <v>235613</v>
      </c>
      <c r="BB92" s="268">
        <f t="shared" si="1768"/>
        <v>235613</v>
      </c>
      <c r="BC92" s="268">
        <f t="shared" si="1769"/>
        <v>306297</v>
      </c>
      <c r="BD92" s="269" t="str">
        <f t="shared" si="1770"/>
        <v>CUMPLE</v>
      </c>
      <c r="BE92" s="268">
        <f t="shared" si="1771"/>
        <v>324643</v>
      </c>
      <c r="BF92" s="270">
        <f t="shared" si="1772"/>
        <v>3895716</v>
      </c>
      <c r="BG92" s="266">
        <f t="shared" si="1773"/>
        <v>12</v>
      </c>
      <c r="BH92" s="196">
        <v>234052</v>
      </c>
      <c r="BI92" s="268">
        <f t="shared" si="1774"/>
        <v>234052</v>
      </c>
      <c r="BJ92" s="268">
        <f t="shared" si="1775"/>
        <v>304268</v>
      </c>
      <c r="BK92" s="269" t="str">
        <f t="shared" si="1776"/>
        <v>CUMPLE</v>
      </c>
      <c r="BL92" s="268">
        <f t="shared" si="1777"/>
        <v>322492</v>
      </c>
      <c r="BM92" s="270">
        <f t="shared" si="1778"/>
        <v>3869904</v>
      </c>
      <c r="BN92" s="266">
        <f t="shared" si="1779"/>
        <v>12</v>
      </c>
      <c r="BO92" s="196">
        <v>224638</v>
      </c>
      <c r="BP92" s="268">
        <f t="shared" si="1780"/>
        <v>224638</v>
      </c>
      <c r="BQ92" s="268">
        <f t="shared" si="1781"/>
        <v>292029</v>
      </c>
      <c r="BR92" s="269" t="str">
        <f t="shared" si="1782"/>
        <v>CUMPLE</v>
      </c>
      <c r="BS92" s="268">
        <f t="shared" si="1783"/>
        <v>309521</v>
      </c>
      <c r="BT92" s="270">
        <f t="shared" si="1784"/>
        <v>3714252</v>
      </c>
      <c r="BU92" s="266">
        <f t="shared" si="1785"/>
        <v>12</v>
      </c>
      <c r="BV92" s="441">
        <v>235316</v>
      </c>
      <c r="BW92" s="268">
        <f t="shared" si="1786"/>
        <v>235316</v>
      </c>
      <c r="BX92" s="268">
        <f t="shared" si="1787"/>
        <v>305911</v>
      </c>
      <c r="BY92" s="269" t="str">
        <f t="shared" si="1788"/>
        <v>CUMPLE</v>
      </c>
      <c r="BZ92" s="268">
        <f t="shared" si="1789"/>
        <v>324234</v>
      </c>
      <c r="CA92" s="270">
        <f t="shared" si="1790"/>
        <v>3890808</v>
      </c>
      <c r="CB92" s="266">
        <f t="shared" si="1791"/>
        <v>12</v>
      </c>
      <c r="CC92" s="267">
        <v>229593</v>
      </c>
      <c r="CD92" s="268">
        <f t="shared" si="1792"/>
        <v>229593</v>
      </c>
      <c r="CE92" s="268">
        <f t="shared" si="1793"/>
        <v>298471</v>
      </c>
      <c r="CF92" s="269" t="str">
        <f t="shared" si="1794"/>
        <v>CUMPLE</v>
      </c>
      <c r="CG92" s="268">
        <f t="shared" si="1795"/>
        <v>316348</v>
      </c>
      <c r="CH92" s="270">
        <f t="shared" si="1796"/>
        <v>3796176</v>
      </c>
      <c r="CI92" s="266">
        <f t="shared" si="1797"/>
        <v>12</v>
      </c>
      <c r="CJ92" s="267">
        <v>236777</v>
      </c>
      <c r="CK92" s="268">
        <f t="shared" si="1798"/>
        <v>236777</v>
      </c>
      <c r="CL92" s="268">
        <f t="shared" si="1799"/>
        <v>307810</v>
      </c>
      <c r="CM92" s="269" t="str">
        <f t="shared" si="1800"/>
        <v>CUMPLE</v>
      </c>
      <c r="CN92" s="268">
        <f t="shared" si="1801"/>
        <v>326247</v>
      </c>
      <c r="CO92" s="270">
        <f t="shared" si="1802"/>
        <v>3914964</v>
      </c>
      <c r="CP92" s="266">
        <f t="shared" si="1803"/>
        <v>12</v>
      </c>
      <c r="CQ92" s="267">
        <v>233855</v>
      </c>
      <c r="CR92" s="268">
        <f t="shared" si="1804"/>
        <v>233855</v>
      </c>
      <c r="CS92" s="268">
        <f t="shared" si="1805"/>
        <v>304012</v>
      </c>
      <c r="CT92" s="269" t="str">
        <f t="shared" si="1806"/>
        <v>CUMPLE</v>
      </c>
      <c r="CU92" s="268">
        <f t="shared" si="1807"/>
        <v>322221</v>
      </c>
      <c r="CV92" s="270">
        <f t="shared" si="1808"/>
        <v>3866652</v>
      </c>
      <c r="CW92" s="266">
        <f t="shared" si="1809"/>
        <v>12</v>
      </c>
      <c r="CX92" s="196">
        <v>235288</v>
      </c>
      <c r="CY92" s="268">
        <f t="shared" si="1810"/>
        <v>235288</v>
      </c>
      <c r="CZ92" s="268">
        <f t="shared" si="1811"/>
        <v>305874</v>
      </c>
      <c r="DA92" s="269" t="str">
        <f t="shared" si="1812"/>
        <v>CUMPLE</v>
      </c>
      <c r="DB92" s="268">
        <f t="shared" si="1813"/>
        <v>324195</v>
      </c>
      <c r="DC92" s="270">
        <f t="shared" si="1814"/>
        <v>3890340</v>
      </c>
      <c r="DD92" s="266">
        <f t="shared" si="1815"/>
        <v>12</v>
      </c>
      <c r="DE92" s="267">
        <v>228554</v>
      </c>
      <c r="DF92" s="268">
        <f t="shared" si="1816"/>
        <v>228554</v>
      </c>
      <c r="DG92" s="268">
        <f t="shared" si="1817"/>
        <v>297120</v>
      </c>
      <c r="DH92" s="269" t="str">
        <f t="shared" si="1818"/>
        <v>CUMPLE</v>
      </c>
      <c r="DI92" s="268">
        <f t="shared" si="1819"/>
        <v>314917</v>
      </c>
      <c r="DJ92" s="270">
        <f t="shared" si="1820"/>
        <v>3779004</v>
      </c>
      <c r="DK92" s="266">
        <f t="shared" si="1821"/>
        <v>12</v>
      </c>
      <c r="DL92" s="267">
        <v>234548</v>
      </c>
      <c r="DM92" s="268">
        <f t="shared" si="1822"/>
        <v>234548</v>
      </c>
      <c r="DN92" s="268">
        <f t="shared" si="1823"/>
        <v>304912</v>
      </c>
      <c r="DO92" s="269" t="str">
        <f t="shared" si="1824"/>
        <v>CUMPLE</v>
      </c>
      <c r="DP92" s="268">
        <f t="shared" si="1825"/>
        <v>323176</v>
      </c>
      <c r="DQ92" s="270">
        <f t="shared" si="1826"/>
        <v>3878112</v>
      </c>
      <c r="DR92" s="356">
        <f t="shared" si="1827"/>
        <v>12</v>
      </c>
      <c r="DS92" s="357"/>
      <c r="DT92" s="358">
        <f t="shared" si="1828"/>
        <v>0</v>
      </c>
      <c r="DU92" s="358">
        <f t="shared" si="1829"/>
        <v>0</v>
      </c>
      <c r="DV92" s="359" t="str">
        <f t="shared" si="1830"/>
        <v>CUMPLE</v>
      </c>
      <c r="DW92" s="358">
        <f t="shared" si="1831"/>
        <v>0</v>
      </c>
      <c r="DX92" s="360">
        <f t="shared" si="1832"/>
        <v>0</v>
      </c>
      <c r="DY92" s="356">
        <f t="shared" si="1833"/>
        <v>12</v>
      </c>
      <c r="DZ92" s="357"/>
      <c r="EA92" s="358">
        <f t="shared" si="1834"/>
        <v>0</v>
      </c>
      <c r="EB92" s="358">
        <f t="shared" si="1835"/>
        <v>0</v>
      </c>
      <c r="EC92" s="359" t="str">
        <f t="shared" si="1836"/>
        <v>CUMPLE</v>
      </c>
      <c r="ED92" s="358">
        <f t="shared" si="1837"/>
        <v>0</v>
      </c>
      <c r="EE92" s="360">
        <f t="shared" si="1838"/>
        <v>0</v>
      </c>
      <c r="EF92" s="266">
        <f t="shared" si="1839"/>
        <v>12</v>
      </c>
      <c r="EG92" s="267">
        <v>228282</v>
      </c>
      <c r="EH92" s="268">
        <f t="shared" si="1840"/>
        <v>228282</v>
      </c>
      <c r="EI92" s="268">
        <f t="shared" si="1841"/>
        <v>296767</v>
      </c>
      <c r="EJ92" s="269" t="str">
        <f t="shared" si="1842"/>
        <v>CUMPLE</v>
      </c>
      <c r="EK92" s="268">
        <f t="shared" si="1843"/>
        <v>314542</v>
      </c>
      <c r="EL92" s="270">
        <f t="shared" si="1844"/>
        <v>3774504</v>
      </c>
      <c r="EM92" s="356">
        <f t="shared" si="1845"/>
        <v>12</v>
      </c>
      <c r="EN92" s="357"/>
      <c r="EO92" s="358">
        <f t="shared" si="1846"/>
        <v>0</v>
      </c>
      <c r="EP92" s="358">
        <f t="shared" si="1847"/>
        <v>0</v>
      </c>
      <c r="EQ92" s="359" t="str">
        <f t="shared" si="1848"/>
        <v>CUMPLE</v>
      </c>
      <c r="ER92" s="358">
        <f t="shared" si="1849"/>
        <v>0</v>
      </c>
      <c r="ES92" s="360">
        <f t="shared" si="1850"/>
        <v>0</v>
      </c>
      <c r="ET92" s="266">
        <f t="shared" si="1851"/>
        <v>12</v>
      </c>
      <c r="EU92" s="267">
        <v>240245</v>
      </c>
      <c r="EV92" s="268">
        <f t="shared" si="1852"/>
        <v>240245</v>
      </c>
      <c r="EW92" s="268">
        <f t="shared" si="1853"/>
        <v>312319</v>
      </c>
      <c r="EX92" s="269" t="str">
        <f t="shared" si="1854"/>
        <v>CUMPLE</v>
      </c>
      <c r="EY92" s="268">
        <f t="shared" si="1855"/>
        <v>331025</v>
      </c>
      <c r="EZ92" s="270">
        <f t="shared" si="1856"/>
        <v>3972300</v>
      </c>
      <c r="FA92" s="266">
        <f t="shared" si="1857"/>
        <v>12</v>
      </c>
      <c r="FB92" s="196">
        <v>234969</v>
      </c>
      <c r="FC92" s="268">
        <f t="shared" si="1858"/>
        <v>234969</v>
      </c>
      <c r="FD92" s="268">
        <f t="shared" si="1859"/>
        <v>305460</v>
      </c>
      <c r="FE92" s="269" t="str">
        <f t="shared" si="1860"/>
        <v>CUMPLE</v>
      </c>
      <c r="FF92" s="268">
        <f t="shared" si="1861"/>
        <v>323756</v>
      </c>
      <c r="FG92" s="270">
        <f t="shared" si="1862"/>
        <v>3885072</v>
      </c>
      <c r="FH92" s="266">
        <f t="shared" si="1863"/>
        <v>12</v>
      </c>
      <c r="FI92" s="267">
        <v>230992</v>
      </c>
      <c r="FJ92" s="268">
        <f t="shared" si="1864"/>
        <v>230992</v>
      </c>
      <c r="FK92" s="268">
        <f t="shared" si="1865"/>
        <v>300290</v>
      </c>
      <c r="FL92" s="269" t="str">
        <f t="shared" si="1866"/>
        <v>CUMPLE</v>
      </c>
      <c r="FM92" s="268">
        <f t="shared" si="1867"/>
        <v>318276</v>
      </c>
      <c r="FN92" s="270">
        <f t="shared" si="1868"/>
        <v>3819312</v>
      </c>
      <c r="FO92" s="266">
        <f t="shared" si="1869"/>
        <v>12</v>
      </c>
      <c r="FP92" s="267" t="s">
        <v>878</v>
      </c>
      <c r="FQ92" s="268">
        <f t="shared" si="1870"/>
        <v>229164</v>
      </c>
      <c r="FR92" s="268">
        <f t="shared" si="1871"/>
        <v>297913</v>
      </c>
      <c r="FS92" s="269" t="str">
        <f t="shared" si="1872"/>
        <v>CUMPLE</v>
      </c>
      <c r="FT92" s="268">
        <f t="shared" si="1873"/>
        <v>315757</v>
      </c>
      <c r="FU92" s="270">
        <f t="shared" si="1874"/>
        <v>3789084</v>
      </c>
      <c r="FV92" s="266">
        <f t="shared" si="1875"/>
        <v>12</v>
      </c>
      <c r="FW92" s="267">
        <v>232988</v>
      </c>
      <c r="FX92" s="268">
        <f t="shared" si="1876"/>
        <v>232988</v>
      </c>
      <c r="FY92" s="268">
        <f t="shared" si="1877"/>
        <v>302884</v>
      </c>
      <c r="FZ92" s="269" t="str">
        <f t="shared" si="1878"/>
        <v>CUMPLE</v>
      </c>
      <c r="GA92" s="268">
        <f t="shared" si="1879"/>
        <v>321026</v>
      </c>
      <c r="GB92" s="270">
        <f t="shared" si="1880"/>
        <v>3852312</v>
      </c>
      <c r="GC92" s="356">
        <f t="shared" si="1881"/>
        <v>12</v>
      </c>
      <c r="GD92" s="357"/>
      <c r="GE92" s="358">
        <f t="shared" si="1882"/>
        <v>0</v>
      </c>
      <c r="GF92" s="358">
        <f t="shared" si="1883"/>
        <v>0</v>
      </c>
      <c r="GG92" s="359" t="str">
        <f t="shared" si="1884"/>
        <v>CUMPLE</v>
      </c>
      <c r="GH92" s="358">
        <f t="shared" si="1885"/>
        <v>0</v>
      </c>
      <c r="GI92" s="360">
        <f t="shared" si="1886"/>
        <v>0</v>
      </c>
      <c r="GJ92" s="266">
        <f t="shared" si="1887"/>
        <v>12</v>
      </c>
      <c r="GK92" s="196">
        <v>235648</v>
      </c>
      <c r="GL92" s="268">
        <f t="shared" si="1888"/>
        <v>235648</v>
      </c>
      <c r="GM92" s="268">
        <f t="shared" si="1889"/>
        <v>306342</v>
      </c>
      <c r="GN92" s="269" t="str">
        <f t="shared" si="1890"/>
        <v>CUMPLE</v>
      </c>
      <c r="GO92" s="268">
        <f t="shared" si="1891"/>
        <v>324691</v>
      </c>
      <c r="GP92" s="270">
        <f t="shared" si="1892"/>
        <v>3896292</v>
      </c>
      <c r="GQ92" s="266">
        <f t="shared" si="1893"/>
        <v>12</v>
      </c>
      <c r="GR92" s="407">
        <v>236133</v>
      </c>
      <c r="GS92" s="268">
        <f t="shared" si="1894"/>
        <v>236133</v>
      </c>
      <c r="GT92" s="268">
        <f t="shared" si="1895"/>
        <v>306973</v>
      </c>
      <c r="GU92" s="269" t="str">
        <f t="shared" si="1896"/>
        <v>CUMPLE</v>
      </c>
      <c r="GV92" s="268">
        <f t="shared" si="1897"/>
        <v>325360</v>
      </c>
      <c r="GW92" s="270">
        <f t="shared" si="1898"/>
        <v>3904320</v>
      </c>
      <c r="GX92" s="356">
        <f t="shared" si="1899"/>
        <v>12</v>
      </c>
      <c r="GY92" s="357"/>
      <c r="GZ92" s="358">
        <f t="shared" si="1900"/>
        <v>0</v>
      </c>
      <c r="HA92" s="358">
        <f t="shared" si="1901"/>
        <v>0</v>
      </c>
      <c r="HB92" s="359" t="str">
        <f t="shared" si="1902"/>
        <v>CUMPLE</v>
      </c>
      <c r="HC92" s="358">
        <f t="shared" si="1903"/>
        <v>0</v>
      </c>
      <c r="HD92" s="360">
        <f t="shared" si="1904"/>
        <v>0</v>
      </c>
      <c r="HE92" s="266">
        <f t="shared" si="1905"/>
        <v>12</v>
      </c>
      <c r="HF92" s="411">
        <v>233659</v>
      </c>
      <c r="HG92" s="268">
        <f t="shared" si="1906"/>
        <v>233659</v>
      </c>
      <c r="HH92" s="268">
        <f t="shared" si="1907"/>
        <v>303757</v>
      </c>
      <c r="HI92" s="269" t="str">
        <f t="shared" si="1908"/>
        <v>CUMPLE</v>
      </c>
      <c r="HJ92" s="268">
        <f t="shared" si="1909"/>
        <v>321951</v>
      </c>
      <c r="HK92" s="270">
        <f t="shared" si="1910"/>
        <v>3863412</v>
      </c>
      <c r="HL92" s="266">
        <f t="shared" si="1911"/>
        <v>12</v>
      </c>
      <c r="HM92" s="417">
        <v>235613</v>
      </c>
      <c r="HN92" s="268">
        <f t="shared" si="1912"/>
        <v>235613</v>
      </c>
      <c r="HO92" s="268">
        <f t="shared" si="1913"/>
        <v>306297</v>
      </c>
      <c r="HP92" s="269" t="str">
        <f t="shared" si="1914"/>
        <v>CUMPLE</v>
      </c>
      <c r="HQ92" s="268">
        <f t="shared" si="1915"/>
        <v>324643</v>
      </c>
      <c r="HR92" s="270">
        <f t="shared" si="1916"/>
        <v>3895716</v>
      </c>
      <c r="HS92" s="266">
        <f t="shared" si="1917"/>
        <v>12</v>
      </c>
      <c r="HT92" s="196">
        <v>234680</v>
      </c>
      <c r="HU92" s="268">
        <f t="shared" si="1918"/>
        <v>234680</v>
      </c>
      <c r="HV92" s="268">
        <f t="shared" si="1919"/>
        <v>305084</v>
      </c>
      <c r="HW92" s="269" t="str">
        <f t="shared" si="1920"/>
        <v>CUMPLE</v>
      </c>
      <c r="HX92" s="268">
        <f t="shared" si="1921"/>
        <v>323358</v>
      </c>
      <c r="HY92" s="270">
        <f t="shared" si="1922"/>
        <v>3880296</v>
      </c>
      <c r="HZ92" s="356">
        <f t="shared" si="1923"/>
        <v>12</v>
      </c>
      <c r="IA92" s="357"/>
      <c r="IB92" s="358">
        <f t="shared" si="1924"/>
        <v>0</v>
      </c>
      <c r="IC92" s="358">
        <f t="shared" si="1925"/>
        <v>0</v>
      </c>
      <c r="ID92" s="359" t="str">
        <f t="shared" si="1926"/>
        <v>CUMPLE</v>
      </c>
      <c r="IE92" s="358">
        <f t="shared" si="1927"/>
        <v>0</v>
      </c>
      <c r="IF92" s="360">
        <f t="shared" si="1928"/>
        <v>0</v>
      </c>
    </row>
    <row r="93" spans="1:240" ht="30" customHeight="1" x14ac:dyDescent="0.3">
      <c r="A93" s="174"/>
      <c r="B93" s="192">
        <v>8.0039999999999996</v>
      </c>
      <c r="C93" s="193">
        <v>10269</v>
      </c>
      <c r="D93" s="194" t="s">
        <v>695</v>
      </c>
      <c r="E93" s="193" t="s">
        <v>696</v>
      </c>
      <c r="F93" s="195">
        <v>3</v>
      </c>
      <c r="G93" s="196">
        <v>79652</v>
      </c>
      <c r="H93" s="197">
        <f t="shared" si="1730"/>
        <v>103548</v>
      </c>
      <c r="J93" s="356">
        <f t="shared" si="1731"/>
        <v>3</v>
      </c>
      <c r="K93" s="357"/>
      <c r="L93" s="358">
        <f t="shared" si="1732"/>
        <v>0</v>
      </c>
      <c r="M93" s="358">
        <f t="shared" si="1733"/>
        <v>0</v>
      </c>
      <c r="N93" s="359" t="str">
        <f t="shared" si="1734"/>
        <v>CUMPLE</v>
      </c>
      <c r="O93" s="358">
        <f t="shared" si="1735"/>
        <v>0</v>
      </c>
      <c r="P93" s="360">
        <f t="shared" si="1736"/>
        <v>0</v>
      </c>
      <c r="Q93" s="266">
        <f t="shared" si="1737"/>
        <v>3</v>
      </c>
      <c r="R93" s="267">
        <v>74535</v>
      </c>
      <c r="S93" s="268">
        <f t="shared" si="1738"/>
        <v>74535</v>
      </c>
      <c r="T93" s="268">
        <f t="shared" si="1739"/>
        <v>96896</v>
      </c>
      <c r="U93" s="269" t="str">
        <f t="shared" si="1740"/>
        <v>CUMPLE</v>
      </c>
      <c r="V93" s="268">
        <f t="shared" si="1741"/>
        <v>102699</v>
      </c>
      <c r="W93" s="270">
        <f t="shared" si="1742"/>
        <v>308097</v>
      </c>
      <c r="X93" s="266">
        <f t="shared" si="1743"/>
        <v>3</v>
      </c>
      <c r="Y93" s="267">
        <v>79600</v>
      </c>
      <c r="Z93" s="268">
        <f t="shared" si="1744"/>
        <v>79600</v>
      </c>
      <c r="AA93" s="268">
        <f t="shared" si="1745"/>
        <v>103480</v>
      </c>
      <c r="AB93" s="269" t="str">
        <f t="shared" si="1746"/>
        <v>CUMPLE</v>
      </c>
      <c r="AC93" s="268">
        <f t="shared" si="1747"/>
        <v>109678</v>
      </c>
      <c r="AD93" s="270">
        <f t="shared" si="1748"/>
        <v>329034</v>
      </c>
      <c r="AE93" s="266">
        <f t="shared" si="1749"/>
        <v>3</v>
      </c>
      <c r="AF93" s="267">
        <v>73758</v>
      </c>
      <c r="AG93" s="268">
        <f t="shared" si="1750"/>
        <v>73758</v>
      </c>
      <c r="AH93" s="268">
        <f t="shared" si="1751"/>
        <v>95885</v>
      </c>
      <c r="AI93" s="269" t="str">
        <f t="shared" si="1752"/>
        <v>CUMPLE</v>
      </c>
      <c r="AJ93" s="268">
        <f t="shared" si="1753"/>
        <v>101629</v>
      </c>
      <c r="AK93" s="270">
        <f t="shared" si="1754"/>
        <v>304887</v>
      </c>
      <c r="AL93" s="356">
        <f t="shared" si="1755"/>
        <v>3</v>
      </c>
      <c r="AM93" s="357"/>
      <c r="AN93" s="358">
        <f t="shared" si="1756"/>
        <v>0</v>
      </c>
      <c r="AO93" s="358">
        <f t="shared" si="1757"/>
        <v>0</v>
      </c>
      <c r="AP93" s="359" t="str">
        <f t="shared" si="1758"/>
        <v>CUMPLE</v>
      </c>
      <c r="AQ93" s="358">
        <f t="shared" si="1759"/>
        <v>0</v>
      </c>
      <c r="AR93" s="360">
        <f t="shared" si="1760"/>
        <v>0</v>
      </c>
      <c r="AS93" s="266">
        <f t="shared" si="1761"/>
        <v>3</v>
      </c>
      <c r="AT93" s="434">
        <v>72002</v>
      </c>
      <c r="AU93" s="268">
        <f t="shared" si="1762"/>
        <v>72002</v>
      </c>
      <c r="AV93" s="268">
        <f t="shared" si="1763"/>
        <v>93603</v>
      </c>
      <c r="AW93" s="269" t="str">
        <f t="shared" si="1764"/>
        <v>CUMPLE</v>
      </c>
      <c r="AX93" s="268">
        <f t="shared" si="1765"/>
        <v>99209</v>
      </c>
      <c r="AY93" s="270">
        <f t="shared" si="1766"/>
        <v>297627</v>
      </c>
      <c r="AZ93" s="266">
        <f t="shared" si="1767"/>
        <v>3</v>
      </c>
      <c r="BA93" s="439">
        <v>75773</v>
      </c>
      <c r="BB93" s="268">
        <f t="shared" si="1768"/>
        <v>75773</v>
      </c>
      <c r="BC93" s="268">
        <f t="shared" si="1769"/>
        <v>98505</v>
      </c>
      <c r="BD93" s="269" t="str">
        <f t="shared" si="1770"/>
        <v>CUMPLE</v>
      </c>
      <c r="BE93" s="268">
        <f t="shared" si="1771"/>
        <v>104405</v>
      </c>
      <c r="BF93" s="270">
        <f t="shared" si="1772"/>
        <v>313215</v>
      </c>
      <c r="BG93" s="266">
        <f t="shared" si="1773"/>
        <v>3</v>
      </c>
      <c r="BH93" s="196">
        <v>75270</v>
      </c>
      <c r="BI93" s="268">
        <f t="shared" si="1774"/>
        <v>75270</v>
      </c>
      <c r="BJ93" s="268">
        <f t="shared" si="1775"/>
        <v>97851</v>
      </c>
      <c r="BK93" s="269" t="str">
        <f t="shared" si="1776"/>
        <v>CUMPLE</v>
      </c>
      <c r="BL93" s="268">
        <f t="shared" si="1777"/>
        <v>103712</v>
      </c>
      <c r="BM93" s="270">
        <f t="shared" si="1778"/>
        <v>311136</v>
      </c>
      <c r="BN93" s="266">
        <f t="shared" si="1779"/>
        <v>3</v>
      </c>
      <c r="BO93" s="196">
        <v>72241</v>
      </c>
      <c r="BP93" s="268">
        <f t="shared" si="1780"/>
        <v>72241</v>
      </c>
      <c r="BQ93" s="268">
        <f t="shared" si="1781"/>
        <v>93913</v>
      </c>
      <c r="BR93" s="269" t="str">
        <f t="shared" si="1782"/>
        <v>CUMPLE</v>
      </c>
      <c r="BS93" s="268">
        <f t="shared" si="1783"/>
        <v>99538</v>
      </c>
      <c r="BT93" s="270">
        <f t="shared" si="1784"/>
        <v>298614</v>
      </c>
      <c r="BU93" s="266">
        <f t="shared" si="1785"/>
        <v>3</v>
      </c>
      <c r="BV93" s="441">
        <v>75677</v>
      </c>
      <c r="BW93" s="268">
        <f t="shared" si="1786"/>
        <v>75677</v>
      </c>
      <c r="BX93" s="268">
        <f t="shared" si="1787"/>
        <v>98380</v>
      </c>
      <c r="BY93" s="269" t="str">
        <f t="shared" si="1788"/>
        <v>CUMPLE</v>
      </c>
      <c r="BZ93" s="268">
        <f t="shared" si="1789"/>
        <v>104273</v>
      </c>
      <c r="CA93" s="270">
        <f t="shared" si="1790"/>
        <v>312819</v>
      </c>
      <c r="CB93" s="266">
        <f t="shared" si="1791"/>
        <v>3</v>
      </c>
      <c r="CC93" s="267">
        <v>73835</v>
      </c>
      <c r="CD93" s="268">
        <f t="shared" si="1792"/>
        <v>73835</v>
      </c>
      <c r="CE93" s="268">
        <f t="shared" si="1793"/>
        <v>95986</v>
      </c>
      <c r="CF93" s="269" t="str">
        <f t="shared" si="1794"/>
        <v>CUMPLE</v>
      </c>
      <c r="CG93" s="268">
        <f t="shared" si="1795"/>
        <v>101735</v>
      </c>
      <c r="CH93" s="270">
        <f t="shared" si="1796"/>
        <v>305205</v>
      </c>
      <c r="CI93" s="266">
        <f t="shared" si="1797"/>
        <v>3</v>
      </c>
      <c r="CJ93" s="267">
        <v>76147</v>
      </c>
      <c r="CK93" s="268">
        <f t="shared" si="1798"/>
        <v>76147</v>
      </c>
      <c r="CL93" s="268">
        <f t="shared" si="1799"/>
        <v>98991</v>
      </c>
      <c r="CM93" s="269" t="str">
        <f t="shared" si="1800"/>
        <v>CUMPLE</v>
      </c>
      <c r="CN93" s="268">
        <f t="shared" si="1801"/>
        <v>104920</v>
      </c>
      <c r="CO93" s="270">
        <f t="shared" si="1802"/>
        <v>314760</v>
      </c>
      <c r="CP93" s="266">
        <f t="shared" si="1803"/>
        <v>3</v>
      </c>
      <c r="CQ93" s="267">
        <v>75207</v>
      </c>
      <c r="CR93" s="268">
        <f t="shared" si="1804"/>
        <v>75207</v>
      </c>
      <c r="CS93" s="268">
        <f t="shared" si="1805"/>
        <v>97769</v>
      </c>
      <c r="CT93" s="269" t="str">
        <f t="shared" si="1806"/>
        <v>CUMPLE</v>
      </c>
      <c r="CU93" s="268">
        <f t="shared" si="1807"/>
        <v>103625</v>
      </c>
      <c r="CV93" s="270">
        <f t="shared" si="1808"/>
        <v>310875</v>
      </c>
      <c r="CW93" s="266">
        <f t="shared" si="1809"/>
        <v>3</v>
      </c>
      <c r="CX93" s="196">
        <v>75666</v>
      </c>
      <c r="CY93" s="268">
        <f t="shared" si="1810"/>
        <v>75666</v>
      </c>
      <c r="CZ93" s="268">
        <f t="shared" si="1811"/>
        <v>98366</v>
      </c>
      <c r="DA93" s="269" t="str">
        <f t="shared" si="1812"/>
        <v>CUMPLE</v>
      </c>
      <c r="DB93" s="268">
        <f t="shared" si="1813"/>
        <v>104258</v>
      </c>
      <c r="DC93" s="270">
        <f t="shared" si="1814"/>
        <v>312774</v>
      </c>
      <c r="DD93" s="266">
        <f t="shared" si="1815"/>
        <v>3</v>
      </c>
      <c r="DE93" s="267">
        <v>73503</v>
      </c>
      <c r="DF93" s="268">
        <f t="shared" si="1816"/>
        <v>73503</v>
      </c>
      <c r="DG93" s="268">
        <f t="shared" si="1817"/>
        <v>95554</v>
      </c>
      <c r="DH93" s="269" t="str">
        <f t="shared" si="1818"/>
        <v>CUMPLE</v>
      </c>
      <c r="DI93" s="268">
        <f t="shared" si="1819"/>
        <v>101277</v>
      </c>
      <c r="DJ93" s="270">
        <f t="shared" si="1820"/>
        <v>303831</v>
      </c>
      <c r="DK93" s="266">
        <f t="shared" si="1821"/>
        <v>3</v>
      </c>
      <c r="DL93" s="267">
        <v>75430</v>
      </c>
      <c r="DM93" s="268">
        <f t="shared" si="1822"/>
        <v>75430</v>
      </c>
      <c r="DN93" s="268">
        <f t="shared" si="1823"/>
        <v>98059</v>
      </c>
      <c r="DO93" s="269" t="str">
        <f t="shared" si="1824"/>
        <v>CUMPLE</v>
      </c>
      <c r="DP93" s="268">
        <f t="shared" si="1825"/>
        <v>103932</v>
      </c>
      <c r="DQ93" s="270">
        <f t="shared" si="1826"/>
        <v>311796</v>
      </c>
      <c r="DR93" s="356">
        <f t="shared" si="1827"/>
        <v>3</v>
      </c>
      <c r="DS93" s="357"/>
      <c r="DT93" s="358">
        <f t="shared" si="1828"/>
        <v>0</v>
      </c>
      <c r="DU93" s="358">
        <f t="shared" si="1829"/>
        <v>0</v>
      </c>
      <c r="DV93" s="359" t="str">
        <f t="shared" si="1830"/>
        <v>CUMPLE</v>
      </c>
      <c r="DW93" s="358">
        <f t="shared" si="1831"/>
        <v>0</v>
      </c>
      <c r="DX93" s="360">
        <f t="shared" si="1832"/>
        <v>0</v>
      </c>
      <c r="DY93" s="356">
        <f t="shared" si="1833"/>
        <v>3</v>
      </c>
      <c r="DZ93" s="357"/>
      <c r="EA93" s="358">
        <f t="shared" si="1834"/>
        <v>0</v>
      </c>
      <c r="EB93" s="358">
        <f t="shared" si="1835"/>
        <v>0</v>
      </c>
      <c r="EC93" s="359" t="str">
        <f t="shared" si="1836"/>
        <v>CUMPLE</v>
      </c>
      <c r="ED93" s="358">
        <f t="shared" si="1837"/>
        <v>0</v>
      </c>
      <c r="EE93" s="360">
        <f t="shared" si="1838"/>
        <v>0</v>
      </c>
      <c r="EF93" s="266">
        <f t="shared" si="1839"/>
        <v>3</v>
      </c>
      <c r="EG93" s="267">
        <v>73415</v>
      </c>
      <c r="EH93" s="268">
        <f t="shared" si="1840"/>
        <v>73415</v>
      </c>
      <c r="EI93" s="268">
        <f t="shared" si="1841"/>
        <v>95440</v>
      </c>
      <c r="EJ93" s="269" t="str">
        <f t="shared" si="1842"/>
        <v>CUMPLE</v>
      </c>
      <c r="EK93" s="268">
        <f t="shared" si="1843"/>
        <v>101156</v>
      </c>
      <c r="EL93" s="270">
        <f t="shared" si="1844"/>
        <v>303468</v>
      </c>
      <c r="EM93" s="356">
        <f t="shared" si="1845"/>
        <v>3</v>
      </c>
      <c r="EN93" s="357"/>
      <c r="EO93" s="358">
        <f t="shared" si="1846"/>
        <v>0</v>
      </c>
      <c r="EP93" s="358">
        <f t="shared" si="1847"/>
        <v>0</v>
      </c>
      <c r="EQ93" s="359" t="str">
        <f t="shared" si="1848"/>
        <v>CUMPLE</v>
      </c>
      <c r="ER93" s="358">
        <f t="shared" si="1849"/>
        <v>0</v>
      </c>
      <c r="ES93" s="360">
        <f t="shared" si="1850"/>
        <v>0</v>
      </c>
      <c r="ET93" s="266">
        <f t="shared" si="1851"/>
        <v>3</v>
      </c>
      <c r="EU93" s="267">
        <v>77262</v>
      </c>
      <c r="EV93" s="268">
        <f t="shared" si="1852"/>
        <v>77262</v>
      </c>
      <c r="EW93" s="268">
        <f t="shared" si="1853"/>
        <v>100441</v>
      </c>
      <c r="EX93" s="269" t="str">
        <f t="shared" si="1854"/>
        <v>CUMPLE</v>
      </c>
      <c r="EY93" s="268">
        <f t="shared" si="1855"/>
        <v>106457</v>
      </c>
      <c r="EZ93" s="270">
        <f t="shared" si="1856"/>
        <v>319371</v>
      </c>
      <c r="FA93" s="266">
        <f t="shared" si="1857"/>
        <v>3</v>
      </c>
      <c r="FB93" s="196">
        <v>75566</v>
      </c>
      <c r="FC93" s="268">
        <f t="shared" si="1858"/>
        <v>75566</v>
      </c>
      <c r="FD93" s="268">
        <f t="shared" si="1859"/>
        <v>98236</v>
      </c>
      <c r="FE93" s="269" t="str">
        <f t="shared" si="1860"/>
        <v>CUMPLE</v>
      </c>
      <c r="FF93" s="268">
        <f t="shared" si="1861"/>
        <v>104120</v>
      </c>
      <c r="FG93" s="270">
        <f t="shared" si="1862"/>
        <v>312360</v>
      </c>
      <c r="FH93" s="266">
        <f t="shared" si="1863"/>
        <v>3</v>
      </c>
      <c r="FI93" s="267">
        <v>74287</v>
      </c>
      <c r="FJ93" s="268">
        <f t="shared" si="1864"/>
        <v>74287</v>
      </c>
      <c r="FK93" s="268">
        <f t="shared" si="1865"/>
        <v>96573</v>
      </c>
      <c r="FL93" s="269" t="str">
        <f t="shared" si="1866"/>
        <v>CUMPLE</v>
      </c>
      <c r="FM93" s="268">
        <f t="shared" si="1867"/>
        <v>102358</v>
      </c>
      <c r="FN93" s="270">
        <f t="shared" si="1868"/>
        <v>307074</v>
      </c>
      <c r="FO93" s="266">
        <f t="shared" si="1869"/>
        <v>3</v>
      </c>
      <c r="FP93" s="267" t="s">
        <v>879</v>
      </c>
      <c r="FQ93" s="268">
        <f t="shared" si="1870"/>
        <v>73699</v>
      </c>
      <c r="FR93" s="268">
        <f t="shared" si="1871"/>
        <v>95809</v>
      </c>
      <c r="FS93" s="269" t="str">
        <f t="shared" si="1872"/>
        <v>CUMPLE</v>
      </c>
      <c r="FT93" s="268">
        <f t="shared" si="1873"/>
        <v>101547</v>
      </c>
      <c r="FU93" s="270">
        <f t="shared" si="1874"/>
        <v>304641</v>
      </c>
      <c r="FV93" s="266">
        <f t="shared" si="1875"/>
        <v>3</v>
      </c>
      <c r="FW93" s="267">
        <v>74929</v>
      </c>
      <c r="FX93" s="268">
        <f t="shared" si="1876"/>
        <v>74929</v>
      </c>
      <c r="FY93" s="268">
        <f t="shared" si="1877"/>
        <v>97408</v>
      </c>
      <c r="FZ93" s="269" t="str">
        <f t="shared" si="1878"/>
        <v>CUMPLE</v>
      </c>
      <c r="GA93" s="268">
        <f t="shared" si="1879"/>
        <v>103242</v>
      </c>
      <c r="GB93" s="270">
        <f t="shared" si="1880"/>
        <v>309726</v>
      </c>
      <c r="GC93" s="356">
        <f t="shared" si="1881"/>
        <v>3</v>
      </c>
      <c r="GD93" s="357"/>
      <c r="GE93" s="358">
        <f t="shared" si="1882"/>
        <v>0</v>
      </c>
      <c r="GF93" s="358">
        <f t="shared" si="1883"/>
        <v>0</v>
      </c>
      <c r="GG93" s="359" t="str">
        <f t="shared" si="1884"/>
        <v>CUMPLE</v>
      </c>
      <c r="GH93" s="358">
        <f t="shared" si="1885"/>
        <v>0</v>
      </c>
      <c r="GI93" s="360">
        <f t="shared" si="1886"/>
        <v>0</v>
      </c>
      <c r="GJ93" s="266">
        <f t="shared" si="1887"/>
        <v>3</v>
      </c>
      <c r="GK93" s="196">
        <v>75784</v>
      </c>
      <c r="GL93" s="268">
        <f t="shared" si="1888"/>
        <v>75784</v>
      </c>
      <c r="GM93" s="268">
        <f t="shared" si="1889"/>
        <v>98519</v>
      </c>
      <c r="GN93" s="269" t="str">
        <f t="shared" si="1890"/>
        <v>CUMPLE</v>
      </c>
      <c r="GO93" s="268">
        <f t="shared" si="1891"/>
        <v>104420</v>
      </c>
      <c r="GP93" s="270">
        <f t="shared" si="1892"/>
        <v>313260</v>
      </c>
      <c r="GQ93" s="266">
        <f t="shared" si="1893"/>
        <v>3</v>
      </c>
      <c r="GR93" s="407">
        <v>75940</v>
      </c>
      <c r="GS93" s="268">
        <f t="shared" si="1894"/>
        <v>75940</v>
      </c>
      <c r="GT93" s="268">
        <f t="shared" si="1895"/>
        <v>98722</v>
      </c>
      <c r="GU93" s="269" t="str">
        <f t="shared" si="1896"/>
        <v>CUMPLE</v>
      </c>
      <c r="GV93" s="268">
        <f t="shared" si="1897"/>
        <v>104635</v>
      </c>
      <c r="GW93" s="270">
        <f t="shared" si="1898"/>
        <v>313905</v>
      </c>
      <c r="GX93" s="356">
        <f t="shared" si="1899"/>
        <v>3</v>
      </c>
      <c r="GY93" s="357"/>
      <c r="GZ93" s="358">
        <f t="shared" si="1900"/>
        <v>0</v>
      </c>
      <c r="HA93" s="358">
        <f t="shared" si="1901"/>
        <v>0</v>
      </c>
      <c r="HB93" s="359" t="str">
        <f t="shared" si="1902"/>
        <v>CUMPLE</v>
      </c>
      <c r="HC93" s="358">
        <f t="shared" si="1903"/>
        <v>0</v>
      </c>
      <c r="HD93" s="360">
        <f t="shared" si="1904"/>
        <v>0</v>
      </c>
      <c r="HE93" s="266">
        <f t="shared" si="1905"/>
        <v>3</v>
      </c>
      <c r="HF93" s="411">
        <v>75144</v>
      </c>
      <c r="HG93" s="268">
        <f t="shared" si="1906"/>
        <v>75144</v>
      </c>
      <c r="HH93" s="268">
        <f t="shared" si="1907"/>
        <v>97687</v>
      </c>
      <c r="HI93" s="269" t="str">
        <f t="shared" si="1908"/>
        <v>CUMPLE</v>
      </c>
      <c r="HJ93" s="268">
        <f t="shared" si="1909"/>
        <v>103538</v>
      </c>
      <c r="HK93" s="270">
        <f t="shared" si="1910"/>
        <v>310614</v>
      </c>
      <c r="HL93" s="266">
        <f t="shared" si="1911"/>
        <v>3</v>
      </c>
      <c r="HM93" s="417">
        <v>75773</v>
      </c>
      <c r="HN93" s="268">
        <f t="shared" si="1912"/>
        <v>75773</v>
      </c>
      <c r="HO93" s="268">
        <f t="shared" si="1913"/>
        <v>98505</v>
      </c>
      <c r="HP93" s="269" t="str">
        <f t="shared" si="1914"/>
        <v>CUMPLE</v>
      </c>
      <c r="HQ93" s="268">
        <f t="shared" si="1915"/>
        <v>104405</v>
      </c>
      <c r="HR93" s="270">
        <f t="shared" si="1916"/>
        <v>313215</v>
      </c>
      <c r="HS93" s="266">
        <f t="shared" si="1917"/>
        <v>3</v>
      </c>
      <c r="HT93" s="196">
        <v>75473</v>
      </c>
      <c r="HU93" s="268">
        <f t="shared" si="1918"/>
        <v>75473</v>
      </c>
      <c r="HV93" s="268">
        <f t="shared" si="1919"/>
        <v>98115</v>
      </c>
      <c r="HW93" s="269" t="str">
        <f t="shared" si="1920"/>
        <v>CUMPLE</v>
      </c>
      <c r="HX93" s="268">
        <f t="shared" si="1921"/>
        <v>103992</v>
      </c>
      <c r="HY93" s="270">
        <f t="shared" si="1922"/>
        <v>311976</v>
      </c>
      <c r="HZ93" s="356">
        <f t="shared" si="1923"/>
        <v>3</v>
      </c>
      <c r="IA93" s="357"/>
      <c r="IB93" s="358">
        <f t="shared" si="1924"/>
        <v>0</v>
      </c>
      <c r="IC93" s="358">
        <f t="shared" si="1925"/>
        <v>0</v>
      </c>
      <c r="ID93" s="359" t="str">
        <f t="shared" si="1926"/>
        <v>CUMPLE</v>
      </c>
      <c r="IE93" s="358">
        <f t="shared" si="1927"/>
        <v>0</v>
      </c>
      <c r="IF93" s="360">
        <f t="shared" si="1928"/>
        <v>0</v>
      </c>
    </row>
    <row r="94" spans="1:240" ht="30" customHeight="1" x14ac:dyDescent="0.3">
      <c r="A94" s="174"/>
      <c r="B94" s="192">
        <v>8.0050000000000008</v>
      </c>
      <c r="C94" s="193">
        <v>13441</v>
      </c>
      <c r="D94" s="194" t="s">
        <v>697</v>
      </c>
      <c r="E94" s="193" t="s">
        <v>696</v>
      </c>
      <c r="F94" s="195">
        <v>120</v>
      </c>
      <c r="G94" s="196">
        <v>131396</v>
      </c>
      <c r="H94" s="197">
        <f t="shared" si="1730"/>
        <v>170815</v>
      </c>
      <c r="J94" s="356">
        <f t="shared" si="1731"/>
        <v>120</v>
      </c>
      <c r="K94" s="357"/>
      <c r="L94" s="358">
        <f t="shared" si="1732"/>
        <v>0</v>
      </c>
      <c r="M94" s="358">
        <f t="shared" si="1733"/>
        <v>0</v>
      </c>
      <c r="N94" s="359" t="str">
        <f t="shared" si="1734"/>
        <v>CUMPLE</v>
      </c>
      <c r="O94" s="358">
        <f t="shared" si="1735"/>
        <v>0</v>
      </c>
      <c r="P94" s="360">
        <f t="shared" si="1736"/>
        <v>0</v>
      </c>
      <c r="Q94" s="266">
        <f t="shared" si="1737"/>
        <v>120</v>
      </c>
      <c r="R94" s="267">
        <v>122955</v>
      </c>
      <c r="S94" s="268">
        <f t="shared" si="1738"/>
        <v>122955</v>
      </c>
      <c r="T94" s="268">
        <f t="shared" si="1739"/>
        <v>159842</v>
      </c>
      <c r="U94" s="269" t="str">
        <f t="shared" si="1740"/>
        <v>CUMPLE</v>
      </c>
      <c r="V94" s="268">
        <f t="shared" si="1741"/>
        <v>169416</v>
      </c>
      <c r="W94" s="270">
        <f t="shared" si="1742"/>
        <v>20329920</v>
      </c>
      <c r="X94" s="266">
        <f t="shared" si="1743"/>
        <v>120</v>
      </c>
      <c r="Y94" s="267">
        <v>131300</v>
      </c>
      <c r="Z94" s="268">
        <f t="shared" si="1744"/>
        <v>131300</v>
      </c>
      <c r="AA94" s="268">
        <f t="shared" si="1745"/>
        <v>170690</v>
      </c>
      <c r="AB94" s="269" t="str">
        <f t="shared" si="1746"/>
        <v>CUMPLE</v>
      </c>
      <c r="AC94" s="268">
        <f t="shared" si="1747"/>
        <v>180914</v>
      </c>
      <c r="AD94" s="270">
        <f t="shared" si="1748"/>
        <v>21709680</v>
      </c>
      <c r="AE94" s="266">
        <f t="shared" si="1749"/>
        <v>120</v>
      </c>
      <c r="AF94" s="267">
        <v>121673</v>
      </c>
      <c r="AG94" s="268">
        <f t="shared" si="1750"/>
        <v>121673</v>
      </c>
      <c r="AH94" s="268">
        <f t="shared" si="1751"/>
        <v>158175</v>
      </c>
      <c r="AI94" s="269" t="str">
        <f t="shared" si="1752"/>
        <v>CUMPLE</v>
      </c>
      <c r="AJ94" s="268">
        <f t="shared" si="1753"/>
        <v>167649</v>
      </c>
      <c r="AK94" s="270">
        <f t="shared" si="1754"/>
        <v>20117880</v>
      </c>
      <c r="AL94" s="356">
        <f t="shared" si="1755"/>
        <v>120</v>
      </c>
      <c r="AM94" s="357"/>
      <c r="AN94" s="358">
        <f t="shared" si="1756"/>
        <v>0</v>
      </c>
      <c r="AO94" s="358">
        <f t="shared" si="1757"/>
        <v>0</v>
      </c>
      <c r="AP94" s="359" t="str">
        <f t="shared" si="1758"/>
        <v>CUMPLE</v>
      </c>
      <c r="AQ94" s="358">
        <f t="shared" si="1759"/>
        <v>0</v>
      </c>
      <c r="AR94" s="360">
        <f t="shared" si="1760"/>
        <v>0</v>
      </c>
      <c r="AS94" s="266">
        <f t="shared" si="1761"/>
        <v>120</v>
      </c>
      <c r="AT94" s="434">
        <v>118779</v>
      </c>
      <c r="AU94" s="268">
        <f t="shared" si="1762"/>
        <v>118779</v>
      </c>
      <c r="AV94" s="268">
        <f t="shared" si="1763"/>
        <v>154413</v>
      </c>
      <c r="AW94" s="269" t="str">
        <f t="shared" si="1764"/>
        <v>CUMPLE</v>
      </c>
      <c r="AX94" s="268">
        <f t="shared" si="1765"/>
        <v>163662</v>
      </c>
      <c r="AY94" s="270">
        <f t="shared" si="1766"/>
        <v>19639440</v>
      </c>
      <c r="AZ94" s="266">
        <f t="shared" si="1767"/>
        <v>120</v>
      </c>
      <c r="BA94" s="439">
        <v>124997</v>
      </c>
      <c r="BB94" s="268">
        <f t="shared" si="1768"/>
        <v>124997</v>
      </c>
      <c r="BC94" s="268">
        <f t="shared" si="1769"/>
        <v>162496</v>
      </c>
      <c r="BD94" s="269" t="str">
        <f t="shared" si="1770"/>
        <v>CUMPLE</v>
      </c>
      <c r="BE94" s="268">
        <f t="shared" si="1771"/>
        <v>172229</v>
      </c>
      <c r="BF94" s="270">
        <f t="shared" si="1772"/>
        <v>20667480</v>
      </c>
      <c r="BG94" s="266">
        <f t="shared" si="1773"/>
        <v>120</v>
      </c>
      <c r="BH94" s="196">
        <v>124168</v>
      </c>
      <c r="BI94" s="268">
        <f t="shared" si="1774"/>
        <v>124168</v>
      </c>
      <c r="BJ94" s="268">
        <f t="shared" si="1775"/>
        <v>161418</v>
      </c>
      <c r="BK94" s="269" t="str">
        <f t="shared" si="1776"/>
        <v>CUMPLE</v>
      </c>
      <c r="BL94" s="268">
        <f t="shared" si="1777"/>
        <v>171087</v>
      </c>
      <c r="BM94" s="270">
        <f t="shared" si="1778"/>
        <v>20530440</v>
      </c>
      <c r="BN94" s="266">
        <f t="shared" si="1779"/>
        <v>120</v>
      </c>
      <c r="BO94" s="196">
        <v>119173</v>
      </c>
      <c r="BP94" s="268">
        <f t="shared" si="1780"/>
        <v>119173</v>
      </c>
      <c r="BQ94" s="268">
        <f t="shared" si="1781"/>
        <v>154925</v>
      </c>
      <c r="BR94" s="269" t="str">
        <f t="shared" si="1782"/>
        <v>CUMPLE</v>
      </c>
      <c r="BS94" s="268">
        <f t="shared" si="1783"/>
        <v>164204</v>
      </c>
      <c r="BT94" s="270">
        <f t="shared" si="1784"/>
        <v>19704480</v>
      </c>
      <c r="BU94" s="266">
        <f t="shared" si="1785"/>
        <v>120</v>
      </c>
      <c r="BV94" s="441">
        <v>124839</v>
      </c>
      <c r="BW94" s="268">
        <f t="shared" si="1786"/>
        <v>124839</v>
      </c>
      <c r="BX94" s="268">
        <f t="shared" si="1787"/>
        <v>162291</v>
      </c>
      <c r="BY94" s="269" t="str">
        <f t="shared" si="1788"/>
        <v>CUMPLE</v>
      </c>
      <c r="BZ94" s="268">
        <f t="shared" si="1789"/>
        <v>172011</v>
      </c>
      <c r="CA94" s="270">
        <f t="shared" si="1790"/>
        <v>20641320</v>
      </c>
      <c r="CB94" s="266">
        <f t="shared" si="1791"/>
        <v>120</v>
      </c>
      <c r="CC94" s="267">
        <v>121802</v>
      </c>
      <c r="CD94" s="268">
        <f t="shared" si="1792"/>
        <v>121802</v>
      </c>
      <c r="CE94" s="268">
        <f t="shared" si="1793"/>
        <v>158343</v>
      </c>
      <c r="CF94" s="269" t="str">
        <f t="shared" si="1794"/>
        <v>CUMPLE</v>
      </c>
      <c r="CG94" s="268">
        <f t="shared" si="1795"/>
        <v>167827</v>
      </c>
      <c r="CH94" s="270">
        <f t="shared" si="1796"/>
        <v>20139240</v>
      </c>
      <c r="CI94" s="266">
        <f t="shared" si="1797"/>
        <v>120</v>
      </c>
      <c r="CJ94" s="267">
        <v>125615</v>
      </c>
      <c r="CK94" s="268">
        <f t="shared" si="1798"/>
        <v>125615</v>
      </c>
      <c r="CL94" s="268">
        <f t="shared" si="1799"/>
        <v>163300</v>
      </c>
      <c r="CM94" s="269" t="str">
        <f t="shared" si="1800"/>
        <v>CUMPLE</v>
      </c>
      <c r="CN94" s="268">
        <f t="shared" si="1801"/>
        <v>173081</v>
      </c>
      <c r="CO94" s="270">
        <f t="shared" si="1802"/>
        <v>20769720</v>
      </c>
      <c r="CP94" s="266">
        <f t="shared" si="1803"/>
        <v>120</v>
      </c>
      <c r="CQ94" s="267">
        <v>124064</v>
      </c>
      <c r="CR94" s="268">
        <f t="shared" si="1804"/>
        <v>124064</v>
      </c>
      <c r="CS94" s="268">
        <f t="shared" si="1805"/>
        <v>161283</v>
      </c>
      <c r="CT94" s="269" t="str">
        <f t="shared" si="1806"/>
        <v>CUMPLE</v>
      </c>
      <c r="CU94" s="268">
        <f t="shared" si="1807"/>
        <v>170944</v>
      </c>
      <c r="CV94" s="270">
        <f t="shared" si="1808"/>
        <v>20513280</v>
      </c>
      <c r="CW94" s="266">
        <f t="shared" si="1809"/>
        <v>120</v>
      </c>
      <c r="CX94" s="196">
        <v>124823</v>
      </c>
      <c r="CY94" s="268">
        <f t="shared" si="1810"/>
        <v>124823</v>
      </c>
      <c r="CZ94" s="268">
        <f t="shared" si="1811"/>
        <v>162270</v>
      </c>
      <c r="DA94" s="269" t="str">
        <f t="shared" si="1812"/>
        <v>CUMPLE</v>
      </c>
      <c r="DB94" s="268">
        <f t="shared" si="1813"/>
        <v>171989</v>
      </c>
      <c r="DC94" s="270">
        <f t="shared" si="1814"/>
        <v>20638680</v>
      </c>
      <c r="DD94" s="266">
        <f t="shared" si="1815"/>
        <v>120</v>
      </c>
      <c r="DE94" s="267">
        <v>121252</v>
      </c>
      <c r="DF94" s="268">
        <f t="shared" si="1816"/>
        <v>121252</v>
      </c>
      <c r="DG94" s="268">
        <f t="shared" si="1817"/>
        <v>157628</v>
      </c>
      <c r="DH94" s="269" t="str">
        <f t="shared" si="1818"/>
        <v>CUMPLE</v>
      </c>
      <c r="DI94" s="268">
        <f t="shared" si="1819"/>
        <v>167069</v>
      </c>
      <c r="DJ94" s="270">
        <f t="shared" si="1820"/>
        <v>20048280</v>
      </c>
      <c r="DK94" s="266">
        <f t="shared" si="1821"/>
        <v>120</v>
      </c>
      <c r="DL94" s="267">
        <v>124432</v>
      </c>
      <c r="DM94" s="268">
        <f t="shared" si="1822"/>
        <v>124432</v>
      </c>
      <c r="DN94" s="268">
        <f t="shared" si="1823"/>
        <v>161762</v>
      </c>
      <c r="DO94" s="269" t="str">
        <f t="shared" si="1824"/>
        <v>CUMPLE</v>
      </c>
      <c r="DP94" s="268">
        <f t="shared" si="1825"/>
        <v>171451</v>
      </c>
      <c r="DQ94" s="270">
        <f t="shared" si="1826"/>
        <v>20574120</v>
      </c>
      <c r="DR94" s="356">
        <f t="shared" si="1827"/>
        <v>120</v>
      </c>
      <c r="DS94" s="357"/>
      <c r="DT94" s="358">
        <f t="shared" si="1828"/>
        <v>0</v>
      </c>
      <c r="DU94" s="358">
        <f t="shared" si="1829"/>
        <v>0</v>
      </c>
      <c r="DV94" s="359" t="str">
        <f t="shared" si="1830"/>
        <v>CUMPLE</v>
      </c>
      <c r="DW94" s="358">
        <f t="shared" si="1831"/>
        <v>0</v>
      </c>
      <c r="DX94" s="360">
        <f t="shared" si="1832"/>
        <v>0</v>
      </c>
      <c r="DY94" s="356">
        <f t="shared" si="1833"/>
        <v>120</v>
      </c>
      <c r="DZ94" s="357"/>
      <c r="EA94" s="358">
        <f t="shared" si="1834"/>
        <v>0</v>
      </c>
      <c r="EB94" s="358">
        <f t="shared" si="1835"/>
        <v>0</v>
      </c>
      <c r="EC94" s="359" t="str">
        <f t="shared" si="1836"/>
        <v>CUMPLE</v>
      </c>
      <c r="ED94" s="358">
        <f t="shared" si="1837"/>
        <v>0</v>
      </c>
      <c r="EE94" s="360">
        <f t="shared" si="1838"/>
        <v>0</v>
      </c>
      <c r="EF94" s="266">
        <f t="shared" si="1839"/>
        <v>120</v>
      </c>
      <c r="EG94" s="267">
        <v>121108</v>
      </c>
      <c r="EH94" s="268">
        <f t="shared" si="1840"/>
        <v>121108</v>
      </c>
      <c r="EI94" s="268">
        <f t="shared" si="1841"/>
        <v>157440</v>
      </c>
      <c r="EJ94" s="269" t="str">
        <f t="shared" si="1842"/>
        <v>CUMPLE</v>
      </c>
      <c r="EK94" s="268">
        <f t="shared" si="1843"/>
        <v>166871</v>
      </c>
      <c r="EL94" s="270">
        <f t="shared" si="1844"/>
        <v>20024520</v>
      </c>
      <c r="EM94" s="356">
        <f t="shared" si="1845"/>
        <v>120</v>
      </c>
      <c r="EN94" s="357"/>
      <c r="EO94" s="358">
        <f t="shared" si="1846"/>
        <v>0</v>
      </c>
      <c r="EP94" s="358">
        <f t="shared" si="1847"/>
        <v>0</v>
      </c>
      <c r="EQ94" s="359" t="str">
        <f t="shared" si="1848"/>
        <v>CUMPLE</v>
      </c>
      <c r="ER94" s="358">
        <f t="shared" si="1849"/>
        <v>0</v>
      </c>
      <c r="ES94" s="360">
        <f t="shared" si="1850"/>
        <v>0</v>
      </c>
      <c r="ET94" s="266">
        <f t="shared" si="1851"/>
        <v>120</v>
      </c>
      <c r="EU94" s="267">
        <v>127454</v>
      </c>
      <c r="EV94" s="268">
        <f t="shared" si="1852"/>
        <v>127454</v>
      </c>
      <c r="EW94" s="268">
        <f t="shared" si="1853"/>
        <v>165690</v>
      </c>
      <c r="EX94" s="269" t="str">
        <f t="shared" si="1854"/>
        <v>CUMPLE</v>
      </c>
      <c r="EY94" s="268">
        <f t="shared" si="1855"/>
        <v>175615</v>
      </c>
      <c r="EZ94" s="270">
        <f t="shared" si="1856"/>
        <v>21073800</v>
      </c>
      <c r="FA94" s="266">
        <f t="shared" si="1857"/>
        <v>120</v>
      </c>
      <c r="FB94" s="196">
        <v>124655</v>
      </c>
      <c r="FC94" s="268">
        <f t="shared" si="1858"/>
        <v>124655</v>
      </c>
      <c r="FD94" s="268">
        <f t="shared" si="1859"/>
        <v>162052</v>
      </c>
      <c r="FE94" s="269" t="str">
        <f t="shared" si="1860"/>
        <v>CUMPLE</v>
      </c>
      <c r="FF94" s="268">
        <f t="shared" si="1861"/>
        <v>171758</v>
      </c>
      <c r="FG94" s="270">
        <f t="shared" si="1862"/>
        <v>20610960</v>
      </c>
      <c r="FH94" s="266">
        <f t="shared" si="1863"/>
        <v>120</v>
      </c>
      <c r="FI94" s="267">
        <v>122545</v>
      </c>
      <c r="FJ94" s="268">
        <f t="shared" si="1864"/>
        <v>122545</v>
      </c>
      <c r="FK94" s="268">
        <f t="shared" si="1865"/>
        <v>159309</v>
      </c>
      <c r="FL94" s="269" t="str">
        <f t="shared" si="1866"/>
        <v>CUMPLE</v>
      </c>
      <c r="FM94" s="268">
        <f t="shared" si="1867"/>
        <v>168851</v>
      </c>
      <c r="FN94" s="270">
        <f t="shared" si="1868"/>
        <v>20262120</v>
      </c>
      <c r="FO94" s="266">
        <f t="shared" si="1869"/>
        <v>120</v>
      </c>
      <c r="FP94" s="267" t="s">
        <v>880</v>
      </c>
      <c r="FQ94" s="268">
        <f t="shared" si="1870"/>
        <v>121575</v>
      </c>
      <c r="FR94" s="268">
        <f t="shared" si="1871"/>
        <v>158048</v>
      </c>
      <c r="FS94" s="269" t="str">
        <f t="shared" si="1872"/>
        <v>CUMPLE</v>
      </c>
      <c r="FT94" s="268">
        <f t="shared" si="1873"/>
        <v>167514</v>
      </c>
      <c r="FU94" s="270">
        <f t="shared" si="1874"/>
        <v>20101680</v>
      </c>
      <c r="FV94" s="266">
        <f t="shared" si="1875"/>
        <v>120</v>
      </c>
      <c r="FW94" s="267">
        <v>123604</v>
      </c>
      <c r="FX94" s="268">
        <f t="shared" si="1876"/>
        <v>123604</v>
      </c>
      <c r="FY94" s="268">
        <f t="shared" si="1877"/>
        <v>160685</v>
      </c>
      <c r="FZ94" s="269" t="str">
        <f t="shared" si="1878"/>
        <v>CUMPLE</v>
      </c>
      <c r="GA94" s="268">
        <f t="shared" si="1879"/>
        <v>170310</v>
      </c>
      <c r="GB94" s="270">
        <f t="shared" si="1880"/>
        <v>20437200</v>
      </c>
      <c r="GC94" s="356">
        <f t="shared" si="1881"/>
        <v>120</v>
      </c>
      <c r="GD94" s="357"/>
      <c r="GE94" s="358">
        <f t="shared" si="1882"/>
        <v>0</v>
      </c>
      <c r="GF94" s="358">
        <f t="shared" si="1883"/>
        <v>0</v>
      </c>
      <c r="GG94" s="359" t="str">
        <f t="shared" si="1884"/>
        <v>CUMPLE</v>
      </c>
      <c r="GH94" s="358">
        <f t="shared" si="1885"/>
        <v>0</v>
      </c>
      <c r="GI94" s="360">
        <f t="shared" si="1886"/>
        <v>0</v>
      </c>
      <c r="GJ94" s="266">
        <f t="shared" si="1887"/>
        <v>120</v>
      </c>
      <c r="GK94" s="196">
        <v>125015</v>
      </c>
      <c r="GL94" s="268">
        <f t="shared" si="1888"/>
        <v>125015</v>
      </c>
      <c r="GM94" s="268">
        <f t="shared" si="1889"/>
        <v>162520</v>
      </c>
      <c r="GN94" s="269" t="str">
        <f t="shared" si="1890"/>
        <v>CUMPLE</v>
      </c>
      <c r="GO94" s="268">
        <f t="shared" si="1891"/>
        <v>172254</v>
      </c>
      <c r="GP94" s="270">
        <f t="shared" si="1892"/>
        <v>20670480</v>
      </c>
      <c r="GQ94" s="266">
        <f t="shared" si="1893"/>
        <v>120</v>
      </c>
      <c r="GR94" s="407">
        <v>125273</v>
      </c>
      <c r="GS94" s="268">
        <f t="shared" si="1894"/>
        <v>125273</v>
      </c>
      <c r="GT94" s="268">
        <f t="shared" si="1895"/>
        <v>162855</v>
      </c>
      <c r="GU94" s="269" t="str">
        <f t="shared" si="1896"/>
        <v>CUMPLE</v>
      </c>
      <c r="GV94" s="268">
        <f t="shared" si="1897"/>
        <v>172609</v>
      </c>
      <c r="GW94" s="270">
        <f t="shared" si="1898"/>
        <v>20713080</v>
      </c>
      <c r="GX94" s="356">
        <f t="shared" si="1899"/>
        <v>120</v>
      </c>
      <c r="GY94" s="357"/>
      <c r="GZ94" s="358">
        <f t="shared" si="1900"/>
        <v>0</v>
      </c>
      <c r="HA94" s="358">
        <f t="shared" si="1901"/>
        <v>0</v>
      </c>
      <c r="HB94" s="359" t="str">
        <f t="shared" si="1902"/>
        <v>CUMPLE</v>
      </c>
      <c r="HC94" s="358">
        <f t="shared" si="1903"/>
        <v>0</v>
      </c>
      <c r="HD94" s="360">
        <f t="shared" si="1904"/>
        <v>0</v>
      </c>
      <c r="HE94" s="266">
        <f t="shared" si="1905"/>
        <v>120</v>
      </c>
      <c r="HF94" s="411">
        <v>123960</v>
      </c>
      <c r="HG94" s="268">
        <f t="shared" si="1906"/>
        <v>123960</v>
      </c>
      <c r="HH94" s="268">
        <f t="shared" si="1907"/>
        <v>161148</v>
      </c>
      <c r="HI94" s="269" t="str">
        <f t="shared" si="1908"/>
        <v>CUMPLE</v>
      </c>
      <c r="HJ94" s="268">
        <f t="shared" si="1909"/>
        <v>170800</v>
      </c>
      <c r="HK94" s="270">
        <f t="shared" si="1910"/>
        <v>20496000</v>
      </c>
      <c r="HL94" s="266">
        <f t="shared" si="1911"/>
        <v>120</v>
      </c>
      <c r="HM94" s="417">
        <v>124997</v>
      </c>
      <c r="HN94" s="268">
        <f t="shared" si="1912"/>
        <v>124997</v>
      </c>
      <c r="HO94" s="268">
        <f t="shared" si="1913"/>
        <v>162496</v>
      </c>
      <c r="HP94" s="269" t="str">
        <f t="shared" si="1914"/>
        <v>CUMPLE</v>
      </c>
      <c r="HQ94" s="268">
        <f t="shared" si="1915"/>
        <v>172229</v>
      </c>
      <c r="HR94" s="270">
        <f t="shared" si="1916"/>
        <v>20667480</v>
      </c>
      <c r="HS94" s="266">
        <f t="shared" si="1917"/>
        <v>120</v>
      </c>
      <c r="HT94" s="196">
        <v>124502</v>
      </c>
      <c r="HU94" s="268">
        <f t="shared" si="1918"/>
        <v>124502</v>
      </c>
      <c r="HV94" s="268">
        <f t="shared" si="1919"/>
        <v>161853</v>
      </c>
      <c r="HW94" s="269" t="str">
        <f t="shared" si="1920"/>
        <v>CUMPLE</v>
      </c>
      <c r="HX94" s="268">
        <f t="shared" si="1921"/>
        <v>171547</v>
      </c>
      <c r="HY94" s="270">
        <f t="shared" si="1922"/>
        <v>20585640</v>
      </c>
      <c r="HZ94" s="356">
        <f t="shared" si="1923"/>
        <v>120</v>
      </c>
      <c r="IA94" s="357"/>
      <c r="IB94" s="358">
        <f t="shared" si="1924"/>
        <v>0</v>
      </c>
      <c r="IC94" s="358">
        <f t="shared" si="1925"/>
        <v>0</v>
      </c>
      <c r="ID94" s="359" t="str">
        <f t="shared" si="1926"/>
        <v>CUMPLE</v>
      </c>
      <c r="IE94" s="358">
        <f t="shared" si="1927"/>
        <v>0</v>
      </c>
      <c r="IF94" s="360">
        <f t="shared" si="1928"/>
        <v>0</v>
      </c>
    </row>
    <row r="95" spans="1:240" ht="30" customHeight="1" x14ac:dyDescent="0.3">
      <c r="A95" s="174"/>
      <c r="B95" s="192">
        <v>8.0060000000000109</v>
      </c>
      <c r="C95" s="193">
        <v>13055</v>
      </c>
      <c r="D95" s="194" t="s">
        <v>698</v>
      </c>
      <c r="E95" s="193" t="s">
        <v>696</v>
      </c>
      <c r="F95" s="195">
        <v>270</v>
      </c>
      <c r="G95" s="196">
        <v>15877</v>
      </c>
      <c r="H95" s="197">
        <f t="shared" si="1730"/>
        <v>20640</v>
      </c>
      <c r="J95" s="356">
        <f t="shared" si="1731"/>
        <v>270</v>
      </c>
      <c r="K95" s="357"/>
      <c r="L95" s="358">
        <f t="shared" si="1732"/>
        <v>0</v>
      </c>
      <c r="M95" s="358">
        <f t="shared" si="1733"/>
        <v>0</v>
      </c>
      <c r="N95" s="359" t="str">
        <f t="shared" si="1734"/>
        <v>CUMPLE</v>
      </c>
      <c r="O95" s="358">
        <f t="shared" si="1735"/>
        <v>0</v>
      </c>
      <c r="P95" s="360">
        <f t="shared" si="1736"/>
        <v>0</v>
      </c>
      <c r="Q95" s="266">
        <f t="shared" si="1737"/>
        <v>270</v>
      </c>
      <c r="R95" s="267">
        <v>14857</v>
      </c>
      <c r="S95" s="268">
        <f t="shared" si="1738"/>
        <v>14857</v>
      </c>
      <c r="T95" s="268">
        <f t="shared" si="1739"/>
        <v>19314</v>
      </c>
      <c r="U95" s="269" t="str">
        <f t="shared" si="1740"/>
        <v>CUMPLE</v>
      </c>
      <c r="V95" s="268">
        <f t="shared" si="1741"/>
        <v>20471</v>
      </c>
      <c r="W95" s="270">
        <f t="shared" si="1742"/>
        <v>5527170</v>
      </c>
      <c r="X95" s="266">
        <f t="shared" si="1743"/>
        <v>270</v>
      </c>
      <c r="Y95" s="267">
        <v>15800</v>
      </c>
      <c r="Z95" s="268">
        <f t="shared" si="1744"/>
        <v>15800</v>
      </c>
      <c r="AA95" s="268">
        <f t="shared" si="1745"/>
        <v>20540</v>
      </c>
      <c r="AB95" s="269" t="str">
        <f t="shared" si="1746"/>
        <v>CUMPLE</v>
      </c>
      <c r="AC95" s="268">
        <f t="shared" si="1747"/>
        <v>21770</v>
      </c>
      <c r="AD95" s="270">
        <f t="shared" si="1748"/>
        <v>5877900</v>
      </c>
      <c r="AE95" s="266">
        <f t="shared" si="1749"/>
        <v>270</v>
      </c>
      <c r="AF95" s="267">
        <v>14702</v>
      </c>
      <c r="AG95" s="268">
        <f t="shared" si="1750"/>
        <v>14702</v>
      </c>
      <c r="AH95" s="268">
        <f t="shared" si="1751"/>
        <v>19113</v>
      </c>
      <c r="AI95" s="269" t="str">
        <f t="shared" si="1752"/>
        <v>CUMPLE</v>
      </c>
      <c r="AJ95" s="268">
        <f t="shared" si="1753"/>
        <v>20257</v>
      </c>
      <c r="AK95" s="270">
        <f t="shared" si="1754"/>
        <v>5469390</v>
      </c>
      <c r="AL95" s="356">
        <f t="shared" si="1755"/>
        <v>270</v>
      </c>
      <c r="AM95" s="357"/>
      <c r="AN95" s="358">
        <f t="shared" si="1756"/>
        <v>0</v>
      </c>
      <c r="AO95" s="358">
        <f t="shared" si="1757"/>
        <v>0</v>
      </c>
      <c r="AP95" s="359" t="str">
        <f t="shared" si="1758"/>
        <v>CUMPLE</v>
      </c>
      <c r="AQ95" s="358">
        <f t="shared" si="1759"/>
        <v>0</v>
      </c>
      <c r="AR95" s="360">
        <f t="shared" si="1760"/>
        <v>0</v>
      </c>
      <c r="AS95" s="266">
        <f t="shared" si="1761"/>
        <v>270</v>
      </c>
      <c r="AT95" s="434">
        <v>14350</v>
      </c>
      <c r="AU95" s="268">
        <f t="shared" si="1762"/>
        <v>14350</v>
      </c>
      <c r="AV95" s="268">
        <f t="shared" si="1763"/>
        <v>18655</v>
      </c>
      <c r="AW95" s="269" t="str">
        <f t="shared" si="1764"/>
        <v>CUMPLE</v>
      </c>
      <c r="AX95" s="268">
        <f t="shared" si="1765"/>
        <v>19772</v>
      </c>
      <c r="AY95" s="270">
        <f t="shared" si="1766"/>
        <v>5338440</v>
      </c>
      <c r="AZ95" s="266">
        <f t="shared" si="1767"/>
        <v>270</v>
      </c>
      <c r="BA95" s="439">
        <v>15104</v>
      </c>
      <c r="BB95" s="268">
        <f t="shared" si="1768"/>
        <v>15104</v>
      </c>
      <c r="BC95" s="268">
        <f t="shared" si="1769"/>
        <v>19635</v>
      </c>
      <c r="BD95" s="269" t="str">
        <f t="shared" si="1770"/>
        <v>CUMPLE</v>
      </c>
      <c r="BE95" s="268">
        <f t="shared" si="1771"/>
        <v>20811</v>
      </c>
      <c r="BF95" s="270">
        <f t="shared" si="1772"/>
        <v>5618970</v>
      </c>
      <c r="BG95" s="266">
        <f t="shared" si="1773"/>
        <v>270</v>
      </c>
      <c r="BH95" s="196">
        <v>15003</v>
      </c>
      <c r="BI95" s="268">
        <f t="shared" si="1774"/>
        <v>15003</v>
      </c>
      <c r="BJ95" s="268">
        <f t="shared" si="1775"/>
        <v>19504</v>
      </c>
      <c r="BK95" s="269" t="str">
        <f t="shared" si="1776"/>
        <v>CUMPLE</v>
      </c>
      <c r="BL95" s="268">
        <f t="shared" si="1777"/>
        <v>20672</v>
      </c>
      <c r="BM95" s="270">
        <f t="shared" si="1778"/>
        <v>5581440</v>
      </c>
      <c r="BN95" s="266">
        <f t="shared" si="1779"/>
        <v>270</v>
      </c>
      <c r="BO95" s="196">
        <v>14397</v>
      </c>
      <c r="BP95" s="268">
        <f t="shared" si="1780"/>
        <v>14397</v>
      </c>
      <c r="BQ95" s="268">
        <f t="shared" si="1781"/>
        <v>18716</v>
      </c>
      <c r="BR95" s="269" t="str">
        <f t="shared" si="1782"/>
        <v>CUMPLE</v>
      </c>
      <c r="BS95" s="268">
        <f t="shared" si="1783"/>
        <v>19837</v>
      </c>
      <c r="BT95" s="270">
        <f t="shared" si="1784"/>
        <v>5355990</v>
      </c>
      <c r="BU95" s="266">
        <f t="shared" si="1785"/>
        <v>270</v>
      </c>
      <c r="BV95" s="441">
        <v>15085</v>
      </c>
      <c r="BW95" s="268">
        <f t="shared" si="1786"/>
        <v>15085</v>
      </c>
      <c r="BX95" s="268">
        <f t="shared" si="1787"/>
        <v>19611</v>
      </c>
      <c r="BY95" s="269" t="str">
        <f t="shared" si="1788"/>
        <v>CUMPLE</v>
      </c>
      <c r="BZ95" s="268">
        <f t="shared" si="1789"/>
        <v>20785</v>
      </c>
      <c r="CA95" s="270">
        <f t="shared" si="1790"/>
        <v>5611950</v>
      </c>
      <c r="CB95" s="266">
        <f t="shared" si="1791"/>
        <v>270</v>
      </c>
      <c r="CC95" s="267">
        <v>14716</v>
      </c>
      <c r="CD95" s="268">
        <f t="shared" si="1792"/>
        <v>14716</v>
      </c>
      <c r="CE95" s="268">
        <f t="shared" si="1793"/>
        <v>19131</v>
      </c>
      <c r="CF95" s="269" t="str">
        <f t="shared" si="1794"/>
        <v>CUMPLE</v>
      </c>
      <c r="CG95" s="268">
        <f t="shared" si="1795"/>
        <v>20277</v>
      </c>
      <c r="CH95" s="270">
        <f t="shared" si="1796"/>
        <v>5474790</v>
      </c>
      <c r="CI95" s="266">
        <f t="shared" si="1797"/>
        <v>270</v>
      </c>
      <c r="CJ95" s="267">
        <v>15178</v>
      </c>
      <c r="CK95" s="268">
        <f t="shared" si="1798"/>
        <v>15178</v>
      </c>
      <c r="CL95" s="268">
        <f t="shared" si="1799"/>
        <v>19731</v>
      </c>
      <c r="CM95" s="269" t="str">
        <f t="shared" si="1800"/>
        <v>CUMPLE</v>
      </c>
      <c r="CN95" s="268">
        <f t="shared" si="1801"/>
        <v>20913</v>
      </c>
      <c r="CO95" s="270">
        <f t="shared" si="1802"/>
        <v>5646510</v>
      </c>
      <c r="CP95" s="266">
        <f t="shared" si="1803"/>
        <v>270</v>
      </c>
      <c r="CQ95" s="267">
        <v>14991</v>
      </c>
      <c r="CR95" s="268">
        <f t="shared" si="1804"/>
        <v>14991</v>
      </c>
      <c r="CS95" s="268">
        <f t="shared" si="1805"/>
        <v>19488</v>
      </c>
      <c r="CT95" s="269" t="str">
        <f t="shared" si="1806"/>
        <v>CUMPLE</v>
      </c>
      <c r="CU95" s="268">
        <f t="shared" si="1807"/>
        <v>20656</v>
      </c>
      <c r="CV95" s="270">
        <f t="shared" si="1808"/>
        <v>5577120</v>
      </c>
      <c r="CW95" s="266">
        <f t="shared" si="1809"/>
        <v>270</v>
      </c>
      <c r="CX95" s="196">
        <v>15080</v>
      </c>
      <c r="CY95" s="268">
        <f t="shared" si="1810"/>
        <v>15080</v>
      </c>
      <c r="CZ95" s="268">
        <f t="shared" si="1811"/>
        <v>19604</v>
      </c>
      <c r="DA95" s="269" t="str">
        <f t="shared" si="1812"/>
        <v>CUMPLE</v>
      </c>
      <c r="DB95" s="268">
        <f t="shared" si="1813"/>
        <v>20778</v>
      </c>
      <c r="DC95" s="270">
        <f t="shared" si="1814"/>
        <v>5610060</v>
      </c>
      <c r="DD95" s="266">
        <f t="shared" si="1815"/>
        <v>270</v>
      </c>
      <c r="DE95" s="267">
        <v>14651</v>
      </c>
      <c r="DF95" s="268">
        <f t="shared" si="1816"/>
        <v>14651</v>
      </c>
      <c r="DG95" s="268">
        <f t="shared" si="1817"/>
        <v>19046</v>
      </c>
      <c r="DH95" s="269" t="str">
        <f t="shared" si="1818"/>
        <v>CUMPLE</v>
      </c>
      <c r="DI95" s="268">
        <f t="shared" si="1819"/>
        <v>20187</v>
      </c>
      <c r="DJ95" s="270">
        <f t="shared" si="1820"/>
        <v>5450490</v>
      </c>
      <c r="DK95" s="266">
        <f t="shared" si="1821"/>
        <v>270</v>
      </c>
      <c r="DL95" s="267">
        <v>15036</v>
      </c>
      <c r="DM95" s="268">
        <f t="shared" si="1822"/>
        <v>15036</v>
      </c>
      <c r="DN95" s="268">
        <f t="shared" si="1823"/>
        <v>19547</v>
      </c>
      <c r="DO95" s="269" t="str">
        <f t="shared" si="1824"/>
        <v>CUMPLE</v>
      </c>
      <c r="DP95" s="268">
        <f t="shared" si="1825"/>
        <v>20718</v>
      </c>
      <c r="DQ95" s="270">
        <f t="shared" si="1826"/>
        <v>5593860</v>
      </c>
      <c r="DR95" s="356">
        <f t="shared" si="1827"/>
        <v>270</v>
      </c>
      <c r="DS95" s="357"/>
      <c r="DT95" s="358">
        <f t="shared" si="1828"/>
        <v>0</v>
      </c>
      <c r="DU95" s="358">
        <f t="shared" si="1829"/>
        <v>0</v>
      </c>
      <c r="DV95" s="359" t="str">
        <f t="shared" si="1830"/>
        <v>CUMPLE</v>
      </c>
      <c r="DW95" s="358">
        <f t="shared" si="1831"/>
        <v>0</v>
      </c>
      <c r="DX95" s="360">
        <f t="shared" si="1832"/>
        <v>0</v>
      </c>
      <c r="DY95" s="356">
        <f t="shared" si="1833"/>
        <v>270</v>
      </c>
      <c r="DZ95" s="357"/>
      <c r="EA95" s="358">
        <f t="shared" si="1834"/>
        <v>0</v>
      </c>
      <c r="EB95" s="358">
        <f t="shared" si="1835"/>
        <v>0</v>
      </c>
      <c r="EC95" s="359" t="str">
        <f t="shared" si="1836"/>
        <v>CUMPLE</v>
      </c>
      <c r="ED95" s="358">
        <f t="shared" si="1837"/>
        <v>0</v>
      </c>
      <c r="EE95" s="360">
        <f t="shared" si="1838"/>
        <v>0</v>
      </c>
      <c r="EF95" s="266">
        <f t="shared" si="1839"/>
        <v>270</v>
      </c>
      <c r="EG95" s="267">
        <v>14634</v>
      </c>
      <c r="EH95" s="268">
        <f t="shared" si="1840"/>
        <v>14634</v>
      </c>
      <c r="EI95" s="268">
        <f t="shared" si="1841"/>
        <v>19024</v>
      </c>
      <c r="EJ95" s="269" t="str">
        <f t="shared" si="1842"/>
        <v>CUMPLE</v>
      </c>
      <c r="EK95" s="268">
        <f t="shared" si="1843"/>
        <v>20164</v>
      </c>
      <c r="EL95" s="270">
        <f t="shared" si="1844"/>
        <v>5444280</v>
      </c>
      <c r="EM95" s="356">
        <f t="shared" si="1845"/>
        <v>270</v>
      </c>
      <c r="EN95" s="357"/>
      <c r="EO95" s="358">
        <f t="shared" si="1846"/>
        <v>0</v>
      </c>
      <c r="EP95" s="358">
        <f t="shared" si="1847"/>
        <v>0</v>
      </c>
      <c r="EQ95" s="359" t="str">
        <f t="shared" si="1848"/>
        <v>CUMPLE</v>
      </c>
      <c r="ER95" s="358">
        <f t="shared" si="1849"/>
        <v>0</v>
      </c>
      <c r="ES95" s="360">
        <f t="shared" si="1850"/>
        <v>0</v>
      </c>
      <c r="ET95" s="266">
        <f t="shared" si="1851"/>
        <v>270</v>
      </c>
      <c r="EU95" s="267">
        <v>15401</v>
      </c>
      <c r="EV95" s="268">
        <f t="shared" si="1852"/>
        <v>15401</v>
      </c>
      <c r="EW95" s="268">
        <f t="shared" si="1853"/>
        <v>20021</v>
      </c>
      <c r="EX95" s="269" t="str">
        <f t="shared" si="1854"/>
        <v>CUMPLE</v>
      </c>
      <c r="EY95" s="268">
        <f t="shared" si="1855"/>
        <v>21221</v>
      </c>
      <c r="EZ95" s="270">
        <f t="shared" si="1856"/>
        <v>5729670</v>
      </c>
      <c r="FA95" s="266">
        <f t="shared" si="1857"/>
        <v>270</v>
      </c>
      <c r="FB95" s="196">
        <v>15063</v>
      </c>
      <c r="FC95" s="268">
        <f t="shared" si="1858"/>
        <v>15063</v>
      </c>
      <c r="FD95" s="268">
        <f t="shared" si="1859"/>
        <v>19582</v>
      </c>
      <c r="FE95" s="269" t="str">
        <f t="shared" si="1860"/>
        <v>CUMPLE</v>
      </c>
      <c r="FF95" s="268">
        <f t="shared" si="1861"/>
        <v>20755</v>
      </c>
      <c r="FG95" s="270">
        <f t="shared" si="1862"/>
        <v>5603850</v>
      </c>
      <c r="FH95" s="266">
        <f t="shared" si="1863"/>
        <v>270</v>
      </c>
      <c r="FI95" s="267">
        <v>14808</v>
      </c>
      <c r="FJ95" s="268">
        <f t="shared" si="1864"/>
        <v>14808</v>
      </c>
      <c r="FK95" s="268">
        <f t="shared" si="1865"/>
        <v>19250</v>
      </c>
      <c r="FL95" s="269" t="str">
        <f t="shared" si="1866"/>
        <v>CUMPLE</v>
      </c>
      <c r="FM95" s="268">
        <f t="shared" si="1867"/>
        <v>20403</v>
      </c>
      <c r="FN95" s="270">
        <f t="shared" si="1868"/>
        <v>5508810</v>
      </c>
      <c r="FO95" s="266">
        <f t="shared" si="1869"/>
        <v>270</v>
      </c>
      <c r="FP95" s="267" t="s">
        <v>881</v>
      </c>
      <c r="FQ95" s="268">
        <f t="shared" si="1870"/>
        <v>14690</v>
      </c>
      <c r="FR95" s="268">
        <f t="shared" si="1871"/>
        <v>19097</v>
      </c>
      <c r="FS95" s="269" t="str">
        <f t="shared" si="1872"/>
        <v>CUMPLE</v>
      </c>
      <c r="FT95" s="268">
        <f t="shared" si="1873"/>
        <v>20241</v>
      </c>
      <c r="FU95" s="270">
        <f t="shared" si="1874"/>
        <v>5465070</v>
      </c>
      <c r="FV95" s="266">
        <f t="shared" si="1875"/>
        <v>270</v>
      </c>
      <c r="FW95" s="267">
        <v>14935</v>
      </c>
      <c r="FX95" s="268">
        <f t="shared" si="1876"/>
        <v>14935</v>
      </c>
      <c r="FY95" s="268">
        <f t="shared" si="1877"/>
        <v>19416</v>
      </c>
      <c r="FZ95" s="269" t="str">
        <f t="shared" si="1878"/>
        <v>CUMPLE</v>
      </c>
      <c r="GA95" s="268">
        <f t="shared" si="1879"/>
        <v>20578</v>
      </c>
      <c r="GB95" s="270">
        <f t="shared" si="1880"/>
        <v>5556060</v>
      </c>
      <c r="GC95" s="356">
        <f t="shared" si="1881"/>
        <v>270</v>
      </c>
      <c r="GD95" s="357"/>
      <c r="GE95" s="358">
        <f t="shared" si="1882"/>
        <v>0</v>
      </c>
      <c r="GF95" s="358">
        <f t="shared" si="1883"/>
        <v>0</v>
      </c>
      <c r="GG95" s="359" t="str">
        <f t="shared" si="1884"/>
        <v>CUMPLE</v>
      </c>
      <c r="GH95" s="358">
        <f t="shared" si="1885"/>
        <v>0</v>
      </c>
      <c r="GI95" s="360">
        <f t="shared" si="1886"/>
        <v>0</v>
      </c>
      <c r="GJ95" s="266">
        <f t="shared" si="1887"/>
        <v>270</v>
      </c>
      <c r="GK95" s="196">
        <v>15106</v>
      </c>
      <c r="GL95" s="268">
        <f t="shared" si="1888"/>
        <v>15106</v>
      </c>
      <c r="GM95" s="268">
        <f t="shared" si="1889"/>
        <v>19638</v>
      </c>
      <c r="GN95" s="269" t="str">
        <f t="shared" si="1890"/>
        <v>CUMPLE</v>
      </c>
      <c r="GO95" s="268">
        <f t="shared" si="1891"/>
        <v>20814</v>
      </c>
      <c r="GP95" s="270">
        <f t="shared" si="1892"/>
        <v>5619780</v>
      </c>
      <c r="GQ95" s="266">
        <f t="shared" si="1893"/>
        <v>270</v>
      </c>
      <c r="GR95" s="407">
        <v>15137</v>
      </c>
      <c r="GS95" s="268">
        <f t="shared" si="1894"/>
        <v>15137</v>
      </c>
      <c r="GT95" s="268">
        <f t="shared" si="1895"/>
        <v>19678</v>
      </c>
      <c r="GU95" s="269" t="str">
        <f t="shared" si="1896"/>
        <v>CUMPLE</v>
      </c>
      <c r="GV95" s="268">
        <f t="shared" si="1897"/>
        <v>20857</v>
      </c>
      <c r="GW95" s="270">
        <f t="shared" si="1898"/>
        <v>5631390</v>
      </c>
      <c r="GX95" s="356">
        <f t="shared" si="1899"/>
        <v>270</v>
      </c>
      <c r="GY95" s="357"/>
      <c r="GZ95" s="358">
        <f t="shared" si="1900"/>
        <v>0</v>
      </c>
      <c r="HA95" s="358">
        <f t="shared" si="1901"/>
        <v>0</v>
      </c>
      <c r="HB95" s="359" t="str">
        <f t="shared" si="1902"/>
        <v>CUMPLE</v>
      </c>
      <c r="HC95" s="358">
        <f t="shared" si="1903"/>
        <v>0</v>
      </c>
      <c r="HD95" s="360">
        <f t="shared" si="1904"/>
        <v>0</v>
      </c>
      <c r="HE95" s="266">
        <f t="shared" si="1905"/>
        <v>270</v>
      </c>
      <c r="HF95" s="411">
        <v>14979</v>
      </c>
      <c r="HG95" s="268">
        <f t="shared" si="1906"/>
        <v>14979</v>
      </c>
      <c r="HH95" s="268">
        <f t="shared" si="1907"/>
        <v>19473</v>
      </c>
      <c r="HI95" s="269" t="str">
        <f t="shared" si="1908"/>
        <v>CUMPLE</v>
      </c>
      <c r="HJ95" s="268">
        <f t="shared" si="1909"/>
        <v>20639</v>
      </c>
      <c r="HK95" s="270">
        <f t="shared" si="1910"/>
        <v>5572530</v>
      </c>
      <c r="HL95" s="266">
        <f t="shared" si="1911"/>
        <v>270</v>
      </c>
      <c r="HM95" s="417">
        <v>15104</v>
      </c>
      <c r="HN95" s="268">
        <f t="shared" si="1912"/>
        <v>15104</v>
      </c>
      <c r="HO95" s="268">
        <f t="shared" si="1913"/>
        <v>19635</v>
      </c>
      <c r="HP95" s="269" t="str">
        <f t="shared" si="1914"/>
        <v>CUMPLE</v>
      </c>
      <c r="HQ95" s="268">
        <f t="shared" si="1915"/>
        <v>20811</v>
      </c>
      <c r="HR95" s="270">
        <f t="shared" si="1916"/>
        <v>5618970</v>
      </c>
      <c r="HS95" s="266">
        <f t="shared" si="1917"/>
        <v>270</v>
      </c>
      <c r="HT95" s="196">
        <v>15044</v>
      </c>
      <c r="HU95" s="268">
        <f t="shared" si="1918"/>
        <v>15044</v>
      </c>
      <c r="HV95" s="268">
        <f t="shared" si="1919"/>
        <v>19557</v>
      </c>
      <c r="HW95" s="269" t="str">
        <f t="shared" si="1920"/>
        <v>CUMPLE</v>
      </c>
      <c r="HX95" s="268">
        <f t="shared" si="1921"/>
        <v>20729</v>
      </c>
      <c r="HY95" s="270">
        <f t="shared" si="1922"/>
        <v>5596830</v>
      </c>
      <c r="HZ95" s="356">
        <f t="shared" si="1923"/>
        <v>270</v>
      </c>
      <c r="IA95" s="357"/>
      <c r="IB95" s="358">
        <f t="shared" si="1924"/>
        <v>0</v>
      </c>
      <c r="IC95" s="358">
        <f t="shared" si="1925"/>
        <v>0</v>
      </c>
      <c r="ID95" s="359" t="str">
        <f t="shared" si="1926"/>
        <v>CUMPLE</v>
      </c>
      <c r="IE95" s="358">
        <f t="shared" si="1927"/>
        <v>0</v>
      </c>
      <c r="IF95" s="360">
        <f t="shared" si="1928"/>
        <v>0</v>
      </c>
    </row>
    <row r="96" spans="1:240" ht="30" customHeight="1" x14ac:dyDescent="0.3">
      <c r="A96" s="174"/>
      <c r="B96" s="184"/>
      <c r="C96" s="187" t="s">
        <v>608</v>
      </c>
      <c r="D96" s="200" t="s">
        <v>699</v>
      </c>
      <c r="E96" s="187" t="s">
        <v>644</v>
      </c>
      <c r="F96" s="202"/>
      <c r="G96" s="201"/>
      <c r="H96" s="203"/>
      <c r="J96" s="364" t="s">
        <v>644</v>
      </c>
      <c r="K96" s="365"/>
      <c r="L96" s="365" t="s">
        <v>644</v>
      </c>
      <c r="M96" s="365" t="s">
        <v>644</v>
      </c>
      <c r="N96" s="365" t="s">
        <v>644</v>
      </c>
      <c r="O96" s="365" t="s">
        <v>644</v>
      </c>
      <c r="P96" s="366" t="s">
        <v>644</v>
      </c>
      <c r="Q96" s="279" t="s">
        <v>644</v>
      </c>
      <c r="R96" s="431"/>
      <c r="S96" s="280" t="s">
        <v>644</v>
      </c>
      <c r="T96" s="280" t="s">
        <v>644</v>
      </c>
      <c r="U96" s="280" t="s">
        <v>644</v>
      </c>
      <c r="V96" s="280" t="s">
        <v>644</v>
      </c>
      <c r="W96" s="281" t="s">
        <v>644</v>
      </c>
      <c r="X96" s="279" t="s">
        <v>644</v>
      </c>
      <c r="Y96" s="431"/>
      <c r="Z96" s="280" t="s">
        <v>644</v>
      </c>
      <c r="AA96" s="280" t="s">
        <v>644</v>
      </c>
      <c r="AB96" s="280" t="s">
        <v>644</v>
      </c>
      <c r="AC96" s="280" t="s">
        <v>644</v>
      </c>
      <c r="AD96" s="281" t="s">
        <v>644</v>
      </c>
      <c r="AE96" s="279" t="s">
        <v>644</v>
      </c>
      <c r="AF96" s="431"/>
      <c r="AG96" s="280" t="s">
        <v>644</v>
      </c>
      <c r="AH96" s="280" t="s">
        <v>644</v>
      </c>
      <c r="AI96" s="280" t="s">
        <v>644</v>
      </c>
      <c r="AJ96" s="280" t="s">
        <v>644</v>
      </c>
      <c r="AK96" s="281" t="s">
        <v>644</v>
      </c>
      <c r="AL96" s="364" t="s">
        <v>644</v>
      </c>
      <c r="AM96" s="365"/>
      <c r="AN96" s="365" t="s">
        <v>644</v>
      </c>
      <c r="AO96" s="365" t="s">
        <v>644</v>
      </c>
      <c r="AP96" s="365" t="s">
        <v>644</v>
      </c>
      <c r="AQ96" s="365" t="s">
        <v>644</v>
      </c>
      <c r="AR96" s="366" t="s">
        <v>644</v>
      </c>
      <c r="AS96" s="279" t="s">
        <v>644</v>
      </c>
      <c r="AT96" s="187"/>
      <c r="AU96" s="280" t="s">
        <v>644</v>
      </c>
      <c r="AV96" s="280" t="s">
        <v>644</v>
      </c>
      <c r="AW96" s="280" t="s">
        <v>644</v>
      </c>
      <c r="AX96" s="280" t="s">
        <v>644</v>
      </c>
      <c r="AY96" s="281" t="s">
        <v>644</v>
      </c>
      <c r="AZ96" s="279" t="s">
        <v>644</v>
      </c>
      <c r="BA96" s="431"/>
      <c r="BB96" s="280" t="s">
        <v>644</v>
      </c>
      <c r="BC96" s="280" t="s">
        <v>644</v>
      </c>
      <c r="BD96" s="280" t="s">
        <v>644</v>
      </c>
      <c r="BE96" s="280" t="s">
        <v>644</v>
      </c>
      <c r="BF96" s="281" t="s">
        <v>644</v>
      </c>
      <c r="BG96" s="279" t="s">
        <v>644</v>
      </c>
      <c r="BH96" s="431"/>
      <c r="BI96" s="280" t="s">
        <v>644</v>
      </c>
      <c r="BJ96" s="280" t="s">
        <v>644</v>
      </c>
      <c r="BK96" s="280" t="s">
        <v>644</v>
      </c>
      <c r="BL96" s="280" t="s">
        <v>644</v>
      </c>
      <c r="BM96" s="281" t="s">
        <v>644</v>
      </c>
      <c r="BN96" s="279" t="s">
        <v>644</v>
      </c>
      <c r="BO96" s="201"/>
      <c r="BP96" s="280" t="s">
        <v>644</v>
      </c>
      <c r="BQ96" s="280" t="s">
        <v>644</v>
      </c>
      <c r="BR96" s="280" t="s">
        <v>644</v>
      </c>
      <c r="BS96" s="280" t="s">
        <v>644</v>
      </c>
      <c r="BT96" s="281" t="s">
        <v>644</v>
      </c>
      <c r="BU96" s="279" t="s">
        <v>644</v>
      </c>
      <c r="BV96" s="431"/>
      <c r="BW96" s="280" t="s">
        <v>644</v>
      </c>
      <c r="BX96" s="280" t="s">
        <v>644</v>
      </c>
      <c r="BY96" s="280" t="s">
        <v>644</v>
      </c>
      <c r="BZ96" s="280" t="s">
        <v>644</v>
      </c>
      <c r="CA96" s="281" t="s">
        <v>644</v>
      </c>
      <c r="CB96" s="279" t="s">
        <v>644</v>
      </c>
      <c r="CC96" s="431"/>
      <c r="CD96" s="280" t="s">
        <v>644</v>
      </c>
      <c r="CE96" s="280" t="s">
        <v>644</v>
      </c>
      <c r="CF96" s="280" t="s">
        <v>644</v>
      </c>
      <c r="CG96" s="280" t="s">
        <v>644</v>
      </c>
      <c r="CH96" s="281" t="s">
        <v>644</v>
      </c>
      <c r="CI96" s="279" t="s">
        <v>644</v>
      </c>
      <c r="CJ96" s="431"/>
      <c r="CK96" s="280" t="s">
        <v>644</v>
      </c>
      <c r="CL96" s="280" t="s">
        <v>644</v>
      </c>
      <c r="CM96" s="280" t="s">
        <v>644</v>
      </c>
      <c r="CN96" s="280" t="s">
        <v>644</v>
      </c>
      <c r="CO96" s="281" t="s">
        <v>644</v>
      </c>
      <c r="CP96" s="279" t="s">
        <v>644</v>
      </c>
      <c r="CQ96" s="431"/>
      <c r="CR96" s="280" t="s">
        <v>644</v>
      </c>
      <c r="CS96" s="280" t="s">
        <v>644</v>
      </c>
      <c r="CT96" s="280" t="s">
        <v>644</v>
      </c>
      <c r="CU96" s="280" t="s">
        <v>644</v>
      </c>
      <c r="CV96" s="281" t="s">
        <v>644</v>
      </c>
      <c r="CW96" s="279" t="s">
        <v>644</v>
      </c>
      <c r="CX96" s="431"/>
      <c r="CY96" s="280" t="s">
        <v>644</v>
      </c>
      <c r="CZ96" s="280" t="s">
        <v>644</v>
      </c>
      <c r="DA96" s="280" t="s">
        <v>644</v>
      </c>
      <c r="DB96" s="280" t="s">
        <v>644</v>
      </c>
      <c r="DC96" s="281" t="s">
        <v>644</v>
      </c>
      <c r="DD96" s="279" t="s">
        <v>644</v>
      </c>
      <c r="DE96" s="431"/>
      <c r="DF96" s="280" t="s">
        <v>644</v>
      </c>
      <c r="DG96" s="280" t="s">
        <v>644</v>
      </c>
      <c r="DH96" s="280" t="s">
        <v>644</v>
      </c>
      <c r="DI96" s="280" t="s">
        <v>644</v>
      </c>
      <c r="DJ96" s="281" t="s">
        <v>644</v>
      </c>
      <c r="DK96" s="279" t="s">
        <v>644</v>
      </c>
      <c r="DL96" s="431"/>
      <c r="DM96" s="280" t="s">
        <v>644</v>
      </c>
      <c r="DN96" s="280" t="s">
        <v>644</v>
      </c>
      <c r="DO96" s="280" t="s">
        <v>644</v>
      </c>
      <c r="DP96" s="280" t="s">
        <v>644</v>
      </c>
      <c r="DQ96" s="281" t="s">
        <v>644</v>
      </c>
      <c r="DR96" s="364" t="s">
        <v>644</v>
      </c>
      <c r="DS96" s="365"/>
      <c r="DT96" s="365" t="s">
        <v>644</v>
      </c>
      <c r="DU96" s="365" t="s">
        <v>644</v>
      </c>
      <c r="DV96" s="365" t="s">
        <v>644</v>
      </c>
      <c r="DW96" s="365" t="s">
        <v>644</v>
      </c>
      <c r="DX96" s="366" t="s">
        <v>644</v>
      </c>
      <c r="DY96" s="364" t="s">
        <v>644</v>
      </c>
      <c r="DZ96" s="365"/>
      <c r="EA96" s="365" t="s">
        <v>644</v>
      </c>
      <c r="EB96" s="365" t="s">
        <v>644</v>
      </c>
      <c r="EC96" s="365" t="s">
        <v>644</v>
      </c>
      <c r="ED96" s="365" t="s">
        <v>644</v>
      </c>
      <c r="EE96" s="366" t="s">
        <v>644</v>
      </c>
      <c r="EF96" s="279" t="s">
        <v>644</v>
      </c>
      <c r="EG96" s="431"/>
      <c r="EH96" s="280" t="s">
        <v>644</v>
      </c>
      <c r="EI96" s="280" t="s">
        <v>644</v>
      </c>
      <c r="EJ96" s="280" t="s">
        <v>644</v>
      </c>
      <c r="EK96" s="280" t="s">
        <v>644</v>
      </c>
      <c r="EL96" s="281" t="s">
        <v>644</v>
      </c>
      <c r="EM96" s="364" t="s">
        <v>644</v>
      </c>
      <c r="EN96" s="365"/>
      <c r="EO96" s="365" t="s">
        <v>644</v>
      </c>
      <c r="EP96" s="365" t="s">
        <v>644</v>
      </c>
      <c r="EQ96" s="365" t="s">
        <v>644</v>
      </c>
      <c r="ER96" s="365" t="s">
        <v>644</v>
      </c>
      <c r="ES96" s="366" t="s">
        <v>644</v>
      </c>
      <c r="ET96" s="279" t="s">
        <v>644</v>
      </c>
      <c r="EU96" s="431"/>
      <c r="EV96" s="280" t="s">
        <v>644</v>
      </c>
      <c r="EW96" s="280" t="s">
        <v>644</v>
      </c>
      <c r="EX96" s="280" t="s">
        <v>644</v>
      </c>
      <c r="EY96" s="280" t="s">
        <v>644</v>
      </c>
      <c r="EZ96" s="281" t="s">
        <v>644</v>
      </c>
      <c r="FA96" s="279" t="s">
        <v>644</v>
      </c>
      <c r="FB96" s="201"/>
      <c r="FC96" s="280" t="s">
        <v>644</v>
      </c>
      <c r="FD96" s="280" t="s">
        <v>644</v>
      </c>
      <c r="FE96" s="280" t="s">
        <v>644</v>
      </c>
      <c r="FF96" s="280" t="s">
        <v>644</v>
      </c>
      <c r="FG96" s="281" t="s">
        <v>644</v>
      </c>
      <c r="FH96" s="279" t="s">
        <v>644</v>
      </c>
      <c r="FI96" s="280"/>
      <c r="FJ96" s="280" t="s">
        <v>644</v>
      </c>
      <c r="FK96" s="280" t="s">
        <v>644</v>
      </c>
      <c r="FL96" s="280" t="s">
        <v>644</v>
      </c>
      <c r="FM96" s="280" t="s">
        <v>644</v>
      </c>
      <c r="FN96" s="281" t="s">
        <v>644</v>
      </c>
      <c r="FO96" s="279" t="s">
        <v>644</v>
      </c>
      <c r="FP96" s="280"/>
      <c r="FQ96" s="280" t="s">
        <v>644</v>
      </c>
      <c r="FR96" s="280" t="s">
        <v>644</v>
      </c>
      <c r="FS96" s="280" t="s">
        <v>644</v>
      </c>
      <c r="FT96" s="280" t="s">
        <v>644</v>
      </c>
      <c r="FU96" s="281" t="s">
        <v>644</v>
      </c>
      <c r="FV96" s="279" t="s">
        <v>644</v>
      </c>
      <c r="FW96" s="280"/>
      <c r="FX96" s="280" t="s">
        <v>644</v>
      </c>
      <c r="FY96" s="280" t="s">
        <v>644</v>
      </c>
      <c r="FZ96" s="280" t="s">
        <v>644</v>
      </c>
      <c r="GA96" s="280" t="s">
        <v>644</v>
      </c>
      <c r="GB96" s="281" t="s">
        <v>644</v>
      </c>
      <c r="GC96" s="364" t="s">
        <v>644</v>
      </c>
      <c r="GD96" s="365"/>
      <c r="GE96" s="365" t="s">
        <v>644</v>
      </c>
      <c r="GF96" s="365" t="s">
        <v>644</v>
      </c>
      <c r="GG96" s="365" t="s">
        <v>644</v>
      </c>
      <c r="GH96" s="365" t="s">
        <v>644</v>
      </c>
      <c r="GI96" s="366" t="s">
        <v>644</v>
      </c>
      <c r="GJ96" s="279" t="s">
        <v>644</v>
      </c>
      <c r="GK96" s="201"/>
      <c r="GL96" s="280" t="s">
        <v>644</v>
      </c>
      <c r="GM96" s="280" t="s">
        <v>644</v>
      </c>
      <c r="GN96" s="280" t="s">
        <v>644</v>
      </c>
      <c r="GO96" s="280" t="s">
        <v>644</v>
      </c>
      <c r="GP96" s="281" t="s">
        <v>644</v>
      </c>
      <c r="GQ96" s="279" t="s">
        <v>644</v>
      </c>
      <c r="GR96" s="201"/>
      <c r="GS96" s="280" t="s">
        <v>644</v>
      </c>
      <c r="GT96" s="280" t="s">
        <v>644</v>
      </c>
      <c r="GU96" s="280" t="s">
        <v>644</v>
      </c>
      <c r="GV96" s="280" t="s">
        <v>644</v>
      </c>
      <c r="GW96" s="281" t="s">
        <v>644</v>
      </c>
      <c r="GX96" s="364" t="s">
        <v>644</v>
      </c>
      <c r="GY96" s="365"/>
      <c r="GZ96" s="365" t="s">
        <v>644</v>
      </c>
      <c r="HA96" s="365" t="s">
        <v>644</v>
      </c>
      <c r="HB96" s="365" t="s">
        <v>644</v>
      </c>
      <c r="HC96" s="365" t="s">
        <v>644</v>
      </c>
      <c r="HD96" s="366" t="s">
        <v>644</v>
      </c>
      <c r="HE96" s="279" t="s">
        <v>644</v>
      </c>
      <c r="HF96" s="414"/>
      <c r="HG96" s="280" t="s">
        <v>644</v>
      </c>
      <c r="HH96" s="280" t="s">
        <v>644</v>
      </c>
      <c r="HI96" s="280" t="s">
        <v>644</v>
      </c>
      <c r="HJ96" s="280" t="s">
        <v>644</v>
      </c>
      <c r="HK96" s="281" t="s">
        <v>644</v>
      </c>
      <c r="HL96" s="279" t="s">
        <v>644</v>
      </c>
      <c r="HM96" s="280"/>
      <c r="HN96" s="280" t="s">
        <v>644</v>
      </c>
      <c r="HO96" s="280" t="s">
        <v>644</v>
      </c>
      <c r="HP96" s="280" t="s">
        <v>644</v>
      </c>
      <c r="HQ96" s="280" t="s">
        <v>644</v>
      </c>
      <c r="HR96" s="281" t="s">
        <v>644</v>
      </c>
      <c r="HS96" s="279" t="s">
        <v>644</v>
      </c>
      <c r="HT96" s="423">
        <v>0</v>
      </c>
      <c r="HU96" s="280" t="s">
        <v>644</v>
      </c>
      <c r="HV96" s="280" t="s">
        <v>644</v>
      </c>
      <c r="HW96" s="280" t="s">
        <v>644</v>
      </c>
      <c r="HX96" s="280" t="s">
        <v>644</v>
      </c>
      <c r="HY96" s="281" t="s">
        <v>644</v>
      </c>
      <c r="HZ96" s="364" t="s">
        <v>644</v>
      </c>
      <c r="IA96" s="365"/>
      <c r="IB96" s="365" t="s">
        <v>644</v>
      </c>
      <c r="IC96" s="365" t="s">
        <v>644</v>
      </c>
      <c r="ID96" s="365" t="s">
        <v>644</v>
      </c>
      <c r="IE96" s="365" t="s">
        <v>644</v>
      </c>
      <c r="IF96" s="366" t="s">
        <v>644</v>
      </c>
    </row>
    <row r="97" spans="1:240" ht="30" customHeight="1" x14ac:dyDescent="0.3">
      <c r="A97" s="174"/>
      <c r="B97" s="192">
        <v>8.0069999999999997</v>
      </c>
      <c r="C97" s="193">
        <v>12001</v>
      </c>
      <c r="D97" s="194" t="s">
        <v>700</v>
      </c>
      <c r="E97" s="193" t="s">
        <v>691</v>
      </c>
      <c r="F97" s="195">
        <v>40</v>
      </c>
      <c r="G97" s="196">
        <v>243977</v>
      </c>
      <c r="H97" s="197">
        <f>ROUND(G97*(1+$F$188),0)</f>
        <v>317170</v>
      </c>
      <c r="J97" s="356">
        <f>+$F97</f>
        <v>40</v>
      </c>
      <c r="K97" s="357"/>
      <c r="L97" s="358">
        <f t="shared" si="1732"/>
        <v>0</v>
      </c>
      <c r="M97" s="358">
        <f t="shared" si="1733"/>
        <v>0</v>
      </c>
      <c r="N97" s="359" t="str">
        <f t="shared" ref="N97" si="1929">IF(M97&gt;$H97,"SOBRE PASA","CUMPLE")</f>
        <v>CUMPLE</v>
      </c>
      <c r="O97" s="358">
        <f>ROUND(L97*(1+K$181+K$182+K$183+K$188),0)</f>
        <v>0</v>
      </c>
      <c r="P97" s="360">
        <f t="shared" si="1736"/>
        <v>0</v>
      </c>
      <c r="Q97" s="266">
        <f>+$F97</f>
        <v>40</v>
      </c>
      <c r="R97" s="267">
        <v>228303</v>
      </c>
      <c r="S97" s="268">
        <f t="shared" ref="S97" si="1930">ROUND(R97,0)</f>
        <v>228303</v>
      </c>
      <c r="T97" s="268">
        <f t="shared" ref="T97" si="1931">ROUND(S97*(1+R$188),0)</f>
        <v>296794</v>
      </c>
      <c r="U97" s="269" t="str">
        <f t="shared" ref="U97" si="1932">IF(T97&gt;$H97,"SOBRE PASA","CUMPLE")</f>
        <v>CUMPLE</v>
      </c>
      <c r="V97" s="268">
        <f>ROUND(S97*(1+R$181+R$182+R$183+R$188),0)</f>
        <v>314571</v>
      </c>
      <c r="W97" s="270">
        <f t="shared" ref="W97" si="1933">ROUND(V97*Q97,0)</f>
        <v>12582840</v>
      </c>
      <c r="X97" s="266">
        <f>+$F97</f>
        <v>40</v>
      </c>
      <c r="Y97" s="267">
        <v>243900</v>
      </c>
      <c r="Z97" s="268">
        <f t="shared" ref="Z97" si="1934">ROUND(Y97,0)</f>
        <v>243900</v>
      </c>
      <c r="AA97" s="268">
        <f t="shared" ref="AA97" si="1935">ROUND(Z97*(1+Y$188),0)</f>
        <v>317070</v>
      </c>
      <c r="AB97" s="269" t="str">
        <f t="shared" ref="AB97" si="1936">IF(AA97&gt;$H97,"SOBRE PASA","CUMPLE")</f>
        <v>CUMPLE</v>
      </c>
      <c r="AC97" s="268">
        <f>ROUND(Z97*(1+Y$181+Y$182+Y$183+Y$188),0)</f>
        <v>336062</v>
      </c>
      <c r="AD97" s="270">
        <f t="shared" ref="AD97" si="1937">ROUND(AC97*X97,0)</f>
        <v>13442480</v>
      </c>
      <c r="AE97" s="266">
        <f>+$F97</f>
        <v>40</v>
      </c>
      <c r="AF97" s="267">
        <v>225923</v>
      </c>
      <c r="AG97" s="268">
        <f t="shared" ref="AG97" si="1938">ROUND(AF97,0)</f>
        <v>225923</v>
      </c>
      <c r="AH97" s="268">
        <f t="shared" ref="AH97" si="1939">ROUND(AG97*(1+AF$188),0)</f>
        <v>293700</v>
      </c>
      <c r="AI97" s="269" t="str">
        <f t="shared" ref="AI97" si="1940">IF(AH97&gt;$H97,"SOBRE PASA","CUMPLE")</f>
        <v>CUMPLE</v>
      </c>
      <c r="AJ97" s="268">
        <f>ROUND(AG97*(1+AF$181+AF$182+AF$183+AF$188),0)</f>
        <v>311292</v>
      </c>
      <c r="AK97" s="270">
        <f t="shared" ref="AK97" si="1941">ROUND(AJ97*AE97,0)</f>
        <v>12451680</v>
      </c>
      <c r="AL97" s="356">
        <f>+$F97</f>
        <v>40</v>
      </c>
      <c r="AM97" s="357"/>
      <c r="AN97" s="358">
        <f t="shared" ref="AN97" si="1942">ROUND(AM97,0)</f>
        <v>0</v>
      </c>
      <c r="AO97" s="358">
        <f t="shared" ref="AO97" si="1943">ROUND(AN97*(1+AM$188),0)</f>
        <v>0</v>
      </c>
      <c r="AP97" s="359" t="str">
        <f t="shared" ref="AP97" si="1944">IF(AO97&gt;$H97,"SOBRE PASA","CUMPLE")</f>
        <v>CUMPLE</v>
      </c>
      <c r="AQ97" s="358">
        <f>ROUND(AN97*(1+AM$181+AM$182+AM$183+AM$188),0)</f>
        <v>0</v>
      </c>
      <c r="AR97" s="360">
        <f t="shared" ref="AR97" si="1945">ROUND(AQ97*AL97,0)</f>
        <v>0</v>
      </c>
      <c r="AS97" s="266">
        <f>+$F97</f>
        <v>40</v>
      </c>
      <c r="AT97" s="434">
        <v>220552</v>
      </c>
      <c r="AU97" s="268">
        <f t="shared" ref="AU97" si="1946">ROUND(AT97,0)</f>
        <v>220552</v>
      </c>
      <c r="AV97" s="268">
        <f t="shared" ref="AV97" si="1947">ROUND(AU97*(1+AT$188),0)</f>
        <v>286718</v>
      </c>
      <c r="AW97" s="269" t="str">
        <f t="shared" ref="AW97" si="1948">IF(AV97&gt;$H97,"SOBRE PASA","CUMPLE")</f>
        <v>CUMPLE</v>
      </c>
      <c r="AX97" s="268">
        <f>ROUND(AU97*(1+AT$181+AT$182+AT$183+AT$188),0)</f>
        <v>303891</v>
      </c>
      <c r="AY97" s="270">
        <f t="shared" ref="AY97" si="1949">ROUND(AX97*AS97,0)</f>
        <v>12155640</v>
      </c>
      <c r="AZ97" s="266">
        <f>+$F97</f>
        <v>40</v>
      </c>
      <c r="BA97" s="439">
        <v>232095</v>
      </c>
      <c r="BB97" s="268">
        <f t="shared" ref="BB97" si="1950">ROUND(BA97,0)</f>
        <v>232095</v>
      </c>
      <c r="BC97" s="268">
        <f t="shared" ref="BC97" si="1951">ROUND(BB97*(1+BA$188),0)</f>
        <v>301724</v>
      </c>
      <c r="BD97" s="269" t="str">
        <f t="shared" ref="BD97" si="1952">IF(BC97&gt;$H97,"SOBRE PASA","CUMPLE")</f>
        <v>CUMPLE</v>
      </c>
      <c r="BE97" s="268">
        <f>ROUND(BB97*(1+BA$181+BA$182+BA$183+BA$188),0)</f>
        <v>319796</v>
      </c>
      <c r="BF97" s="270">
        <f t="shared" ref="BF97" si="1953">ROUND(BE97*AZ97,0)</f>
        <v>12791840</v>
      </c>
      <c r="BG97" s="266">
        <f>+$F97</f>
        <v>40</v>
      </c>
      <c r="BH97" s="196">
        <v>230557</v>
      </c>
      <c r="BI97" s="268">
        <f t="shared" ref="BI97" si="1954">ROUND(BH97,0)</f>
        <v>230557</v>
      </c>
      <c r="BJ97" s="268">
        <f t="shared" ref="BJ97" si="1955">ROUND(BI97*(1+BH$188),0)</f>
        <v>299724</v>
      </c>
      <c r="BK97" s="269" t="str">
        <f t="shared" ref="BK97" si="1956">IF(BJ97&gt;$H97,"SOBRE PASA","CUMPLE")</f>
        <v>CUMPLE</v>
      </c>
      <c r="BL97" s="268">
        <f>ROUND(BI97*(1+BH$181+BH$182+BH$183+BH$188),0)</f>
        <v>317677</v>
      </c>
      <c r="BM97" s="270">
        <f t="shared" ref="BM97" si="1957">ROUND(BL97*BG97,0)</f>
        <v>12707080</v>
      </c>
      <c r="BN97" s="266">
        <f>+$F97</f>
        <v>40</v>
      </c>
      <c r="BO97" s="196">
        <v>221284</v>
      </c>
      <c r="BP97" s="268">
        <f t="shared" ref="BP97" si="1958">ROUND(BO97,0)</f>
        <v>221284</v>
      </c>
      <c r="BQ97" s="268">
        <f t="shared" ref="BQ97" si="1959">ROUND(BP97*(1+BO$188),0)</f>
        <v>287669</v>
      </c>
      <c r="BR97" s="269" t="str">
        <f t="shared" ref="BR97" si="1960">IF(BQ97&gt;$H97,"SOBRE PASA","CUMPLE")</f>
        <v>CUMPLE</v>
      </c>
      <c r="BS97" s="268">
        <f>ROUND(BP97*(1+BO$181+BO$182+BO$183+BO$188),0)</f>
        <v>304900</v>
      </c>
      <c r="BT97" s="270">
        <f t="shared" ref="BT97" si="1961">ROUND(BS97*BN97,0)</f>
        <v>12196000</v>
      </c>
      <c r="BU97" s="266">
        <f>+$F97</f>
        <v>40</v>
      </c>
      <c r="BV97" s="441">
        <v>231802</v>
      </c>
      <c r="BW97" s="268">
        <f t="shared" ref="BW97" si="1962">ROUND(BV97,0)</f>
        <v>231802</v>
      </c>
      <c r="BX97" s="268">
        <f t="shared" ref="BX97" si="1963">ROUND(BW97*(1+BV$188),0)</f>
        <v>301343</v>
      </c>
      <c r="BY97" s="269" t="str">
        <f t="shared" ref="BY97" si="1964">IF(BX97&gt;$H97,"SOBRE PASA","CUMPLE")</f>
        <v>CUMPLE</v>
      </c>
      <c r="BZ97" s="268">
        <f>ROUND(BW97*(1+BV$181+BV$182+BV$183+BV$188),0)</f>
        <v>319392</v>
      </c>
      <c r="CA97" s="270">
        <f t="shared" ref="CA97" si="1965">ROUND(BZ97*BU97,0)</f>
        <v>12775680</v>
      </c>
      <c r="CB97" s="266">
        <f>+$F97</f>
        <v>40</v>
      </c>
      <c r="CC97" s="267">
        <v>226165</v>
      </c>
      <c r="CD97" s="268">
        <f t="shared" ref="CD97" si="1966">ROUND(CC97,0)</f>
        <v>226165</v>
      </c>
      <c r="CE97" s="268">
        <f t="shared" ref="CE97" si="1967">ROUND(CD97*(1+CC$188),0)</f>
        <v>294015</v>
      </c>
      <c r="CF97" s="269" t="str">
        <f t="shared" ref="CF97" si="1968">IF(CE97&gt;$H97,"SOBRE PASA","CUMPLE")</f>
        <v>CUMPLE</v>
      </c>
      <c r="CG97" s="268">
        <f>ROUND(CD97*(1+CC$181+CC$182+CC$183+CC$188),0)</f>
        <v>311625</v>
      </c>
      <c r="CH97" s="270">
        <f t="shared" ref="CH97" si="1969">ROUND(CG97*CB97,0)</f>
        <v>12465000</v>
      </c>
      <c r="CI97" s="266">
        <f>+$F97</f>
        <v>40</v>
      </c>
      <c r="CJ97" s="267">
        <v>233242</v>
      </c>
      <c r="CK97" s="268">
        <f t="shared" ref="CK97" si="1970">ROUND(CJ97,0)</f>
        <v>233242</v>
      </c>
      <c r="CL97" s="268">
        <f t="shared" ref="CL97" si="1971">ROUND(CK97*(1+CJ$188),0)</f>
        <v>303215</v>
      </c>
      <c r="CM97" s="269" t="str">
        <f t="shared" ref="CM97" si="1972">IF(CL97&gt;$H97,"SOBRE PASA","CUMPLE")</f>
        <v>CUMPLE</v>
      </c>
      <c r="CN97" s="268">
        <f>ROUND(CK97*(1+CJ$181+CJ$182+CJ$183+CJ$188),0)</f>
        <v>321376</v>
      </c>
      <c r="CO97" s="270">
        <f t="shared" ref="CO97" si="1973">ROUND(CN97*CI97,0)</f>
        <v>12855040</v>
      </c>
      <c r="CP97" s="266">
        <f>+$F97</f>
        <v>40</v>
      </c>
      <c r="CQ97" s="267">
        <v>230363</v>
      </c>
      <c r="CR97" s="268">
        <f t="shared" ref="CR97" si="1974">ROUND(CQ97,0)</f>
        <v>230363</v>
      </c>
      <c r="CS97" s="268">
        <f t="shared" ref="CS97" si="1975">ROUND(CR97*(1+CQ$188),0)</f>
        <v>299472</v>
      </c>
      <c r="CT97" s="269" t="str">
        <f t="shared" ref="CT97" si="1976">IF(CS97&gt;$H97,"SOBRE PASA","CUMPLE")</f>
        <v>CUMPLE</v>
      </c>
      <c r="CU97" s="268">
        <f>ROUND(CR97*(1+CQ$181+CQ$182+CQ$183+CQ$188),0)</f>
        <v>317409</v>
      </c>
      <c r="CV97" s="270">
        <f t="shared" ref="CV97" si="1977">ROUND(CU97*CP97,0)</f>
        <v>12696360</v>
      </c>
      <c r="CW97" s="266">
        <f>+$F97</f>
        <v>40</v>
      </c>
      <c r="CX97" s="196">
        <v>231775</v>
      </c>
      <c r="CY97" s="268">
        <f t="shared" ref="CY97" si="1978">ROUND(CX97,0)</f>
        <v>231775</v>
      </c>
      <c r="CZ97" s="268">
        <f t="shared" ref="CZ97" si="1979">ROUND(CY97*(1+CX$188),0)</f>
        <v>301308</v>
      </c>
      <c r="DA97" s="269" t="str">
        <f t="shared" ref="DA97" si="1980">IF(CZ97&gt;$H97,"SOBRE PASA","CUMPLE")</f>
        <v>CUMPLE</v>
      </c>
      <c r="DB97" s="268">
        <f>ROUND(CY97*(1+CX$181+CX$182+CX$183+CX$188),0)</f>
        <v>319355</v>
      </c>
      <c r="DC97" s="270">
        <f t="shared" ref="DC97" si="1981">ROUND(DB97*CW97,0)</f>
        <v>12774200</v>
      </c>
      <c r="DD97" s="266">
        <f>+$F97</f>
        <v>40</v>
      </c>
      <c r="DE97" s="267">
        <v>225144</v>
      </c>
      <c r="DF97" s="268">
        <f t="shared" ref="DF97" si="1982">ROUND(DE97,0)</f>
        <v>225144</v>
      </c>
      <c r="DG97" s="268">
        <f t="shared" ref="DG97" si="1983">ROUND(DF97*(1+DE$188),0)</f>
        <v>292687</v>
      </c>
      <c r="DH97" s="269" t="str">
        <f t="shared" ref="DH97" si="1984">IF(DG97&gt;$H97,"SOBRE PASA","CUMPLE")</f>
        <v>CUMPLE</v>
      </c>
      <c r="DI97" s="268">
        <f>ROUND(DF97*(1+DE$181+DE$182+DE$183+DE$188),0)</f>
        <v>310218</v>
      </c>
      <c r="DJ97" s="270">
        <f t="shared" ref="DJ97" si="1985">ROUND(DI97*DD97,0)</f>
        <v>12408720</v>
      </c>
      <c r="DK97" s="266">
        <f>+$F97</f>
        <v>40</v>
      </c>
      <c r="DL97" s="267">
        <v>231046</v>
      </c>
      <c r="DM97" s="268">
        <f t="shared" ref="DM97" si="1986">ROUND(DL97,0)</f>
        <v>231046</v>
      </c>
      <c r="DN97" s="268">
        <f t="shared" ref="DN97" si="1987">ROUND(DM97*(1+DL$188),0)</f>
        <v>300360</v>
      </c>
      <c r="DO97" s="269" t="str">
        <f t="shared" ref="DO97" si="1988">IF(DN97&gt;$H97,"SOBRE PASA","CUMPLE")</f>
        <v>CUMPLE</v>
      </c>
      <c r="DP97" s="268">
        <f>ROUND(DM97*(1+DL$181+DL$182+DL$183+DL$188),0)</f>
        <v>318350</v>
      </c>
      <c r="DQ97" s="270">
        <f t="shared" ref="DQ97" si="1989">ROUND(DP97*DK97,0)</f>
        <v>12734000</v>
      </c>
      <c r="DR97" s="356">
        <f>+$F97</f>
        <v>40</v>
      </c>
      <c r="DS97" s="357"/>
      <c r="DT97" s="358">
        <f t="shared" ref="DT97" si="1990">ROUND(DS97,0)</f>
        <v>0</v>
      </c>
      <c r="DU97" s="358">
        <f t="shared" ref="DU97" si="1991">ROUND(DT97*(1+DS$188),0)</f>
        <v>0</v>
      </c>
      <c r="DV97" s="359" t="str">
        <f t="shared" ref="DV97" si="1992">IF(DU97&gt;$H97,"SOBRE PASA","CUMPLE")</f>
        <v>CUMPLE</v>
      </c>
      <c r="DW97" s="358">
        <f>ROUND(DT97*(1+DS$181+DS$182+DS$183+DS$188),0)</f>
        <v>0</v>
      </c>
      <c r="DX97" s="360">
        <f t="shared" ref="DX97" si="1993">ROUND(DW97*DR97,0)</f>
        <v>0</v>
      </c>
      <c r="DY97" s="356">
        <f>+$F97</f>
        <v>40</v>
      </c>
      <c r="DZ97" s="357"/>
      <c r="EA97" s="358">
        <f t="shared" ref="EA97" si="1994">ROUND(DZ97,0)</f>
        <v>0</v>
      </c>
      <c r="EB97" s="358">
        <f t="shared" ref="EB97" si="1995">ROUND(EA97*(1+DZ$188),0)</f>
        <v>0</v>
      </c>
      <c r="EC97" s="359" t="str">
        <f t="shared" ref="EC97" si="1996">IF(EB97&gt;$H97,"SOBRE PASA","CUMPLE")</f>
        <v>CUMPLE</v>
      </c>
      <c r="ED97" s="358">
        <f>ROUND(EA97*(1+DZ$181+DZ$182+DZ$183+DZ$188),0)</f>
        <v>0</v>
      </c>
      <c r="EE97" s="360">
        <f t="shared" ref="EE97" si="1997">ROUND(ED97*DY97,0)</f>
        <v>0</v>
      </c>
      <c r="EF97" s="266">
        <f>+$F97</f>
        <v>40</v>
      </c>
      <c r="EG97" s="267">
        <v>224874</v>
      </c>
      <c r="EH97" s="268">
        <f t="shared" ref="EH97" si="1998">ROUND(EG97,0)</f>
        <v>224874</v>
      </c>
      <c r="EI97" s="268">
        <f t="shared" ref="EI97" si="1999">ROUND(EH97*(1+EG$188),0)</f>
        <v>292336</v>
      </c>
      <c r="EJ97" s="269" t="str">
        <f t="shared" ref="EJ97" si="2000">IF(EI97&gt;$H97,"SOBRE PASA","CUMPLE")</f>
        <v>CUMPLE</v>
      </c>
      <c r="EK97" s="268">
        <f>ROUND(EH97*(1+EG$181+EG$182+EG$183+EG$188),0)</f>
        <v>309846</v>
      </c>
      <c r="EL97" s="270">
        <f t="shared" ref="EL97" si="2001">ROUND(EK97*EF97,0)</f>
        <v>12393840</v>
      </c>
      <c r="EM97" s="356">
        <f>+$F97</f>
        <v>40</v>
      </c>
      <c r="EN97" s="357"/>
      <c r="EO97" s="358">
        <f t="shared" ref="EO97" si="2002">ROUND(EN97,0)</f>
        <v>0</v>
      </c>
      <c r="EP97" s="358">
        <f t="shared" ref="EP97" si="2003">ROUND(EO97*(1+EN$188),0)</f>
        <v>0</v>
      </c>
      <c r="EQ97" s="359" t="str">
        <f t="shared" ref="EQ97" si="2004">IF(EP97&gt;$H97,"SOBRE PASA","CUMPLE")</f>
        <v>CUMPLE</v>
      </c>
      <c r="ER97" s="358">
        <f>ROUND(EO97*(1+EN$181+EN$182+EN$183+EN$188),0)</f>
        <v>0</v>
      </c>
      <c r="ES97" s="360">
        <f t="shared" ref="ES97" si="2005">ROUND(ER97*EM97,0)</f>
        <v>0</v>
      </c>
      <c r="ET97" s="266">
        <f>+$F97</f>
        <v>40</v>
      </c>
      <c r="EU97" s="267">
        <v>236658</v>
      </c>
      <c r="EV97" s="268">
        <f t="shared" ref="EV97" si="2006">ROUND(EU97,0)</f>
        <v>236658</v>
      </c>
      <c r="EW97" s="268">
        <f t="shared" ref="EW97" si="2007">ROUND(EV97*(1+EU$188),0)</f>
        <v>307655</v>
      </c>
      <c r="EX97" s="269" t="str">
        <f t="shared" ref="EX97" si="2008">IF(EW97&gt;$H97,"SOBRE PASA","CUMPLE")</f>
        <v>CUMPLE</v>
      </c>
      <c r="EY97" s="268">
        <f>ROUND(EV97*(1+EU$181+EU$182+EU$183+EU$188),0)</f>
        <v>326083</v>
      </c>
      <c r="EZ97" s="270">
        <f t="shared" ref="EZ97" si="2009">ROUND(EY97*ET97,0)</f>
        <v>13043320</v>
      </c>
      <c r="FA97" s="266">
        <f>+$F97</f>
        <v>40</v>
      </c>
      <c r="FB97" s="196">
        <v>231461</v>
      </c>
      <c r="FC97" s="268">
        <f t="shared" ref="FC97" si="2010">ROUND(FB97,0)</f>
        <v>231461</v>
      </c>
      <c r="FD97" s="268">
        <f t="shared" ref="FD97" si="2011">ROUND(FC97*(1+FB$188),0)</f>
        <v>300899</v>
      </c>
      <c r="FE97" s="269" t="str">
        <f t="shared" ref="FE97" si="2012">IF(FD97&gt;$H97,"SOBRE PASA","CUMPLE")</f>
        <v>CUMPLE</v>
      </c>
      <c r="FF97" s="268">
        <f>ROUND(FC97*(1+FB$181+FB$182+FB$183+FB$188),0)</f>
        <v>318922</v>
      </c>
      <c r="FG97" s="270">
        <f t="shared" ref="FG97" si="2013">ROUND(FF97*FA97,0)</f>
        <v>12756880</v>
      </c>
      <c r="FH97" s="266">
        <f>+$F97</f>
        <v>40</v>
      </c>
      <c r="FI97" s="267">
        <v>227543</v>
      </c>
      <c r="FJ97" s="268">
        <f t="shared" ref="FJ97" si="2014">ROUND(FI97,0)</f>
        <v>227543</v>
      </c>
      <c r="FK97" s="268">
        <f t="shared" ref="FK97" si="2015">ROUND(FJ97*(1+FI$188),0)</f>
        <v>295806</v>
      </c>
      <c r="FL97" s="269" t="str">
        <f t="shared" ref="FL97" si="2016">IF(FK97&gt;$H97,"SOBRE PASA","CUMPLE")</f>
        <v>CUMPLE</v>
      </c>
      <c r="FM97" s="268">
        <f>ROUND(FJ97*(1+FI$181+FI$182+FI$183+FI$188),0)</f>
        <v>313524</v>
      </c>
      <c r="FN97" s="270">
        <f t="shared" ref="FN97" si="2017">ROUND(FM97*FH97,0)</f>
        <v>12540960</v>
      </c>
      <c r="FO97" s="266">
        <f>+$F97</f>
        <v>40</v>
      </c>
      <c r="FP97" s="267" t="s">
        <v>882</v>
      </c>
      <c r="FQ97" s="268">
        <f t="shared" ref="FQ97" si="2018">ROUND(FP97,0)</f>
        <v>225742</v>
      </c>
      <c r="FR97" s="268">
        <f t="shared" ref="FR97" si="2019">ROUND(FQ97*(1+FP$188),0)</f>
        <v>293465</v>
      </c>
      <c r="FS97" s="269" t="str">
        <f t="shared" ref="FS97" si="2020">IF(FR97&gt;$H97,"SOBRE PASA","CUMPLE")</f>
        <v>CUMPLE</v>
      </c>
      <c r="FT97" s="268">
        <f>ROUND(FQ97*(1+FP$181+FP$182+FP$183+FP$188),0)</f>
        <v>311042</v>
      </c>
      <c r="FU97" s="270">
        <f t="shared" ref="FU97" si="2021">ROUND(FT97*FO97,0)</f>
        <v>12441680</v>
      </c>
      <c r="FV97" s="266">
        <f>+$F97</f>
        <v>40</v>
      </c>
      <c r="FW97" s="267">
        <v>229509</v>
      </c>
      <c r="FX97" s="268">
        <f t="shared" ref="FX97" si="2022">ROUND(FW97,0)</f>
        <v>229509</v>
      </c>
      <c r="FY97" s="268">
        <f t="shared" ref="FY97" si="2023">ROUND(FX97*(1+FW$188),0)</f>
        <v>298362</v>
      </c>
      <c r="FZ97" s="269" t="str">
        <f t="shared" ref="FZ97" si="2024">IF(FY97&gt;$H97,"SOBRE PASA","CUMPLE")</f>
        <v>CUMPLE</v>
      </c>
      <c r="GA97" s="268">
        <f>ROUND(FX97*(1+FW$181+FW$182+FW$183+FW$188),0)</f>
        <v>316233</v>
      </c>
      <c r="GB97" s="270">
        <f t="shared" ref="GB97" si="2025">ROUND(GA97*FV97,0)</f>
        <v>12649320</v>
      </c>
      <c r="GC97" s="356">
        <f>+$F97</f>
        <v>40</v>
      </c>
      <c r="GD97" s="357"/>
      <c r="GE97" s="358">
        <f t="shared" ref="GE97" si="2026">ROUND(GD97,0)</f>
        <v>0</v>
      </c>
      <c r="GF97" s="358">
        <f t="shared" ref="GF97" si="2027">ROUND(GE97*(1+GD$188),0)</f>
        <v>0</v>
      </c>
      <c r="GG97" s="359" t="str">
        <f t="shared" ref="GG97" si="2028">IF(GF97&gt;$H97,"SOBRE PASA","CUMPLE")</f>
        <v>CUMPLE</v>
      </c>
      <c r="GH97" s="358">
        <f>ROUND(GE97*(1+GD$181+GD$182+GD$183+GD$188),0)</f>
        <v>0</v>
      </c>
      <c r="GI97" s="360">
        <f t="shared" ref="GI97" si="2029">ROUND(GH97*GC97,0)</f>
        <v>0</v>
      </c>
      <c r="GJ97" s="266">
        <f>+$F97</f>
        <v>40</v>
      </c>
      <c r="GK97" s="196">
        <v>232129</v>
      </c>
      <c r="GL97" s="268">
        <f t="shared" ref="GL97" si="2030">ROUND(GK97,0)</f>
        <v>232129</v>
      </c>
      <c r="GM97" s="268">
        <f t="shared" ref="GM97" si="2031">ROUND(GL97*(1+GK$188),0)</f>
        <v>301768</v>
      </c>
      <c r="GN97" s="269" t="str">
        <f t="shared" ref="GN97" si="2032">IF(GM97&gt;$H97,"SOBRE PASA","CUMPLE")</f>
        <v>CUMPLE</v>
      </c>
      <c r="GO97" s="268">
        <f>ROUND(GL97*(1+GK$181+GK$182+GK$183+GK$188),0)</f>
        <v>319843</v>
      </c>
      <c r="GP97" s="270">
        <f t="shared" ref="GP97" si="2033">ROUND(GO97*GJ97,0)</f>
        <v>12793720</v>
      </c>
      <c r="GQ97" s="266">
        <f>+$F97</f>
        <v>40</v>
      </c>
      <c r="GR97" s="407">
        <v>232608</v>
      </c>
      <c r="GS97" s="268">
        <f t="shared" ref="GS97" si="2034">ROUND(GR97,0)</f>
        <v>232608</v>
      </c>
      <c r="GT97" s="268">
        <f t="shared" ref="GT97" si="2035">ROUND(GS97*(1+GR$188),0)</f>
        <v>302390</v>
      </c>
      <c r="GU97" s="269" t="str">
        <f t="shared" ref="GU97" si="2036">IF(GT97&gt;$H97,"SOBRE PASA","CUMPLE")</f>
        <v>CUMPLE</v>
      </c>
      <c r="GV97" s="268">
        <f>ROUND(GS97*(1+GR$181+GR$182+GR$183+GR$188),0)</f>
        <v>320503</v>
      </c>
      <c r="GW97" s="270">
        <f t="shared" ref="GW97" si="2037">ROUND(GV97*GQ97,0)</f>
        <v>12820120</v>
      </c>
      <c r="GX97" s="356">
        <f>+$F97</f>
        <v>40</v>
      </c>
      <c r="GY97" s="357"/>
      <c r="GZ97" s="358">
        <f t="shared" ref="GZ97" si="2038">ROUND(GY97,0)</f>
        <v>0</v>
      </c>
      <c r="HA97" s="358">
        <f t="shared" ref="HA97" si="2039">ROUND(GZ97*(1+GY$188),0)</f>
        <v>0</v>
      </c>
      <c r="HB97" s="359" t="str">
        <f t="shared" ref="HB97" si="2040">IF(HA97&gt;$H97,"SOBRE PASA","CUMPLE")</f>
        <v>CUMPLE</v>
      </c>
      <c r="HC97" s="358">
        <f>ROUND(GZ97*(1+GY$181+GY$182+GY$183+GY$188),0)</f>
        <v>0</v>
      </c>
      <c r="HD97" s="360">
        <f t="shared" ref="HD97" si="2041">ROUND(HC97*GX97,0)</f>
        <v>0</v>
      </c>
      <c r="HE97" s="266">
        <f>+$F97</f>
        <v>40</v>
      </c>
      <c r="HF97" s="411">
        <v>230170</v>
      </c>
      <c r="HG97" s="268">
        <f t="shared" ref="HG97" si="2042">ROUND(HF97,0)</f>
        <v>230170</v>
      </c>
      <c r="HH97" s="268">
        <f t="shared" ref="HH97" si="2043">ROUND(HG97*(1+HF$188),0)</f>
        <v>299221</v>
      </c>
      <c r="HI97" s="269" t="str">
        <f t="shared" ref="HI97" si="2044">IF(HH97&gt;$H97,"SOBRE PASA","CUMPLE")</f>
        <v>CUMPLE</v>
      </c>
      <c r="HJ97" s="268">
        <f>ROUND(HG97*(1+HF$181+HF$182+HF$183+HF$188),0)</f>
        <v>317143</v>
      </c>
      <c r="HK97" s="270">
        <f t="shared" ref="HK97" si="2045">ROUND(HJ97*HE97,0)</f>
        <v>12685720</v>
      </c>
      <c r="HL97" s="266">
        <f>+$F97</f>
        <v>40</v>
      </c>
      <c r="HM97" s="417">
        <v>232095</v>
      </c>
      <c r="HN97" s="268">
        <f t="shared" ref="HN97" si="2046">ROUND(HM97,0)</f>
        <v>232095</v>
      </c>
      <c r="HO97" s="268">
        <f t="shared" ref="HO97" si="2047">ROUND(HN97*(1+HM$188),0)</f>
        <v>301724</v>
      </c>
      <c r="HP97" s="269" t="str">
        <f t="shared" ref="HP97" si="2048">IF(HO97&gt;$H97,"SOBRE PASA","CUMPLE")</f>
        <v>CUMPLE</v>
      </c>
      <c r="HQ97" s="268">
        <f>ROUND(HN97*(1+HM$181+HM$182+HM$183+HM$188),0)</f>
        <v>319796</v>
      </c>
      <c r="HR97" s="270">
        <f t="shared" ref="HR97" si="2049">ROUND(HQ97*HL97,0)</f>
        <v>12791840</v>
      </c>
      <c r="HS97" s="266">
        <f>+$F97</f>
        <v>40</v>
      </c>
      <c r="HT97" s="196">
        <v>231176</v>
      </c>
      <c r="HU97" s="268">
        <f t="shared" ref="HU97" si="2050">ROUND(HT97,0)</f>
        <v>231176</v>
      </c>
      <c r="HV97" s="268">
        <f t="shared" ref="HV97" si="2051">ROUND(HU97*(1+HT$188),0)</f>
        <v>300529</v>
      </c>
      <c r="HW97" s="269" t="str">
        <f t="shared" ref="HW97" si="2052">IF(HV97&gt;$H97,"SOBRE PASA","CUMPLE")</f>
        <v>CUMPLE</v>
      </c>
      <c r="HX97" s="268">
        <f>ROUND(HU97*(1+HT$181+HT$182+HT$183+HT$188),0)</f>
        <v>318530</v>
      </c>
      <c r="HY97" s="270">
        <f t="shared" ref="HY97" si="2053">ROUND(HX97*HS97,0)</f>
        <v>12741200</v>
      </c>
      <c r="HZ97" s="356">
        <f>+$F97</f>
        <v>40</v>
      </c>
      <c r="IA97" s="357"/>
      <c r="IB97" s="358">
        <f t="shared" ref="IB97" si="2054">ROUND(IA97,0)</f>
        <v>0</v>
      </c>
      <c r="IC97" s="358">
        <f t="shared" ref="IC97" si="2055">ROUND(IB97*(1+IA$188),0)</f>
        <v>0</v>
      </c>
      <c r="ID97" s="359" t="str">
        <f t="shared" ref="ID97" si="2056">IF(IC97&gt;$H97,"SOBRE PASA","CUMPLE")</f>
        <v>CUMPLE</v>
      </c>
      <c r="IE97" s="358">
        <f>ROUND(IB97*(1+IA$181+IA$182+IA$183+IA$188),0)</f>
        <v>0</v>
      </c>
      <c r="IF97" s="360">
        <f t="shared" ref="IF97" si="2057">ROUND(IE97*HZ97,0)</f>
        <v>0</v>
      </c>
    </row>
    <row r="98" spans="1:240" ht="30" customHeight="1" x14ac:dyDescent="0.3">
      <c r="A98" s="174"/>
      <c r="B98" s="184">
        <v>9</v>
      </c>
      <c r="C98" s="187" t="s">
        <v>608</v>
      </c>
      <c r="D98" s="200" t="s">
        <v>701</v>
      </c>
      <c r="E98" s="187" t="s">
        <v>644</v>
      </c>
      <c r="F98" s="202"/>
      <c r="G98" s="201"/>
      <c r="H98" s="203"/>
      <c r="J98" s="364" t="s">
        <v>644</v>
      </c>
      <c r="K98" s="365"/>
      <c r="L98" s="365" t="s">
        <v>644</v>
      </c>
      <c r="M98" s="365" t="s">
        <v>644</v>
      </c>
      <c r="N98" s="365" t="s">
        <v>644</v>
      </c>
      <c r="O98" s="365" t="s">
        <v>644</v>
      </c>
      <c r="P98" s="366" t="s">
        <v>644</v>
      </c>
      <c r="Q98" s="279" t="s">
        <v>644</v>
      </c>
      <c r="R98" s="431"/>
      <c r="S98" s="280" t="s">
        <v>644</v>
      </c>
      <c r="T98" s="280" t="s">
        <v>644</v>
      </c>
      <c r="U98" s="280" t="s">
        <v>644</v>
      </c>
      <c r="V98" s="280" t="s">
        <v>644</v>
      </c>
      <c r="W98" s="281" t="s">
        <v>644</v>
      </c>
      <c r="X98" s="279" t="s">
        <v>644</v>
      </c>
      <c r="Y98" s="431"/>
      <c r="Z98" s="280" t="s">
        <v>644</v>
      </c>
      <c r="AA98" s="280" t="s">
        <v>644</v>
      </c>
      <c r="AB98" s="280" t="s">
        <v>644</v>
      </c>
      <c r="AC98" s="280" t="s">
        <v>644</v>
      </c>
      <c r="AD98" s="281" t="s">
        <v>644</v>
      </c>
      <c r="AE98" s="279" t="s">
        <v>644</v>
      </c>
      <c r="AF98" s="431"/>
      <c r="AG98" s="280" t="s">
        <v>644</v>
      </c>
      <c r="AH98" s="280" t="s">
        <v>644</v>
      </c>
      <c r="AI98" s="280" t="s">
        <v>644</v>
      </c>
      <c r="AJ98" s="280" t="s">
        <v>644</v>
      </c>
      <c r="AK98" s="281" t="s">
        <v>644</v>
      </c>
      <c r="AL98" s="364" t="s">
        <v>644</v>
      </c>
      <c r="AM98" s="365"/>
      <c r="AN98" s="365" t="s">
        <v>644</v>
      </c>
      <c r="AO98" s="365" t="s">
        <v>644</v>
      </c>
      <c r="AP98" s="365" t="s">
        <v>644</v>
      </c>
      <c r="AQ98" s="365" t="s">
        <v>644</v>
      </c>
      <c r="AR98" s="366" t="s">
        <v>644</v>
      </c>
      <c r="AS98" s="279" t="s">
        <v>644</v>
      </c>
      <c r="AT98" s="187"/>
      <c r="AU98" s="280" t="s">
        <v>644</v>
      </c>
      <c r="AV98" s="280" t="s">
        <v>644</v>
      </c>
      <c r="AW98" s="280" t="s">
        <v>644</v>
      </c>
      <c r="AX98" s="280" t="s">
        <v>644</v>
      </c>
      <c r="AY98" s="281" t="s">
        <v>644</v>
      </c>
      <c r="AZ98" s="279" t="s">
        <v>644</v>
      </c>
      <c r="BA98" s="431"/>
      <c r="BB98" s="280" t="s">
        <v>644</v>
      </c>
      <c r="BC98" s="280" t="s">
        <v>644</v>
      </c>
      <c r="BD98" s="280" t="s">
        <v>644</v>
      </c>
      <c r="BE98" s="280" t="s">
        <v>644</v>
      </c>
      <c r="BF98" s="281" t="s">
        <v>644</v>
      </c>
      <c r="BG98" s="279" t="s">
        <v>644</v>
      </c>
      <c r="BH98" s="431"/>
      <c r="BI98" s="280" t="s">
        <v>644</v>
      </c>
      <c r="BJ98" s="280" t="s">
        <v>644</v>
      </c>
      <c r="BK98" s="280" t="s">
        <v>644</v>
      </c>
      <c r="BL98" s="280" t="s">
        <v>644</v>
      </c>
      <c r="BM98" s="281" t="s">
        <v>644</v>
      </c>
      <c r="BN98" s="279" t="s">
        <v>644</v>
      </c>
      <c r="BO98" s="201"/>
      <c r="BP98" s="280" t="s">
        <v>644</v>
      </c>
      <c r="BQ98" s="280" t="s">
        <v>644</v>
      </c>
      <c r="BR98" s="280" t="s">
        <v>644</v>
      </c>
      <c r="BS98" s="280" t="s">
        <v>644</v>
      </c>
      <c r="BT98" s="281" t="s">
        <v>644</v>
      </c>
      <c r="BU98" s="279" t="s">
        <v>644</v>
      </c>
      <c r="BV98" s="431"/>
      <c r="BW98" s="280" t="s">
        <v>644</v>
      </c>
      <c r="BX98" s="280" t="s">
        <v>644</v>
      </c>
      <c r="BY98" s="280" t="s">
        <v>644</v>
      </c>
      <c r="BZ98" s="280" t="s">
        <v>644</v>
      </c>
      <c r="CA98" s="281" t="s">
        <v>644</v>
      </c>
      <c r="CB98" s="279" t="s">
        <v>644</v>
      </c>
      <c r="CC98" s="431"/>
      <c r="CD98" s="280" t="s">
        <v>644</v>
      </c>
      <c r="CE98" s="280" t="s">
        <v>644</v>
      </c>
      <c r="CF98" s="280" t="s">
        <v>644</v>
      </c>
      <c r="CG98" s="280" t="s">
        <v>644</v>
      </c>
      <c r="CH98" s="281" t="s">
        <v>644</v>
      </c>
      <c r="CI98" s="279" t="s">
        <v>644</v>
      </c>
      <c r="CJ98" s="431"/>
      <c r="CK98" s="280" t="s">
        <v>644</v>
      </c>
      <c r="CL98" s="280" t="s">
        <v>644</v>
      </c>
      <c r="CM98" s="280" t="s">
        <v>644</v>
      </c>
      <c r="CN98" s="280" t="s">
        <v>644</v>
      </c>
      <c r="CO98" s="281" t="s">
        <v>644</v>
      </c>
      <c r="CP98" s="279" t="s">
        <v>644</v>
      </c>
      <c r="CQ98" s="431"/>
      <c r="CR98" s="280" t="s">
        <v>644</v>
      </c>
      <c r="CS98" s="280" t="s">
        <v>644</v>
      </c>
      <c r="CT98" s="280" t="s">
        <v>644</v>
      </c>
      <c r="CU98" s="280" t="s">
        <v>644</v>
      </c>
      <c r="CV98" s="281" t="s">
        <v>644</v>
      </c>
      <c r="CW98" s="279" t="s">
        <v>644</v>
      </c>
      <c r="CX98" s="431"/>
      <c r="CY98" s="280" t="s">
        <v>644</v>
      </c>
      <c r="CZ98" s="280" t="s">
        <v>644</v>
      </c>
      <c r="DA98" s="280" t="s">
        <v>644</v>
      </c>
      <c r="DB98" s="280" t="s">
        <v>644</v>
      </c>
      <c r="DC98" s="281" t="s">
        <v>644</v>
      </c>
      <c r="DD98" s="279" t="s">
        <v>644</v>
      </c>
      <c r="DE98" s="431"/>
      <c r="DF98" s="280" t="s">
        <v>644</v>
      </c>
      <c r="DG98" s="280" t="s">
        <v>644</v>
      </c>
      <c r="DH98" s="280" t="s">
        <v>644</v>
      </c>
      <c r="DI98" s="280" t="s">
        <v>644</v>
      </c>
      <c r="DJ98" s="281" t="s">
        <v>644</v>
      </c>
      <c r="DK98" s="279" t="s">
        <v>644</v>
      </c>
      <c r="DL98" s="431"/>
      <c r="DM98" s="280" t="s">
        <v>644</v>
      </c>
      <c r="DN98" s="280" t="s">
        <v>644</v>
      </c>
      <c r="DO98" s="280" t="s">
        <v>644</v>
      </c>
      <c r="DP98" s="280" t="s">
        <v>644</v>
      </c>
      <c r="DQ98" s="281" t="s">
        <v>644</v>
      </c>
      <c r="DR98" s="364" t="s">
        <v>644</v>
      </c>
      <c r="DS98" s="365"/>
      <c r="DT98" s="365" t="s">
        <v>644</v>
      </c>
      <c r="DU98" s="365" t="s">
        <v>644</v>
      </c>
      <c r="DV98" s="365" t="s">
        <v>644</v>
      </c>
      <c r="DW98" s="365" t="s">
        <v>644</v>
      </c>
      <c r="DX98" s="366" t="s">
        <v>644</v>
      </c>
      <c r="DY98" s="364" t="s">
        <v>644</v>
      </c>
      <c r="DZ98" s="365"/>
      <c r="EA98" s="365" t="s">
        <v>644</v>
      </c>
      <c r="EB98" s="365" t="s">
        <v>644</v>
      </c>
      <c r="EC98" s="365" t="s">
        <v>644</v>
      </c>
      <c r="ED98" s="365" t="s">
        <v>644</v>
      </c>
      <c r="EE98" s="366" t="s">
        <v>644</v>
      </c>
      <c r="EF98" s="279" t="s">
        <v>644</v>
      </c>
      <c r="EG98" s="431"/>
      <c r="EH98" s="280" t="s">
        <v>644</v>
      </c>
      <c r="EI98" s="280" t="s">
        <v>644</v>
      </c>
      <c r="EJ98" s="280" t="s">
        <v>644</v>
      </c>
      <c r="EK98" s="280" t="s">
        <v>644</v>
      </c>
      <c r="EL98" s="281" t="s">
        <v>644</v>
      </c>
      <c r="EM98" s="364" t="s">
        <v>644</v>
      </c>
      <c r="EN98" s="365"/>
      <c r="EO98" s="365" t="s">
        <v>644</v>
      </c>
      <c r="EP98" s="365" t="s">
        <v>644</v>
      </c>
      <c r="EQ98" s="365" t="s">
        <v>644</v>
      </c>
      <c r="ER98" s="365" t="s">
        <v>644</v>
      </c>
      <c r="ES98" s="366" t="s">
        <v>644</v>
      </c>
      <c r="ET98" s="279" t="s">
        <v>644</v>
      </c>
      <c r="EU98" s="431"/>
      <c r="EV98" s="280" t="s">
        <v>644</v>
      </c>
      <c r="EW98" s="280" t="s">
        <v>644</v>
      </c>
      <c r="EX98" s="280" t="s">
        <v>644</v>
      </c>
      <c r="EY98" s="280" t="s">
        <v>644</v>
      </c>
      <c r="EZ98" s="281" t="s">
        <v>644</v>
      </c>
      <c r="FA98" s="279" t="s">
        <v>644</v>
      </c>
      <c r="FB98" s="201"/>
      <c r="FC98" s="280" t="s">
        <v>644</v>
      </c>
      <c r="FD98" s="280" t="s">
        <v>644</v>
      </c>
      <c r="FE98" s="280" t="s">
        <v>644</v>
      </c>
      <c r="FF98" s="280" t="s">
        <v>644</v>
      </c>
      <c r="FG98" s="281" t="s">
        <v>644</v>
      </c>
      <c r="FH98" s="279" t="s">
        <v>644</v>
      </c>
      <c r="FI98" s="280"/>
      <c r="FJ98" s="280" t="s">
        <v>644</v>
      </c>
      <c r="FK98" s="280" t="s">
        <v>644</v>
      </c>
      <c r="FL98" s="280" t="s">
        <v>644</v>
      </c>
      <c r="FM98" s="280" t="s">
        <v>644</v>
      </c>
      <c r="FN98" s="281" t="s">
        <v>644</v>
      </c>
      <c r="FO98" s="279" t="s">
        <v>644</v>
      </c>
      <c r="FP98" s="280"/>
      <c r="FQ98" s="280" t="s">
        <v>644</v>
      </c>
      <c r="FR98" s="280" t="s">
        <v>644</v>
      </c>
      <c r="FS98" s="280" t="s">
        <v>644</v>
      </c>
      <c r="FT98" s="280" t="s">
        <v>644</v>
      </c>
      <c r="FU98" s="281" t="s">
        <v>644</v>
      </c>
      <c r="FV98" s="279" t="s">
        <v>644</v>
      </c>
      <c r="FW98" s="280"/>
      <c r="FX98" s="280" t="s">
        <v>644</v>
      </c>
      <c r="FY98" s="280" t="s">
        <v>644</v>
      </c>
      <c r="FZ98" s="280" t="s">
        <v>644</v>
      </c>
      <c r="GA98" s="280" t="s">
        <v>644</v>
      </c>
      <c r="GB98" s="281" t="s">
        <v>644</v>
      </c>
      <c r="GC98" s="364" t="s">
        <v>644</v>
      </c>
      <c r="GD98" s="365"/>
      <c r="GE98" s="365" t="s">
        <v>644</v>
      </c>
      <c r="GF98" s="365" t="s">
        <v>644</v>
      </c>
      <c r="GG98" s="365" t="s">
        <v>644</v>
      </c>
      <c r="GH98" s="365" t="s">
        <v>644</v>
      </c>
      <c r="GI98" s="366" t="s">
        <v>644</v>
      </c>
      <c r="GJ98" s="279" t="s">
        <v>644</v>
      </c>
      <c r="GK98" s="201"/>
      <c r="GL98" s="280" t="s">
        <v>644</v>
      </c>
      <c r="GM98" s="280" t="s">
        <v>644</v>
      </c>
      <c r="GN98" s="280" t="s">
        <v>644</v>
      </c>
      <c r="GO98" s="280" t="s">
        <v>644</v>
      </c>
      <c r="GP98" s="281" t="s">
        <v>644</v>
      </c>
      <c r="GQ98" s="279" t="s">
        <v>644</v>
      </c>
      <c r="GR98" s="201"/>
      <c r="GS98" s="280" t="s">
        <v>644</v>
      </c>
      <c r="GT98" s="280" t="s">
        <v>644</v>
      </c>
      <c r="GU98" s="280" t="s">
        <v>644</v>
      </c>
      <c r="GV98" s="280" t="s">
        <v>644</v>
      </c>
      <c r="GW98" s="281" t="s">
        <v>644</v>
      </c>
      <c r="GX98" s="364" t="s">
        <v>644</v>
      </c>
      <c r="GY98" s="365"/>
      <c r="GZ98" s="365" t="s">
        <v>644</v>
      </c>
      <c r="HA98" s="365" t="s">
        <v>644</v>
      </c>
      <c r="HB98" s="365" t="s">
        <v>644</v>
      </c>
      <c r="HC98" s="365" t="s">
        <v>644</v>
      </c>
      <c r="HD98" s="366" t="s">
        <v>644</v>
      </c>
      <c r="HE98" s="279" t="s">
        <v>644</v>
      </c>
      <c r="HF98" s="414"/>
      <c r="HG98" s="280" t="s">
        <v>644</v>
      </c>
      <c r="HH98" s="280" t="s">
        <v>644</v>
      </c>
      <c r="HI98" s="280" t="s">
        <v>644</v>
      </c>
      <c r="HJ98" s="280" t="s">
        <v>644</v>
      </c>
      <c r="HK98" s="281" t="s">
        <v>644</v>
      </c>
      <c r="HL98" s="279" t="s">
        <v>644</v>
      </c>
      <c r="HM98" s="280"/>
      <c r="HN98" s="280" t="s">
        <v>644</v>
      </c>
      <c r="HO98" s="280" t="s">
        <v>644</v>
      </c>
      <c r="HP98" s="280" t="s">
        <v>644</v>
      </c>
      <c r="HQ98" s="280" t="s">
        <v>644</v>
      </c>
      <c r="HR98" s="281" t="s">
        <v>644</v>
      </c>
      <c r="HS98" s="279" t="s">
        <v>644</v>
      </c>
      <c r="HT98" s="423">
        <v>0</v>
      </c>
      <c r="HU98" s="280" t="s">
        <v>644</v>
      </c>
      <c r="HV98" s="280" t="s">
        <v>644</v>
      </c>
      <c r="HW98" s="280" t="s">
        <v>644</v>
      </c>
      <c r="HX98" s="280" t="s">
        <v>644</v>
      </c>
      <c r="HY98" s="281" t="s">
        <v>644</v>
      </c>
      <c r="HZ98" s="364" t="s">
        <v>644</v>
      </c>
      <c r="IA98" s="365"/>
      <c r="IB98" s="365" t="s">
        <v>644</v>
      </c>
      <c r="IC98" s="365" t="s">
        <v>644</v>
      </c>
      <c r="ID98" s="365" t="s">
        <v>644</v>
      </c>
      <c r="IE98" s="365" t="s">
        <v>644</v>
      </c>
      <c r="IF98" s="366" t="s">
        <v>644</v>
      </c>
    </row>
    <row r="99" spans="1:240" ht="30" customHeight="1" x14ac:dyDescent="0.3">
      <c r="A99" s="174"/>
      <c r="B99" s="192">
        <v>9.0009999999999994</v>
      </c>
      <c r="C99" s="193">
        <v>13743</v>
      </c>
      <c r="D99" s="194" t="s">
        <v>702</v>
      </c>
      <c r="E99" s="193" t="s">
        <v>691</v>
      </c>
      <c r="F99" s="198">
        <v>3632.95</v>
      </c>
      <c r="G99" s="196">
        <v>2842</v>
      </c>
      <c r="H99" s="197">
        <f t="shared" ref="H99:H103" si="2058">ROUND(G99*(1+$F$188),0)</f>
        <v>3695</v>
      </c>
      <c r="J99" s="361">
        <f t="shared" ref="J99:J103" si="2059">+$F99</f>
        <v>3632.95</v>
      </c>
      <c r="K99" s="357"/>
      <c r="L99" s="358">
        <f t="shared" si="1732"/>
        <v>0</v>
      </c>
      <c r="M99" s="358">
        <f t="shared" si="1733"/>
        <v>0</v>
      </c>
      <c r="N99" s="359" t="str">
        <f t="shared" ref="N99:N103" si="2060">IF(M99&gt;$H99,"SOBRE PASA","CUMPLE")</f>
        <v>CUMPLE</v>
      </c>
      <c r="O99" s="358">
        <f>ROUND(L99*(1+K$181+K$182+K$183+K$188),0)</f>
        <v>0</v>
      </c>
      <c r="P99" s="360">
        <f t="shared" si="1736"/>
        <v>0</v>
      </c>
      <c r="Q99" s="271">
        <f t="shared" ref="Q99:Q103" si="2061">+$F99</f>
        <v>3632.95</v>
      </c>
      <c r="R99" s="267">
        <v>2659</v>
      </c>
      <c r="S99" s="268">
        <f t="shared" ref="S99:S103" si="2062">ROUND(R99,0)</f>
        <v>2659</v>
      </c>
      <c r="T99" s="268">
        <f t="shared" ref="T99:T103" si="2063">ROUND(S99*(1+R$188),0)</f>
        <v>3457</v>
      </c>
      <c r="U99" s="269" t="str">
        <f t="shared" ref="U99:U103" si="2064">IF(T99&gt;$H99,"SOBRE PASA","CUMPLE")</f>
        <v>CUMPLE</v>
      </c>
      <c r="V99" s="268">
        <f>ROUND(S99*(1+R$181+R$182+R$183+R$188),0)</f>
        <v>3664</v>
      </c>
      <c r="W99" s="270">
        <f t="shared" ref="W99:W103" si="2065">ROUND(V99*Q99,0)</f>
        <v>13311129</v>
      </c>
      <c r="X99" s="271">
        <f t="shared" ref="X99:X103" si="2066">+$F99</f>
        <v>3632.95</v>
      </c>
      <c r="Y99" s="267">
        <v>2800</v>
      </c>
      <c r="Z99" s="268">
        <f t="shared" ref="Z99:Z103" si="2067">ROUND(Y99,0)</f>
        <v>2800</v>
      </c>
      <c r="AA99" s="268">
        <f t="shared" ref="AA99:AA103" si="2068">ROUND(Z99*(1+Y$188),0)</f>
        <v>3640</v>
      </c>
      <c r="AB99" s="269" t="str">
        <f t="shared" ref="AB99:AB103" si="2069">IF(AA99&gt;$H99,"SOBRE PASA","CUMPLE")</f>
        <v>CUMPLE</v>
      </c>
      <c r="AC99" s="268">
        <f>ROUND(Z99*(1+Y$181+Y$182+Y$183+Y$188),0)</f>
        <v>3858</v>
      </c>
      <c r="AD99" s="270">
        <f t="shared" ref="AD99:AD103" si="2070">ROUND(AC99*X99,0)</f>
        <v>14015921</v>
      </c>
      <c r="AE99" s="271">
        <f t="shared" ref="AE99:AE103" si="2071">+$F99</f>
        <v>3632.95</v>
      </c>
      <c r="AF99" s="267">
        <v>2632</v>
      </c>
      <c r="AG99" s="268">
        <f t="shared" ref="AG99:AG103" si="2072">ROUND(AF99,0)</f>
        <v>2632</v>
      </c>
      <c r="AH99" s="268">
        <f t="shared" ref="AH99:AH103" si="2073">ROUND(AG99*(1+AF$188),0)</f>
        <v>3422</v>
      </c>
      <c r="AI99" s="269" t="str">
        <f t="shared" ref="AI99:AI103" si="2074">IF(AH99&gt;$H99,"SOBRE PASA","CUMPLE")</f>
        <v>CUMPLE</v>
      </c>
      <c r="AJ99" s="268">
        <f>ROUND(AG99*(1+AF$181+AF$182+AF$183+AF$188),0)</f>
        <v>3627</v>
      </c>
      <c r="AK99" s="270">
        <f t="shared" ref="AK99:AK103" si="2075">ROUND(AJ99*AE99,0)</f>
        <v>13176710</v>
      </c>
      <c r="AL99" s="361">
        <f t="shared" ref="AL99:AL103" si="2076">+$F99</f>
        <v>3632.95</v>
      </c>
      <c r="AM99" s="357"/>
      <c r="AN99" s="358">
        <f t="shared" ref="AN99:AN103" si="2077">ROUND(AM99,0)</f>
        <v>0</v>
      </c>
      <c r="AO99" s="358">
        <f t="shared" ref="AO99:AO103" si="2078">ROUND(AN99*(1+AM$188),0)</f>
        <v>0</v>
      </c>
      <c r="AP99" s="359" t="str">
        <f t="shared" ref="AP99:AP103" si="2079">IF(AO99&gt;$H99,"SOBRE PASA","CUMPLE")</f>
        <v>CUMPLE</v>
      </c>
      <c r="AQ99" s="358">
        <f>ROUND(AN99*(1+AM$181+AM$182+AM$183+AM$188),0)</f>
        <v>0</v>
      </c>
      <c r="AR99" s="360">
        <f t="shared" ref="AR99:AR103" si="2080">ROUND(AQ99*AL99,0)</f>
        <v>0</v>
      </c>
      <c r="AS99" s="271">
        <f t="shared" ref="AS99:AS103" si="2081">+$F99</f>
        <v>3632.95</v>
      </c>
      <c r="AT99" s="434">
        <v>2566</v>
      </c>
      <c r="AU99" s="268">
        <f t="shared" ref="AU99:AU103" si="2082">ROUND(AT99,0)</f>
        <v>2566</v>
      </c>
      <c r="AV99" s="268">
        <f t="shared" ref="AV99:AV103" si="2083">ROUND(AU99*(1+AT$188),0)</f>
        <v>3336</v>
      </c>
      <c r="AW99" s="269" t="str">
        <f t="shared" ref="AW99:AW103" si="2084">IF(AV99&gt;$H99,"SOBRE PASA","CUMPLE")</f>
        <v>CUMPLE</v>
      </c>
      <c r="AX99" s="268">
        <f>ROUND(AU99*(1+AT$181+AT$182+AT$183+AT$188),0)</f>
        <v>3536</v>
      </c>
      <c r="AY99" s="270">
        <f t="shared" ref="AY99:AY103" si="2085">ROUND(AX99*AS99,0)</f>
        <v>12846111</v>
      </c>
      <c r="AZ99" s="271">
        <f t="shared" ref="AZ99:AZ103" si="2086">+$F99</f>
        <v>3632.95</v>
      </c>
      <c r="BA99" s="439">
        <v>2704</v>
      </c>
      <c r="BB99" s="268">
        <f t="shared" ref="BB99:BB103" si="2087">ROUND(BA99,0)</f>
        <v>2704</v>
      </c>
      <c r="BC99" s="268">
        <f t="shared" ref="BC99:BC103" si="2088">ROUND(BB99*(1+BA$188),0)</f>
        <v>3515</v>
      </c>
      <c r="BD99" s="269" t="str">
        <f t="shared" ref="BD99:BD103" si="2089">IF(BC99&gt;$H99,"SOBRE PASA","CUMPLE")</f>
        <v>CUMPLE</v>
      </c>
      <c r="BE99" s="268">
        <f>ROUND(BB99*(1+BA$181+BA$182+BA$183+BA$188),0)</f>
        <v>3726</v>
      </c>
      <c r="BF99" s="270">
        <f t="shared" ref="BF99:BF103" si="2090">ROUND(BE99*AZ99,0)</f>
        <v>13536372</v>
      </c>
      <c r="BG99" s="271">
        <f t="shared" ref="BG99:BG103" si="2091">+$F99</f>
        <v>3632.95</v>
      </c>
      <c r="BH99" s="196">
        <v>2685</v>
      </c>
      <c r="BI99" s="268">
        <f t="shared" ref="BI99:BI103" si="2092">ROUND(BH99,0)</f>
        <v>2685</v>
      </c>
      <c r="BJ99" s="268">
        <f t="shared" ref="BJ99:BJ103" si="2093">ROUND(BI99*(1+BH$188),0)</f>
        <v>3491</v>
      </c>
      <c r="BK99" s="269" t="str">
        <f t="shared" ref="BK99:BK103" si="2094">IF(BJ99&gt;$H99,"SOBRE PASA","CUMPLE")</f>
        <v>CUMPLE</v>
      </c>
      <c r="BL99" s="268">
        <f>ROUND(BI99*(1+BH$181+BH$182+BH$183+BH$188),0)</f>
        <v>3700</v>
      </c>
      <c r="BM99" s="270">
        <f t="shared" ref="BM99:BM103" si="2095">ROUND(BL99*BG99,0)</f>
        <v>13441915</v>
      </c>
      <c r="BN99" s="271">
        <f t="shared" ref="BN99:BN103" si="2096">+$F99</f>
        <v>3632.95</v>
      </c>
      <c r="BO99" s="196">
        <v>2575</v>
      </c>
      <c r="BP99" s="268">
        <f t="shared" ref="BP99:BP103" si="2097">ROUND(BO99,0)</f>
        <v>2575</v>
      </c>
      <c r="BQ99" s="268">
        <f t="shared" ref="BQ99:BQ103" si="2098">ROUND(BP99*(1+BO$188),0)</f>
        <v>3348</v>
      </c>
      <c r="BR99" s="269" t="str">
        <f t="shared" ref="BR99:BR103" si="2099">IF(BQ99&gt;$H99,"SOBRE PASA","CUMPLE")</f>
        <v>CUMPLE</v>
      </c>
      <c r="BS99" s="268">
        <f>ROUND(BP99*(1+BO$181+BO$182+BO$183+BO$188),0)</f>
        <v>3548</v>
      </c>
      <c r="BT99" s="270">
        <f t="shared" ref="BT99:BT103" si="2100">ROUND(BS99*BN99,0)</f>
        <v>12889707</v>
      </c>
      <c r="BU99" s="271">
        <f t="shared" ref="BU99:BU103" si="2101">+$F99</f>
        <v>3632.95</v>
      </c>
      <c r="BV99" s="441">
        <v>2700</v>
      </c>
      <c r="BW99" s="268">
        <f t="shared" ref="BW99:BW103" si="2102">ROUND(BV99,0)</f>
        <v>2700</v>
      </c>
      <c r="BX99" s="268">
        <f t="shared" ref="BX99:BX103" si="2103">ROUND(BW99*(1+BV$188),0)</f>
        <v>3510</v>
      </c>
      <c r="BY99" s="269" t="str">
        <f t="shared" ref="BY99:BY103" si="2104">IF(BX99&gt;$H99,"SOBRE PASA","CUMPLE")</f>
        <v>CUMPLE</v>
      </c>
      <c r="BZ99" s="268">
        <f>ROUND(BW99*(1+BV$181+BV$182+BV$183+BV$188),0)</f>
        <v>3720</v>
      </c>
      <c r="CA99" s="270">
        <f t="shared" ref="CA99:CA103" si="2105">ROUND(BZ99*BU99,0)</f>
        <v>13514574</v>
      </c>
      <c r="CB99" s="271">
        <f t="shared" ref="CB99:CB103" si="2106">+$F99</f>
        <v>3632.95</v>
      </c>
      <c r="CC99" s="267">
        <v>2633</v>
      </c>
      <c r="CD99" s="268">
        <f t="shared" ref="CD99:CD103" si="2107">ROUND(CC99,0)</f>
        <v>2633</v>
      </c>
      <c r="CE99" s="268">
        <f t="shared" ref="CE99:CE103" si="2108">ROUND(CD99*(1+CC$188),0)</f>
        <v>3423</v>
      </c>
      <c r="CF99" s="269" t="str">
        <f t="shared" ref="CF99:CF103" si="2109">IF(CE99&gt;$H99,"SOBRE PASA","CUMPLE")</f>
        <v>CUMPLE</v>
      </c>
      <c r="CG99" s="268">
        <f>ROUND(CD99*(1+CC$181+CC$182+CC$183+CC$188),0)</f>
        <v>3628</v>
      </c>
      <c r="CH99" s="270">
        <f t="shared" ref="CH99:CH103" si="2110">ROUND(CG99*CB99,0)</f>
        <v>13180343</v>
      </c>
      <c r="CI99" s="271">
        <f t="shared" ref="CI99:CI103" si="2111">+$F99</f>
        <v>3632.95</v>
      </c>
      <c r="CJ99" s="267">
        <v>2717</v>
      </c>
      <c r="CK99" s="268">
        <f t="shared" ref="CK99:CK103" si="2112">ROUND(CJ99,0)</f>
        <v>2717</v>
      </c>
      <c r="CL99" s="268">
        <f t="shared" ref="CL99:CL103" si="2113">ROUND(CK99*(1+CJ$188),0)</f>
        <v>3532</v>
      </c>
      <c r="CM99" s="269" t="str">
        <f t="shared" ref="CM99:CM103" si="2114">IF(CL99&gt;$H99,"SOBRE PASA","CUMPLE")</f>
        <v>CUMPLE</v>
      </c>
      <c r="CN99" s="268">
        <f>ROUND(CK99*(1+CJ$181+CJ$182+CJ$183+CJ$188),0)</f>
        <v>3744</v>
      </c>
      <c r="CO99" s="270">
        <f t="shared" ref="CO99:CO103" si="2115">ROUND(CN99*CI99,0)</f>
        <v>13601765</v>
      </c>
      <c r="CP99" s="271">
        <f t="shared" ref="CP99:CP103" si="2116">+$F99</f>
        <v>3632.95</v>
      </c>
      <c r="CQ99" s="267">
        <v>2683</v>
      </c>
      <c r="CR99" s="268">
        <f t="shared" ref="CR99:CR103" si="2117">ROUND(CQ99,0)</f>
        <v>2683</v>
      </c>
      <c r="CS99" s="268">
        <f t="shared" ref="CS99:CS103" si="2118">ROUND(CR99*(1+CQ$188),0)</f>
        <v>3488</v>
      </c>
      <c r="CT99" s="269" t="str">
        <f t="shared" ref="CT99:CT103" si="2119">IF(CS99&gt;$H99,"SOBRE PASA","CUMPLE")</f>
        <v>CUMPLE</v>
      </c>
      <c r="CU99" s="268">
        <f>ROUND(CR99*(1+CQ$181+CQ$182+CQ$183+CQ$188),0)</f>
        <v>3697</v>
      </c>
      <c r="CV99" s="270">
        <f t="shared" ref="CV99:CV103" si="2120">ROUND(CU99*CP99,0)</f>
        <v>13431016</v>
      </c>
      <c r="CW99" s="271">
        <f t="shared" ref="CW99:CW103" si="2121">+$F99</f>
        <v>3632.95</v>
      </c>
      <c r="CX99" s="196">
        <v>2697</v>
      </c>
      <c r="CY99" s="268">
        <f t="shared" ref="CY99:CY103" si="2122">ROUND(CX99,0)</f>
        <v>2697</v>
      </c>
      <c r="CZ99" s="268">
        <f t="shared" ref="CZ99:CZ103" si="2123">ROUND(CY99*(1+CX$188),0)</f>
        <v>3506</v>
      </c>
      <c r="DA99" s="269" t="str">
        <f t="shared" ref="DA99:DA103" si="2124">IF(CZ99&gt;$H99,"SOBRE PASA","CUMPLE")</f>
        <v>CUMPLE</v>
      </c>
      <c r="DB99" s="268">
        <f>ROUND(CY99*(1+CX$181+CX$182+CX$183+CX$188),0)</f>
        <v>3716</v>
      </c>
      <c r="DC99" s="270">
        <f t="shared" ref="DC99:DC103" si="2125">ROUND(DB99*CW99,0)</f>
        <v>13500042</v>
      </c>
      <c r="DD99" s="271">
        <f t="shared" ref="DD99:DD103" si="2126">+$F99</f>
        <v>3632.95</v>
      </c>
      <c r="DE99" s="267">
        <v>2623</v>
      </c>
      <c r="DF99" s="268">
        <f t="shared" ref="DF99:DF103" si="2127">ROUND(DE99,0)</f>
        <v>2623</v>
      </c>
      <c r="DG99" s="268">
        <f t="shared" ref="DG99:DG103" si="2128">ROUND(DF99*(1+DE$188),0)</f>
        <v>3410</v>
      </c>
      <c r="DH99" s="269" t="str">
        <f t="shared" ref="DH99:DH103" si="2129">IF(DG99&gt;$H99,"SOBRE PASA","CUMPLE")</f>
        <v>CUMPLE</v>
      </c>
      <c r="DI99" s="268">
        <f>ROUND(DF99*(1+DE$181+DE$182+DE$183+DE$188),0)</f>
        <v>3614</v>
      </c>
      <c r="DJ99" s="270">
        <f t="shared" ref="DJ99:DJ103" si="2130">ROUND(DI99*DD99,0)</f>
        <v>13129481</v>
      </c>
      <c r="DK99" s="271">
        <f t="shared" ref="DK99:DK103" si="2131">+$F99</f>
        <v>3632.95</v>
      </c>
      <c r="DL99" s="267">
        <v>2691</v>
      </c>
      <c r="DM99" s="268">
        <f t="shared" ref="DM99:DM103" si="2132">ROUND(DL99,0)</f>
        <v>2691</v>
      </c>
      <c r="DN99" s="268">
        <f t="shared" ref="DN99:DN103" si="2133">ROUND(DM99*(1+DL$188),0)</f>
        <v>3498</v>
      </c>
      <c r="DO99" s="269" t="str">
        <f t="shared" ref="DO99:DO103" si="2134">IF(DN99&gt;$H99,"SOBRE PASA","CUMPLE")</f>
        <v>CUMPLE</v>
      </c>
      <c r="DP99" s="268">
        <f>ROUND(DM99*(1+DL$181+DL$182+DL$183+DL$188),0)</f>
        <v>3708</v>
      </c>
      <c r="DQ99" s="270">
        <f t="shared" ref="DQ99:DQ103" si="2135">ROUND(DP99*DK99,0)</f>
        <v>13470979</v>
      </c>
      <c r="DR99" s="361">
        <f t="shared" ref="DR99:DR103" si="2136">+$F99</f>
        <v>3632.95</v>
      </c>
      <c r="DS99" s="357"/>
      <c r="DT99" s="358">
        <f t="shared" ref="DT99:DT103" si="2137">ROUND(DS99,0)</f>
        <v>0</v>
      </c>
      <c r="DU99" s="358">
        <f t="shared" ref="DU99:DU103" si="2138">ROUND(DT99*(1+DS$188),0)</f>
        <v>0</v>
      </c>
      <c r="DV99" s="359" t="str">
        <f t="shared" ref="DV99:DV103" si="2139">IF(DU99&gt;$H99,"SOBRE PASA","CUMPLE")</f>
        <v>CUMPLE</v>
      </c>
      <c r="DW99" s="358">
        <f>ROUND(DT99*(1+DS$181+DS$182+DS$183+DS$188),0)</f>
        <v>0</v>
      </c>
      <c r="DX99" s="360">
        <f t="shared" ref="DX99:DX103" si="2140">ROUND(DW99*DR99,0)</f>
        <v>0</v>
      </c>
      <c r="DY99" s="361">
        <f t="shared" ref="DY99:DY103" si="2141">+$F99</f>
        <v>3632.95</v>
      </c>
      <c r="DZ99" s="357"/>
      <c r="EA99" s="358">
        <f t="shared" ref="EA99:EA103" si="2142">ROUND(DZ99,0)</f>
        <v>0</v>
      </c>
      <c r="EB99" s="358">
        <f t="shared" ref="EB99:EB103" si="2143">ROUND(EA99*(1+DZ$188),0)</f>
        <v>0</v>
      </c>
      <c r="EC99" s="359" t="str">
        <f t="shared" ref="EC99:EC103" si="2144">IF(EB99&gt;$H99,"SOBRE PASA","CUMPLE")</f>
        <v>CUMPLE</v>
      </c>
      <c r="ED99" s="358">
        <f>ROUND(EA99*(1+DZ$181+DZ$182+DZ$183+DZ$188),0)</f>
        <v>0</v>
      </c>
      <c r="EE99" s="360">
        <f t="shared" ref="EE99:EE103" si="2145">ROUND(ED99*DY99,0)</f>
        <v>0</v>
      </c>
      <c r="EF99" s="271">
        <f t="shared" ref="EF99:EF103" si="2146">+$F99</f>
        <v>3632.95</v>
      </c>
      <c r="EG99" s="267">
        <v>2619</v>
      </c>
      <c r="EH99" s="268">
        <f t="shared" ref="EH99:EH103" si="2147">ROUND(EG99,0)</f>
        <v>2619</v>
      </c>
      <c r="EI99" s="268">
        <f t="shared" ref="EI99:EI103" si="2148">ROUND(EH99*(1+EG$188),0)</f>
        <v>3405</v>
      </c>
      <c r="EJ99" s="269" t="str">
        <f t="shared" ref="EJ99:EJ103" si="2149">IF(EI99&gt;$H99,"SOBRE PASA","CUMPLE")</f>
        <v>CUMPLE</v>
      </c>
      <c r="EK99" s="268">
        <f>ROUND(EH99*(1+EG$181+EG$182+EG$183+EG$188),0)</f>
        <v>3609</v>
      </c>
      <c r="EL99" s="270">
        <f t="shared" ref="EL99:EL103" si="2150">ROUND(EK99*EF99,0)</f>
        <v>13111317</v>
      </c>
      <c r="EM99" s="361">
        <f t="shared" ref="EM99:EM103" si="2151">+$F99</f>
        <v>3632.95</v>
      </c>
      <c r="EN99" s="357"/>
      <c r="EO99" s="358">
        <f t="shared" ref="EO99:EO103" si="2152">ROUND(EN99,0)</f>
        <v>0</v>
      </c>
      <c r="EP99" s="358">
        <f t="shared" ref="EP99:EP103" si="2153">ROUND(EO99*(1+EN$188),0)</f>
        <v>0</v>
      </c>
      <c r="EQ99" s="359" t="str">
        <f t="shared" ref="EQ99:EQ103" si="2154">IF(EP99&gt;$H99,"SOBRE PASA","CUMPLE")</f>
        <v>CUMPLE</v>
      </c>
      <c r="ER99" s="358">
        <f>ROUND(EO99*(1+EN$181+EN$182+EN$183+EN$188),0)</f>
        <v>0</v>
      </c>
      <c r="ES99" s="360">
        <f t="shared" ref="ES99:ES103" si="2155">ROUND(ER99*EM99,0)</f>
        <v>0</v>
      </c>
      <c r="ET99" s="271">
        <f t="shared" ref="ET99:ET103" si="2156">+$F99</f>
        <v>3632.95</v>
      </c>
      <c r="EU99" s="267">
        <v>2757</v>
      </c>
      <c r="EV99" s="268">
        <f t="shared" ref="EV99:EV103" si="2157">ROUND(EU99,0)</f>
        <v>2757</v>
      </c>
      <c r="EW99" s="268">
        <f t="shared" ref="EW99:EW103" si="2158">ROUND(EV99*(1+EU$188),0)</f>
        <v>3584</v>
      </c>
      <c r="EX99" s="269" t="str">
        <f t="shared" ref="EX99:EX103" si="2159">IF(EW99&gt;$H99,"SOBRE PASA","CUMPLE")</f>
        <v>CUMPLE</v>
      </c>
      <c r="EY99" s="268">
        <f>ROUND(EV99*(1+EU$181+EU$182+EU$183+EU$188),0)</f>
        <v>3799</v>
      </c>
      <c r="EZ99" s="270">
        <f t="shared" ref="EZ99:EZ103" si="2160">ROUND(EY99*ET99,0)</f>
        <v>13801577</v>
      </c>
      <c r="FA99" s="271">
        <f t="shared" ref="FA99:FA103" si="2161">+$F99</f>
        <v>3632.95</v>
      </c>
      <c r="FB99" s="196">
        <v>2696</v>
      </c>
      <c r="FC99" s="268">
        <f t="shared" ref="FC99:FC103" si="2162">ROUND(FB99,0)</f>
        <v>2696</v>
      </c>
      <c r="FD99" s="268">
        <f t="shared" ref="FD99:FD103" si="2163">ROUND(FC99*(1+FB$188),0)</f>
        <v>3505</v>
      </c>
      <c r="FE99" s="269" t="str">
        <f t="shared" ref="FE99:FE103" si="2164">IF(FD99&gt;$H99,"SOBRE PASA","CUMPLE")</f>
        <v>CUMPLE</v>
      </c>
      <c r="FF99" s="268">
        <f>ROUND(FC99*(1+FB$181+FB$182+FB$183+FB$188),0)</f>
        <v>3715</v>
      </c>
      <c r="FG99" s="270">
        <f t="shared" ref="FG99:FG103" si="2165">ROUND(FF99*FA99,0)</f>
        <v>13496409</v>
      </c>
      <c r="FH99" s="271">
        <f t="shared" ref="FH99:FH103" si="2166">+$F99</f>
        <v>3632.95</v>
      </c>
      <c r="FI99" s="267">
        <v>2651</v>
      </c>
      <c r="FJ99" s="268">
        <f t="shared" ref="FJ99:FJ103" si="2167">ROUND(FI99,0)</f>
        <v>2651</v>
      </c>
      <c r="FK99" s="268">
        <f t="shared" ref="FK99:FK103" si="2168">ROUND(FJ99*(1+FI$188),0)</f>
        <v>3446</v>
      </c>
      <c r="FL99" s="269" t="str">
        <f t="shared" ref="FL99:FL103" si="2169">IF(FK99&gt;$H99,"SOBRE PASA","CUMPLE")</f>
        <v>CUMPLE</v>
      </c>
      <c r="FM99" s="268">
        <f>ROUND(FJ99*(1+FI$181+FI$182+FI$183+FI$188),0)</f>
        <v>3653</v>
      </c>
      <c r="FN99" s="270">
        <f t="shared" ref="FN99:FN103" si="2170">ROUND(FM99*FH99,0)</f>
        <v>13271166</v>
      </c>
      <c r="FO99" s="271">
        <f t="shared" ref="FO99:FO103" si="2171">+$F99</f>
        <v>3632.95</v>
      </c>
      <c r="FP99" s="267" t="s">
        <v>883</v>
      </c>
      <c r="FQ99" s="268">
        <f t="shared" ref="FQ99:FQ103" si="2172">ROUND(FP99,0)</f>
        <v>2630</v>
      </c>
      <c r="FR99" s="268">
        <f t="shared" ref="FR99:FR103" si="2173">ROUND(FQ99*(1+FP$188),0)</f>
        <v>3419</v>
      </c>
      <c r="FS99" s="269" t="str">
        <f t="shared" ref="FS99:FS103" si="2174">IF(FR99&gt;$H99,"SOBRE PASA","CUMPLE")</f>
        <v>CUMPLE</v>
      </c>
      <c r="FT99" s="268">
        <f>ROUND(FQ99*(1+FP$181+FP$182+FP$183+FP$188),0)</f>
        <v>3624</v>
      </c>
      <c r="FU99" s="270">
        <f t="shared" ref="FU99:FU103" si="2175">ROUND(FT99*FO99,0)</f>
        <v>13165811</v>
      </c>
      <c r="FV99" s="271">
        <f t="shared" ref="FV99:FV103" si="2176">+$F99</f>
        <v>3632.95</v>
      </c>
      <c r="FW99" s="267">
        <v>2673</v>
      </c>
      <c r="FX99" s="268">
        <f t="shared" ref="FX99:FX103" si="2177">ROUND(FW99,0)</f>
        <v>2673</v>
      </c>
      <c r="FY99" s="268">
        <f t="shared" ref="FY99:FY103" si="2178">ROUND(FX99*(1+FW$188),0)</f>
        <v>3475</v>
      </c>
      <c r="FZ99" s="269" t="str">
        <f t="shared" ref="FZ99:FZ103" si="2179">IF(FY99&gt;$H99,"SOBRE PASA","CUMPLE")</f>
        <v>CUMPLE</v>
      </c>
      <c r="GA99" s="268">
        <f>ROUND(FX99*(1+FW$181+FW$182+FW$183+FW$188),0)</f>
        <v>3683</v>
      </c>
      <c r="GB99" s="270">
        <f t="shared" ref="GB99:GB103" si="2180">ROUND(GA99*FV99,0)</f>
        <v>13380155</v>
      </c>
      <c r="GC99" s="361">
        <f t="shared" ref="GC99:GC103" si="2181">+$F99</f>
        <v>3632.95</v>
      </c>
      <c r="GD99" s="357"/>
      <c r="GE99" s="358">
        <f t="shared" ref="GE99:GE103" si="2182">ROUND(GD99,0)</f>
        <v>0</v>
      </c>
      <c r="GF99" s="358">
        <f t="shared" ref="GF99:GF103" si="2183">ROUND(GE99*(1+GD$188),0)</f>
        <v>0</v>
      </c>
      <c r="GG99" s="359" t="str">
        <f t="shared" ref="GG99:GG103" si="2184">IF(GF99&gt;$H99,"SOBRE PASA","CUMPLE")</f>
        <v>CUMPLE</v>
      </c>
      <c r="GH99" s="358">
        <f>ROUND(GE99*(1+GD$181+GD$182+GD$183+GD$188),0)</f>
        <v>0</v>
      </c>
      <c r="GI99" s="360">
        <f t="shared" ref="GI99:GI103" si="2185">ROUND(GH99*GC99,0)</f>
        <v>0</v>
      </c>
      <c r="GJ99" s="271">
        <f t="shared" ref="GJ99:GJ103" si="2186">+$F99</f>
        <v>3632.95</v>
      </c>
      <c r="GK99" s="196">
        <v>2704</v>
      </c>
      <c r="GL99" s="268">
        <f t="shared" ref="GL99:GL103" si="2187">ROUND(GK99,0)</f>
        <v>2704</v>
      </c>
      <c r="GM99" s="268">
        <f t="shared" ref="GM99:GM103" si="2188">ROUND(GL99*(1+GK$188),0)</f>
        <v>3515</v>
      </c>
      <c r="GN99" s="269" t="str">
        <f t="shared" ref="GN99:GN103" si="2189">IF(GM99&gt;$H99,"SOBRE PASA","CUMPLE")</f>
        <v>CUMPLE</v>
      </c>
      <c r="GO99" s="268">
        <f>ROUND(GL99*(1+GK$181+GK$182+GK$183+GK$188),0)</f>
        <v>3726</v>
      </c>
      <c r="GP99" s="270">
        <f t="shared" ref="GP99:GP103" si="2190">ROUND(GO99*GJ99,0)</f>
        <v>13536372</v>
      </c>
      <c r="GQ99" s="271">
        <f t="shared" ref="GQ99:GQ103" si="2191">+$F99</f>
        <v>3632.95</v>
      </c>
      <c r="GR99" s="407">
        <v>2710</v>
      </c>
      <c r="GS99" s="268">
        <f t="shared" ref="GS99:GS103" si="2192">ROUND(GR99,0)</f>
        <v>2710</v>
      </c>
      <c r="GT99" s="268">
        <f t="shared" ref="GT99:GT103" si="2193">ROUND(GS99*(1+GR$188),0)</f>
        <v>3523</v>
      </c>
      <c r="GU99" s="269" t="str">
        <f t="shared" ref="GU99:GU103" si="2194">IF(GT99&gt;$H99,"SOBRE PASA","CUMPLE")</f>
        <v>CUMPLE</v>
      </c>
      <c r="GV99" s="268">
        <f>ROUND(GS99*(1+GR$181+GR$182+GR$183+GR$188),0)</f>
        <v>3734</v>
      </c>
      <c r="GW99" s="270">
        <f t="shared" ref="GW99:GW103" si="2195">ROUND(GV99*GQ99,0)</f>
        <v>13565435</v>
      </c>
      <c r="GX99" s="361">
        <f t="shared" ref="GX99:GX103" si="2196">+$F99</f>
        <v>3632.95</v>
      </c>
      <c r="GY99" s="357"/>
      <c r="GZ99" s="358">
        <f t="shared" ref="GZ99:GZ103" si="2197">ROUND(GY99,0)</f>
        <v>0</v>
      </c>
      <c r="HA99" s="358">
        <f t="shared" ref="HA99:HA103" si="2198">ROUND(GZ99*(1+GY$188),0)</f>
        <v>0</v>
      </c>
      <c r="HB99" s="359" t="str">
        <f t="shared" ref="HB99:HB103" si="2199">IF(HA99&gt;$H99,"SOBRE PASA","CUMPLE")</f>
        <v>CUMPLE</v>
      </c>
      <c r="HC99" s="358">
        <f>ROUND(GZ99*(1+GY$181+GY$182+GY$183+GY$188),0)</f>
        <v>0</v>
      </c>
      <c r="HD99" s="360">
        <f t="shared" ref="HD99:HD103" si="2200">ROUND(HC99*GX99,0)</f>
        <v>0</v>
      </c>
      <c r="HE99" s="271">
        <f t="shared" ref="HE99:HE103" si="2201">+$F99</f>
        <v>3632.95</v>
      </c>
      <c r="HF99" s="411">
        <v>2681</v>
      </c>
      <c r="HG99" s="268">
        <f t="shared" ref="HG99:HG103" si="2202">ROUND(HF99,0)</f>
        <v>2681</v>
      </c>
      <c r="HH99" s="268">
        <f t="shared" ref="HH99:HH103" si="2203">ROUND(HG99*(1+HF$188),0)</f>
        <v>3485</v>
      </c>
      <c r="HI99" s="269" t="str">
        <f t="shared" ref="HI99:HI103" si="2204">IF(HH99&gt;$H99,"SOBRE PASA","CUMPLE")</f>
        <v>CUMPLE</v>
      </c>
      <c r="HJ99" s="268">
        <f>ROUND(HG99*(1+HF$181+HF$182+HF$183+HF$188),0)</f>
        <v>3694</v>
      </c>
      <c r="HK99" s="270">
        <f t="shared" ref="HK99:HK103" si="2205">ROUND(HJ99*HE99,0)</f>
        <v>13420117</v>
      </c>
      <c r="HL99" s="271">
        <f t="shared" ref="HL99:HL103" si="2206">+$F99</f>
        <v>3632.95</v>
      </c>
      <c r="HM99" s="417">
        <v>2704</v>
      </c>
      <c r="HN99" s="268">
        <f t="shared" ref="HN99:HN103" si="2207">ROUND(HM99,0)</f>
        <v>2704</v>
      </c>
      <c r="HO99" s="268">
        <f t="shared" ref="HO99:HO103" si="2208">ROUND(HN99*(1+HM$188),0)</f>
        <v>3515</v>
      </c>
      <c r="HP99" s="269" t="str">
        <f t="shared" ref="HP99:HP103" si="2209">IF(HO99&gt;$H99,"SOBRE PASA","CUMPLE")</f>
        <v>CUMPLE</v>
      </c>
      <c r="HQ99" s="268">
        <f>ROUND(HN99*(1+HM$181+HM$182+HM$183+HM$188),0)</f>
        <v>3726</v>
      </c>
      <c r="HR99" s="270">
        <f t="shared" ref="HR99:HR103" si="2210">ROUND(HQ99*HL99,0)</f>
        <v>13536372</v>
      </c>
      <c r="HS99" s="271">
        <f t="shared" ref="HS99:HS103" si="2211">+$F99</f>
        <v>3632.95</v>
      </c>
      <c r="HT99" s="196">
        <v>2693</v>
      </c>
      <c r="HU99" s="268">
        <f t="shared" ref="HU99:HU103" si="2212">ROUND(HT99,0)</f>
        <v>2693</v>
      </c>
      <c r="HV99" s="268">
        <f t="shared" ref="HV99:HV103" si="2213">ROUND(HU99*(1+HT$188),0)</f>
        <v>3501</v>
      </c>
      <c r="HW99" s="269" t="str">
        <f t="shared" ref="HW99:HW103" si="2214">IF(HV99&gt;$H99,"SOBRE PASA","CUMPLE")</f>
        <v>CUMPLE</v>
      </c>
      <c r="HX99" s="268">
        <f>ROUND(HU99*(1+HT$181+HT$182+HT$183+HT$188),0)</f>
        <v>3711</v>
      </c>
      <c r="HY99" s="270">
        <f t="shared" ref="HY99:HY103" si="2215">ROUND(HX99*HS99,0)</f>
        <v>13481877</v>
      </c>
      <c r="HZ99" s="361">
        <f t="shared" ref="HZ99:HZ103" si="2216">+$F99</f>
        <v>3632.95</v>
      </c>
      <c r="IA99" s="357"/>
      <c r="IB99" s="358">
        <f t="shared" ref="IB99:IB103" si="2217">ROUND(IA99,0)</f>
        <v>0</v>
      </c>
      <c r="IC99" s="358">
        <f t="shared" ref="IC99:IC103" si="2218">ROUND(IB99*(1+IA$188),0)</f>
        <v>0</v>
      </c>
      <c r="ID99" s="359" t="str">
        <f t="shared" ref="ID99:ID103" si="2219">IF(IC99&gt;$H99,"SOBRE PASA","CUMPLE")</f>
        <v>CUMPLE</v>
      </c>
      <c r="IE99" s="358">
        <f>ROUND(IB99*(1+IA$181+IA$182+IA$183+IA$188),0)</f>
        <v>0</v>
      </c>
      <c r="IF99" s="360">
        <f t="shared" ref="IF99:IF103" si="2220">ROUND(IE99*HZ99,0)</f>
        <v>0</v>
      </c>
    </row>
    <row r="100" spans="1:240" ht="30" customHeight="1" x14ac:dyDescent="0.3">
      <c r="A100" s="174"/>
      <c r="B100" s="192">
        <v>9.0020000000000007</v>
      </c>
      <c r="C100" s="193">
        <v>11559</v>
      </c>
      <c r="D100" s="194" t="s">
        <v>703</v>
      </c>
      <c r="E100" s="193" t="s">
        <v>691</v>
      </c>
      <c r="F100" s="198">
        <v>3991.63</v>
      </c>
      <c r="G100" s="196">
        <v>71591</v>
      </c>
      <c r="H100" s="197">
        <f t="shared" si="2058"/>
        <v>93068</v>
      </c>
      <c r="J100" s="361">
        <f t="shared" si="2059"/>
        <v>3991.63</v>
      </c>
      <c r="K100" s="357"/>
      <c r="L100" s="358">
        <f t="shared" si="1732"/>
        <v>0</v>
      </c>
      <c r="M100" s="358">
        <f t="shared" si="1733"/>
        <v>0</v>
      </c>
      <c r="N100" s="359" t="str">
        <f t="shared" si="2060"/>
        <v>CUMPLE</v>
      </c>
      <c r="O100" s="358">
        <f>ROUND(L100*(1+K$181+K$182+K$183+K$188),0)</f>
        <v>0</v>
      </c>
      <c r="P100" s="360">
        <f t="shared" si="1736"/>
        <v>0</v>
      </c>
      <c r="Q100" s="271">
        <f t="shared" si="2061"/>
        <v>3991.63</v>
      </c>
      <c r="R100" s="267">
        <v>66992</v>
      </c>
      <c r="S100" s="268">
        <f t="shared" si="2062"/>
        <v>66992</v>
      </c>
      <c r="T100" s="268">
        <f t="shared" si="2063"/>
        <v>87090</v>
      </c>
      <c r="U100" s="269" t="str">
        <f t="shared" si="2064"/>
        <v>CUMPLE</v>
      </c>
      <c r="V100" s="268">
        <f>ROUND(S100*(1+R$181+R$182+R$183+R$188),0)</f>
        <v>92306</v>
      </c>
      <c r="W100" s="270">
        <f t="shared" si="2065"/>
        <v>368451399</v>
      </c>
      <c r="X100" s="271">
        <f t="shared" si="2066"/>
        <v>3991.63</v>
      </c>
      <c r="Y100" s="267">
        <v>71000</v>
      </c>
      <c r="Z100" s="268">
        <f t="shared" si="2067"/>
        <v>71000</v>
      </c>
      <c r="AA100" s="268">
        <f t="shared" si="2068"/>
        <v>92300</v>
      </c>
      <c r="AB100" s="269" t="str">
        <f t="shared" si="2069"/>
        <v>CUMPLE</v>
      </c>
      <c r="AC100" s="268">
        <f>ROUND(Z100*(1+Y$181+Y$182+Y$183+Y$188),0)</f>
        <v>97828</v>
      </c>
      <c r="AD100" s="270">
        <f t="shared" si="2070"/>
        <v>390493180</v>
      </c>
      <c r="AE100" s="271">
        <f t="shared" si="2071"/>
        <v>3991.63</v>
      </c>
      <c r="AF100" s="267">
        <v>66293</v>
      </c>
      <c r="AG100" s="268">
        <f t="shared" si="2072"/>
        <v>66293</v>
      </c>
      <c r="AH100" s="268">
        <f t="shared" si="2073"/>
        <v>86181</v>
      </c>
      <c r="AI100" s="269" t="str">
        <f t="shared" si="2074"/>
        <v>CUMPLE</v>
      </c>
      <c r="AJ100" s="268">
        <f>ROUND(AG100*(1+AF$181+AF$182+AF$183+AF$188),0)</f>
        <v>91343</v>
      </c>
      <c r="AK100" s="270">
        <f t="shared" si="2075"/>
        <v>364607459</v>
      </c>
      <c r="AL100" s="361">
        <f t="shared" si="2076"/>
        <v>3991.63</v>
      </c>
      <c r="AM100" s="357"/>
      <c r="AN100" s="358">
        <f t="shared" si="2077"/>
        <v>0</v>
      </c>
      <c r="AO100" s="358">
        <f t="shared" si="2078"/>
        <v>0</v>
      </c>
      <c r="AP100" s="359" t="str">
        <f t="shared" si="2079"/>
        <v>CUMPLE</v>
      </c>
      <c r="AQ100" s="358">
        <f>ROUND(AN100*(1+AM$181+AM$182+AM$183+AM$188),0)</f>
        <v>0</v>
      </c>
      <c r="AR100" s="360">
        <f t="shared" si="2080"/>
        <v>0</v>
      </c>
      <c r="AS100" s="271">
        <f t="shared" si="2081"/>
        <v>3991.63</v>
      </c>
      <c r="AT100" s="434">
        <v>64715</v>
      </c>
      <c r="AU100" s="268">
        <f t="shared" si="2082"/>
        <v>64715</v>
      </c>
      <c r="AV100" s="268">
        <f t="shared" si="2083"/>
        <v>84130</v>
      </c>
      <c r="AW100" s="269" t="str">
        <f t="shared" si="2084"/>
        <v>CUMPLE</v>
      </c>
      <c r="AX100" s="268">
        <f>ROUND(AU100*(1+AT$181+AT$182+AT$183+AT$188),0)</f>
        <v>89169</v>
      </c>
      <c r="AY100" s="270">
        <f t="shared" si="2085"/>
        <v>355929655</v>
      </c>
      <c r="AZ100" s="271">
        <f t="shared" si="2086"/>
        <v>3991.63</v>
      </c>
      <c r="BA100" s="439">
        <v>68105</v>
      </c>
      <c r="BB100" s="268">
        <f t="shared" si="2087"/>
        <v>68105</v>
      </c>
      <c r="BC100" s="268">
        <f t="shared" si="2088"/>
        <v>88537</v>
      </c>
      <c r="BD100" s="269" t="str">
        <f t="shared" si="2089"/>
        <v>CUMPLE</v>
      </c>
      <c r="BE100" s="268">
        <f>ROUND(BB100*(1+BA$181+BA$182+BA$183+BA$188),0)</f>
        <v>93840</v>
      </c>
      <c r="BF100" s="270">
        <f t="shared" si="2090"/>
        <v>374574559</v>
      </c>
      <c r="BG100" s="271">
        <f t="shared" si="2091"/>
        <v>3991.63</v>
      </c>
      <c r="BH100" s="196">
        <v>67652</v>
      </c>
      <c r="BI100" s="268">
        <f t="shared" si="2092"/>
        <v>67652</v>
      </c>
      <c r="BJ100" s="268">
        <f t="shared" si="2093"/>
        <v>87948</v>
      </c>
      <c r="BK100" s="269" t="str">
        <f t="shared" si="2094"/>
        <v>CUMPLE</v>
      </c>
      <c r="BL100" s="268">
        <f>ROUND(BI100*(1+BH$181+BH$182+BH$183+BH$188),0)</f>
        <v>93215</v>
      </c>
      <c r="BM100" s="270">
        <f t="shared" si="2095"/>
        <v>372079790</v>
      </c>
      <c r="BN100" s="271">
        <f t="shared" si="2096"/>
        <v>3991.63</v>
      </c>
      <c r="BO100" s="196">
        <v>64930</v>
      </c>
      <c r="BP100" s="268">
        <f t="shared" si="2097"/>
        <v>64930</v>
      </c>
      <c r="BQ100" s="268">
        <f t="shared" si="2098"/>
        <v>84409</v>
      </c>
      <c r="BR100" s="269" t="str">
        <f t="shared" si="2099"/>
        <v>CUMPLE</v>
      </c>
      <c r="BS100" s="268">
        <f>ROUND(BP100*(1+BO$181+BO$182+BO$183+BO$188),0)</f>
        <v>89465</v>
      </c>
      <c r="BT100" s="270">
        <f t="shared" si="2100"/>
        <v>357111178</v>
      </c>
      <c r="BU100" s="271">
        <f t="shared" si="2101"/>
        <v>3991.63</v>
      </c>
      <c r="BV100" s="441">
        <v>68019</v>
      </c>
      <c r="BW100" s="268">
        <f t="shared" si="2102"/>
        <v>68019</v>
      </c>
      <c r="BX100" s="268">
        <f t="shared" si="2103"/>
        <v>88425</v>
      </c>
      <c r="BY100" s="269" t="str">
        <f t="shared" si="2104"/>
        <v>CUMPLE</v>
      </c>
      <c r="BZ100" s="268">
        <f>ROUND(BW100*(1+BV$181+BV$182+BV$183+BV$188),0)</f>
        <v>93721</v>
      </c>
      <c r="CA100" s="270">
        <f t="shared" si="2105"/>
        <v>374099555</v>
      </c>
      <c r="CB100" s="271">
        <f t="shared" si="2106"/>
        <v>3991.63</v>
      </c>
      <c r="CC100" s="267">
        <v>66363</v>
      </c>
      <c r="CD100" s="268">
        <f t="shared" si="2107"/>
        <v>66363</v>
      </c>
      <c r="CE100" s="268">
        <f t="shared" si="2108"/>
        <v>86272</v>
      </c>
      <c r="CF100" s="269" t="str">
        <f t="shared" si="2109"/>
        <v>CUMPLE</v>
      </c>
      <c r="CG100" s="268">
        <f>ROUND(CD100*(1+CC$181+CC$182+CC$183+CC$188),0)</f>
        <v>91439</v>
      </c>
      <c r="CH100" s="270">
        <f t="shared" si="2110"/>
        <v>364990656</v>
      </c>
      <c r="CI100" s="271">
        <f t="shared" si="2111"/>
        <v>3991.63</v>
      </c>
      <c r="CJ100" s="267">
        <v>68441</v>
      </c>
      <c r="CK100" s="268">
        <f t="shared" si="2112"/>
        <v>68441</v>
      </c>
      <c r="CL100" s="268">
        <f t="shared" si="2113"/>
        <v>88973</v>
      </c>
      <c r="CM100" s="269" t="str">
        <f t="shared" si="2114"/>
        <v>CUMPLE</v>
      </c>
      <c r="CN100" s="268">
        <f>ROUND(CK100*(1+CJ$181+CJ$182+CJ$183+CJ$188),0)</f>
        <v>94303</v>
      </c>
      <c r="CO100" s="270">
        <f t="shared" si="2115"/>
        <v>376422684</v>
      </c>
      <c r="CP100" s="271">
        <f t="shared" si="2116"/>
        <v>3991.63</v>
      </c>
      <c r="CQ100" s="267">
        <v>67596</v>
      </c>
      <c r="CR100" s="268">
        <f t="shared" si="2117"/>
        <v>67596</v>
      </c>
      <c r="CS100" s="268">
        <f t="shared" si="2118"/>
        <v>87875</v>
      </c>
      <c r="CT100" s="269" t="str">
        <f t="shared" si="2119"/>
        <v>CUMPLE</v>
      </c>
      <c r="CU100" s="268">
        <f>ROUND(CR100*(1+CQ$181+CQ$182+CQ$183+CQ$188),0)</f>
        <v>93138</v>
      </c>
      <c r="CV100" s="270">
        <f t="shared" si="2120"/>
        <v>371772435</v>
      </c>
      <c r="CW100" s="271">
        <f t="shared" si="2121"/>
        <v>3991.63</v>
      </c>
      <c r="CX100" s="196">
        <v>68008</v>
      </c>
      <c r="CY100" s="268">
        <f t="shared" si="2122"/>
        <v>68008</v>
      </c>
      <c r="CZ100" s="268">
        <f t="shared" si="2123"/>
        <v>88410</v>
      </c>
      <c r="DA100" s="269" t="str">
        <f t="shared" si="2124"/>
        <v>CUMPLE</v>
      </c>
      <c r="DB100" s="268">
        <f>ROUND(CY100*(1+CX$181+CX$182+CX$183+CX$188),0)</f>
        <v>93706</v>
      </c>
      <c r="DC100" s="270">
        <f t="shared" si="2125"/>
        <v>374039681</v>
      </c>
      <c r="DD100" s="271">
        <f t="shared" si="2126"/>
        <v>3991.63</v>
      </c>
      <c r="DE100" s="267">
        <v>66064</v>
      </c>
      <c r="DF100" s="268">
        <f t="shared" si="2127"/>
        <v>66064</v>
      </c>
      <c r="DG100" s="268">
        <f t="shared" si="2128"/>
        <v>85883</v>
      </c>
      <c r="DH100" s="269" t="str">
        <f t="shared" si="2129"/>
        <v>CUMPLE</v>
      </c>
      <c r="DI100" s="268">
        <f>ROUND(DF100*(1+DE$181+DE$182+DE$183+DE$188),0)</f>
        <v>91027</v>
      </c>
      <c r="DJ100" s="270">
        <f t="shared" si="2130"/>
        <v>363346104</v>
      </c>
      <c r="DK100" s="271">
        <f t="shared" si="2131"/>
        <v>3991.63</v>
      </c>
      <c r="DL100" s="267">
        <v>67797</v>
      </c>
      <c r="DM100" s="268">
        <f t="shared" si="2132"/>
        <v>67797</v>
      </c>
      <c r="DN100" s="268">
        <f t="shared" si="2133"/>
        <v>88136</v>
      </c>
      <c r="DO100" s="269" t="str">
        <f t="shared" si="2134"/>
        <v>CUMPLE</v>
      </c>
      <c r="DP100" s="268">
        <f>ROUND(DM100*(1+DL$181+DL$182+DL$183+DL$188),0)</f>
        <v>93415</v>
      </c>
      <c r="DQ100" s="270">
        <f t="shared" si="2135"/>
        <v>372878116</v>
      </c>
      <c r="DR100" s="361">
        <f t="shared" si="2136"/>
        <v>3991.63</v>
      </c>
      <c r="DS100" s="357"/>
      <c r="DT100" s="358">
        <f t="shared" si="2137"/>
        <v>0</v>
      </c>
      <c r="DU100" s="358">
        <f t="shared" si="2138"/>
        <v>0</v>
      </c>
      <c r="DV100" s="359" t="str">
        <f t="shared" si="2139"/>
        <v>CUMPLE</v>
      </c>
      <c r="DW100" s="358">
        <f>ROUND(DT100*(1+DS$181+DS$182+DS$183+DS$188),0)</f>
        <v>0</v>
      </c>
      <c r="DX100" s="360">
        <f t="shared" si="2140"/>
        <v>0</v>
      </c>
      <c r="DY100" s="361">
        <f t="shared" si="2141"/>
        <v>3991.63</v>
      </c>
      <c r="DZ100" s="357"/>
      <c r="EA100" s="358">
        <f t="shared" si="2142"/>
        <v>0</v>
      </c>
      <c r="EB100" s="358">
        <f t="shared" si="2143"/>
        <v>0</v>
      </c>
      <c r="EC100" s="359" t="str">
        <f t="shared" si="2144"/>
        <v>CUMPLE</v>
      </c>
      <c r="ED100" s="358">
        <f>ROUND(EA100*(1+DZ$181+DZ$182+DZ$183+DZ$188),0)</f>
        <v>0</v>
      </c>
      <c r="EE100" s="360">
        <f t="shared" si="2145"/>
        <v>0</v>
      </c>
      <c r="EF100" s="271">
        <f t="shared" si="2146"/>
        <v>3991.63</v>
      </c>
      <c r="EG100" s="267">
        <v>65985</v>
      </c>
      <c r="EH100" s="268">
        <f t="shared" si="2147"/>
        <v>65985</v>
      </c>
      <c r="EI100" s="268">
        <f t="shared" si="2148"/>
        <v>85781</v>
      </c>
      <c r="EJ100" s="269" t="str">
        <f t="shared" si="2149"/>
        <v>CUMPLE</v>
      </c>
      <c r="EK100" s="268">
        <f>ROUND(EH100*(1+EG$181+EG$182+EG$183+EG$188),0)</f>
        <v>90918</v>
      </c>
      <c r="EL100" s="270">
        <f t="shared" si="2150"/>
        <v>362911016</v>
      </c>
      <c r="EM100" s="361">
        <f t="shared" si="2151"/>
        <v>3991.63</v>
      </c>
      <c r="EN100" s="357"/>
      <c r="EO100" s="358">
        <f t="shared" si="2152"/>
        <v>0</v>
      </c>
      <c r="EP100" s="358">
        <f t="shared" si="2153"/>
        <v>0</v>
      </c>
      <c r="EQ100" s="359" t="str">
        <f t="shared" si="2154"/>
        <v>CUMPLE</v>
      </c>
      <c r="ER100" s="358">
        <f>ROUND(EO100*(1+EN$181+EN$182+EN$183+EN$188),0)</f>
        <v>0</v>
      </c>
      <c r="ES100" s="360">
        <f t="shared" si="2155"/>
        <v>0</v>
      </c>
      <c r="ET100" s="271">
        <f t="shared" si="2156"/>
        <v>3991.63</v>
      </c>
      <c r="EU100" s="267">
        <v>66264</v>
      </c>
      <c r="EV100" s="268">
        <f t="shared" si="2157"/>
        <v>66264</v>
      </c>
      <c r="EW100" s="268">
        <f t="shared" si="2158"/>
        <v>86143</v>
      </c>
      <c r="EX100" s="269" t="str">
        <f t="shared" si="2159"/>
        <v>CUMPLE</v>
      </c>
      <c r="EY100" s="268">
        <f>ROUND(EV100*(1+EU$181+EU$182+EU$183+EU$188),0)</f>
        <v>91303</v>
      </c>
      <c r="EZ100" s="270">
        <f t="shared" si="2160"/>
        <v>364447794</v>
      </c>
      <c r="FA100" s="271">
        <f t="shared" si="2161"/>
        <v>3991.63</v>
      </c>
      <c r="FB100" s="196">
        <v>67918</v>
      </c>
      <c r="FC100" s="268">
        <f t="shared" si="2162"/>
        <v>67918</v>
      </c>
      <c r="FD100" s="268">
        <f t="shared" si="2163"/>
        <v>88293</v>
      </c>
      <c r="FE100" s="269" t="str">
        <f t="shared" si="2164"/>
        <v>CUMPLE</v>
      </c>
      <c r="FF100" s="268">
        <f>ROUND(FC100*(1+FB$181+FB$182+FB$183+FB$188),0)</f>
        <v>93582</v>
      </c>
      <c r="FG100" s="270">
        <f t="shared" si="2165"/>
        <v>373544719</v>
      </c>
      <c r="FH100" s="271">
        <f t="shared" si="2166"/>
        <v>3991.63</v>
      </c>
      <c r="FI100" s="267">
        <v>66769</v>
      </c>
      <c r="FJ100" s="268">
        <f t="shared" si="2167"/>
        <v>66769</v>
      </c>
      <c r="FK100" s="268">
        <f t="shared" si="2168"/>
        <v>86800</v>
      </c>
      <c r="FL100" s="269" t="str">
        <f t="shared" si="2169"/>
        <v>CUMPLE</v>
      </c>
      <c r="FM100" s="268">
        <f>ROUND(FJ100*(1+FI$181+FI$182+FI$183+FI$188),0)</f>
        <v>91999</v>
      </c>
      <c r="FN100" s="270">
        <f t="shared" si="2170"/>
        <v>367225968</v>
      </c>
      <c r="FO100" s="271">
        <f t="shared" si="2171"/>
        <v>3991.63</v>
      </c>
      <c r="FP100" s="267" t="s">
        <v>884</v>
      </c>
      <c r="FQ100" s="268">
        <f t="shared" si="2172"/>
        <v>66240</v>
      </c>
      <c r="FR100" s="268">
        <f t="shared" si="2173"/>
        <v>86112</v>
      </c>
      <c r="FS100" s="269" t="str">
        <f t="shared" si="2174"/>
        <v>CUMPLE</v>
      </c>
      <c r="FT100" s="268">
        <f>ROUND(FQ100*(1+FP$181+FP$182+FP$183+FP$188),0)</f>
        <v>91270</v>
      </c>
      <c r="FU100" s="270">
        <f t="shared" si="2175"/>
        <v>364316070</v>
      </c>
      <c r="FV100" s="271">
        <f t="shared" si="2176"/>
        <v>3991.63</v>
      </c>
      <c r="FW100" s="267">
        <v>67346</v>
      </c>
      <c r="FX100" s="268">
        <f t="shared" si="2177"/>
        <v>67346</v>
      </c>
      <c r="FY100" s="268">
        <f t="shared" si="2178"/>
        <v>87550</v>
      </c>
      <c r="FZ100" s="269" t="str">
        <f t="shared" si="2179"/>
        <v>CUMPLE</v>
      </c>
      <c r="GA100" s="268">
        <f>ROUND(FX100*(1+FW$181+FW$182+FW$183+FW$188),0)</f>
        <v>92794</v>
      </c>
      <c r="GB100" s="270">
        <f t="shared" si="2180"/>
        <v>370399314</v>
      </c>
      <c r="GC100" s="361">
        <f t="shared" si="2181"/>
        <v>3991.63</v>
      </c>
      <c r="GD100" s="357"/>
      <c r="GE100" s="358">
        <f t="shared" si="2182"/>
        <v>0</v>
      </c>
      <c r="GF100" s="358">
        <f t="shared" si="2183"/>
        <v>0</v>
      </c>
      <c r="GG100" s="359" t="str">
        <f t="shared" si="2184"/>
        <v>CUMPLE</v>
      </c>
      <c r="GH100" s="358">
        <f>ROUND(GE100*(1+GD$181+GD$182+GD$183+GD$188),0)</f>
        <v>0</v>
      </c>
      <c r="GI100" s="360">
        <f t="shared" si="2185"/>
        <v>0</v>
      </c>
      <c r="GJ100" s="271">
        <f t="shared" si="2186"/>
        <v>3991.63</v>
      </c>
      <c r="GK100" s="196">
        <v>68115</v>
      </c>
      <c r="GL100" s="268">
        <f t="shared" si="2187"/>
        <v>68115</v>
      </c>
      <c r="GM100" s="268">
        <f t="shared" si="2188"/>
        <v>88550</v>
      </c>
      <c r="GN100" s="269" t="str">
        <f t="shared" si="2189"/>
        <v>CUMPLE</v>
      </c>
      <c r="GO100" s="268">
        <f>ROUND(GL100*(1+GK$181+GK$182+GK$183+GK$188),0)</f>
        <v>93853</v>
      </c>
      <c r="GP100" s="270">
        <f t="shared" si="2190"/>
        <v>374626450</v>
      </c>
      <c r="GQ100" s="271">
        <f t="shared" si="2191"/>
        <v>3991.63</v>
      </c>
      <c r="GR100" s="407">
        <v>68255</v>
      </c>
      <c r="GS100" s="268">
        <f t="shared" si="2192"/>
        <v>68255</v>
      </c>
      <c r="GT100" s="268">
        <f t="shared" si="2193"/>
        <v>88732</v>
      </c>
      <c r="GU100" s="269" t="str">
        <f t="shared" si="2194"/>
        <v>CUMPLE</v>
      </c>
      <c r="GV100" s="268">
        <f>ROUND(GS100*(1+GR$181+GR$182+GR$183+GR$188),0)</f>
        <v>94046</v>
      </c>
      <c r="GW100" s="270">
        <f t="shared" si="2195"/>
        <v>375396835</v>
      </c>
      <c r="GX100" s="361">
        <f t="shared" si="2196"/>
        <v>3991.63</v>
      </c>
      <c r="GY100" s="357"/>
      <c r="GZ100" s="358">
        <f t="shared" si="2197"/>
        <v>0</v>
      </c>
      <c r="HA100" s="358">
        <f t="shared" si="2198"/>
        <v>0</v>
      </c>
      <c r="HB100" s="359" t="str">
        <f t="shared" si="2199"/>
        <v>CUMPLE</v>
      </c>
      <c r="HC100" s="358">
        <f>ROUND(GZ100*(1+GY$181+GY$182+GY$183+GY$188),0)</f>
        <v>0</v>
      </c>
      <c r="HD100" s="360">
        <f t="shared" si="2200"/>
        <v>0</v>
      </c>
      <c r="HE100" s="271">
        <f t="shared" si="2201"/>
        <v>3991.63</v>
      </c>
      <c r="HF100" s="411">
        <v>67540</v>
      </c>
      <c r="HG100" s="268">
        <f t="shared" si="2202"/>
        <v>67540</v>
      </c>
      <c r="HH100" s="268">
        <f t="shared" si="2203"/>
        <v>87802</v>
      </c>
      <c r="HI100" s="269" t="str">
        <f t="shared" si="2204"/>
        <v>CUMPLE</v>
      </c>
      <c r="HJ100" s="268">
        <f>ROUND(HG100*(1+HF$181+HF$182+HF$183+HF$188),0)</f>
        <v>93061</v>
      </c>
      <c r="HK100" s="270">
        <f t="shared" si="2205"/>
        <v>371465079</v>
      </c>
      <c r="HL100" s="271">
        <f t="shared" si="2206"/>
        <v>3991.63</v>
      </c>
      <c r="HM100" s="417">
        <v>68105</v>
      </c>
      <c r="HN100" s="268">
        <f t="shared" si="2207"/>
        <v>68105</v>
      </c>
      <c r="HO100" s="268">
        <f t="shared" si="2208"/>
        <v>88537</v>
      </c>
      <c r="HP100" s="269" t="str">
        <f t="shared" si="2209"/>
        <v>CUMPLE</v>
      </c>
      <c r="HQ100" s="268">
        <f>ROUND(HN100*(1+HM$181+HM$182+HM$183+HM$188),0)</f>
        <v>93840</v>
      </c>
      <c r="HR100" s="270">
        <f t="shared" si="2210"/>
        <v>374574559</v>
      </c>
      <c r="HS100" s="271">
        <f t="shared" si="2211"/>
        <v>3991.63</v>
      </c>
      <c r="HT100" s="196">
        <v>67835</v>
      </c>
      <c r="HU100" s="268">
        <f t="shared" si="2212"/>
        <v>67835</v>
      </c>
      <c r="HV100" s="268">
        <f t="shared" si="2213"/>
        <v>88186</v>
      </c>
      <c r="HW100" s="269" t="str">
        <f t="shared" si="2214"/>
        <v>CUMPLE</v>
      </c>
      <c r="HX100" s="268">
        <f>ROUND(HU100*(1+HT$181+HT$182+HT$183+HT$188),0)</f>
        <v>93468</v>
      </c>
      <c r="HY100" s="270">
        <f t="shared" si="2215"/>
        <v>373089673</v>
      </c>
      <c r="HZ100" s="361">
        <f t="shared" si="2216"/>
        <v>3991.63</v>
      </c>
      <c r="IA100" s="357"/>
      <c r="IB100" s="358">
        <f t="shared" si="2217"/>
        <v>0</v>
      </c>
      <c r="IC100" s="358">
        <f t="shared" si="2218"/>
        <v>0</v>
      </c>
      <c r="ID100" s="359" t="str">
        <f t="shared" si="2219"/>
        <v>CUMPLE</v>
      </c>
      <c r="IE100" s="358">
        <f>ROUND(IB100*(1+IA$181+IA$182+IA$183+IA$188),0)</f>
        <v>0</v>
      </c>
      <c r="IF100" s="360">
        <f t="shared" si="2220"/>
        <v>0</v>
      </c>
    </row>
    <row r="101" spans="1:240" ht="30" customHeight="1" x14ac:dyDescent="0.3">
      <c r="A101" s="174"/>
      <c r="B101" s="192">
        <v>9.0030000000000001</v>
      </c>
      <c r="C101" s="193">
        <v>18657</v>
      </c>
      <c r="D101" s="194" t="s">
        <v>704</v>
      </c>
      <c r="E101" s="193" t="s">
        <v>691</v>
      </c>
      <c r="F101" s="195">
        <v>2290</v>
      </c>
      <c r="G101" s="196">
        <v>13365</v>
      </c>
      <c r="H101" s="197">
        <f t="shared" si="2058"/>
        <v>17375</v>
      </c>
      <c r="J101" s="356">
        <f t="shared" si="2059"/>
        <v>2290</v>
      </c>
      <c r="K101" s="357"/>
      <c r="L101" s="358">
        <f t="shared" si="1732"/>
        <v>0</v>
      </c>
      <c r="M101" s="358">
        <f t="shared" si="1733"/>
        <v>0</v>
      </c>
      <c r="N101" s="359" t="str">
        <f t="shared" si="2060"/>
        <v>CUMPLE</v>
      </c>
      <c r="O101" s="358">
        <f>ROUND(L101*(1+K$181+K$182+K$183+K$188),0)</f>
        <v>0</v>
      </c>
      <c r="P101" s="360">
        <f t="shared" si="1736"/>
        <v>0</v>
      </c>
      <c r="Q101" s="266">
        <f t="shared" si="2061"/>
        <v>2290</v>
      </c>
      <c r="R101" s="267">
        <v>12506</v>
      </c>
      <c r="S101" s="268">
        <f t="shared" si="2062"/>
        <v>12506</v>
      </c>
      <c r="T101" s="268">
        <f t="shared" si="2063"/>
        <v>16258</v>
      </c>
      <c r="U101" s="269" t="str">
        <f t="shared" si="2064"/>
        <v>CUMPLE</v>
      </c>
      <c r="V101" s="268">
        <f>ROUND(S101*(1+R$181+R$182+R$183+R$188),0)</f>
        <v>17232</v>
      </c>
      <c r="W101" s="270">
        <f t="shared" si="2065"/>
        <v>39461280</v>
      </c>
      <c r="X101" s="266">
        <f t="shared" si="2066"/>
        <v>2290</v>
      </c>
      <c r="Y101" s="267">
        <v>13300</v>
      </c>
      <c r="Z101" s="268">
        <f t="shared" si="2067"/>
        <v>13300</v>
      </c>
      <c r="AA101" s="268">
        <f t="shared" si="2068"/>
        <v>17290</v>
      </c>
      <c r="AB101" s="269" t="str">
        <f t="shared" si="2069"/>
        <v>CUMPLE</v>
      </c>
      <c r="AC101" s="268">
        <f>ROUND(Z101*(1+Y$181+Y$182+Y$183+Y$188),0)</f>
        <v>18326</v>
      </c>
      <c r="AD101" s="270">
        <f t="shared" si="2070"/>
        <v>41966540</v>
      </c>
      <c r="AE101" s="266">
        <f t="shared" si="2071"/>
        <v>2290</v>
      </c>
      <c r="AF101" s="267">
        <v>12376</v>
      </c>
      <c r="AG101" s="268">
        <f t="shared" si="2072"/>
        <v>12376</v>
      </c>
      <c r="AH101" s="268">
        <f t="shared" si="2073"/>
        <v>16089</v>
      </c>
      <c r="AI101" s="269" t="str">
        <f t="shared" si="2074"/>
        <v>CUMPLE</v>
      </c>
      <c r="AJ101" s="268">
        <f>ROUND(AG101*(1+AF$181+AF$182+AF$183+AF$188),0)</f>
        <v>17052</v>
      </c>
      <c r="AK101" s="270">
        <f t="shared" si="2075"/>
        <v>39049080</v>
      </c>
      <c r="AL101" s="356">
        <f t="shared" si="2076"/>
        <v>2290</v>
      </c>
      <c r="AM101" s="357"/>
      <c r="AN101" s="358">
        <f t="shared" si="2077"/>
        <v>0</v>
      </c>
      <c r="AO101" s="358">
        <f t="shared" si="2078"/>
        <v>0</v>
      </c>
      <c r="AP101" s="359" t="str">
        <f t="shared" si="2079"/>
        <v>CUMPLE</v>
      </c>
      <c r="AQ101" s="358">
        <f>ROUND(AN101*(1+AM$181+AM$182+AM$183+AM$188),0)</f>
        <v>0</v>
      </c>
      <c r="AR101" s="360">
        <f t="shared" si="2080"/>
        <v>0</v>
      </c>
      <c r="AS101" s="266">
        <f t="shared" si="2081"/>
        <v>2290</v>
      </c>
      <c r="AT101" s="434">
        <v>12079</v>
      </c>
      <c r="AU101" s="268">
        <f t="shared" si="2082"/>
        <v>12079</v>
      </c>
      <c r="AV101" s="268">
        <f t="shared" si="2083"/>
        <v>15703</v>
      </c>
      <c r="AW101" s="269" t="str">
        <f t="shared" si="2084"/>
        <v>CUMPLE</v>
      </c>
      <c r="AX101" s="268">
        <f>ROUND(AU101*(1+AT$181+AT$182+AT$183+AT$188),0)</f>
        <v>16643</v>
      </c>
      <c r="AY101" s="270">
        <f t="shared" si="2085"/>
        <v>38112470</v>
      </c>
      <c r="AZ101" s="266">
        <f t="shared" si="2086"/>
        <v>2290</v>
      </c>
      <c r="BA101" s="439">
        <v>12714</v>
      </c>
      <c r="BB101" s="268">
        <f t="shared" si="2087"/>
        <v>12714</v>
      </c>
      <c r="BC101" s="268">
        <f t="shared" si="2088"/>
        <v>16528</v>
      </c>
      <c r="BD101" s="269" t="str">
        <f t="shared" si="2089"/>
        <v>CUMPLE</v>
      </c>
      <c r="BE101" s="268">
        <f>ROUND(BB101*(1+BA$181+BA$182+BA$183+BA$188),0)</f>
        <v>17518</v>
      </c>
      <c r="BF101" s="270">
        <f t="shared" si="2090"/>
        <v>40116220</v>
      </c>
      <c r="BG101" s="266">
        <f t="shared" si="2091"/>
        <v>2290</v>
      </c>
      <c r="BH101" s="196">
        <v>12629</v>
      </c>
      <c r="BI101" s="268">
        <f t="shared" si="2092"/>
        <v>12629</v>
      </c>
      <c r="BJ101" s="268">
        <f t="shared" si="2093"/>
        <v>16418</v>
      </c>
      <c r="BK101" s="269" t="str">
        <f t="shared" si="2094"/>
        <v>CUMPLE</v>
      </c>
      <c r="BL101" s="268">
        <f>ROUND(BI101*(1+BH$181+BH$182+BH$183+BH$188),0)</f>
        <v>17401</v>
      </c>
      <c r="BM101" s="270">
        <f t="shared" si="2095"/>
        <v>39848290</v>
      </c>
      <c r="BN101" s="266">
        <f t="shared" si="2096"/>
        <v>2290</v>
      </c>
      <c r="BO101" s="196">
        <v>12119</v>
      </c>
      <c r="BP101" s="268">
        <f t="shared" si="2097"/>
        <v>12119</v>
      </c>
      <c r="BQ101" s="268">
        <f t="shared" si="2098"/>
        <v>15755</v>
      </c>
      <c r="BR101" s="269" t="str">
        <f t="shared" si="2099"/>
        <v>CUMPLE</v>
      </c>
      <c r="BS101" s="268">
        <f>ROUND(BP101*(1+BO$181+BO$182+BO$183+BO$188),0)</f>
        <v>16698</v>
      </c>
      <c r="BT101" s="270">
        <f t="shared" si="2100"/>
        <v>38238420</v>
      </c>
      <c r="BU101" s="266">
        <f t="shared" si="2101"/>
        <v>2290</v>
      </c>
      <c r="BV101" s="441">
        <v>12698</v>
      </c>
      <c r="BW101" s="268">
        <f t="shared" si="2102"/>
        <v>12698</v>
      </c>
      <c r="BX101" s="268">
        <f t="shared" si="2103"/>
        <v>16507</v>
      </c>
      <c r="BY101" s="269" t="str">
        <f t="shared" si="2104"/>
        <v>CUMPLE</v>
      </c>
      <c r="BZ101" s="268">
        <f>ROUND(BW101*(1+BV$181+BV$182+BV$183+BV$188),0)</f>
        <v>17496</v>
      </c>
      <c r="CA101" s="270">
        <f t="shared" si="2105"/>
        <v>40065840</v>
      </c>
      <c r="CB101" s="266">
        <f t="shared" si="2106"/>
        <v>2290</v>
      </c>
      <c r="CC101" s="267">
        <v>12387</v>
      </c>
      <c r="CD101" s="268">
        <f t="shared" si="2107"/>
        <v>12387</v>
      </c>
      <c r="CE101" s="268">
        <f t="shared" si="2108"/>
        <v>16103</v>
      </c>
      <c r="CF101" s="269" t="str">
        <f t="shared" si="2109"/>
        <v>CUMPLE</v>
      </c>
      <c r="CG101" s="268">
        <f>ROUND(CD101*(1+CC$181+CC$182+CC$183+CC$188),0)</f>
        <v>17068</v>
      </c>
      <c r="CH101" s="270">
        <f t="shared" si="2110"/>
        <v>39085720</v>
      </c>
      <c r="CI101" s="266">
        <f t="shared" si="2111"/>
        <v>2290</v>
      </c>
      <c r="CJ101" s="267">
        <v>12777</v>
      </c>
      <c r="CK101" s="268">
        <f t="shared" si="2112"/>
        <v>12777</v>
      </c>
      <c r="CL101" s="268">
        <f t="shared" si="2113"/>
        <v>16610</v>
      </c>
      <c r="CM101" s="269" t="str">
        <f t="shared" si="2114"/>
        <v>CUMPLE</v>
      </c>
      <c r="CN101" s="268">
        <f>ROUND(CK101*(1+CJ$181+CJ$182+CJ$183+CJ$188),0)</f>
        <v>17605</v>
      </c>
      <c r="CO101" s="270">
        <f t="shared" si="2115"/>
        <v>40315450</v>
      </c>
      <c r="CP101" s="266">
        <f t="shared" si="2116"/>
        <v>2290</v>
      </c>
      <c r="CQ101" s="267">
        <v>12619</v>
      </c>
      <c r="CR101" s="268">
        <f t="shared" si="2117"/>
        <v>12619</v>
      </c>
      <c r="CS101" s="268">
        <f t="shared" si="2118"/>
        <v>16405</v>
      </c>
      <c r="CT101" s="269" t="str">
        <f t="shared" si="2119"/>
        <v>CUMPLE</v>
      </c>
      <c r="CU101" s="268">
        <f>ROUND(CR101*(1+CQ$181+CQ$182+CQ$183+CQ$188),0)</f>
        <v>17387</v>
      </c>
      <c r="CV101" s="270">
        <f t="shared" si="2120"/>
        <v>39816230</v>
      </c>
      <c r="CW101" s="266">
        <f t="shared" si="2121"/>
        <v>2290</v>
      </c>
      <c r="CX101" s="196">
        <v>12694</v>
      </c>
      <c r="CY101" s="268">
        <f t="shared" si="2122"/>
        <v>12694</v>
      </c>
      <c r="CZ101" s="268">
        <f t="shared" si="2123"/>
        <v>16502</v>
      </c>
      <c r="DA101" s="269" t="str">
        <f t="shared" si="2124"/>
        <v>CUMPLE</v>
      </c>
      <c r="DB101" s="268">
        <f>ROUND(CY101*(1+CX$181+CX$182+CX$183+CX$188),0)</f>
        <v>17491</v>
      </c>
      <c r="DC101" s="270">
        <f t="shared" si="2125"/>
        <v>40054390</v>
      </c>
      <c r="DD101" s="266">
        <f t="shared" si="2126"/>
        <v>2290</v>
      </c>
      <c r="DE101" s="267">
        <v>12333</v>
      </c>
      <c r="DF101" s="268">
        <f t="shared" si="2127"/>
        <v>12333</v>
      </c>
      <c r="DG101" s="268">
        <f t="shared" si="2128"/>
        <v>16033</v>
      </c>
      <c r="DH101" s="269" t="str">
        <f t="shared" si="2129"/>
        <v>CUMPLE</v>
      </c>
      <c r="DI101" s="268">
        <f>ROUND(DF101*(1+DE$181+DE$182+DE$183+DE$188),0)</f>
        <v>16993</v>
      </c>
      <c r="DJ101" s="270">
        <f t="shared" si="2130"/>
        <v>38913970</v>
      </c>
      <c r="DK101" s="266">
        <f t="shared" si="2131"/>
        <v>2290</v>
      </c>
      <c r="DL101" s="267">
        <v>12657</v>
      </c>
      <c r="DM101" s="268">
        <f t="shared" si="2132"/>
        <v>12657</v>
      </c>
      <c r="DN101" s="268">
        <f t="shared" si="2133"/>
        <v>16454</v>
      </c>
      <c r="DO101" s="269" t="str">
        <f t="shared" si="2134"/>
        <v>CUMPLE</v>
      </c>
      <c r="DP101" s="268">
        <f>ROUND(DM101*(1+DL$181+DL$182+DL$183+DL$188),0)</f>
        <v>17440</v>
      </c>
      <c r="DQ101" s="270">
        <f t="shared" si="2135"/>
        <v>39937600</v>
      </c>
      <c r="DR101" s="356">
        <f t="shared" si="2136"/>
        <v>2290</v>
      </c>
      <c r="DS101" s="357"/>
      <c r="DT101" s="358">
        <f t="shared" si="2137"/>
        <v>0</v>
      </c>
      <c r="DU101" s="358">
        <f t="shared" si="2138"/>
        <v>0</v>
      </c>
      <c r="DV101" s="359" t="str">
        <f t="shared" si="2139"/>
        <v>CUMPLE</v>
      </c>
      <c r="DW101" s="358">
        <f>ROUND(DT101*(1+DS$181+DS$182+DS$183+DS$188),0)</f>
        <v>0</v>
      </c>
      <c r="DX101" s="360">
        <f t="shared" si="2140"/>
        <v>0</v>
      </c>
      <c r="DY101" s="356">
        <f t="shared" si="2141"/>
        <v>2290</v>
      </c>
      <c r="DZ101" s="357"/>
      <c r="EA101" s="358">
        <f t="shared" si="2142"/>
        <v>0</v>
      </c>
      <c r="EB101" s="358">
        <f t="shared" si="2143"/>
        <v>0</v>
      </c>
      <c r="EC101" s="359" t="str">
        <f t="shared" si="2144"/>
        <v>CUMPLE</v>
      </c>
      <c r="ED101" s="358">
        <f>ROUND(EA101*(1+DZ$181+DZ$182+DZ$183+DZ$188),0)</f>
        <v>0</v>
      </c>
      <c r="EE101" s="360">
        <f t="shared" si="2145"/>
        <v>0</v>
      </c>
      <c r="EF101" s="266">
        <f t="shared" si="2146"/>
        <v>2290</v>
      </c>
      <c r="EG101" s="267">
        <v>12319</v>
      </c>
      <c r="EH101" s="268">
        <f t="shared" si="2147"/>
        <v>12319</v>
      </c>
      <c r="EI101" s="268">
        <f t="shared" si="2148"/>
        <v>16015</v>
      </c>
      <c r="EJ101" s="269" t="str">
        <f t="shared" si="2149"/>
        <v>CUMPLE</v>
      </c>
      <c r="EK101" s="268">
        <f>ROUND(EH101*(1+EG$181+EG$182+EG$183+EG$188),0)</f>
        <v>16974</v>
      </c>
      <c r="EL101" s="270">
        <f t="shared" si="2150"/>
        <v>38870460</v>
      </c>
      <c r="EM101" s="356">
        <f t="shared" si="2151"/>
        <v>2290</v>
      </c>
      <c r="EN101" s="357"/>
      <c r="EO101" s="358">
        <f t="shared" si="2152"/>
        <v>0</v>
      </c>
      <c r="EP101" s="358">
        <f t="shared" si="2153"/>
        <v>0</v>
      </c>
      <c r="EQ101" s="359" t="str">
        <f t="shared" si="2154"/>
        <v>CUMPLE</v>
      </c>
      <c r="ER101" s="358">
        <f>ROUND(EO101*(1+EN$181+EN$182+EN$183+EN$188),0)</f>
        <v>0</v>
      </c>
      <c r="ES101" s="360">
        <f t="shared" si="2155"/>
        <v>0</v>
      </c>
      <c r="ET101" s="266">
        <f t="shared" si="2156"/>
        <v>2290</v>
      </c>
      <c r="EU101" s="267">
        <v>12964</v>
      </c>
      <c r="EV101" s="268">
        <f t="shared" si="2157"/>
        <v>12964</v>
      </c>
      <c r="EW101" s="268">
        <f t="shared" si="2158"/>
        <v>16853</v>
      </c>
      <c r="EX101" s="269" t="str">
        <f t="shared" si="2159"/>
        <v>CUMPLE</v>
      </c>
      <c r="EY101" s="268">
        <f>ROUND(EV101*(1+EU$181+EU$182+EU$183+EU$188),0)</f>
        <v>17863</v>
      </c>
      <c r="EZ101" s="270">
        <f t="shared" si="2160"/>
        <v>40906270</v>
      </c>
      <c r="FA101" s="266">
        <f t="shared" si="2161"/>
        <v>2290</v>
      </c>
      <c r="FB101" s="196">
        <v>12679</v>
      </c>
      <c r="FC101" s="268">
        <f t="shared" si="2162"/>
        <v>12679</v>
      </c>
      <c r="FD101" s="268">
        <f t="shared" si="2163"/>
        <v>16483</v>
      </c>
      <c r="FE101" s="269" t="str">
        <f t="shared" si="2164"/>
        <v>CUMPLE</v>
      </c>
      <c r="FF101" s="268">
        <f>ROUND(FC101*(1+FB$181+FB$182+FB$183+FB$188),0)</f>
        <v>17470</v>
      </c>
      <c r="FG101" s="270">
        <f t="shared" si="2165"/>
        <v>40006300</v>
      </c>
      <c r="FH101" s="266">
        <f t="shared" si="2166"/>
        <v>2290</v>
      </c>
      <c r="FI101" s="267">
        <v>12465</v>
      </c>
      <c r="FJ101" s="268">
        <f t="shared" si="2167"/>
        <v>12465</v>
      </c>
      <c r="FK101" s="268">
        <f t="shared" si="2168"/>
        <v>16205</v>
      </c>
      <c r="FL101" s="269" t="str">
        <f t="shared" si="2169"/>
        <v>CUMPLE</v>
      </c>
      <c r="FM101" s="268">
        <f>ROUND(FJ101*(1+FI$181+FI$182+FI$183+FI$188),0)</f>
        <v>17175</v>
      </c>
      <c r="FN101" s="270">
        <f t="shared" si="2170"/>
        <v>39330750</v>
      </c>
      <c r="FO101" s="266">
        <f t="shared" si="2171"/>
        <v>2290</v>
      </c>
      <c r="FP101" s="267" t="s">
        <v>885</v>
      </c>
      <c r="FQ101" s="268">
        <f t="shared" si="2172"/>
        <v>12366</v>
      </c>
      <c r="FR101" s="268">
        <f t="shared" si="2173"/>
        <v>16076</v>
      </c>
      <c r="FS101" s="269" t="str">
        <f t="shared" si="2174"/>
        <v>CUMPLE</v>
      </c>
      <c r="FT101" s="268">
        <f>ROUND(FQ101*(1+FP$181+FP$182+FP$183+FP$188),0)</f>
        <v>17039</v>
      </c>
      <c r="FU101" s="270">
        <f t="shared" si="2175"/>
        <v>39019310</v>
      </c>
      <c r="FV101" s="266">
        <f t="shared" si="2176"/>
        <v>2290</v>
      </c>
      <c r="FW101" s="267">
        <v>12572</v>
      </c>
      <c r="FX101" s="268">
        <f t="shared" si="2177"/>
        <v>12572</v>
      </c>
      <c r="FY101" s="268">
        <f t="shared" si="2178"/>
        <v>16344</v>
      </c>
      <c r="FZ101" s="269" t="str">
        <f t="shared" si="2179"/>
        <v>CUMPLE</v>
      </c>
      <c r="GA101" s="268">
        <f>ROUND(FX101*(1+FW$181+FW$182+FW$183+FW$188),0)</f>
        <v>17323</v>
      </c>
      <c r="GB101" s="270">
        <f t="shared" si="2180"/>
        <v>39669670</v>
      </c>
      <c r="GC101" s="356">
        <f t="shared" si="2181"/>
        <v>2290</v>
      </c>
      <c r="GD101" s="357"/>
      <c r="GE101" s="358">
        <f t="shared" si="2182"/>
        <v>0</v>
      </c>
      <c r="GF101" s="358">
        <f t="shared" si="2183"/>
        <v>0</v>
      </c>
      <c r="GG101" s="359" t="str">
        <f t="shared" si="2184"/>
        <v>CUMPLE</v>
      </c>
      <c r="GH101" s="358">
        <f>ROUND(GE101*(1+GD$181+GD$182+GD$183+GD$188),0)</f>
        <v>0</v>
      </c>
      <c r="GI101" s="360">
        <f t="shared" si="2185"/>
        <v>0</v>
      </c>
      <c r="GJ101" s="266">
        <f t="shared" si="2186"/>
        <v>2290</v>
      </c>
      <c r="GK101" s="196">
        <v>12716</v>
      </c>
      <c r="GL101" s="268">
        <f t="shared" si="2187"/>
        <v>12716</v>
      </c>
      <c r="GM101" s="268">
        <f t="shared" si="2188"/>
        <v>16531</v>
      </c>
      <c r="GN101" s="269" t="str">
        <f t="shared" si="2189"/>
        <v>CUMPLE</v>
      </c>
      <c r="GO101" s="268">
        <f>ROUND(GL101*(1+GK$181+GK$182+GK$183+GK$188),0)</f>
        <v>17521</v>
      </c>
      <c r="GP101" s="270">
        <f t="shared" si="2190"/>
        <v>40123090</v>
      </c>
      <c r="GQ101" s="266">
        <f t="shared" si="2191"/>
        <v>2290</v>
      </c>
      <c r="GR101" s="407">
        <v>12742</v>
      </c>
      <c r="GS101" s="268">
        <f t="shared" si="2192"/>
        <v>12742</v>
      </c>
      <c r="GT101" s="268">
        <f t="shared" si="2193"/>
        <v>16565</v>
      </c>
      <c r="GU101" s="269" t="str">
        <f t="shared" si="2194"/>
        <v>CUMPLE</v>
      </c>
      <c r="GV101" s="268">
        <f>ROUND(GS101*(1+GR$181+GR$182+GR$183+GR$188),0)</f>
        <v>17557</v>
      </c>
      <c r="GW101" s="270">
        <f t="shared" si="2195"/>
        <v>40205530</v>
      </c>
      <c r="GX101" s="356">
        <f t="shared" si="2196"/>
        <v>2290</v>
      </c>
      <c r="GY101" s="357"/>
      <c r="GZ101" s="358">
        <f t="shared" si="2197"/>
        <v>0</v>
      </c>
      <c r="HA101" s="358">
        <f t="shared" si="2198"/>
        <v>0</v>
      </c>
      <c r="HB101" s="359" t="str">
        <f t="shared" si="2199"/>
        <v>CUMPLE</v>
      </c>
      <c r="HC101" s="358">
        <f>ROUND(GZ101*(1+GY$181+GY$182+GY$183+GY$188),0)</f>
        <v>0</v>
      </c>
      <c r="HD101" s="360">
        <f t="shared" si="2200"/>
        <v>0</v>
      </c>
      <c r="HE101" s="266">
        <f t="shared" si="2201"/>
        <v>2290</v>
      </c>
      <c r="HF101" s="411">
        <v>12609</v>
      </c>
      <c r="HG101" s="268">
        <f t="shared" si="2202"/>
        <v>12609</v>
      </c>
      <c r="HH101" s="268">
        <f t="shared" si="2203"/>
        <v>16392</v>
      </c>
      <c r="HI101" s="269" t="str">
        <f t="shared" si="2204"/>
        <v>CUMPLE</v>
      </c>
      <c r="HJ101" s="268">
        <f>ROUND(HG101*(1+HF$181+HF$182+HF$183+HF$188),0)</f>
        <v>17374</v>
      </c>
      <c r="HK101" s="270">
        <f t="shared" si="2205"/>
        <v>39786460</v>
      </c>
      <c r="HL101" s="266">
        <f t="shared" si="2206"/>
        <v>2290</v>
      </c>
      <c r="HM101" s="417">
        <v>12714</v>
      </c>
      <c r="HN101" s="268">
        <f t="shared" si="2207"/>
        <v>12714</v>
      </c>
      <c r="HO101" s="268">
        <f t="shared" si="2208"/>
        <v>16528</v>
      </c>
      <c r="HP101" s="269" t="str">
        <f t="shared" si="2209"/>
        <v>CUMPLE</v>
      </c>
      <c r="HQ101" s="268">
        <f>ROUND(HN101*(1+HM$181+HM$182+HM$183+HM$188),0)</f>
        <v>17518</v>
      </c>
      <c r="HR101" s="270">
        <f t="shared" si="2210"/>
        <v>40116220</v>
      </c>
      <c r="HS101" s="266">
        <f t="shared" si="2211"/>
        <v>2290</v>
      </c>
      <c r="HT101" s="196">
        <v>12664</v>
      </c>
      <c r="HU101" s="268">
        <f t="shared" si="2212"/>
        <v>12664</v>
      </c>
      <c r="HV101" s="268">
        <f t="shared" si="2213"/>
        <v>16463</v>
      </c>
      <c r="HW101" s="269" t="str">
        <f t="shared" si="2214"/>
        <v>CUMPLE</v>
      </c>
      <c r="HX101" s="268">
        <f>ROUND(HU101*(1+HT$181+HT$182+HT$183+HT$188),0)</f>
        <v>17449</v>
      </c>
      <c r="HY101" s="270">
        <f t="shared" si="2215"/>
        <v>39958210</v>
      </c>
      <c r="HZ101" s="356">
        <f t="shared" si="2216"/>
        <v>2290</v>
      </c>
      <c r="IA101" s="357"/>
      <c r="IB101" s="358">
        <f t="shared" si="2217"/>
        <v>0</v>
      </c>
      <c r="IC101" s="358">
        <f t="shared" si="2218"/>
        <v>0</v>
      </c>
      <c r="ID101" s="359" t="str">
        <f t="shared" si="2219"/>
        <v>CUMPLE</v>
      </c>
      <c r="IE101" s="358">
        <f>ROUND(IB101*(1+IA$181+IA$182+IA$183+IA$188),0)</f>
        <v>0</v>
      </c>
      <c r="IF101" s="360">
        <f t="shared" si="2220"/>
        <v>0</v>
      </c>
    </row>
    <row r="102" spans="1:240" ht="30" customHeight="1" x14ac:dyDescent="0.3">
      <c r="A102" s="174"/>
      <c r="B102" s="192">
        <v>9.0039999999999996</v>
      </c>
      <c r="C102" s="193">
        <v>10352</v>
      </c>
      <c r="D102" s="194" t="s">
        <v>705</v>
      </c>
      <c r="E102" s="193" t="s">
        <v>696</v>
      </c>
      <c r="F102" s="195">
        <v>190</v>
      </c>
      <c r="G102" s="196">
        <v>118306</v>
      </c>
      <c r="H102" s="197">
        <f t="shared" si="2058"/>
        <v>153798</v>
      </c>
      <c r="J102" s="356">
        <f t="shared" si="2059"/>
        <v>190</v>
      </c>
      <c r="K102" s="357"/>
      <c r="L102" s="358">
        <f t="shared" si="1732"/>
        <v>0</v>
      </c>
      <c r="M102" s="358">
        <f t="shared" si="1733"/>
        <v>0</v>
      </c>
      <c r="N102" s="359" t="str">
        <f t="shared" si="2060"/>
        <v>CUMPLE</v>
      </c>
      <c r="O102" s="358">
        <f>ROUND(L102*(1+K$181+K$182+K$183+K$188),0)</f>
        <v>0</v>
      </c>
      <c r="P102" s="360">
        <f t="shared" si="1736"/>
        <v>0</v>
      </c>
      <c r="Q102" s="266">
        <f t="shared" si="2061"/>
        <v>190</v>
      </c>
      <c r="R102" s="267">
        <v>110705</v>
      </c>
      <c r="S102" s="268">
        <f t="shared" si="2062"/>
        <v>110705</v>
      </c>
      <c r="T102" s="268">
        <f t="shared" si="2063"/>
        <v>143917</v>
      </c>
      <c r="U102" s="269" t="str">
        <f t="shared" si="2064"/>
        <v>CUMPLE</v>
      </c>
      <c r="V102" s="268">
        <f>ROUND(S102*(1+R$181+R$182+R$183+R$188),0)</f>
        <v>152537</v>
      </c>
      <c r="W102" s="270">
        <f t="shared" si="2065"/>
        <v>28982030</v>
      </c>
      <c r="X102" s="266">
        <f t="shared" si="2066"/>
        <v>190</v>
      </c>
      <c r="Y102" s="267">
        <v>118300</v>
      </c>
      <c r="Z102" s="268">
        <f t="shared" si="2067"/>
        <v>118300</v>
      </c>
      <c r="AA102" s="268">
        <f t="shared" si="2068"/>
        <v>153790</v>
      </c>
      <c r="AB102" s="269" t="str">
        <f t="shared" si="2069"/>
        <v>CUMPLE</v>
      </c>
      <c r="AC102" s="268">
        <f>ROUND(Z102*(1+Y$181+Y$182+Y$183+Y$188),0)</f>
        <v>163002</v>
      </c>
      <c r="AD102" s="270">
        <f t="shared" si="2070"/>
        <v>30970380</v>
      </c>
      <c r="AE102" s="266">
        <f t="shared" si="2071"/>
        <v>190</v>
      </c>
      <c r="AF102" s="267">
        <v>109551</v>
      </c>
      <c r="AG102" s="268">
        <f t="shared" si="2072"/>
        <v>109551</v>
      </c>
      <c r="AH102" s="268">
        <f t="shared" si="2073"/>
        <v>142416</v>
      </c>
      <c r="AI102" s="269" t="str">
        <f t="shared" si="2074"/>
        <v>CUMPLE</v>
      </c>
      <c r="AJ102" s="268">
        <f>ROUND(AG102*(1+AF$181+AF$182+AF$183+AF$188),0)</f>
        <v>150947</v>
      </c>
      <c r="AK102" s="270">
        <f t="shared" si="2075"/>
        <v>28679930</v>
      </c>
      <c r="AL102" s="356">
        <f t="shared" si="2076"/>
        <v>190</v>
      </c>
      <c r="AM102" s="357"/>
      <c r="AN102" s="358">
        <f t="shared" si="2077"/>
        <v>0</v>
      </c>
      <c r="AO102" s="358">
        <f t="shared" si="2078"/>
        <v>0</v>
      </c>
      <c r="AP102" s="359" t="str">
        <f t="shared" si="2079"/>
        <v>CUMPLE</v>
      </c>
      <c r="AQ102" s="358">
        <f>ROUND(AN102*(1+AM$181+AM$182+AM$183+AM$188),0)</f>
        <v>0</v>
      </c>
      <c r="AR102" s="360">
        <f t="shared" si="2080"/>
        <v>0</v>
      </c>
      <c r="AS102" s="266">
        <f t="shared" si="2081"/>
        <v>190</v>
      </c>
      <c r="AT102" s="434">
        <v>106946</v>
      </c>
      <c r="AU102" s="268">
        <f t="shared" si="2082"/>
        <v>106946</v>
      </c>
      <c r="AV102" s="268">
        <f t="shared" si="2083"/>
        <v>139030</v>
      </c>
      <c r="AW102" s="269" t="str">
        <f t="shared" si="2084"/>
        <v>CUMPLE</v>
      </c>
      <c r="AX102" s="268">
        <f>ROUND(AU102*(1+AT$181+AT$182+AT$183+AT$188),0)</f>
        <v>147357</v>
      </c>
      <c r="AY102" s="270">
        <f t="shared" si="2085"/>
        <v>27997830</v>
      </c>
      <c r="AZ102" s="266">
        <f t="shared" si="2086"/>
        <v>190</v>
      </c>
      <c r="BA102" s="439">
        <v>112544</v>
      </c>
      <c r="BB102" s="268">
        <f t="shared" si="2087"/>
        <v>112544</v>
      </c>
      <c r="BC102" s="268">
        <f t="shared" si="2088"/>
        <v>146307</v>
      </c>
      <c r="BD102" s="269" t="str">
        <f t="shared" si="2089"/>
        <v>CUMPLE</v>
      </c>
      <c r="BE102" s="268">
        <f>ROUND(BB102*(1+BA$181+BA$182+BA$183+BA$188),0)</f>
        <v>155071</v>
      </c>
      <c r="BF102" s="270">
        <f t="shared" si="2090"/>
        <v>29463490</v>
      </c>
      <c r="BG102" s="266">
        <f t="shared" si="2091"/>
        <v>190</v>
      </c>
      <c r="BH102" s="196">
        <v>111798</v>
      </c>
      <c r="BI102" s="268">
        <f t="shared" si="2092"/>
        <v>111798</v>
      </c>
      <c r="BJ102" s="268">
        <f t="shared" si="2093"/>
        <v>145337</v>
      </c>
      <c r="BK102" s="269" t="str">
        <f t="shared" si="2094"/>
        <v>CUMPLE</v>
      </c>
      <c r="BL102" s="268">
        <f>ROUND(BI102*(1+BH$181+BH$182+BH$183+BH$188),0)</f>
        <v>154043</v>
      </c>
      <c r="BM102" s="270">
        <f t="shared" si="2095"/>
        <v>29268170</v>
      </c>
      <c r="BN102" s="266">
        <f t="shared" si="2096"/>
        <v>190</v>
      </c>
      <c r="BO102" s="196">
        <v>107301</v>
      </c>
      <c r="BP102" s="268">
        <f t="shared" si="2097"/>
        <v>107301</v>
      </c>
      <c r="BQ102" s="268">
        <f t="shared" si="2098"/>
        <v>139491</v>
      </c>
      <c r="BR102" s="269" t="str">
        <f t="shared" si="2099"/>
        <v>CUMPLE</v>
      </c>
      <c r="BS102" s="268">
        <f>ROUND(BP102*(1+BO$181+BO$182+BO$183+BO$188),0)</f>
        <v>147846</v>
      </c>
      <c r="BT102" s="270">
        <f t="shared" si="2100"/>
        <v>28090740</v>
      </c>
      <c r="BU102" s="266">
        <f t="shared" si="2101"/>
        <v>190</v>
      </c>
      <c r="BV102" s="441">
        <v>112402</v>
      </c>
      <c r="BW102" s="268">
        <f t="shared" si="2102"/>
        <v>112402</v>
      </c>
      <c r="BX102" s="268">
        <f t="shared" si="2103"/>
        <v>146123</v>
      </c>
      <c r="BY102" s="269" t="str">
        <f t="shared" si="2104"/>
        <v>CUMPLE</v>
      </c>
      <c r="BZ102" s="268">
        <f>ROUND(BW102*(1+BV$181+BV$182+BV$183+BV$188),0)</f>
        <v>154875</v>
      </c>
      <c r="CA102" s="270">
        <f t="shared" si="2105"/>
        <v>29426250</v>
      </c>
      <c r="CB102" s="266">
        <f t="shared" si="2106"/>
        <v>190</v>
      </c>
      <c r="CC102" s="267">
        <v>109668</v>
      </c>
      <c r="CD102" s="268">
        <f t="shared" si="2107"/>
        <v>109668</v>
      </c>
      <c r="CE102" s="268">
        <f t="shared" si="2108"/>
        <v>142568</v>
      </c>
      <c r="CF102" s="269" t="str">
        <f t="shared" si="2109"/>
        <v>CUMPLE</v>
      </c>
      <c r="CG102" s="268">
        <f>ROUND(CD102*(1+CC$181+CC$182+CC$183+CC$188),0)</f>
        <v>151108</v>
      </c>
      <c r="CH102" s="270">
        <f t="shared" si="2110"/>
        <v>28710520</v>
      </c>
      <c r="CI102" s="266">
        <f t="shared" si="2111"/>
        <v>190</v>
      </c>
      <c r="CJ102" s="267">
        <v>113101</v>
      </c>
      <c r="CK102" s="268">
        <f t="shared" si="2112"/>
        <v>113101</v>
      </c>
      <c r="CL102" s="268">
        <f t="shared" si="2113"/>
        <v>147031</v>
      </c>
      <c r="CM102" s="269" t="str">
        <f t="shared" si="2114"/>
        <v>CUMPLE</v>
      </c>
      <c r="CN102" s="268">
        <f>ROUND(CK102*(1+CJ$181+CJ$182+CJ$183+CJ$188),0)</f>
        <v>155838</v>
      </c>
      <c r="CO102" s="270">
        <f t="shared" si="2115"/>
        <v>29609220</v>
      </c>
      <c r="CP102" s="266">
        <f t="shared" si="2116"/>
        <v>190</v>
      </c>
      <c r="CQ102" s="267">
        <v>111705</v>
      </c>
      <c r="CR102" s="268">
        <f t="shared" si="2117"/>
        <v>111705</v>
      </c>
      <c r="CS102" s="268">
        <f t="shared" si="2118"/>
        <v>145217</v>
      </c>
      <c r="CT102" s="269" t="str">
        <f t="shared" si="2119"/>
        <v>CUMPLE</v>
      </c>
      <c r="CU102" s="268">
        <f>ROUND(CR102*(1+CQ$181+CQ$182+CQ$183+CQ$188),0)</f>
        <v>153915</v>
      </c>
      <c r="CV102" s="270">
        <f t="shared" si="2120"/>
        <v>29243850</v>
      </c>
      <c r="CW102" s="266">
        <f t="shared" si="2121"/>
        <v>190</v>
      </c>
      <c r="CX102" s="196">
        <v>112388</v>
      </c>
      <c r="CY102" s="268">
        <f t="shared" si="2122"/>
        <v>112388</v>
      </c>
      <c r="CZ102" s="268">
        <f t="shared" si="2123"/>
        <v>146104</v>
      </c>
      <c r="DA102" s="269" t="str">
        <f t="shared" si="2124"/>
        <v>CUMPLE</v>
      </c>
      <c r="DB102" s="268">
        <f>ROUND(CY102*(1+CX$181+CX$182+CX$183+CX$188),0)</f>
        <v>154856</v>
      </c>
      <c r="DC102" s="270">
        <f t="shared" si="2125"/>
        <v>29422640</v>
      </c>
      <c r="DD102" s="266">
        <f t="shared" si="2126"/>
        <v>190</v>
      </c>
      <c r="DE102" s="267">
        <v>109173</v>
      </c>
      <c r="DF102" s="268">
        <f t="shared" si="2127"/>
        <v>109173</v>
      </c>
      <c r="DG102" s="268">
        <f t="shared" si="2128"/>
        <v>141925</v>
      </c>
      <c r="DH102" s="269" t="str">
        <f t="shared" si="2129"/>
        <v>CUMPLE</v>
      </c>
      <c r="DI102" s="268">
        <f>ROUND(DF102*(1+DE$181+DE$182+DE$183+DE$188),0)</f>
        <v>150426</v>
      </c>
      <c r="DJ102" s="270">
        <f t="shared" si="2130"/>
        <v>28580940</v>
      </c>
      <c r="DK102" s="266">
        <f t="shared" si="2131"/>
        <v>190</v>
      </c>
      <c r="DL102" s="267">
        <v>112036</v>
      </c>
      <c r="DM102" s="268">
        <f t="shared" si="2132"/>
        <v>112036</v>
      </c>
      <c r="DN102" s="268">
        <f t="shared" si="2133"/>
        <v>145647</v>
      </c>
      <c r="DO102" s="269" t="str">
        <f t="shared" si="2134"/>
        <v>CUMPLE</v>
      </c>
      <c r="DP102" s="268">
        <f>ROUND(DM102*(1+DL$181+DL$182+DL$183+DL$188),0)</f>
        <v>154371</v>
      </c>
      <c r="DQ102" s="270">
        <f t="shared" si="2135"/>
        <v>29330490</v>
      </c>
      <c r="DR102" s="356">
        <f t="shared" si="2136"/>
        <v>190</v>
      </c>
      <c r="DS102" s="357"/>
      <c r="DT102" s="358">
        <f t="shared" si="2137"/>
        <v>0</v>
      </c>
      <c r="DU102" s="358">
        <f t="shared" si="2138"/>
        <v>0</v>
      </c>
      <c r="DV102" s="359" t="str">
        <f t="shared" si="2139"/>
        <v>CUMPLE</v>
      </c>
      <c r="DW102" s="358">
        <f>ROUND(DT102*(1+DS$181+DS$182+DS$183+DS$188),0)</f>
        <v>0</v>
      </c>
      <c r="DX102" s="360">
        <f t="shared" si="2140"/>
        <v>0</v>
      </c>
      <c r="DY102" s="356">
        <f t="shared" si="2141"/>
        <v>190</v>
      </c>
      <c r="DZ102" s="357"/>
      <c r="EA102" s="358">
        <f t="shared" si="2142"/>
        <v>0</v>
      </c>
      <c r="EB102" s="358">
        <f t="shared" si="2143"/>
        <v>0</v>
      </c>
      <c r="EC102" s="359" t="str">
        <f t="shared" si="2144"/>
        <v>CUMPLE</v>
      </c>
      <c r="ED102" s="358">
        <f>ROUND(EA102*(1+DZ$181+DZ$182+DZ$183+DZ$188),0)</f>
        <v>0</v>
      </c>
      <c r="EE102" s="360">
        <f t="shared" si="2145"/>
        <v>0</v>
      </c>
      <c r="EF102" s="266">
        <f t="shared" si="2146"/>
        <v>190</v>
      </c>
      <c r="EG102" s="267">
        <v>109043</v>
      </c>
      <c r="EH102" s="268">
        <f t="shared" si="2147"/>
        <v>109043</v>
      </c>
      <c r="EI102" s="268">
        <f t="shared" si="2148"/>
        <v>141756</v>
      </c>
      <c r="EJ102" s="269" t="str">
        <f t="shared" si="2149"/>
        <v>CUMPLE</v>
      </c>
      <c r="EK102" s="268">
        <f>ROUND(EH102*(1+EG$181+EG$182+EG$183+EG$188),0)</f>
        <v>150247</v>
      </c>
      <c r="EL102" s="270">
        <f t="shared" si="2150"/>
        <v>28546930</v>
      </c>
      <c r="EM102" s="356">
        <f t="shared" si="2151"/>
        <v>190</v>
      </c>
      <c r="EN102" s="357"/>
      <c r="EO102" s="358">
        <f t="shared" si="2152"/>
        <v>0</v>
      </c>
      <c r="EP102" s="358">
        <f t="shared" si="2153"/>
        <v>0</v>
      </c>
      <c r="EQ102" s="359" t="str">
        <f t="shared" si="2154"/>
        <v>CUMPLE</v>
      </c>
      <c r="ER102" s="358">
        <f>ROUND(EO102*(1+EN$181+EN$182+EN$183+EN$188),0)</f>
        <v>0</v>
      </c>
      <c r="ES102" s="360">
        <f t="shared" si="2155"/>
        <v>0</v>
      </c>
      <c r="ET102" s="266">
        <f t="shared" si="2156"/>
        <v>190</v>
      </c>
      <c r="EU102" s="267">
        <v>114757</v>
      </c>
      <c r="EV102" s="268">
        <f t="shared" si="2157"/>
        <v>114757</v>
      </c>
      <c r="EW102" s="268">
        <f t="shared" si="2158"/>
        <v>149184</v>
      </c>
      <c r="EX102" s="269" t="str">
        <f t="shared" si="2159"/>
        <v>CUMPLE</v>
      </c>
      <c r="EY102" s="268">
        <f>ROUND(EV102*(1+EU$181+EU$182+EU$183+EU$188),0)</f>
        <v>158120</v>
      </c>
      <c r="EZ102" s="270">
        <f t="shared" si="2160"/>
        <v>30042800</v>
      </c>
      <c r="FA102" s="266">
        <f t="shared" si="2161"/>
        <v>190</v>
      </c>
      <c r="FB102" s="196">
        <v>112237</v>
      </c>
      <c r="FC102" s="268">
        <f t="shared" si="2162"/>
        <v>112237</v>
      </c>
      <c r="FD102" s="268">
        <f t="shared" si="2163"/>
        <v>145908</v>
      </c>
      <c r="FE102" s="269" t="str">
        <f t="shared" si="2164"/>
        <v>CUMPLE</v>
      </c>
      <c r="FF102" s="268">
        <f>ROUND(FC102*(1+FB$181+FB$182+FB$183+FB$188),0)</f>
        <v>154648</v>
      </c>
      <c r="FG102" s="270">
        <f t="shared" si="2165"/>
        <v>29383120</v>
      </c>
      <c r="FH102" s="266">
        <f t="shared" si="2166"/>
        <v>190</v>
      </c>
      <c r="FI102" s="267">
        <v>110337</v>
      </c>
      <c r="FJ102" s="268">
        <f t="shared" si="2167"/>
        <v>110337</v>
      </c>
      <c r="FK102" s="268">
        <f t="shared" si="2168"/>
        <v>143438</v>
      </c>
      <c r="FL102" s="269" t="str">
        <f t="shared" si="2169"/>
        <v>CUMPLE</v>
      </c>
      <c r="FM102" s="268">
        <f>ROUND(FJ102*(1+FI$181+FI$182+FI$183+FI$188),0)</f>
        <v>152030</v>
      </c>
      <c r="FN102" s="270">
        <f t="shared" si="2170"/>
        <v>28885700</v>
      </c>
      <c r="FO102" s="266">
        <f t="shared" si="2171"/>
        <v>190</v>
      </c>
      <c r="FP102" s="267" t="s">
        <v>886</v>
      </c>
      <c r="FQ102" s="268">
        <f t="shared" si="2172"/>
        <v>109464</v>
      </c>
      <c r="FR102" s="268">
        <f t="shared" si="2173"/>
        <v>142303</v>
      </c>
      <c r="FS102" s="269" t="str">
        <f t="shared" si="2174"/>
        <v>CUMPLE</v>
      </c>
      <c r="FT102" s="268">
        <f>ROUND(FQ102*(1+FP$181+FP$182+FP$183+FP$188),0)</f>
        <v>150827</v>
      </c>
      <c r="FU102" s="270">
        <f t="shared" si="2175"/>
        <v>28657130</v>
      </c>
      <c r="FV102" s="266">
        <f t="shared" si="2176"/>
        <v>190</v>
      </c>
      <c r="FW102" s="267">
        <v>111290</v>
      </c>
      <c r="FX102" s="268">
        <f t="shared" si="2177"/>
        <v>111290</v>
      </c>
      <c r="FY102" s="268">
        <f t="shared" si="2178"/>
        <v>144677</v>
      </c>
      <c r="FZ102" s="269" t="str">
        <f t="shared" si="2179"/>
        <v>CUMPLE</v>
      </c>
      <c r="GA102" s="268">
        <f>ROUND(FX102*(1+FW$181+FW$182+FW$183+FW$188),0)</f>
        <v>153343</v>
      </c>
      <c r="GB102" s="270">
        <f t="shared" si="2180"/>
        <v>29135170</v>
      </c>
      <c r="GC102" s="356">
        <f t="shared" si="2181"/>
        <v>190</v>
      </c>
      <c r="GD102" s="357"/>
      <c r="GE102" s="358">
        <f t="shared" si="2182"/>
        <v>0</v>
      </c>
      <c r="GF102" s="358">
        <f t="shared" si="2183"/>
        <v>0</v>
      </c>
      <c r="GG102" s="359" t="str">
        <f t="shared" si="2184"/>
        <v>CUMPLE</v>
      </c>
      <c r="GH102" s="358">
        <f>ROUND(GE102*(1+GD$181+GD$182+GD$183+GD$188),0)</f>
        <v>0</v>
      </c>
      <c r="GI102" s="360">
        <f t="shared" si="2185"/>
        <v>0</v>
      </c>
      <c r="GJ102" s="266">
        <f t="shared" si="2186"/>
        <v>190</v>
      </c>
      <c r="GK102" s="196">
        <v>112561</v>
      </c>
      <c r="GL102" s="268">
        <f t="shared" si="2187"/>
        <v>112561</v>
      </c>
      <c r="GM102" s="268">
        <f t="shared" si="2188"/>
        <v>146329</v>
      </c>
      <c r="GN102" s="269" t="str">
        <f t="shared" si="2189"/>
        <v>CUMPLE</v>
      </c>
      <c r="GO102" s="268">
        <f>ROUND(GL102*(1+GK$181+GK$182+GK$183+GK$188),0)</f>
        <v>155094</v>
      </c>
      <c r="GP102" s="270">
        <f t="shared" si="2190"/>
        <v>29467860</v>
      </c>
      <c r="GQ102" s="266">
        <f t="shared" si="2191"/>
        <v>190</v>
      </c>
      <c r="GR102" s="407">
        <v>112793</v>
      </c>
      <c r="GS102" s="268">
        <f t="shared" si="2192"/>
        <v>112793</v>
      </c>
      <c r="GT102" s="268">
        <f t="shared" si="2193"/>
        <v>146631</v>
      </c>
      <c r="GU102" s="269" t="str">
        <f t="shared" si="2194"/>
        <v>CUMPLE</v>
      </c>
      <c r="GV102" s="268">
        <f>ROUND(GS102*(1+GR$181+GR$182+GR$183+GR$188),0)</f>
        <v>155414</v>
      </c>
      <c r="GW102" s="270">
        <f t="shared" si="2195"/>
        <v>29528660</v>
      </c>
      <c r="GX102" s="356">
        <f t="shared" si="2196"/>
        <v>190</v>
      </c>
      <c r="GY102" s="357"/>
      <c r="GZ102" s="358">
        <f t="shared" si="2197"/>
        <v>0</v>
      </c>
      <c r="HA102" s="358">
        <f t="shared" si="2198"/>
        <v>0</v>
      </c>
      <c r="HB102" s="359" t="str">
        <f t="shared" si="2199"/>
        <v>CUMPLE</v>
      </c>
      <c r="HC102" s="358">
        <f>ROUND(GZ102*(1+GY$181+GY$182+GY$183+GY$188),0)</f>
        <v>0</v>
      </c>
      <c r="HD102" s="360">
        <f t="shared" si="2200"/>
        <v>0</v>
      </c>
      <c r="HE102" s="266">
        <f t="shared" si="2201"/>
        <v>190</v>
      </c>
      <c r="HF102" s="411">
        <v>111611</v>
      </c>
      <c r="HG102" s="268">
        <f t="shared" si="2202"/>
        <v>111611</v>
      </c>
      <c r="HH102" s="268">
        <f t="shared" si="2203"/>
        <v>145094</v>
      </c>
      <c r="HI102" s="269" t="str">
        <f t="shared" si="2204"/>
        <v>CUMPLE</v>
      </c>
      <c r="HJ102" s="268">
        <f>ROUND(HG102*(1+HF$181+HF$182+HF$183+HF$188),0)</f>
        <v>153785</v>
      </c>
      <c r="HK102" s="270">
        <f t="shared" si="2205"/>
        <v>29219150</v>
      </c>
      <c r="HL102" s="266">
        <f t="shared" si="2206"/>
        <v>190</v>
      </c>
      <c r="HM102" s="417">
        <v>112544</v>
      </c>
      <c r="HN102" s="268">
        <f t="shared" si="2207"/>
        <v>112544</v>
      </c>
      <c r="HO102" s="268">
        <f t="shared" si="2208"/>
        <v>146307</v>
      </c>
      <c r="HP102" s="269" t="str">
        <f t="shared" si="2209"/>
        <v>CUMPLE</v>
      </c>
      <c r="HQ102" s="268">
        <f>ROUND(HN102*(1+HM$181+HM$182+HM$183+HM$188),0)</f>
        <v>155071</v>
      </c>
      <c r="HR102" s="270">
        <f t="shared" si="2210"/>
        <v>29463490</v>
      </c>
      <c r="HS102" s="266">
        <f t="shared" si="2211"/>
        <v>190</v>
      </c>
      <c r="HT102" s="196">
        <v>112099</v>
      </c>
      <c r="HU102" s="268">
        <f t="shared" si="2212"/>
        <v>112099</v>
      </c>
      <c r="HV102" s="268">
        <f t="shared" si="2213"/>
        <v>145729</v>
      </c>
      <c r="HW102" s="269" t="str">
        <f t="shared" si="2214"/>
        <v>CUMPLE</v>
      </c>
      <c r="HX102" s="268">
        <f>ROUND(HU102*(1+HT$181+HT$182+HT$183+HT$188),0)</f>
        <v>154457</v>
      </c>
      <c r="HY102" s="270">
        <f t="shared" si="2215"/>
        <v>29346830</v>
      </c>
      <c r="HZ102" s="356">
        <f t="shared" si="2216"/>
        <v>190</v>
      </c>
      <c r="IA102" s="357"/>
      <c r="IB102" s="358">
        <f t="shared" si="2217"/>
        <v>0</v>
      </c>
      <c r="IC102" s="358">
        <f t="shared" si="2218"/>
        <v>0</v>
      </c>
      <c r="ID102" s="359" t="str">
        <f t="shared" si="2219"/>
        <v>CUMPLE</v>
      </c>
      <c r="IE102" s="358">
        <f>ROUND(IB102*(1+IA$181+IA$182+IA$183+IA$188),0)</f>
        <v>0</v>
      </c>
      <c r="IF102" s="360">
        <f t="shared" si="2220"/>
        <v>0</v>
      </c>
    </row>
    <row r="103" spans="1:240" ht="30" customHeight="1" x14ac:dyDescent="0.3">
      <c r="A103" s="174"/>
      <c r="B103" s="192">
        <v>9.0050000000000008</v>
      </c>
      <c r="C103" s="193">
        <v>13751</v>
      </c>
      <c r="D103" s="194" t="s">
        <v>706</v>
      </c>
      <c r="E103" s="193" t="s">
        <v>691</v>
      </c>
      <c r="F103" s="205">
        <v>470</v>
      </c>
      <c r="G103" s="196">
        <v>8220</v>
      </c>
      <c r="H103" s="197">
        <f t="shared" si="2058"/>
        <v>10686</v>
      </c>
      <c r="J103" s="367">
        <f t="shared" si="2059"/>
        <v>470</v>
      </c>
      <c r="K103" s="357"/>
      <c r="L103" s="358">
        <f t="shared" si="1732"/>
        <v>0</v>
      </c>
      <c r="M103" s="358">
        <f t="shared" si="1733"/>
        <v>0</v>
      </c>
      <c r="N103" s="359" t="str">
        <f t="shared" si="2060"/>
        <v>CUMPLE</v>
      </c>
      <c r="O103" s="358">
        <f>ROUND(L103*(1+K$181+K$182+K$183+K$188),0)</f>
        <v>0</v>
      </c>
      <c r="P103" s="360">
        <f t="shared" si="1736"/>
        <v>0</v>
      </c>
      <c r="Q103" s="282">
        <f t="shared" si="2061"/>
        <v>470</v>
      </c>
      <c r="R103" s="267">
        <v>7692</v>
      </c>
      <c r="S103" s="268">
        <f t="shared" si="2062"/>
        <v>7692</v>
      </c>
      <c r="T103" s="268">
        <f t="shared" si="2063"/>
        <v>10000</v>
      </c>
      <c r="U103" s="269" t="str">
        <f t="shared" si="2064"/>
        <v>CUMPLE</v>
      </c>
      <c r="V103" s="268">
        <f>ROUND(S103*(1+R$181+R$182+R$183+R$188),0)</f>
        <v>10599</v>
      </c>
      <c r="W103" s="270">
        <f t="shared" si="2065"/>
        <v>4981530</v>
      </c>
      <c r="X103" s="282">
        <f t="shared" si="2066"/>
        <v>470</v>
      </c>
      <c r="Y103" s="267">
        <v>8220</v>
      </c>
      <c r="Z103" s="268">
        <f t="shared" si="2067"/>
        <v>8220</v>
      </c>
      <c r="AA103" s="268">
        <f t="shared" si="2068"/>
        <v>10686</v>
      </c>
      <c r="AB103" s="269" t="str">
        <f t="shared" si="2069"/>
        <v>CUMPLE</v>
      </c>
      <c r="AC103" s="268">
        <f>ROUND(Z103*(1+Y$181+Y$182+Y$183+Y$188),0)</f>
        <v>11326</v>
      </c>
      <c r="AD103" s="270">
        <f t="shared" si="2070"/>
        <v>5323220</v>
      </c>
      <c r="AE103" s="282">
        <f t="shared" si="2071"/>
        <v>470</v>
      </c>
      <c r="AF103" s="267">
        <v>7612</v>
      </c>
      <c r="AG103" s="268">
        <f t="shared" si="2072"/>
        <v>7612</v>
      </c>
      <c r="AH103" s="268">
        <f t="shared" si="2073"/>
        <v>9896</v>
      </c>
      <c r="AI103" s="269" t="str">
        <f t="shared" si="2074"/>
        <v>CUMPLE</v>
      </c>
      <c r="AJ103" s="268">
        <f>ROUND(AG103*(1+AF$181+AF$182+AF$183+AF$188),0)</f>
        <v>10488</v>
      </c>
      <c r="AK103" s="270">
        <f t="shared" si="2075"/>
        <v>4929360</v>
      </c>
      <c r="AL103" s="367">
        <f t="shared" si="2076"/>
        <v>470</v>
      </c>
      <c r="AM103" s="357"/>
      <c r="AN103" s="358">
        <f t="shared" si="2077"/>
        <v>0</v>
      </c>
      <c r="AO103" s="358">
        <f t="shared" si="2078"/>
        <v>0</v>
      </c>
      <c r="AP103" s="359" t="str">
        <f t="shared" si="2079"/>
        <v>CUMPLE</v>
      </c>
      <c r="AQ103" s="358">
        <f>ROUND(AN103*(1+AM$181+AM$182+AM$183+AM$188),0)</f>
        <v>0</v>
      </c>
      <c r="AR103" s="360">
        <f t="shared" si="2080"/>
        <v>0</v>
      </c>
      <c r="AS103" s="282">
        <f t="shared" si="2081"/>
        <v>470</v>
      </c>
      <c r="AT103" s="434">
        <v>7428</v>
      </c>
      <c r="AU103" s="268">
        <f t="shared" si="2082"/>
        <v>7428</v>
      </c>
      <c r="AV103" s="268">
        <f t="shared" si="2083"/>
        <v>9656</v>
      </c>
      <c r="AW103" s="269" t="str">
        <f t="shared" si="2084"/>
        <v>CUMPLE</v>
      </c>
      <c r="AX103" s="268">
        <f>ROUND(AU103*(1+AT$181+AT$182+AT$183+AT$188),0)</f>
        <v>10235</v>
      </c>
      <c r="AY103" s="270">
        <f t="shared" si="2085"/>
        <v>4810450</v>
      </c>
      <c r="AZ103" s="282">
        <f t="shared" si="2086"/>
        <v>470</v>
      </c>
      <c r="BA103" s="439">
        <v>7820</v>
      </c>
      <c r="BB103" s="268">
        <f t="shared" si="2087"/>
        <v>7820</v>
      </c>
      <c r="BC103" s="268">
        <f t="shared" si="2088"/>
        <v>10166</v>
      </c>
      <c r="BD103" s="269" t="str">
        <f t="shared" si="2089"/>
        <v>CUMPLE</v>
      </c>
      <c r="BE103" s="268">
        <f>ROUND(BB103*(1+BA$181+BA$182+BA$183+BA$188),0)</f>
        <v>10775</v>
      </c>
      <c r="BF103" s="270">
        <f t="shared" si="2090"/>
        <v>5064250</v>
      </c>
      <c r="BG103" s="282">
        <f t="shared" si="2091"/>
        <v>470</v>
      </c>
      <c r="BH103" s="196">
        <v>7767</v>
      </c>
      <c r="BI103" s="268">
        <f t="shared" si="2092"/>
        <v>7767</v>
      </c>
      <c r="BJ103" s="268">
        <f t="shared" si="2093"/>
        <v>10097</v>
      </c>
      <c r="BK103" s="269" t="str">
        <f t="shared" si="2094"/>
        <v>CUMPLE</v>
      </c>
      <c r="BL103" s="268">
        <f>ROUND(BI103*(1+BH$181+BH$182+BH$183+BH$188),0)</f>
        <v>10702</v>
      </c>
      <c r="BM103" s="270">
        <f t="shared" si="2095"/>
        <v>5029940</v>
      </c>
      <c r="BN103" s="282">
        <f t="shared" si="2096"/>
        <v>470</v>
      </c>
      <c r="BO103" s="196">
        <v>7453</v>
      </c>
      <c r="BP103" s="268">
        <f t="shared" si="2097"/>
        <v>7453</v>
      </c>
      <c r="BQ103" s="268">
        <f t="shared" si="2098"/>
        <v>9689</v>
      </c>
      <c r="BR103" s="269" t="str">
        <f t="shared" si="2099"/>
        <v>CUMPLE</v>
      </c>
      <c r="BS103" s="268">
        <f>ROUND(BP103*(1+BO$181+BO$182+BO$183+BO$188),0)</f>
        <v>10269</v>
      </c>
      <c r="BT103" s="270">
        <f t="shared" si="2100"/>
        <v>4826430</v>
      </c>
      <c r="BU103" s="282">
        <f t="shared" si="2101"/>
        <v>470</v>
      </c>
      <c r="BV103" s="441">
        <v>7810</v>
      </c>
      <c r="BW103" s="268">
        <f t="shared" si="2102"/>
        <v>7810</v>
      </c>
      <c r="BX103" s="268">
        <f t="shared" si="2103"/>
        <v>10153</v>
      </c>
      <c r="BY103" s="269" t="str">
        <f t="shared" si="2104"/>
        <v>CUMPLE</v>
      </c>
      <c r="BZ103" s="268">
        <f>ROUND(BW103*(1+BV$181+BV$182+BV$183+BV$188),0)</f>
        <v>10761</v>
      </c>
      <c r="CA103" s="270">
        <f t="shared" si="2105"/>
        <v>5057670</v>
      </c>
      <c r="CB103" s="282">
        <f t="shared" si="2106"/>
        <v>470</v>
      </c>
      <c r="CC103" s="267">
        <v>7618</v>
      </c>
      <c r="CD103" s="268">
        <f t="shared" si="2107"/>
        <v>7618</v>
      </c>
      <c r="CE103" s="268">
        <f t="shared" si="2108"/>
        <v>9903</v>
      </c>
      <c r="CF103" s="269" t="str">
        <f t="shared" si="2109"/>
        <v>CUMPLE</v>
      </c>
      <c r="CG103" s="268">
        <f>ROUND(CD103*(1+CC$181+CC$182+CC$183+CC$188),0)</f>
        <v>10497</v>
      </c>
      <c r="CH103" s="270">
        <f t="shared" si="2110"/>
        <v>4933590</v>
      </c>
      <c r="CI103" s="282">
        <f t="shared" si="2111"/>
        <v>470</v>
      </c>
      <c r="CJ103" s="267">
        <v>7858</v>
      </c>
      <c r="CK103" s="268">
        <f t="shared" si="2112"/>
        <v>7858</v>
      </c>
      <c r="CL103" s="268">
        <f t="shared" si="2113"/>
        <v>10215</v>
      </c>
      <c r="CM103" s="269" t="str">
        <f t="shared" si="2114"/>
        <v>CUMPLE</v>
      </c>
      <c r="CN103" s="268">
        <f>ROUND(CK103*(1+CJ$181+CJ$182+CJ$183+CJ$188),0)</f>
        <v>10827</v>
      </c>
      <c r="CO103" s="270">
        <f t="shared" si="2115"/>
        <v>5088690</v>
      </c>
      <c r="CP103" s="282">
        <f t="shared" si="2116"/>
        <v>470</v>
      </c>
      <c r="CQ103" s="267">
        <v>7761</v>
      </c>
      <c r="CR103" s="268">
        <f t="shared" si="2117"/>
        <v>7761</v>
      </c>
      <c r="CS103" s="268">
        <f t="shared" si="2118"/>
        <v>10089</v>
      </c>
      <c r="CT103" s="269" t="str">
        <f t="shared" si="2119"/>
        <v>CUMPLE</v>
      </c>
      <c r="CU103" s="268">
        <f>ROUND(CR103*(1+CQ$181+CQ$182+CQ$183+CQ$188),0)</f>
        <v>10694</v>
      </c>
      <c r="CV103" s="270">
        <f t="shared" si="2120"/>
        <v>5026180</v>
      </c>
      <c r="CW103" s="282">
        <f t="shared" si="2121"/>
        <v>470</v>
      </c>
      <c r="CX103" s="196">
        <v>7806</v>
      </c>
      <c r="CY103" s="268">
        <f t="shared" si="2122"/>
        <v>7806</v>
      </c>
      <c r="CZ103" s="268">
        <f t="shared" si="2123"/>
        <v>10148</v>
      </c>
      <c r="DA103" s="269" t="str">
        <f t="shared" si="2124"/>
        <v>CUMPLE</v>
      </c>
      <c r="DB103" s="268">
        <f>ROUND(CY103*(1+CX$181+CX$182+CX$183+CX$188),0)</f>
        <v>10756</v>
      </c>
      <c r="DC103" s="270">
        <f t="shared" si="2125"/>
        <v>5055320</v>
      </c>
      <c r="DD103" s="282">
        <f t="shared" si="2126"/>
        <v>470</v>
      </c>
      <c r="DE103" s="267">
        <v>7585</v>
      </c>
      <c r="DF103" s="268">
        <f t="shared" si="2127"/>
        <v>7585</v>
      </c>
      <c r="DG103" s="268">
        <f t="shared" si="2128"/>
        <v>9861</v>
      </c>
      <c r="DH103" s="269" t="str">
        <f t="shared" si="2129"/>
        <v>CUMPLE</v>
      </c>
      <c r="DI103" s="268">
        <f>ROUND(DF103*(1+DE$181+DE$182+DE$183+DE$188),0)</f>
        <v>10451</v>
      </c>
      <c r="DJ103" s="270">
        <f t="shared" si="2130"/>
        <v>4911970</v>
      </c>
      <c r="DK103" s="282">
        <f t="shared" si="2131"/>
        <v>470</v>
      </c>
      <c r="DL103" s="267">
        <v>7784</v>
      </c>
      <c r="DM103" s="268">
        <f t="shared" si="2132"/>
        <v>7784</v>
      </c>
      <c r="DN103" s="268">
        <f t="shared" si="2133"/>
        <v>10119</v>
      </c>
      <c r="DO103" s="269" t="str">
        <f t="shared" si="2134"/>
        <v>CUMPLE</v>
      </c>
      <c r="DP103" s="268">
        <f>ROUND(DM103*(1+DL$181+DL$182+DL$183+DL$188),0)</f>
        <v>10725</v>
      </c>
      <c r="DQ103" s="270">
        <f t="shared" si="2135"/>
        <v>5040750</v>
      </c>
      <c r="DR103" s="367">
        <f t="shared" si="2136"/>
        <v>470</v>
      </c>
      <c r="DS103" s="357"/>
      <c r="DT103" s="358">
        <f t="shared" si="2137"/>
        <v>0</v>
      </c>
      <c r="DU103" s="358">
        <f t="shared" si="2138"/>
        <v>0</v>
      </c>
      <c r="DV103" s="359" t="str">
        <f t="shared" si="2139"/>
        <v>CUMPLE</v>
      </c>
      <c r="DW103" s="358">
        <f>ROUND(DT103*(1+DS$181+DS$182+DS$183+DS$188),0)</f>
        <v>0</v>
      </c>
      <c r="DX103" s="360">
        <f t="shared" si="2140"/>
        <v>0</v>
      </c>
      <c r="DY103" s="367">
        <f t="shared" si="2141"/>
        <v>470</v>
      </c>
      <c r="DZ103" s="357"/>
      <c r="EA103" s="358">
        <f t="shared" si="2142"/>
        <v>0</v>
      </c>
      <c r="EB103" s="358">
        <f t="shared" si="2143"/>
        <v>0</v>
      </c>
      <c r="EC103" s="359" t="str">
        <f t="shared" si="2144"/>
        <v>CUMPLE</v>
      </c>
      <c r="ED103" s="358">
        <f>ROUND(EA103*(1+DZ$181+DZ$182+DZ$183+DZ$188),0)</f>
        <v>0</v>
      </c>
      <c r="EE103" s="360">
        <f t="shared" si="2145"/>
        <v>0</v>
      </c>
      <c r="EF103" s="282">
        <f t="shared" si="2146"/>
        <v>470</v>
      </c>
      <c r="EG103" s="267">
        <v>7576</v>
      </c>
      <c r="EH103" s="268">
        <f t="shared" si="2147"/>
        <v>7576</v>
      </c>
      <c r="EI103" s="268">
        <f t="shared" si="2148"/>
        <v>9849</v>
      </c>
      <c r="EJ103" s="269" t="str">
        <f t="shared" si="2149"/>
        <v>CUMPLE</v>
      </c>
      <c r="EK103" s="268">
        <f>ROUND(EH103*(1+EG$181+EG$182+EG$183+EG$188),0)</f>
        <v>10439</v>
      </c>
      <c r="EL103" s="270">
        <f t="shared" si="2150"/>
        <v>4906330</v>
      </c>
      <c r="EM103" s="367">
        <f t="shared" si="2151"/>
        <v>470</v>
      </c>
      <c r="EN103" s="357"/>
      <c r="EO103" s="358">
        <f t="shared" si="2152"/>
        <v>0</v>
      </c>
      <c r="EP103" s="358">
        <f t="shared" si="2153"/>
        <v>0</v>
      </c>
      <c r="EQ103" s="359" t="str">
        <f t="shared" si="2154"/>
        <v>CUMPLE</v>
      </c>
      <c r="ER103" s="358">
        <f>ROUND(EO103*(1+EN$181+EN$182+EN$183+EN$188),0)</f>
        <v>0</v>
      </c>
      <c r="ES103" s="360">
        <f t="shared" si="2155"/>
        <v>0</v>
      </c>
      <c r="ET103" s="282">
        <f t="shared" si="2156"/>
        <v>470</v>
      </c>
      <c r="EU103" s="267">
        <v>7973</v>
      </c>
      <c r="EV103" s="268">
        <f t="shared" si="2157"/>
        <v>7973</v>
      </c>
      <c r="EW103" s="268">
        <f t="shared" si="2158"/>
        <v>10365</v>
      </c>
      <c r="EX103" s="269" t="str">
        <f t="shared" si="2159"/>
        <v>CUMPLE</v>
      </c>
      <c r="EY103" s="268">
        <f>ROUND(EV103*(1+EU$181+EU$182+EU$183+EU$188),0)</f>
        <v>10986</v>
      </c>
      <c r="EZ103" s="270">
        <f t="shared" si="2160"/>
        <v>5163420</v>
      </c>
      <c r="FA103" s="282">
        <f t="shared" si="2161"/>
        <v>470</v>
      </c>
      <c r="FB103" s="196">
        <v>7798</v>
      </c>
      <c r="FC103" s="268">
        <f t="shared" si="2162"/>
        <v>7798</v>
      </c>
      <c r="FD103" s="268">
        <f t="shared" si="2163"/>
        <v>10137</v>
      </c>
      <c r="FE103" s="269" t="str">
        <f t="shared" si="2164"/>
        <v>CUMPLE</v>
      </c>
      <c r="FF103" s="268">
        <f>ROUND(FC103*(1+FB$181+FB$182+FB$183+FB$188),0)</f>
        <v>10745</v>
      </c>
      <c r="FG103" s="270">
        <f t="shared" si="2165"/>
        <v>5050150</v>
      </c>
      <c r="FH103" s="282">
        <f t="shared" si="2166"/>
        <v>470</v>
      </c>
      <c r="FI103" s="267">
        <v>7666</v>
      </c>
      <c r="FJ103" s="268">
        <f t="shared" si="2167"/>
        <v>7666</v>
      </c>
      <c r="FK103" s="268">
        <f t="shared" si="2168"/>
        <v>9966</v>
      </c>
      <c r="FL103" s="269" t="str">
        <f t="shared" si="2169"/>
        <v>CUMPLE</v>
      </c>
      <c r="FM103" s="268">
        <f>ROUND(FJ103*(1+FI$181+FI$182+FI$183+FI$188),0)</f>
        <v>10563</v>
      </c>
      <c r="FN103" s="270">
        <f t="shared" si="2170"/>
        <v>4964610</v>
      </c>
      <c r="FO103" s="282">
        <f t="shared" si="2171"/>
        <v>470</v>
      </c>
      <c r="FP103" s="267" t="s">
        <v>887</v>
      </c>
      <c r="FQ103" s="268">
        <f t="shared" si="2172"/>
        <v>7606</v>
      </c>
      <c r="FR103" s="268">
        <f t="shared" si="2173"/>
        <v>9888</v>
      </c>
      <c r="FS103" s="269" t="str">
        <f t="shared" si="2174"/>
        <v>CUMPLE</v>
      </c>
      <c r="FT103" s="268">
        <f>ROUND(FQ103*(1+FP$181+FP$182+FP$183+FP$188),0)</f>
        <v>10480</v>
      </c>
      <c r="FU103" s="270">
        <f t="shared" si="2175"/>
        <v>4925600</v>
      </c>
      <c r="FV103" s="282">
        <f t="shared" si="2176"/>
        <v>470</v>
      </c>
      <c r="FW103" s="267">
        <v>7733</v>
      </c>
      <c r="FX103" s="268">
        <f t="shared" si="2177"/>
        <v>7733</v>
      </c>
      <c r="FY103" s="268">
        <f t="shared" si="2178"/>
        <v>10053</v>
      </c>
      <c r="FZ103" s="269" t="str">
        <f t="shared" si="2179"/>
        <v>CUMPLE</v>
      </c>
      <c r="GA103" s="268">
        <f>ROUND(FX103*(1+FW$181+FW$182+FW$183+FW$188),0)</f>
        <v>10655</v>
      </c>
      <c r="GB103" s="270">
        <f t="shared" si="2180"/>
        <v>5007850</v>
      </c>
      <c r="GC103" s="367">
        <f t="shared" si="2181"/>
        <v>470</v>
      </c>
      <c r="GD103" s="357"/>
      <c r="GE103" s="358">
        <f t="shared" si="2182"/>
        <v>0</v>
      </c>
      <c r="GF103" s="358">
        <f t="shared" si="2183"/>
        <v>0</v>
      </c>
      <c r="GG103" s="359" t="str">
        <f t="shared" si="2184"/>
        <v>CUMPLE</v>
      </c>
      <c r="GH103" s="358">
        <f>ROUND(GE103*(1+GD$181+GD$182+GD$183+GD$188),0)</f>
        <v>0</v>
      </c>
      <c r="GI103" s="360">
        <f t="shared" si="2185"/>
        <v>0</v>
      </c>
      <c r="GJ103" s="282">
        <f t="shared" si="2186"/>
        <v>470</v>
      </c>
      <c r="GK103" s="196">
        <v>7821</v>
      </c>
      <c r="GL103" s="268">
        <f t="shared" si="2187"/>
        <v>7821</v>
      </c>
      <c r="GM103" s="268">
        <f t="shared" si="2188"/>
        <v>10167</v>
      </c>
      <c r="GN103" s="269" t="str">
        <f t="shared" si="2189"/>
        <v>CUMPLE</v>
      </c>
      <c r="GO103" s="268">
        <f>ROUND(GL103*(1+GK$181+GK$182+GK$183+GK$188),0)</f>
        <v>10776</v>
      </c>
      <c r="GP103" s="270">
        <f t="shared" si="2190"/>
        <v>5064720</v>
      </c>
      <c r="GQ103" s="282">
        <f t="shared" si="2191"/>
        <v>470</v>
      </c>
      <c r="GR103" s="407">
        <v>7837</v>
      </c>
      <c r="GS103" s="268">
        <f t="shared" si="2192"/>
        <v>7837</v>
      </c>
      <c r="GT103" s="268">
        <f t="shared" si="2193"/>
        <v>10188</v>
      </c>
      <c r="GU103" s="269" t="str">
        <f t="shared" si="2194"/>
        <v>CUMPLE</v>
      </c>
      <c r="GV103" s="268">
        <f>ROUND(GS103*(1+GR$181+GR$182+GR$183+GR$188),0)</f>
        <v>10798</v>
      </c>
      <c r="GW103" s="270">
        <f t="shared" si="2195"/>
        <v>5075060</v>
      </c>
      <c r="GX103" s="367">
        <f t="shared" si="2196"/>
        <v>470</v>
      </c>
      <c r="GY103" s="357"/>
      <c r="GZ103" s="358">
        <f t="shared" si="2197"/>
        <v>0</v>
      </c>
      <c r="HA103" s="358">
        <f t="shared" si="2198"/>
        <v>0</v>
      </c>
      <c r="HB103" s="359" t="str">
        <f t="shared" si="2199"/>
        <v>CUMPLE</v>
      </c>
      <c r="HC103" s="358">
        <f>ROUND(GZ103*(1+GY$181+GY$182+GY$183+GY$188),0)</f>
        <v>0</v>
      </c>
      <c r="HD103" s="360">
        <f t="shared" si="2200"/>
        <v>0</v>
      </c>
      <c r="HE103" s="282">
        <f t="shared" si="2201"/>
        <v>470</v>
      </c>
      <c r="HF103" s="411">
        <v>7755</v>
      </c>
      <c r="HG103" s="268">
        <f t="shared" si="2202"/>
        <v>7755</v>
      </c>
      <c r="HH103" s="268">
        <f t="shared" si="2203"/>
        <v>10082</v>
      </c>
      <c r="HI103" s="269" t="str">
        <f t="shared" si="2204"/>
        <v>CUMPLE</v>
      </c>
      <c r="HJ103" s="268">
        <f>ROUND(HG103*(1+HF$181+HF$182+HF$183+HF$188),0)</f>
        <v>10685</v>
      </c>
      <c r="HK103" s="270">
        <f t="shared" si="2205"/>
        <v>5021950</v>
      </c>
      <c r="HL103" s="282">
        <f t="shared" si="2206"/>
        <v>470</v>
      </c>
      <c r="HM103" s="417">
        <v>7820</v>
      </c>
      <c r="HN103" s="268">
        <f t="shared" si="2207"/>
        <v>7820</v>
      </c>
      <c r="HO103" s="268">
        <f t="shared" si="2208"/>
        <v>10166</v>
      </c>
      <c r="HP103" s="269" t="str">
        <f t="shared" si="2209"/>
        <v>CUMPLE</v>
      </c>
      <c r="HQ103" s="268">
        <f>ROUND(HN103*(1+HM$181+HM$182+HM$183+HM$188),0)</f>
        <v>10775</v>
      </c>
      <c r="HR103" s="270">
        <f t="shared" si="2210"/>
        <v>5064250</v>
      </c>
      <c r="HS103" s="282">
        <f t="shared" si="2211"/>
        <v>470</v>
      </c>
      <c r="HT103" s="196">
        <v>7789</v>
      </c>
      <c r="HU103" s="268">
        <f t="shared" si="2212"/>
        <v>7789</v>
      </c>
      <c r="HV103" s="268">
        <f t="shared" si="2213"/>
        <v>10126</v>
      </c>
      <c r="HW103" s="269" t="str">
        <f t="shared" si="2214"/>
        <v>CUMPLE</v>
      </c>
      <c r="HX103" s="268">
        <f>ROUND(HU103*(1+HT$181+HT$182+HT$183+HT$188),0)</f>
        <v>10732</v>
      </c>
      <c r="HY103" s="270">
        <f t="shared" si="2215"/>
        <v>5044040</v>
      </c>
      <c r="HZ103" s="367">
        <f t="shared" si="2216"/>
        <v>470</v>
      </c>
      <c r="IA103" s="357"/>
      <c r="IB103" s="358">
        <f t="shared" si="2217"/>
        <v>0</v>
      </c>
      <c r="IC103" s="358">
        <f t="shared" si="2218"/>
        <v>0</v>
      </c>
      <c r="ID103" s="359" t="str">
        <f t="shared" si="2219"/>
        <v>CUMPLE</v>
      </c>
      <c r="IE103" s="358">
        <f>ROUND(IB103*(1+IA$181+IA$182+IA$183+IA$188),0)</f>
        <v>0</v>
      </c>
      <c r="IF103" s="360">
        <f t="shared" si="2220"/>
        <v>0</v>
      </c>
    </row>
    <row r="104" spans="1:240" ht="30" customHeight="1" x14ac:dyDescent="0.3">
      <c r="A104" s="174"/>
      <c r="B104" s="184">
        <v>10</v>
      </c>
      <c r="C104" s="187" t="s">
        <v>608</v>
      </c>
      <c r="D104" s="200" t="s">
        <v>707</v>
      </c>
      <c r="E104" s="187" t="s">
        <v>644</v>
      </c>
      <c r="F104" s="202"/>
      <c r="G104" s="201"/>
      <c r="H104" s="203"/>
      <c r="J104" s="364" t="s">
        <v>644</v>
      </c>
      <c r="K104" s="365"/>
      <c r="L104" s="365" t="s">
        <v>644</v>
      </c>
      <c r="M104" s="365" t="s">
        <v>644</v>
      </c>
      <c r="N104" s="365" t="s">
        <v>644</v>
      </c>
      <c r="O104" s="365" t="s">
        <v>644</v>
      </c>
      <c r="P104" s="366" t="s">
        <v>644</v>
      </c>
      <c r="Q104" s="279" t="s">
        <v>644</v>
      </c>
      <c r="R104" s="431"/>
      <c r="S104" s="280" t="s">
        <v>644</v>
      </c>
      <c r="T104" s="280" t="s">
        <v>644</v>
      </c>
      <c r="U104" s="280" t="s">
        <v>644</v>
      </c>
      <c r="V104" s="280" t="s">
        <v>644</v>
      </c>
      <c r="W104" s="281" t="s">
        <v>644</v>
      </c>
      <c r="X104" s="279" t="s">
        <v>644</v>
      </c>
      <c r="Y104" s="431"/>
      <c r="Z104" s="280" t="s">
        <v>644</v>
      </c>
      <c r="AA104" s="280" t="s">
        <v>644</v>
      </c>
      <c r="AB104" s="280" t="s">
        <v>644</v>
      </c>
      <c r="AC104" s="280" t="s">
        <v>644</v>
      </c>
      <c r="AD104" s="281" t="s">
        <v>644</v>
      </c>
      <c r="AE104" s="279" t="s">
        <v>644</v>
      </c>
      <c r="AF104" s="431"/>
      <c r="AG104" s="280" t="s">
        <v>644</v>
      </c>
      <c r="AH104" s="280" t="s">
        <v>644</v>
      </c>
      <c r="AI104" s="280" t="s">
        <v>644</v>
      </c>
      <c r="AJ104" s="280" t="s">
        <v>644</v>
      </c>
      <c r="AK104" s="281" t="s">
        <v>644</v>
      </c>
      <c r="AL104" s="364" t="s">
        <v>644</v>
      </c>
      <c r="AM104" s="365"/>
      <c r="AN104" s="365" t="s">
        <v>644</v>
      </c>
      <c r="AO104" s="365" t="s">
        <v>644</v>
      </c>
      <c r="AP104" s="365" t="s">
        <v>644</v>
      </c>
      <c r="AQ104" s="365" t="s">
        <v>644</v>
      </c>
      <c r="AR104" s="366" t="s">
        <v>644</v>
      </c>
      <c r="AS104" s="279" t="s">
        <v>644</v>
      </c>
      <c r="AT104" s="187"/>
      <c r="AU104" s="280" t="s">
        <v>644</v>
      </c>
      <c r="AV104" s="280" t="s">
        <v>644</v>
      </c>
      <c r="AW104" s="280" t="s">
        <v>644</v>
      </c>
      <c r="AX104" s="280" t="s">
        <v>644</v>
      </c>
      <c r="AY104" s="281" t="s">
        <v>644</v>
      </c>
      <c r="AZ104" s="279" t="s">
        <v>644</v>
      </c>
      <c r="BA104" s="431"/>
      <c r="BB104" s="280" t="s">
        <v>644</v>
      </c>
      <c r="BC104" s="280" t="s">
        <v>644</v>
      </c>
      <c r="BD104" s="280" t="s">
        <v>644</v>
      </c>
      <c r="BE104" s="280" t="s">
        <v>644</v>
      </c>
      <c r="BF104" s="281" t="s">
        <v>644</v>
      </c>
      <c r="BG104" s="279" t="s">
        <v>644</v>
      </c>
      <c r="BH104" s="431"/>
      <c r="BI104" s="280" t="s">
        <v>644</v>
      </c>
      <c r="BJ104" s="280" t="s">
        <v>644</v>
      </c>
      <c r="BK104" s="280" t="s">
        <v>644</v>
      </c>
      <c r="BL104" s="280" t="s">
        <v>644</v>
      </c>
      <c r="BM104" s="281" t="s">
        <v>644</v>
      </c>
      <c r="BN104" s="279" t="s">
        <v>644</v>
      </c>
      <c r="BO104" s="201"/>
      <c r="BP104" s="280" t="s">
        <v>644</v>
      </c>
      <c r="BQ104" s="280" t="s">
        <v>644</v>
      </c>
      <c r="BR104" s="280" t="s">
        <v>644</v>
      </c>
      <c r="BS104" s="280" t="s">
        <v>644</v>
      </c>
      <c r="BT104" s="281" t="s">
        <v>644</v>
      </c>
      <c r="BU104" s="279" t="s">
        <v>644</v>
      </c>
      <c r="BV104" s="431"/>
      <c r="BW104" s="280" t="s">
        <v>644</v>
      </c>
      <c r="BX104" s="280" t="s">
        <v>644</v>
      </c>
      <c r="BY104" s="280" t="s">
        <v>644</v>
      </c>
      <c r="BZ104" s="280" t="s">
        <v>644</v>
      </c>
      <c r="CA104" s="281" t="s">
        <v>644</v>
      </c>
      <c r="CB104" s="279" t="s">
        <v>644</v>
      </c>
      <c r="CC104" s="431"/>
      <c r="CD104" s="280" t="s">
        <v>644</v>
      </c>
      <c r="CE104" s="280" t="s">
        <v>644</v>
      </c>
      <c r="CF104" s="280" t="s">
        <v>644</v>
      </c>
      <c r="CG104" s="280" t="s">
        <v>644</v>
      </c>
      <c r="CH104" s="281" t="s">
        <v>644</v>
      </c>
      <c r="CI104" s="279" t="s">
        <v>644</v>
      </c>
      <c r="CJ104" s="431"/>
      <c r="CK104" s="280" t="s">
        <v>644</v>
      </c>
      <c r="CL104" s="280" t="s">
        <v>644</v>
      </c>
      <c r="CM104" s="280" t="s">
        <v>644</v>
      </c>
      <c r="CN104" s="280" t="s">
        <v>644</v>
      </c>
      <c r="CO104" s="281" t="s">
        <v>644</v>
      </c>
      <c r="CP104" s="279" t="s">
        <v>644</v>
      </c>
      <c r="CQ104" s="431"/>
      <c r="CR104" s="280" t="s">
        <v>644</v>
      </c>
      <c r="CS104" s="280" t="s">
        <v>644</v>
      </c>
      <c r="CT104" s="280" t="s">
        <v>644</v>
      </c>
      <c r="CU104" s="280" t="s">
        <v>644</v>
      </c>
      <c r="CV104" s="281" t="s">
        <v>644</v>
      </c>
      <c r="CW104" s="279" t="s">
        <v>644</v>
      </c>
      <c r="CX104" s="431"/>
      <c r="CY104" s="280" t="s">
        <v>644</v>
      </c>
      <c r="CZ104" s="280" t="s">
        <v>644</v>
      </c>
      <c r="DA104" s="280" t="s">
        <v>644</v>
      </c>
      <c r="DB104" s="280" t="s">
        <v>644</v>
      </c>
      <c r="DC104" s="281" t="s">
        <v>644</v>
      </c>
      <c r="DD104" s="279" t="s">
        <v>644</v>
      </c>
      <c r="DE104" s="431"/>
      <c r="DF104" s="280" t="s">
        <v>644</v>
      </c>
      <c r="DG104" s="280" t="s">
        <v>644</v>
      </c>
      <c r="DH104" s="280" t="s">
        <v>644</v>
      </c>
      <c r="DI104" s="280" t="s">
        <v>644</v>
      </c>
      <c r="DJ104" s="281" t="s">
        <v>644</v>
      </c>
      <c r="DK104" s="279" t="s">
        <v>644</v>
      </c>
      <c r="DL104" s="431"/>
      <c r="DM104" s="280" t="s">
        <v>644</v>
      </c>
      <c r="DN104" s="280" t="s">
        <v>644</v>
      </c>
      <c r="DO104" s="280" t="s">
        <v>644</v>
      </c>
      <c r="DP104" s="280" t="s">
        <v>644</v>
      </c>
      <c r="DQ104" s="281" t="s">
        <v>644</v>
      </c>
      <c r="DR104" s="364" t="s">
        <v>644</v>
      </c>
      <c r="DS104" s="365"/>
      <c r="DT104" s="365" t="s">
        <v>644</v>
      </c>
      <c r="DU104" s="365" t="s">
        <v>644</v>
      </c>
      <c r="DV104" s="365" t="s">
        <v>644</v>
      </c>
      <c r="DW104" s="365" t="s">
        <v>644</v>
      </c>
      <c r="DX104" s="366" t="s">
        <v>644</v>
      </c>
      <c r="DY104" s="364" t="s">
        <v>644</v>
      </c>
      <c r="DZ104" s="365"/>
      <c r="EA104" s="365" t="s">
        <v>644</v>
      </c>
      <c r="EB104" s="365" t="s">
        <v>644</v>
      </c>
      <c r="EC104" s="365" t="s">
        <v>644</v>
      </c>
      <c r="ED104" s="365" t="s">
        <v>644</v>
      </c>
      <c r="EE104" s="366" t="s">
        <v>644</v>
      </c>
      <c r="EF104" s="279" t="s">
        <v>644</v>
      </c>
      <c r="EG104" s="431"/>
      <c r="EH104" s="280" t="s">
        <v>644</v>
      </c>
      <c r="EI104" s="280" t="s">
        <v>644</v>
      </c>
      <c r="EJ104" s="280" t="s">
        <v>644</v>
      </c>
      <c r="EK104" s="280" t="s">
        <v>644</v>
      </c>
      <c r="EL104" s="281" t="s">
        <v>644</v>
      </c>
      <c r="EM104" s="364" t="s">
        <v>644</v>
      </c>
      <c r="EN104" s="365"/>
      <c r="EO104" s="365" t="s">
        <v>644</v>
      </c>
      <c r="EP104" s="365" t="s">
        <v>644</v>
      </c>
      <c r="EQ104" s="365" t="s">
        <v>644</v>
      </c>
      <c r="ER104" s="365" t="s">
        <v>644</v>
      </c>
      <c r="ES104" s="366" t="s">
        <v>644</v>
      </c>
      <c r="ET104" s="279" t="s">
        <v>644</v>
      </c>
      <c r="EU104" s="431"/>
      <c r="EV104" s="280" t="s">
        <v>644</v>
      </c>
      <c r="EW104" s="280" t="s">
        <v>644</v>
      </c>
      <c r="EX104" s="280" t="s">
        <v>644</v>
      </c>
      <c r="EY104" s="280" t="s">
        <v>644</v>
      </c>
      <c r="EZ104" s="281" t="s">
        <v>644</v>
      </c>
      <c r="FA104" s="279" t="s">
        <v>644</v>
      </c>
      <c r="FB104" s="201"/>
      <c r="FC104" s="280" t="s">
        <v>644</v>
      </c>
      <c r="FD104" s="280" t="s">
        <v>644</v>
      </c>
      <c r="FE104" s="280" t="s">
        <v>644</v>
      </c>
      <c r="FF104" s="280" t="s">
        <v>644</v>
      </c>
      <c r="FG104" s="281" t="s">
        <v>644</v>
      </c>
      <c r="FH104" s="279" t="s">
        <v>644</v>
      </c>
      <c r="FI104" s="280"/>
      <c r="FJ104" s="280" t="s">
        <v>644</v>
      </c>
      <c r="FK104" s="280" t="s">
        <v>644</v>
      </c>
      <c r="FL104" s="280" t="s">
        <v>644</v>
      </c>
      <c r="FM104" s="280" t="s">
        <v>644</v>
      </c>
      <c r="FN104" s="281" t="s">
        <v>644</v>
      </c>
      <c r="FO104" s="279" t="s">
        <v>644</v>
      </c>
      <c r="FP104" s="280"/>
      <c r="FQ104" s="280" t="s">
        <v>644</v>
      </c>
      <c r="FR104" s="280" t="s">
        <v>644</v>
      </c>
      <c r="FS104" s="280" t="s">
        <v>644</v>
      </c>
      <c r="FT104" s="280" t="s">
        <v>644</v>
      </c>
      <c r="FU104" s="281" t="s">
        <v>644</v>
      </c>
      <c r="FV104" s="279" t="s">
        <v>644</v>
      </c>
      <c r="FW104" s="280"/>
      <c r="FX104" s="280" t="s">
        <v>644</v>
      </c>
      <c r="FY104" s="280" t="s">
        <v>644</v>
      </c>
      <c r="FZ104" s="280" t="s">
        <v>644</v>
      </c>
      <c r="GA104" s="280" t="s">
        <v>644</v>
      </c>
      <c r="GB104" s="281" t="s">
        <v>644</v>
      </c>
      <c r="GC104" s="364" t="s">
        <v>644</v>
      </c>
      <c r="GD104" s="365"/>
      <c r="GE104" s="365" t="s">
        <v>644</v>
      </c>
      <c r="GF104" s="365" t="s">
        <v>644</v>
      </c>
      <c r="GG104" s="365" t="s">
        <v>644</v>
      </c>
      <c r="GH104" s="365" t="s">
        <v>644</v>
      </c>
      <c r="GI104" s="366" t="s">
        <v>644</v>
      </c>
      <c r="GJ104" s="279" t="s">
        <v>644</v>
      </c>
      <c r="GK104" s="201"/>
      <c r="GL104" s="280" t="s">
        <v>644</v>
      </c>
      <c r="GM104" s="280" t="s">
        <v>644</v>
      </c>
      <c r="GN104" s="280" t="s">
        <v>644</v>
      </c>
      <c r="GO104" s="280" t="s">
        <v>644</v>
      </c>
      <c r="GP104" s="281" t="s">
        <v>644</v>
      </c>
      <c r="GQ104" s="279" t="s">
        <v>644</v>
      </c>
      <c r="GR104" s="201"/>
      <c r="GS104" s="280" t="s">
        <v>644</v>
      </c>
      <c r="GT104" s="280" t="s">
        <v>644</v>
      </c>
      <c r="GU104" s="280" t="s">
        <v>644</v>
      </c>
      <c r="GV104" s="280" t="s">
        <v>644</v>
      </c>
      <c r="GW104" s="281" t="s">
        <v>644</v>
      </c>
      <c r="GX104" s="364" t="s">
        <v>644</v>
      </c>
      <c r="GY104" s="365"/>
      <c r="GZ104" s="365" t="s">
        <v>644</v>
      </c>
      <c r="HA104" s="365" t="s">
        <v>644</v>
      </c>
      <c r="HB104" s="365" t="s">
        <v>644</v>
      </c>
      <c r="HC104" s="365" t="s">
        <v>644</v>
      </c>
      <c r="HD104" s="366" t="s">
        <v>644</v>
      </c>
      <c r="HE104" s="279" t="s">
        <v>644</v>
      </c>
      <c r="HF104" s="414"/>
      <c r="HG104" s="280" t="s">
        <v>644</v>
      </c>
      <c r="HH104" s="280" t="s">
        <v>644</v>
      </c>
      <c r="HI104" s="280" t="s">
        <v>644</v>
      </c>
      <c r="HJ104" s="280" t="s">
        <v>644</v>
      </c>
      <c r="HK104" s="281" t="s">
        <v>644</v>
      </c>
      <c r="HL104" s="279" t="s">
        <v>644</v>
      </c>
      <c r="HM104" s="280"/>
      <c r="HN104" s="280" t="s">
        <v>644</v>
      </c>
      <c r="HO104" s="280" t="s">
        <v>644</v>
      </c>
      <c r="HP104" s="280" t="s">
        <v>644</v>
      </c>
      <c r="HQ104" s="280" t="s">
        <v>644</v>
      </c>
      <c r="HR104" s="281" t="s">
        <v>644</v>
      </c>
      <c r="HS104" s="279" t="s">
        <v>644</v>
      </c>
      <c r="HT104" s="423">
        <v>0</v>
      </c>
      <c r="HU104" s="280" t="s">
        <v>644</v>
      </c>
      <c r="HV104" s="280" t="s">
        <v>644</v>
      </c>
      <c r="HW104" s="280" t="s">
        <v>644</v>
      </c>
      <c r="HX104" s="280" t="s">
        <v>644</v>
      </c>
      <c r="HY104" s="281" t="s">
        <v>644</v>
      </c>
      <c r="HZ104" s="364" t="s">
        <v>644</v>
      </c>
      <c r="IA104" s="365"/>
      <c r="IB104" s="365" t="s">
        <v>644</v>
      </c>
      <c r="IC104" s="365" t="s">
        <v>644</v>
      </c>
      <c r="ID104" s="365" t="s">
        <v>644</v>
      </c>
      <c r="IE104" s="365" t="s">
        <v>644</v>
      </c>
      <c r="IF104" s="366" t="s">
        <v>644</v>
      </c>
    </row>
    <row r="105" spans="1:240" ht="30" customHeight="1" x14ac:dyDescent="0.3">
      <c r="A105" s="174"/>
      <c r="B105" s="192">
        <v>10.000999999999999</v>
      </c>
      <c r="C105" s="193">
        <v>12065</v>
      </c>
      <c r="D105" s="194" t="s">
        <v>708</v>
      </c>
      <c r="E105" s="193" t="s">
        <v>709</v>
      </c>
      <c r="F105" s="195">
        <v>30</v>
      </c>
      <c r="G105" s="196">
        <v>117355</v>
      </c>
      <c r="H105" s="197">
        <f>ROUND(G105*(1+$F$188),0)</f>
        <v>152562</v>
      </c>
      <c r="J105" s="356">
        <f>+$F105</f>
        <v>30</v>
      </c>
      <c r="K105" s="357"/>
      <c r="L105" s="358">
        <f t="shared" si="1732"/>
        <v>0</v>
      </c>
      <c r="M105" s="358">
        <f t="shared" si="1733"/>
        <v>0</v>
      </c>
      <c r="N105" s="359" t="str">
        <f t="shared" ref="N105" si="2221">IF(M105&gt;$H105,"SOBRE PASA","CUMPLE")</f>
        <v>CUMPLE</v>
      </c>
      <c r="O105" s="358">
        <f>ROUND(L105*(1+K$181+K$182+K$183+K$188),0)</f>
        <v>0</v>
      </c>
      <c r="P105" s="360">
        <f t="shared" si="1736"/>
        <v>0</v>
      </c>
      <c r="Q105" s="266">
        <f>+$F105</f>
        <v>30</v>
      </c>
      <c r="R105" s="267">
        <v>109816</v>
      </c>
      <c r="S105" s="268">
        <f t="shared" ref="S105" si="2222">ROUND(R105,0)</f>
        <v>109816</v>
      </c>
      <c r="T105" s="268">
        <f t="shared" ref="T105" si="2223">ROUND(S105*(1+R$188),0)</f>
        <v>142761</v>
      </c>
      <c r="U105" s="269" t="str">
        <f t="shared" ref="U105" si="2224">IF(T105&gt;$H105,"SOBRE PASA","CUMPLE")</f>
        <v>CUMPLE</v>
      </c>
      <c r="V105" s="268">
        <f>ROUND(S105*(1+R$181+R$182+R$183+R$188),0)</f>
        <v>151312</v>
      </c>
      <c r="W105" s="270">
        <f t="shared" ref="W105" si="2225">ROUND(V105*Q105,0)</f>
        <v>4539360</v>
      </c>
      <c r="X105" s="266">
        <f>+$F105</f>
        <v>30</v>
      </c>
      <c r="Y105" s="267">
        <v>117300</v>
      </c>
      <c r="Z105" s="268">
        <f t="shared" ref="Z105" si="2226">ROUND(Y105,0)</f>
        <v>117300</v>
      </c>
      <c r="AA105" s="268">
        <f t="shared" ref="AA105" si="2227">ROUND(Z105*(1+Y$188),0)</f>
        <v>152490</v>
      </c>
      <c r="AB105" s="269" t="str">
        <f t="shared" ref="AB105" si="2228">IF(AA105&gt;$H105,"SOBRE PASA","CUMPLE")</f>
        <v>CUMPLE</v>
      </c>
      <c r="AC105" s="268">
        <f>ROUND(Z105*(1+Y$181+Y$182+Y$183+Y$188),0)</f>
        <v>161624</v>
      </c>
      <c r="AD105" s="270">
        <f t="shared" ref="AD105" si="2229">ROUND(AC105*X105,0)</f>
        <v>4848720</v>
      </c>
      <c r="AE105" s="266">
        <f>+$F105</f>
        <v>30</v>
      </c>
      <c r="AF105" s="267">
        <v>108671</v>
      </c>
      <c r="AG105" s="268">
        <f t="shared" ref="AG105" si="2230">ROUND(AF105,0)</f>
        <v>108671</v>
      </c>
      <c r="AH105" s="268">
        <f t="shared" ref="AH105" si="2231">ROUND(AG105*(1+AF$188),0)</f>
        <v>141272</v>
      </c>
      <c r="AI105" s="269" t="str">
        <f t="shared" ref="AI105" si="2232">IF(AH105&gt;$H105,"SOBRE PASA","CUMPLE")</f>
        <v>CUMPLE</v>
      </c>
      <c r="AJ105" s="268">
        <f>ROUND(AG105*(1+AF$181+AF$182+AF$183+AF$188),0)</f>
        <v>149734</v>
      </c>
      <c r="AK105" s="270">
        <f t="shared" ref="AK105" si="2233">ROUND(AJ105*AE105,0)</f>
        <v>4492020</v>
      </c>
      <c r="AL105" s="356">
        <f>+$F105</f>
        <v>30</v>
      </c>
      <c r="AM105" s="357"/>
      <c r="AN105" s="358">
        <f t="shared" ref="AN105" si="2234">ROUND(AM105,0)</f>
        <v>0</v>
      </c>
      <c r="AO105" s="358">
        <f t="shared" ref="AO105" si="2235">ROUND(AN105*(1+AM$188),0)</f>
        <v>0</v>
      </c>
      <c r="AP105" s="359" t="str">
        <f t="shared" ref="AP105" si="2236">IF(AO105&gt;$H105,"SOBRE PASA","CUMPLE")</f>
        <v>CUMPLE</v>
      </c>
      <c r="AQ105" s="358">
        <f>ROUND(AN105*(1+AM$181+AM$182+AM$183+AM$188),0)</f>
        <v>0</v>
      </c>
      <c r="AR105" s="360">
        <f t="shared" ref="AR105" si="2237">ROUND(AQ105*AL105,0)</f>
        <v>0</v>
      </c>
      <c r="AS105" s="266">
        <f>+$F105</f>
        <v>30</v>
      </c>
      <c r="AT105" s="434">
        <v>106086</v>
      </c>
      <c r="AU105" s="268">
        <f t="shared" ref="AU105" si="2238">ROUND(AT105,0)</f>
        <v>106086</v>
      </c>
      <c r="AV105" s="268">
        <f t="shared" ref="AV105" si="2239">ROUND(AU105*(1+AT$188),0)</f>
        <v>137912</v>
      </c>
      <c r="AW105" s="269" t="str">
        <f t="shared" ref="AW105" si="2240">IF(AV105&gt;$H105,"SOBRE PASA","CUMPLE")</f>
        <v>CUMPLE</v>
      </c>
      <c r="AX105" s="268">
        <f>ROUND(AU105*(1+AT$181+AT$182+AT$183+AT$188),0)</f>
        <v>146172</v>
      </c>
      <c r="AY105" s="270">
        <f t="shared" ref="AY105" si="2241">ROUND(AX105*AS105,0)</f>
        <v>4385160</v>
      </c>
      <c r="AZ105" s="266">
        <f>+$F105</f>
        <v>30</v>
      </c>
      <c r="BA105" s="439">
        <v>111640</v>
      </c>
      <c r="BB105" s="268">
        <f t="shared" ref="BB105" si="2242">ROUND(BA105,0)</f>
        <v>111640</v>
      </c>
      <c r="BC105" s="268">
        <f t="shared" ref="BC105" si="2243">ROUND(BB105*(1+BA$188),0)</f>
        <v>145132</v>
      </c>
      <c r="BD105" s="269" t="str">
        <f t="shared" ref="BD105" si="2244">IF(BC105&gt;$H105,"SOBRE PASA","CUMPLE")</f>
        <v>CUMPLE</v>
      </c>
      <c r="BE105" s="268">
        <f>ROUND(BB105*(1+BA$181+BA$182+BA$183+BA$188),0)</f>
        <v>153825</v>
      </c>
      <c r="BF105" s="270">
        <f t="shared" ref="BF105" si="2245">ROUND(BE105*AZ105,0)</f>
        <v>4614750</v>
      </c>
      <c r="BG105" s="266">
        <f>+$F105</f>
        <v>30</v>
      </c>
      <c r="BH105" s="196">
        <v>110899</v>
      </c>
      <c r="BI105" s="268">
        <f t="shared" ref="BI105" si="2246">ROUND(BH105,0)</f>
        <v>110899</v>
      </c>
      <c r="BJ105" s="268">
        <f t="shared" ref="BJ105" si="2247">ROUND(BI105*(1+BH$188),0)</f>
        <v>144169</v>
      </c>
      <c r="BK105" s="269" t="str">
        <f t="shared" ref="BK105" si="2248">IF(BJ105&gt;$H105,"SOBRE PASA","CUMPLE")</f>
        <v>CUMPLE</v>
      </c>
      <c r="BL105" s="268">
        <f>ROUND(BI105*(1+BH$181+BH$182+BH$183+BH$188),0)</f>
        <v>152804</v>
      </c>
      <c r="BM105" s="270">
        <f t="shared" ref="BM105" si="2249">ROUND(BL105*BG105,0)</f>
        <v>4584120</v>
      </c>
      <c r="BN105" s="266">
        <f>+$F105</f>
        <v>30</v>
      </c>
      <c r="BO105" s="196">
        <v>106438</v>
      </c>
      <c r="BP105" s="268">
        <f t="shared" ref="BP105" si="2250">ROUND(BO105,0)</f>
        <v>106438</v>
      </c>
      <c r="BQ105" s="268">
        <f t="shared" ref="BQ105" si="2251">ROUND(BP105*(1+BO$188),0)</f>
        <v>138369</v>
      </c>
      <c r="BR105" s="269" t="str">
        <f t="shared" ref="BR105" si="2252">IF(BQ105&gt;$H105,"SOBRE PASA","CUMPLE")</f>
        <v>CUMPLE</v>
      </c>
      <c r="BS105" s="268">
        <f>ROUND(BP105*(1+BO$181+BO$182+BO$183+BO$188),0)</f>
        <v>146657</v>
      </c>
      <c r="BT105" s="270">
        <f t="shared" ref="BT105" si="2253">ROUND(BS105*BN105,0)</f>
        <v>4399710</v>
      </c>
      <c r="BU105" s="266">
        <f>+$F105</f>
        <v>30</v>
      </c>
      <c r="BV105" s="441">
        <v>111499</v>
      </c>
      <c r="BW105" s="268">
        <f t="shared" ref="BW105" si="2254">ROUND(BV105,0)</f>
        <v>111499</v>
      </c>
      <c r="BX105" s="268">
        <f t="shared" ref="BX105" si="2255">ROUND(BW105*(1+BV$188),0)</f>
        <v>144949</v>
      </c>
      <c r="BY105" s="269" t="str">
        <f t="shared" ref="BY105" si="2256">IF(BX105&gt;$H105,"SOBRE PASA","CUMPLE")</f>
        <v>CUMPLE</v>
      </c>
      <c r="BZ105" s="268">
        <f>ROUND(BW105*(1+BV$181+BV$182+BV$183+BV$188),0)</f>
        <v>153631</v>
      </c>
      <c r="CA105" s="270">
        <f t="shared" ref="CA105" si="2257">ROUND(BZ105*BU105,0)</f>
        <v>4608930</v>
      </c>
      <c r="CB105" s="266">
        <f>+$F105</f>
        <v>30</v>
      </c>
      <c r="CC105" s="267">
        <v>108786</v>
      </c>
      <c r="CD105" s="268">
        <f t="shared" ref="CD105" si="2258">ROUND(CC105,0)</f>
        <v>108786</v>
      </c>
      <c r="CE105" s="268">
        <f t="shared" ref="CE105" si="2259">ROUND(CD105*(1+CC$188),0)</f>
        <v>141422</v>
      </c>
      <c r="CF105" s="269" t="str">
        <f t="shared" ref="CF105" si="2260">IF(CE105&gt;$H105,"SOBRE PASA","CUMPLE")</f>
        <v>CUMPLE</v>
      </c>
      <c r="CG105" s="268">
        <f>ROUND(CD105*(1+CC$181+CC$182+CC$183+CC$188),0)</f>
        <v>149893</v>
      </c>
      <c r="CH105" s="270">
        <f t="shared" ref="CH105" si="2261">ROUND(CG105*CB105,0)</f>
        <v>4496790</v>
      </c>
      <c r="CI105" s="266">
        <f>+$F105</f>
        <v>30</v>
      </c>
      <c r="CJ105" s="267">
        <v>112191</v>
      </c>
      <c r="CK105" s="268">
        <f t="shared" ref="CK105" si="2262">ROUND(CJ105,0)</f>
        <v>112191</v>
      </c>
      <c r="CL105" s="268">
        <f t="shared" ref="CL105" si="2263">ROUND(CK105*(1+CJ$188),0)</f>
        <v>145848</v>
      </c>
      <c r="CM105" s="269" t="str">
        <f t="shared" ref="CM105" si="2264">IF(CL105&gt;$H105,"SOBRE PASA","CUMPLE")</f>
        <v>CUMPLE</v>
      </c>
      <c r="CN105" s="268">
        <f>ROUND(CK105*(1+CJ$181+CJ$182+CJ$183+CJ$188),0)</f>
        <v>154584</v>
      </c>
      <c r="CO105" s="270">
        <f t="shared" ref="CO105" si="2265">ROUND(CN105*CI105,0)</f>
        <v>4637520</v>
      </c>
      <c r="CP105" s="266">
        <f>+$F105</f>
        <v>30</v>
      </c>
      <c r="CQ105" s="267">
        <v>110807</v>
      </c>
      <c r="CR105" s="268">
        <f t="shared" ref="CR105" si="2266">ROUND(CQ105,0)</f>
        <v>110807</v>
      </c>
      <c r="CS105" s="268">
        <f t="shared" ref="CS105" si="2267">ROUND(CR105*(1+CQ$188),0)</f>
        <v>144049</v>
      </c>
      <c r="CT105" s="269" t="str">
        <f t="shared" ref="CT105" si="2268">IF(CS105&gt;$H105,"SOBRE PASA","CUMPLE")</f>
        <v>CUMPLE</v>
      </c>
      <c r="CU105" s="268">
        <f>ROUND(CR105*(1+CQ$181+CQ$182+CQ$183+CQ$188),0)</f>
        <v>152677</v>
      </c>
      <c r="CV105" s="270">
        <f t="shared" ref="CV105" si="2269">ROUND(CU105*CP105,0)</f>
        <v>4580310</v>
      </c>
      <c r="CW105" s="266">
        <f>+$F105</f>
        <v>30</v>
      </c>
      <c r="CX105" s="196">
        <v>111484</v>
      </c>
      <c r="CY105" s="268">
        <f t="shared" ref="CY105" si="2270">ROUND(CX105,0)</f>
        <v>111484</v>
      </c>
      <c r="CZ105" s="268">
        <f t="shared" ref="CZ105" si="2271">ROUND(CY105*(1+CX$188),0)</f>
        <v>144929</v>
      </c>
      <c r="DA105" s="269" t="str">
        <f t="shared" ref="DA105" si="2272">IF(CZ105&gt;$H105,"SOBRE PASA","CUMPLE")</f>
        <v>CUMPLE</v>
      </c>
      <c r="DB105" s="268">
        <f>ROUND(CY105*(1+CX$181+CX$182+CX$183+CX$188),0)</f>
        <v>153610</v>
      </c>
      <c r="DC105" s="270">
        <f t="shared" ref="DC105" si="2273">ROUND(DB105*CW105,0)</f>
        <v>4608300</v>
      </c>
      <c r="DD105" s="266">
        <f>+$F105</f>
        <v>30</v>
      </c>
      <c r="DE105" s="267">
        <v>108296</v>
      </c>
      <c r="DF105" s="268">
        <f t="shared" ref="DF105" si="2274">ROUND(DE105,0)</f>
        <v>108296</v>
      </c>
      <c r="DG105" s="268">
        <f t="shared" ref="DG105" si="2275">ROUND(DF105*(1+DE$188),0)</f>
        <v>140785</v>
      </c>
      <c r="DH105" s="269" t="str">
        <f t="shared" ref="DH105" si="2276">IF(DG105&gt;$H105,"SOBRE PASA","CUMPLE")</f>
        <v>CUMPLE</v>
      </c>
      <c r="DI105" s="268">
        <f>ROUND(DF105*(1+DE$181+DE$182+DE$183+DE$188),0)</f>
        <v>149217</v>
      </c>
      <c r="DJ105" s="270">
        <f t="shared" ref="DJ105" si="2277">ROUND(DI105*DD105,0)</f>
        <v>4476510</v>
      </c>
      <c r="DK105" s="266">
        <f>+$F105</f>
        <v>30</v>
      </c>
      <c r="DL105" s="267">
        <v>111135</v>
      </c>
      <c r="DM105" s="268">
        <f t="shared" ref="DM105" si="2278">ROUND(DL105,0)</f>
        <v>111135</v>
      </c>
      <c r="DN105" s="268">
        <f t="shared" ref="DN105" si="2279">ROUND(DM105*(1+DL$188),0)</f>
        <v>144476</v>
      </c>
      <c r="DO105" s="269" t="str">
        <f t="shared" ref="DO105" si="2280">IF(DN105&gt;$H105,"SOBRE PASA","CUMPLE")</f>
        <v>CUMPLE</v>
      </c>
      <c r="DP105" s="268">
        <f>ROUND(DM105*(1+DL$181+DL$182+DL$183+DL$188),0)</f>
        <v>153129</v>
      </c>
      <c r="DQ105" s="270">
        <f t="shared" ref="DQ105" si="2281">ROUND(DP105*DK105,0)</f>
        <v>4593870</v>
      </c>
      <c r="DR105" s="356">
        <f>+$F105</f>
        <v>30</v>
      </c>
      <c r="DS105" s="357"/>
      <c r="DT105" s="358">
        <f t="shared" ref="DT105" si="2282">ROUND(DS105,0)</f>
        <v>0</v>
      </c>
      <c r="DU105" s="358">
        <f t="shared" ref="DU105" si="2283">ROUND(DT105*(1+DS$188),0)</f>
        <v>0</v>
      </c>
      <c r="DV105" s="359" t="str">
        <f t="shared" ref="DV105" si="2284">IF(DU105&gt;$H105,"SOBRE PASA","CUMPLE")</f>
        <v>CUMPLE</v>
      </c>
      <c r="DW105" s="358">
        <f>ROUND(DT105*(1+DS$181+DS$182+DS$183+DS$188),0)</f>
        <v>0</v>
      </c>
      <c r="DX105" s="360">
        <f t="shared" ref="DX105" si="2285">ROUND(DW105*DR105,0)</f>
        <v>0</v>
      </c>
      <c r="DY105" s="356">
        <f>+$F105</f>
        <v>30</v>
      </c>
      <c r="DZ105" s="357"/>
      <c r="EA105" s="358">
        <f t="shared" ref="EA105" si="2286">ROUND(DZ105,0)</f>
        <v>0</v>
      </c>
      <c r="EB105" s="358">
        <f t="shared" ref="EB105" si="2287">ROUND(EA105*(1+DZ$188),0)</f>
        <v>0</v>
      </c>
      <c r="EC105" s="359" t="str">
        <f t="shared" ref="EC105" si="2288">IF(EB105&gt;$H105,"SOBRE PASA","CUMPLE")</f>
        <v>CUMPLE</v>
      </c>
      <c r="ED105" s="358">
        <f>ROUND(EA105*(1+DZ$181+DZ$182+DZ$183+DZ$188),0)</f>
        <v>0</v>
      </c>
      <c r="EE105" s="360">
        <f t="shared" ref="EE105" si="2289">ROUND(ED105*DY105,0)</f>
        <v>0</v>
      </c>
      <c r="EF105" s="266">
        <f>+$F105</f>
        <v>30</v>
      </c>
      <c r="EG105" s="267">
        <v>108166</v>
      </c>
      <c r="EH105" s="268">
        <f t="shared" ref="EH105" si="2290">ROUND(EG105,0)</f>
        <v>108166</v>
      </c>
      <c r="EI105" s="268">
        <f t="shared" ref="EI105" si="2291">ROUND(EH105*(1+EG$188),0)</f>
        <v>140616</v>
      </c>
      <c r="EJ105" s="269" t="str">
        <f t="shared" ref="EJ105" si="2292">IF(EI105&gt;$H105,"SOBRE PASA","CUMPLE")</f>
        <v>CUMPLE</v>
      </c>
      <c r="EK105" s="268">
        <f>ROUND(EH105*(1+EG$181+EG$182+EG$183+EG$188),0)</f>
        <v>149038</v>
      </c>
      <c r="EL105" s="270">
        <f t="shared" ref="EL105" si="2293">ROUND(EK105*EF105,0)</f>
        <v>4471140</v>
      </c>
      <c r="EM105" s="356">
        <f>+$F105</f>
        <v>30</v>
      </c>
      <c r="EN105" s="357"/>
      <c r="EO105" s="358">
        <f t="shared" ref="EO105" si="2294">ROUND(EN105,0)</f>
        <v>0</v>
      </c>
      <c r="EP105" s="358">
        <f t="shared" ref="EP105" si="2295">ROUND(EO105*(1+EN$188),0)</f>
        <v>0</v>
      </c>
      <c r="EQ105" s="359" t="str">
        <f t="shared" ref="EQ105" si="2296">IF(EP105&gt;$H105,"SOBRE PASA","CUMPLE")</f>
        <v>CUMPLE</v>
      </c>
      <c r="ER105" s="358">
        <f>ROUND(EO105*(1+EN$181+EN$182+EN$183+EN$188),0)</f>
        <v>0</v>
      </c>
      <c r="ES105" s="360">
        <f t="shared" ref="ES105" si="2297">ROUND(ER105*EM105,0)</f>
        <v>0</v>
      </c>
      <c r="ET105" s="266">
        <f>+$F105</f>
        <v>30</v>
      </c>
      <c r="EU105" s="267">
        <v>113834</v>
      </c>
      <c r="EV105" s="268">
        <f t="shared" ref="EV105" si="2298">ROUND(EU105,0)</f>
        <v>113834</v>
      </c>
      <c r="EW105" s="268">
        <f t="shared" ref="EW105" si="2299">ROUND(EV105*(1+EU$188),0)</f>
        <v>147984</v>
      </c>
      <c r="EX105" s="269" t="str">
        <f t="shared" ref="EX105" si="2300">IF(EW105&gt;$H105,"SOBRE PASA","CUMPLE")</f>
        <v>CUMPLE</v>
      </c>
      <c r="EY105" s="268">
        <f>ROUND(EV105*(1+EU$181+EU$182+EU$183+EU$188),0)</f>
        <v>156848</v>
      </c>
      <c r="EZ105" s="270">
        <f t="shared" ref="EZ105" si="2301">ROUND(EY105*ET105,0)</f>
        <v>4705440</v>
      </c>
      <c r="FA105" s="266">
        <f>+$F105</f>
        <v>30</v>
      </c>
      <c r="FB105" s="196">
        <v>111335</v>
      </c>
      <c r="FC105" s="268">
        <f t="shared" ref="FC105" si="2302">ROUND(FB105,0)</f>
        <v>111335</v>
      </c>
      <c r="FD105" s="268">
        <f t="shared" ref="FD105" si="2303">ROUND(FC105*(1+FB$188),0)</f>
        <v>144736</v>
      </c>
      <c r="FE105" s="269" t="str">
        <f t="shared" ref="FE105" si="2304">IF(FD105&gt;$H105,"SOBRE PASA","CUMPLE")</f>
        <v>CUMPLE</v>
      </c>
      <c r="FF105" s="268">
        <f>ROUND(FC105*(1+FB$181+FB$182+FB$183+FB$188),0)</f>
        <v>153405</v>
      </c>
      <c r="FG105" s="270">
        <f t="shared" ref="FG105" si="2305">ROUND(FF105*FA105,0)</f>
        <v>4602150</v>
      </c>
      <c r="FH105" s="266">
        <f>+$F105</f>
        <v>30</v>
      </c>
      <c r="FI105" s="267">
        <v>109450</v>
      </c>
      <c r="FJ105" s="268">
        <f t="shared" ref="FJ105" si="2306">ROUND(FI105,0)</f>
        <v>109450</v>
      </c>
      <c r="FK105" s="268">
        <f t="shared" ref="FK105" si="2307">ROUND(FJ105*(1+FI$188),0)</f>
        <v>142285</v>
      </c>
      <c r="FL105" s="269" t="str">
        <f t="shared" ref="FL105" si="2308">IF(FK105&gt;$H105,"SOBRE PASA","CUMPLE")</f>
        <v>CUMPLE</v>
      </c>
      <c r="FM105" s="268">
        <f>ROUND(FJ105*(1+FI$181+FI$182+FI$183+FI$188),0)</f>
        <v>150807</v>
      </c>
      <c r="FN105" s="270">
        <f t="shared" ref="FN105" si="2309">ROUND(FM105*FH105,0)</f>
        <v>4524210</v>
      </c>
      <c r="FO105" s="266">
        <f>+$F105</f>
        <v>30</v>
      </c>
      <c r="FP105" s="267" t="s">
        <v>888</v>
      </c>
      <c r="FQ105" s="268">
        <f t="shared" ref="FQ105" si="2310">ROUND(FP105,0)</f>
        <v>108584</v>
      </c>
      <c r="FR105" s="268">
        <f t="shared" ref="FR105" si="2311">ROUND(FQ105*(1+FP$188),0)</f>
        <v>141159</v>
      </c>
      <c r="FS105" s="269" t="str">
        <f t="shared" ref="FS105" si="2312">IF(FR105&gt;$H105,"SOBRE PASA","CUMPLE")</f>
        <v>CUMPLE</v>
      </c>
      <c r="FT105" s="268">
        <f>ROUND(FQ105*(1+FP$181+FP$182+FP$183+FP$188),0)</f>
        <v>149614</v>
      </c>
      <c r="FU105" s="270">
        <f t="shared" ref="FU105" si="2313">ROUND(FT105*FO105,0)</f>
        <v>4488420</v>
      </c>
      <c r="FV105" s="266">
        <f>+$F105</f>
        <v>30</v>
      </c>
      <c r="FW105" s="267">
        <v>110396</v>
      </c>
      <c r="FX105" s="268">
        <f t="shared" ref="FX105" si="2314">ROUND(FW105,0)</f>
        <v>110396</v>
      </c>
      <c r="FY105" s="268">
        <f t="shared" ref="FY105" si="2315">ROUND(FX105*(1+FW$188),0)</f>
        <v>143515</v>
      </c>
      <c r="FZ105" s="269" t="str">
        <f t="shared" ref="FZ105" si="2316">IF(FY105&gt;$H105,"SOBRE PASA","CUMPLE")</f>
        <v>CUMPLE</v>
      </c>
      <c r="GA105" s="268">
        <f>ROUND(FX105*(1+FW$181+FW$182+FW$183+FW$188),0)</f>
        <v>152111</v>
      </c>
      <c r="GB105" s="270">
        <f t="shared" ref="GB105" si="2317">ROUND(GA105*FV105,0)</f>
        <v>4563330</v>
      </c>
      <c r="GC105" s="356">
        <f>+$F105</f>
        <v>30</v>
      </c>
      <c r="GD105" s="357"/>
      <c r="GE105" s="358">
        <f t="shared" ref="GE105" si="2318">ROUND(GD105,0)</f>
        <v>0</v>
      </c>
      <c r="GF105" s="358">
        <f t="shared" ref="GF105" si="2319">ROUND(GE105*(1+GD$188),0)</f>
        <v>0</v>
      </c>
      <c r="GG105" s="359" t="str">
        <f t="shared" ref="GG105" si="2320">IF(GF105&gt;$H105,"SOBRE PASA","CUMPLE")</f>
        <v>CUMPLE</v>
      </c>
      <c r="GH105" s="358">
        <f>ROUND(GE105*(1+GD$181+GD$182+GD$183+GD$188),0)</f>
        <v>0</v>
      </c>
      <c r="GI105" s="360">
        <f t="shared" ref="GI105" si="2321">ROUND(GH105*GC105,0)</f>
        <v>0</v>
      </c>
      <c r="GJ105" s="266">
        <f>+$F105</f>
        <v>30</v>
      </c>
      <c r="GK105" s="196">
        <v>111656</v>
      </c>
      <c r="GL105" s="268">
        <f t="shared" ref="GL105" si="2322">ROUND(GK105,0)</f>
        <v>111656</v>
      </c>
      <c r="GM105" s="268">
        <f t="shared" ref="GM105" si="2323">ROUND(GL105*(1+GK$188),0)</f>
        <v>145153</v>
      </c>
      <c r="GN105" s="269" t="str">
        <f t="shared" ref="GN105" si="2324">IF(GM105&gt;$H105,"SOBRE PASA","CUMPLE")</f>
        <v>CUMPLE</v>
      </c>
      <c r="GO105" s="268">
        <f>ROUND(GL105*(1+GK$181+GK$182+GK$183+GK$188),0)</f>
        <v>153847</v>
      </c>
      <c r="GP105" s="270">
        <f t="shared" ref="GP105" si="2325">ROUND(GO105*GJ105,0)</f>
        <v>4615410</v>
      </c>
      <c r="GQ105" s="266">
        <f>+$F105</f>
        <v>30</v>
      </c>
      <c r="GR105" s="407">
        <v>111886</v>
      </c>
      <c r="GS105" s="268">
        <f t="shared" ref="GS105" si="2326">ROUND(GR105,0)</f>
        <v>111886</v>
      </c>
      <c r="GT105" s="268">
        <f t="shared" ref="GT105" si="2327">ROUND(GS105*(1+GR$188),0)</f>
        <v>145452</v>
      </c>
      <c r="GU105" s="269" t="str">
        <f t="shared" ref="GU105" si="2328">IF(GT105&gt;$H105,"SOBRE PASA","CUMPLE")</f>
        <v>CUMPLE</v>
      </c>
      <c r="GV105" s="268">
        <f>ROUND(GS105*(1+GR$181+GR$182+GR$183+GR$188),0)</f>
        <v>154164</v>
      </c>
      <c r="GW105" s="270">
        <f t="shared" ref="GW105" si="2329">ROUND(GV105*GQ105,0)</f>
        <v>4624920</v>
      </c>
      <c r="GX105" s="356">
        <f>+$F105</f>
        <v>30</v>
      </c>
      <c r="GY105" s="357"/>
      <c r="GZ105" s="358">
        <f t="shared" ref="GZ105" si="2330">ROUND(GY105,0)</f>
        <v>0</v>
      </c>
      <c r="HA105" s="358">
        <f t="shared" ref="HA105" si="2331">ROUND(GZ105*(1+GY$188),0)</f>
        <v>0</v>
      </c>
      <c r="HB105" s="359" t="str">
        <f t="shared" ref="HB105" si="2332">IF(HA105&gt;$H105,"SOBRE PASA","CUMPLE")</f>
        <v>CUMPLE</v>
      </c>
      <c r="HC105" s="358">
        <f>ROUND(GZ105*(1+GY$181+GY$182+GY$183+GY$188),0)</f>
        <v>0</v>
      </c>
      <c r="HD105" s="360">
        <f t="shared" ref="HD105" si="2333">ROUND(HC105*GX105,0)</f>
        <v>0</v>
      </c>
      <c r="HE105" s="266">
        <f>+$F105</f>
        <v>30</v>
      </c>
      <c r="HF105" s="411">
        <v>110714</v>
      </c>
      <c r="HG105" s="268">
        <f t="shared" ref="HG105" si="2334">ROUND(HF105,0)</f>
        <v>110714</v>
      </c>
      <c r="HH105" s="268">
        <f t="shared" ref="HH105" si="2335">ROUND(HG105*(1+HF$188),0)</f>
        <v>143928</v>
      </c>
      <c r="HI105" s="269" t="str">
        <f t="shared" ref="HI105" si="2336">IF(HH105&gt;$H105,"SOBRE PASA","CUMPLE")</f>
        <v>CUMPLE</v>
      </c>
      <c r="HJ105" s="268">
        <f>ROUND(HG105*(1+HF$181+HF$182+HF$183+HF$188),0)</f>
        <v>152549</v>
      </c>
      <c r="HK105" s="270">
        <f t="shared" ref="HK105" si="2337">ROUND(HJ105*HE105,0)</f>
        <v>4576470</v>
      </c>
      <c r="HL105" s="266">
        <f>+$F105</f>
        <v>30</v>
      </c>
      <c r="HM105" s="417">
        <v>111640</v>
      </c>
      <c r="HN105" s="268">
        <f t="shared" ref="HN105" si="2338">ROUND(HM105,0)</f>
        <v>111640</v>
      </c>
      <c r="HO105" s="268">
        <f t="shared" ref="HO105" si="2339">ROUND(HN105*(1+HM$188),0)</f>
        <v>145132</v>
      </c>
      <c r="HP105" s="269" t="str">
        <f t="shared" ref="HP105" si="2340">IF(HO105&gt;$H105,"SOBRE PASA","CUMPLE")</f>
        <v>CUMPLE</v>
      </c>
      <c r="HQ105" s="268">
        <f>ROUND(HN105*(1+HM$181+HM$182+HM$183+HM$188),0)</f>
        <v>153825</v>
      </c>
      <c r="HR105" s="270">
        <f t="shared" ref="HR105" si="2341">ROUND(HQ105*HL105,0)</f>
        <v>4614750</v>
      </c>
      <c r="HS105" s="266">
        <f>+$F105</f>
        <v>30</v>
      </c>
      <c r="HT105" s="196">
        <v>111197</v>
      </c>
      <c r="HU105" s="268">
        <f t="shared" ref="HU105" si="2342">ROUND(HT105,0)</f>
        <v>111197</v>
      </c>
      <c r="HV105" s="268">
        <f t="shared" ref="HV105" si="2343">ROUND(HU105*(1+HT$188),0)</f>
        <v>144556</v>
      </c>
      <c r="HW105" s="269" t="str">
        <f t="shared" ref="HW105" si="2344">IF(HV105&gt;$H105,"SOBRE PASA","CUMPLE")</f>
        <v>CUMPLE</v>
      </c>
      <c r="HX105" s="268">
        <f>ROUND(HU105*(1+HT$181+HT$182+HT$183+HT$188),0)</f>
        <v>153215</v>
      </c>
      <c r="HY105" s="270">
        <f t="shared" ref="HY105" si="2345">ROUND(HX105*HS105,0)</f>
        <v>4596450</v>
      </c>
      <c r="HZ105" s="356">
        <f>+$F105</f>
        <v>30</v>
      </c>
      <c r="IA105" s="357"/>
      <c r="IB105" s="358">
        <f t="shared" ref="IB105" si="2346">ROUND(IA105,0)</f>
        <v>0</v>
      </c>
      <c r="IC105" s="358">
        <f t="shared" ref="IC105" si="2347">ROUND(IB105*(1+IA$188),0)</f>
        <v>0</v>
      </c>
      <c r="ID105" s="359" t="str">
        <f t="shared" ref="ID105" si="2348">IF(IC105&gt;$H105,"SOBRE PASA","CUMPLE")</f>
        <v>CUMPLE</v>
      </c>
      <c r="IE105" s="358">
        <f>ROUND(IB105*(1+IA$181+IA$182+IA$183+IA$188),0)</f>
        <v>0</v>
      </c>
      <c r="IF105" s="360">
        <f t="shared" ref="IF105" si="2349">ROUND(IE105*HZ105,0)</f>
        <v>0</v>
      </c>
    </row>
    <row r="106" spans="1:240" ht="30" customHeight="1" x14ac:dyDescent="0.3">
      <c r="A106" s="174"/>
      <c r="B106" s="184">
        <v>11</v>
      </c>
      <c r="C106" s="187" t="s">
        <v>608</v>
      </c>
      <c r="D106" s="200" t="s">
        <v>710</v>
      </c>
      <c r="E106" s="187" t="s">
        <v>644</v>
      </c>
      <c r="F106" s="202"/>
      <c r="G106" s="201"/>
      <c r="H106" s="203"/>
      <c r="J106" s="364" t="s">
        <v>644</v>
      </c>
      <c r="K106" s="365"/>
      <c r="L106" s="365" t="s">
        <v>644</v>
      </c>
      <c r="M106" s="365" t="s">
        <v>644</v>
      </c>
      <c r="N106" s="365" t="s">
        <v>644</v>
      </c>
      <c r="O106" s="365" t="s">
        <v>644</v>
      </c>
      <c r="P106" s="366" t="s">
        <v>644</v>
      </c>
      <c r="Q106" s="279" t="s">
        <v>644</v>
      </c>
      <c r="R106" s="431"/>
      <c r="S106" s="280" t="s">
        <v>644</v>
      </c>
      <c r="T106" s="280" t="s">
        <v>644</v>
      </c>
      <c r="U106" s="280" t="s">
        <v>644</v>
      </c>
      <c r="V106" s="280" t="s">
        <v>644</v>
      </c>
      <c r="W106" s="281" t="s">
        <v>644</v>
      </c>
      <c r="X106" s="279" t="s">
        <v>644</v>
      </c>
      <c r="Y106" s="431"/>
      <c r="Z106" s="280" t="s">
        <v>644</v>
      </c>
      <c r="AA106" s="280" t="s">
        <v>644</v>
      </c>
      <c r="AB106" s="280" t="s">
        <v>644</v>
      </c>
      <c r="AC106" s="280" t="s">
        <v>644</v>
      </c>
      <c r="AD106" s="281" t="s">
        <v>644</v>
      </c>
      <c r="AE106" s="279" t="s">
        <v>644</v>
      </c>
      <c r="AF106" s="431"/>
      <c r="AG106" s="280" t="s">
        <v>644</v>
      </c>
      <c r="AH106" s="280" t="s">
        <v>644</v>
      </c>
      <c r="AI106" s="280" t="s">
        <v>644</v>
      </c>
      <c r="AJ106" s="280" t="s">
        <v>644</v>
      </c>
      <c r="AK106" s="281" t="s">
        <v>644</v>
      </c>
      <c r="AL106" s="364" t="s">
        <v>644</v>
      </c>
      <c r="AM106" s="365"/>
      <c r="AN106" s="365" t="s">
        <v>644</v>
      </c>
      <c r="AO106" s="365" t="s">
        <v>644</v>
      </c>
      <c r="AP106" s="365" t="s">
        <v>644</v>
      </c>
      <c r="AQ106" s="365" t="s">
        <v>644</v>
      </c>
      <c r="AR106" s="366" t="s">
        <v>644</v>
      </c>
      <c r="AS106" s="279" t="s">
        <v>644</v>
      </c>
      <c r="AT106" s="187"/>
      <c r="AU106" s="280" t="s">
        <v>644</v>
      </c>
      <c r="AV106" s="280" t="s">
        <v>644</v>
      </c>
      <c r="AW106" s="280" t="s">
        <v>644</v>
      </c>
      <c r="AX106" s="280" t="s">
        <v>644</v>
      </c>
      <c r="AY106" s="281" t="s">
        <v>644</v>
      </c>
      <c r="AZ106" s="279" t="s">
        <v>644</v>
      </c>
      <c r="BA106" s="431"/>
      <c r="BB106" s="280" t="s">
        <v>644</v>
      </c>
      <c r="BC106" s="280" t="s">
        <v>644</v>
      </c>
      <c r="BD106" s="280" t="s">
        <v>644</v>
      </c>
      <c r="BE106" s="280" t="s">
        <v>644</v>
      </c>
      <c r="BF106" s="281" t="s">
        <v>644</v>
      </c>
      <c r="BG106" s="279" t="s">
        <v>644</v>
      </c>
      <c r="BH106" s="431"/>
      <c r="BI106" s="280" t="s">
        <v>644</v>
      </c>
      <c r="BJ106" s="280" t="s">
        <v>644</v>
      </c>
      <c r="BK106" s="280" t="s">
        <v>644</v>
      </c>
      <c r="BL106" s="280" t="s">
        <v>644</v>
      </c>
      <c r="BM106" s="281" t="s">
        <v>644</v>
      </c>
      <c r="BN106" s="279" t="s">
        <v>644</v>
      </c>
      <c r="BO106" s="201"/>
      <c r="BP106" s="280" t="s">
        <v>644</v>
      </c>
      <c r="BQ106" s="280" t="s">
        <v>644</v>
      </c>
      <c r="BR106" s="280" t="s">
        <v>644</v>
      </c>
      <c r="BS106" s="280" t="s">
        <v>644</v>
      </c>
      <c r="BT106" s="281" t="s">
        <v>644</v>
      </c>
      <c r="BU106" s="279" t="s">
        <v>644</v>
      </c>
      <c r="BV106" s="431"/>
      <c r="BW106" s="280" t="s">
        <v>644</v>
      </c>
      <c r="BX106" s="280" t="s">
        <v>644</v>
      </c>
      <c r="BY106" s="280" t="s">
        <v>644</v>
      </c>
      <c r="BZ106" s="280" t="s">
        <v>644</v>
      </c>
      <c r="CA106" s="281" t="s">
        <v>644</v>
      </c>
      <c r="CB106" s="279" t="s">
        <v>644</v>
      </c>
      <c r="CC106" s="431"/>
      <c r="CD106" s="280" t="s">
        <v>644</v>
      </c>
      <c r="CE106" s="280" t="s">
        <v>644</v>
      </c>
      <c r="CF106" s="280" t="s">
        <v>644</v>
      </c>
      <c r="CG106" s="280" t="s">
        <v>644</v>
      </c>
      <c r="CH106" s="281" t="s">
        <v>644</v>
      </c>
      <c r="CI106" s="279" t="s">
        <v>644</v>
      </c>
      <c r="CJ106" s="431"/>
      <c r="CK106" s="280" t="s">
        <v>644</v>
      </c>
      <c r="CL106" s="280" t="s">
        <v>644</v>
      </c>
      <c r="CM106" s="280" t="s">
        <v>644</v>
      </c>
      <c r="CN106" s="280" t="s">
        <v>644</v>
      </c>
      <c r="CO106" s="281" t="s">
        <v>644</v>
      </c>
      <c r="CP106" s="279" t="s">
        <v>644</v>
      </c>
      <c r="CQ106" s="431"/>
      <c r="CR106" s="280" t="s">
        <v>644</v>
      </c>
      <c r="CS106" s="280" t="s">
        <v>644</v>
      </c>
      <c r="CT106" s="280" t="s">
        <v>644</v>
      </c>
      <c r="CU106" s="280" t="s">
        <v>644</v>
      </c>
      <c r="CV106" s="281" t="s">
        <v>644</v>
      </c>
      <c r="CW106" s="279" t="s">
        <v>644</v>
      </c>
      <c r="CX106" s="431"/>
      <c r="CY106" s="280" t="s">
        <v>644</v>
      </c>
      <c r="CZ106" s="280" t="s">
        <v>644</v>
      </c>
      <c r="DA106" s="280" t="s">
        <v>644</v>
      </c>
      <c r="DB106" s="280" t="s">
        <v>644</v>
      </c>
      <c r="DC106" s="281" t="s">
        <v>644</v>
      </c>
      <c r="DD106" s="279" t="s">
        <v>644</v>
      </c>
      <c r="DE106" s="431"/>
      <c r="DF106" s="280" t="s">
        <v>644</v>
      </c>
      <c r="DG106" s="280" t="s">
        <v>644</v>
      </c>
      <c r="DH106" s="280" t="s">
        <v>644</v>
      </c>
      <c r="DI106" s="280" t="s">
        <v>644</v>
      </c>
      <c r="DJ106" s="281" t="s">
        <v>644</v>
      </c>
      <c r="DK106" s="279" t="s">
        <v>644</v>
      </c>
      <c r="DL106" s="431"/>
      <c r="DM106" s="280" t="s">
        <v>644</v>
      </c>
      <c r="DN106" s="280" t="s">
        <v>644</v>
      </c>
      <c r="DO106" s="280" t="s">
        <v>644</v>
      </c>
      <c r="DP106" s="280" t="s">
        <v>644</v>
      </c>
      <c r="DQ106" s="281" t="s">
        <v>644</v>
      </c>
      <c r="DR106" s="364" t="s">
        <v>644</v>
      </c>
      <c r="DS106" s="365"/>
      <c r="DT106" s="365" t="s">
        <v>644</v>
      </c>
      <c r="DU106" s="365" t="s">
        <v>644</v>
      </c>
      <c r="DV106" s="365" t="s">
        <v>644</v>
      </c>
      <c r="DW106" s="365" t="s">
        <v>644</v>
      </c>
      <c r="DX106" s="366" t="s">
        <v>644</v>
      </c>
      <c r="DY106" s="364" t="s">
        <v>644</v>
      </c>
      <c r="DZ106" s="365"/>
      <c r="EA106" s="365" t="s">
        <v>644</v>
      </c>
      <c r="EB106" s="365" t="s">
        <v>644</v>
      </c>
      <c r="EC106" s="365" t="s">
        <v>644</v>
      </c>
      <c r="ED106" s="365" t="s">
        <v>644</v>
      </c>
      <c r="EE106" s="366" t="s">
        <v>644</v>
      </c>
      <c r="EF106" s="279" t="s">
        <v>644</v>
      </c>
      <c r="EG106" s="431"/>
      <c r="EH106" s="280" t="s">
        <v>644</v>
      </c>
      <c r="EI106" s="280" t="s">
        <v>644</v>
      </c>
      <c r="EJ106" s="280" t="s">
        <v>644</v>
      </c>
      <c r="EK106" s="280" t="s">
        <v>644</v>
      </c>
      <c r="EL106" s="281" t="s">
        <v>644</v>
      </c>
      <c r="EM106" s="364" t="s">
        <v>644</v>
      </c>
      <c r="EN106" s="365"/>
      <c r="EO106" s="365" t="s">
        <v>644</v>
      </c>
      <c r="EP106" s="365" t="s">
        <v>644</v>
      </c>
      <c r="EQ106" s="365" t="s">
        <v>644</v>
      </c>
      <c r="ER106" s="365" t="s">
        <v>644</v>
      </c>
      <c r="ES106" s="366" t="s">
        <v>644</v>
      </c>
      <c r="ET106" s="279" t="s">
        <v>644</v>
      </c>
      <c r="EU106" s="431"/>
      <c r="EV106" s="280" t="s">
        <v>644</v>
      </c>
      <c r="EW106" s="280" t="s">
        <v>644</v>
      </c>
      <c r="EX106" s="280" t="s">
        <v>644</v>
      </c>
      <c r="EY106" s="280" t="s">
        <v>644</v>
      </c>
      <c r="EZ106" s="281" t="s">
        <v>644</v>
      </c>
      <c r="FA106" s="279" t="s">
        <v>644</v>
      </c>
      <c r="FB106" s="201"/>
      <c r="FC106" s="280" t="s">
        <v>644</v>
      </c>
      <c r="FD106" s="280" t="s">
        <v>644</v>
      </c>
      <c r="FE106" s="280" t="s">
        <v>644</v>
      </c>
      <c r="FF106" s="280" t="s">
        <v>644</v>
      </c>
      <c r="FG106" s="281" t="s">
        <v>644</v>
      </c>
      <c r="FH106" s="279" t="s">
        <v>644</v>
      </c>
      <c r="FI106" s="280"/>
      <c r="FJ106" s="280" t="s">
        <v>644</v>
      </c>
      <c r="FK106" s="280" t="s">
        <v>644</v>
      </c>
      <c r="FL106" s="280" t="s">
        <v>644</v>
      </c>
      <c r="FM106" s="280" t="s">
        <v>644</v>
      </c>
      <c r="FN106" s="281" t="s">
        <v>644</v>
      </c>
      <c r="FO106" s="279" t="s">
        <v>644</v>
      </c>
      <c r="FP106" s="280"/>
      <c r="FQ106" s="280" t="s">
        <v>644</v>
      </c>
      <c r="FR106" s="280" t="s">
        <v>644</v>
      </c>
      <c r="FS106" s="280" t="s">
        <v>644</v>
      </c>
      <c r="FT106" s="280" t="s">
        <v>644</v>
      </c>
      <c r="FU106" s="281" t="s">
        <v>644</v>
      </c>
      <c r="FV106" s="279" t="s">
        <v>644</v>
      </c>
      <c r="FW106" s="280"/>
      <c r="FX106" s="280" t="s">
        <v>644</v>
      </c>
      <c r="FY106" s="280" t="s">
        <v>644</v>
      </c>
      <c r="FZ106" s="280" t="s">
        <v>644</v>
      </c>
      <c r="GA106" s="280" t="s">
        <v>644</v>
      </c>
      <c r="GB106" s="281" t="s">
        <v>644</v>
      </c>
      <c r="GC106" s="364" t="s">
        <v>644</v>
      </c>
      <c r="GD106" s="365"/>
      <c r="GE106" s="365" t="s">
        <v>644</v>
      </c>
      <c r="GF106" s="365" t="s">
        <v>644</v>
      </c>
      <c r="GG106" s="365" t="s">
        <v>644</v>
      </c>
      <c r="GH106" s="365" t="s">
        <v>644</v>
      </c>
      <c r="GI106" s="366" t="s">
        <v>644</v>
      </c>
      <c r="GJ106" s="279" t="s">
        <v>644</v>
      </c>
      <c r="GK106" s="201"/>
      <c r="GL106" s="280" t="s">
        <v>644</v>
      </c>
      <c r="GM106" s="280" t="s">
        <v>644</v>
      </c>
      <c r="GN106" s="280" t="s">
        <v>644</v>
      </c>
      <c r="GO106" s="280" t="s">
        <v>644</v>
      </c>
      <c r="GP106" s="281" t="s">
        <v>644</v>
      </c>
      <c r="GQ106" s="279" t="s">
        <v>644</v>
      </c>
      <c r="GR106" s="201"/>
      <c r="GS106" s="280" t="s">
        <v>644</v>
      </c>
      <c r="GT106" s="280" t="s">
        <v>644</v>
      </c>
      <c r="GU106" s="280" t="s">
        <v>644</v>
      </c>
      <c r="GV106" s="280" t="s">
        <v>644</v>
      </c>
      <c r="GW106" s="281" t="s">
        <v>644</v>
      </c>
      <c r="GX106" s="364" t="s">
        <v>644</v>
      </c>
      <c r="GY106" s="365"/>
      <c r="GZ106" s="365" t="s">
        <v>644</v>
      </c>
      <c r="HA106" s="365" t="s">
        <v>644</v>
      </c>
      <c r="HB106" s="365" t="s">
        <v>644</v>
      </c>
      <c r="HC106" s="365" t="s">
        <v>644</v>
      </c>
      <c r="HD106" s="366" t="s">
        <v>644</v>
      </c>
      <c r="HE106" s="279" t="s">
        <v>644</v>
      </c>
      <c r="HF106" s="414"/>
      <c r="HG106" s="280" t="s">
        <v>644</v>
      </c>
      <c r="HH106" s="280" t="s">
        <v>644</v>
      </c>
      <c r="HI106" s="280" t="s">
        <v>644</v>
      </c>
      <c r="HJ106" s="280" t="s">
        <v>644</v>
      </c>
      <c r="HK106" s="281" t="s">
        <v>644</v>
      </c>
      <c r="HL106" s="279" t="s">
        <v>644</v>
      </c>
      <c r="HM106" s="280"/>
      <c r="HN106" s="280" t="s">
        <v>644</v>
      </c>
      <c r="HO106" s="280" t="s">
        <v>644</v>
      </c>
      <c r="HP106" s="280" t="s">
        <v>644</v>
      </c>
      <c r="HQ106" s="280" t="s">
        <v>644</v>
      </c>
      <c r="HR106" s="281" t="s">
        <v>644</v>
      </c>
      <c r="HS106" s="279" t="s">
        <v>644</v>
      </c>
      <c r="HT106" s="423">
        <v>0</v>
      </c>
      <c r="HU106" s="280" t="s">
        <v>644</v>
      </c>
      <c r="HV106" s="280" t="s">
        <v>644</v>
      </c>
      <c r="HW106" s="280" t="s">
        <v>644</v>
      </c>
      <c r="HX106" s="280" t="s">
        <v>644</v>
      </c>
      <c r="HY106" s="281" t="s">
        <v>644</v>
      </c>
      <c r="HZ106" s="364" t="s">
        <v>644</v>
      </c>
      <c r="IA106" s="365"/>
      <c r="IB106" s="365" t="s">
        <v>644</v>
      </c>
      <c r="IC106" s="365" t="s">
        <v>644</v>
      </c>
      <c r="ID106" s="365" t="s">
        <v>644</v>
      </c>
      <c r="IE106" s="365" t="s">
        <v>644</v>
      </c>
      <c r="IF106" s="366" t="s">
        <v>644</v>
      </c>
    </row>
    <row r="107" spans="1:240" ht="30" customHeight="1" x14ac:dyDescent="0.3">
      <c r="A107" s="174"/>
      <c r="B107" s="184"/>
      <c r="C107" s="187" t="s">
        <v>608</v>
      </c>
      <c r="D107" s="206" t="s">
        <v>711</v>
      </c>
      <c r="E107" s="187" t="s">
        <v>644</v>
      </c>
      <c r="F107" s="202"/>
      <c r="G107" s="201"/>
      <c r="H107" s="203"/>
      <c r="J107" s="364" t="s">
        <v>644</v>
      </c>
      <c r="K107" s="365"/>
      <c r="L107" s="365" t="s">
        <v>644</v>
      </c>
      <c r="M107" s="365" t="s">
        <v>644</v>
      </c>
      <c r="N107" s="365" t="s">
        <v>644</v>
      </c>
      <c r="O107" s="365" t="s">
        <v>644</v>
      </c>
      <c r="P107" s="366" t="s">
        <v>644</v>
      </c>
      <c r="Q107" s="279" t="s">
        <v>644</v>
      </c>
      <c r="R107" s="431"/>
      <c r="S107" s="280" t="s">
        <v>644</v>
      </c>
      <c r="T107" s="280" t="s">
        <v>644</v>
      </c>
      <c r="U107" s="280" t="s">
        <v>644</v>
      </c>
      <c r="V107" s="280" t="s">
        <v>644</v>
      </c>
      <c r="W107" s="281" t="s">
        <v>644</v>
      </c>
      <c r="X107" s="279" t="s">
        <v>644</v>
      </c>
      <c r="Y107" s="431"/>
      <c r="Z107" s="280" t="s">
        <v>644</v>
      </c>
      <c r="AA107" s="280" t="s">
        <v>644</v>
      </c>
      <c r="AB107" s="280" t="s">
        <v>644</v>
      </c>
      <c r="AC107" s="280" t="s">
        <v>644</v>
      </c>
      <c r="AD107" s="281" t="s">
        <v>644</v>
      </c>
      <c r="AE107" s="279" t="s">
        <v>644</v>
      </c>
      <c r="AF107" s="431"/>
      <c r="AG107" s="280" t="s">
        <v>644</v>
      </c>
      <c r="AH107" s="280" t="s">
        <v>644</v>
      </c>
      <c r="AI107" s="280" t="s">
        <v>644</v>
      </c>
      <c r="AJ107" s="280" t="s">
        <v>644</v>
      </c>
      <c r="AK107" s="281" t="s">
        <v>644</v>
      </c>
      <c r="AL107" s="364" t="s">
        <v>644</v>
      </c>
      <c r="AM107" s="365"/>
      <c r="AN107" s="365" t="s">
        <v>644</v>
      </c>
      <c r="AO107" s="365" t="s">
        <v>644</v>
      </c>
      <c r="AP107" s="365" t="s">
        <v>644</v>
      </c>
      <c r="AQ107" s="365" t="s">
        <v>644</v>
      </c>
      <c r="AR107" s="366" t="s">
        <v>644</v>
      </c>
      <c r="AS107" s="279" t="s">
        <v>644</v>
      </c>
      <c r="AT107" s="187"/>
      <c r="AU107" s="280" t="s">
        <v>644</v>
      </c>
      <c r="AV107" s="280" t="s">
        <v>644</v>
      </c>
      <c r="AW107" s="280" t="s">
        <v>644</v>
      </c>
      <c r="AX107" s="280" t="s">
        <v>644</v>
      </c>
      <c r="AY107" s="281" t="s">
        <v>644</v>
      </c>
      <c r="AZ107" s="279" t="s">
        <v>644</v>
      </c>
      <c r="BA107" s="431"/>
      <c r="BB107" s="280" t="s">
        <v>644</v>
      </c>
      <c r="BC107" s="280" t="s">
        <v>644</v>
      </c>
      <c r="BD107" s="280" t="s">
        <v>644</v>
      </c>
      <c r="BE107" s="280" t="s">
        <v>644</v>
      </c>
      <c r="BF107" s="281" t="s">
        <v>644</v>
      </c>
      <c r="BG107" s="279" t="s">
        <v>644</v>
      </c>
      <c r="BH107" s="431"/>
      <c r="BI107" s="280" t="s">
        <v>644</v>
      </c>
      <c r="BJ107" s="280" t="s">
        <v>644</v>
      </c>
      <c r="BK107" s="280" t="s">
        <v>644</v>
      </c>
      <c r="BL107" s="280" t="s">
        <v>644</v>
      </c>
      <c r="BM107" s="281" t="s">
        <v>644</v>
      </c>
      <c r="BN107" s="279" t="s">
        <v>644</v>
      </c>
      <c r="BO107" s="201"/>
      <c r="BP107" s="280" t="s">
        <v>644</v>
      </c>
      <c r="BQ107" s="280" t="s">
        <v>644</v>
      </c>
      <c r="BR107" s="280" t="s">
        <v>644</v>
      </c>
      <c r="BS107" s="280" t="s">
        <v>644</v>
      </c>
      <c r="BT107" s="281" t="s">
        <v>644</v>
      </c>
      <c r="BU107" s="279" t="s">
        <v>644</v>
      </c>
      <c r="BV107" s="431"/>
      <c r="BW107" s="280" t="s">
        <v>644</v>
      </c>
      <c r="BX107" s="280" t="s">
        <v>644</v>
      </c>
      <c r="BY107" s="280" t="s">
        <v>644</v>
      </c>
      <c r="BZ107" s="280" t="s">
        <v>644</v>
      </c>
      <c r="CA107" s="281" t="s">
        <v>644</v>
      </c>
      <c r="CB107" s="279" t="s">
        <v>644</v>
      </c>
      <c r="CC107" s="431"/>
      <c r="CD107" s="280" t="s">
        <v>644</v>
      </c>
      <c r="CE107" s="280" t="s">
        <v>644</v>
      </c>
      <c r="CF107" s="280" t="s">
        <v>644</v>
      </c>
      <c r="CG107" s="280" t="s">
        <v>644</v>
      </c>
      <c r="CH107" s="281" t="s">
        <v>644</v>
      </c>
      <c r="CI107" s="279" t="s">
        <v>644</v>
      </c>
      <c r="CJ107" s="431"/>
      <c r="CK107" s="280" t="s">
        <v>644</v>
      </c>
      <c r="CL107" s="280" t="s">
        <v>644</v>
      </c>
      <c r="CM107" s="280" t="s">
        <v>644</v>
      </c>
      <c r="CN107" s="280" t="s">
        <v>644</v>
      </c>
      <c r="CO107" s="281" t="s">
        <v>644</v>
      </c>
      <c r="CP107" s="279" t="s">
        <v>644</v>
      </c>
      <c r="CQ107" s="431"/>
      <c r="CR107" s="280" t="s">
        <v>644</v>
      </c>
      <c r="CS107" s="280" t="s">
        <v>644</v>
      </c>
      <c r="CT107" s="280" t="s">
        <v>644</v>
      </c>
      <c r="CU107" s="280" t="s">
        <v>644</v>
      </c>
      <c r="CV107" s="281" t="s">
        <v>644</v>
      </c>
      <c r="CW107" s="279" t="s">
        <v>644</v>
      </c>
      <c r="CX107" s="431"/>
      <c r="CY107" s="280" t="s">
        <v>644</v>
      </c>
      <c r="CZ107" s="280" t="s">
        <v>644</v>
      </c>
      <c r="DA107" s="280" t="s">
        <v>644</v>
      </c>
      <c r="DB107" s="280" t="s">
        <v>644</v>
      </c>
      <c r="DC107" s="281" t="s">
        <v>644</v>
      </c>
      <c r="DD107" s="279" t="s">
        <v>644</v>
      </c>
      <c r="DE107" s="431"/>
      <c r="DF107" s="280" t="s">
        <v>644</v>
      </c>
      <c r="DG107" s="280" t="s">
        <v>644</v>
      </c>
      <c r="DH107" s="280" t="s">
        <v>644</v>
      </c>
      <c r="DI107" s="280" t="s">
        <v>644</v>
      </c>
      <c r="DJ107" s="281" t="s">
        <v>644</v>
      </c>
      <c r="DK107" s="279" t="s">
        <v>644</v>
      </c>
      <c r="DL107" s="431"/>
      <c r="DM107" s="280" t="s">
        <v>644</v>
      </c>
      <c r="DN107" s="280" t="s">
        <v>644</v>
      </c>
      <c r="DO107" s="280" t="s">
        <v>644</v>
      </c>
      <c r="DP107" s="280" t="s">
        <v>644</v>
      </c>
      <c r="DQ107" s="281" t="s">
        <v>644</v>
      </c>
      <c r="DR107" s="364" t="s">
        <v>644</v>
      </c>
      <c r="DS107" s="365"/>
      <c r="DT107" s="365" t="s">
        <v>644</v>
      </c>
      <c r="DU107" s="365" t="s">
        <v>644</v>
      </c>
      <c r="DV107" s="365" t="s">
        <v>644</v>
      </c>
      <c r="DW107" s="365" t="s">
        <v>644</v>
      </c>
      <c r="DX107" s="366" t="s">
        <v>644</v>
      </c>
      <c r="DY107" s="364" t="s">
        <v>644</v>
      </c>
      <c r="DZ107" s="365"/>
      <c r="EA107" s="365" t="s">
        <v>644</v>
      </c>
      <c r="EB107" s="365" t="s">
        <v>644</v>
      </c>
      <c r="EC107" s="365" t="s">
        <v>644</v>
      </c>
      <c r="ED107" s="365" t="s">
        <v>644</v>
      </c>
      <c r="EE107" s="366" t="s">
        <v>644</v>
      </c>
      <c r="EF107" s="279" t="s">
        <v>644</v>
      </c>
      <c r="EG107" s="431"/>
      <c r="EH107" s="280" t="s">
        <v>644</v>
      </c>
      <c r="EI107" s="280" t="s">
        <v>644</v>
      </c>
      <c r="EJ107" s="280" t="s">
        <v>644</v>
      </c>
      <c r="EK107" s="280" t="s">
        <v>644</v>
      </c>
      <c r="EL107" s="281" t="s">
        <v>644</v>
      </c>
      <c r="EM107" s="364" t="s">
        <v>644</v>
      </c>
      <c r="EN107" s="365"/>
      <c r="EO107" s="365" t="s">
        <v>644</v>
      </c>
      <c r="EP107" s="365" t="s">
        <v>644</v>
      </c>
      <c r="EQ107" s="365" t="s">
        <v>644</v>
      </c>
      <c r="ER107" s="365" t="s">
        <v>644</v>
      </c>
      <c r="ES107" s="366" t="s">
        <v>644</v>
      </c>
      <c r="ET107" s="279" t="s">
        <v>644</v>
      </c>
      <c r="EU107" s="431"/>
      <c r="EV107" s="280" t="s">
        <v>644</v>
      </c>
      <c r="EW107" s="280" t="s">
        <v>644</v>
      </c>
      <c r="EX107" s="280" t="s">
        <v>644</v>
      </c>
      <c r="EY107" s="280" t="s">
        <v>644</v>
      </c>
      <c r="EZ107" s="281" t="s">
        <v>644</v>
      </c>
      <c r="FA107" s="279" t="s">
        <v>644</v>
      </c>
      <c r="FB107" s="201"/>
      <c r="FC107" s="280" t="s">
        <v>644</v>
      </c>
      <c r="FD107" s="280" t="s">
        <v>644</v>
      </c>
      <c r="FE107" s="280" t="s">
        <v>644</v>
      </c>
      <c r="FF107" s="280" t="s">
        <v>644</v>
      </c>
      <c r="FG107" s="281" t="s">
        <v>644</v>
      </c>
      <c r="FH107" s="279" t="s">
        <v>644</v>
      </c>
      <c r="FI107" s="280"/>
      <c r="FJ107" s="280" t="s">
        <v>644</v>
      </c>
      <c r="FK107" s="280" t="s">
        <v>644</v>
      </c>
      <c r="FL107" s="280" t="s">
        <v>644</v>
      </c>
      <c r="FM107" s="280" t="s">
        <v>644</v>
      </c>
      <c r="FN107" s="281" t="s">
        <v>644</v>
      </c>
      <c r="FO107" s="279" t="s">
        <v>644</v>
      </c>
      <c r="FP107" s="280"/>
      <c r="FQ107" s="280" t="s">
        <v>644</v>
      </c>
      <c r="FR107" s="280" t="s">
        <v>644</v>
      </c>
      <c r="FS107" s="280" t="s">
        <v>644</v>
      </c>
      <c r="FT107" s="280" t="s">
        <v>644</v>
      </c>
      <c r="FU107" s="281" t="s">
        <v>644</v>
      </c>
      <c r="FV107" s="279" t="s">
        <v>644</v>
      </c>
      <c r="FW107" s="280"/>
      <c r="FX107" s="280" t="s">
        <v>644</v>
      </c>
      <c r="FY107" s="280" t="s">
        <v>644</v>
      </c>
      <c r="FZ107" s="280" t="s">
        <v>644</v>
      </c>
      <c r="GA107" s="280" t="s">
        <v>644</v>
      </c>
      <c r="GB107" s="281" t="s">
        <v>644</v>
      </c>
      <c r="GC107" s="364" t="s">
        <v>644</v>
      </c>
      <c r="GD107" s="365"/>
      <c r="GE107" s="365" t="s">
        <v>644</v>
      </c>
      <c r="GF107" s="365" t="s">
        <v>644</v>
      </c>
      <c r="GG107" s="365" t="s">
        <v>644</v>
      </c>
      <c r="GH107" s="365" t="s">
        <v>644</v>
      </c>
      <c r="GI107" s="366" t="s">
        <v>644</v>
      </c>
      <c r="GJ107" s="279" t="s">
        <v>644</v>
      </c>
      <c r="GK107" s="201"/>
      <c r="GL107" s="280" t="s">
        <v>644</v>
      </c>
      <c r="GM107" s="280" t="s">
        <v>644</v>
      </c>
      <c r="GN107" s="280" t="s">
        <v>644</v>
      </c>
      <c r="GO107" s="280" t="s">
        <v>644</v>
      </c>
      <c r="GP107" s="281" t="s">
        <v>644</v>
      </c>
      <c r="GQ107" s="279" t="s">
        <v>644</v>
      </c>
      <c r="GR107" s="201"/>
      <c r="GS107" s="280" t="s">
        <v>644</v>
      </c>
      <c r="GT107" s="280" t="s">
        <v>644</v>
      </c>
      <c r="GU107" s="280" t="s">
        <v>644</v>
      </c>
      <c r="GV107" s="280" t="s">
        <v>644</v>
      </c>
      <c r="GW107" s="281" t="s">
        <v>644</v>
      </c>
      <c r="GX107" s="364" t="s">
        <v>644</v>
      </c>
      <c r="GY107" s="365"/>
      <c r="GZ107" s="365" t="s">
        <v>644</v>
      </c>
      <c r="HA107" s="365" t="s">
        <v>644</v>
      </c>
      <c r="HB107" s="365" t="s">
        <v>644</v>
      </c>
      <c r="HC107" s="365" t="s">
        <v>644</v>
      </c>
      <c r="HD107" s="366" t="s">
        <v>644</v>
      </c>
      <c r="HE107" s="279" t="s">
        <v>644</v>
      </c>
      <c r="HF107" s="414"/>
      <c r="HG107" s="280" t="s">
        <v>644</v>
      </c>
      <c r="HH107" s="280" t="s">
        <v>644</v>
      </c>
      <c r="HI107" s="280" t="s">
        <v>644</v>
      </c>
      <c r="HJ107" s="280" t="s">
        <v>644</v>
      </c>
      <c r="HK107" s="281" t="s">
        <v>644</v>
      </c>
      <c r="HL107" s="279" t="s">
        <v>644</v>
      </c>
      <c r="HM107" s="280"/>
      <c r="HN107" s="280" t="s">
        <v>644</v>
      </c>
      <c r="HO107" s="280" t="s">
        <v>644</v>
      </c>
      <c r="HP107" s="280" t="s">
        <v>644</v>
      </c>
      <c r="HQ107" s="280" t="s">
        <v>644</v>
      </c>
      <c r="HR107" s="281" t="s">
        <v>644</v>
      </c>
      <c r="HS107" s="279" t="s">
        <v>644</v>
      </c>
      <c r="HT107" s="423">
        <v>0</v>
      </c>
      <c r="HU107" s="280" t="s">
        <v>644</v>
      </c>
      <c r="HV107" s="280" t="s">
        <v>644</v>
      </c>
      <c r="HW107" s="280" t="s">
        <v>644</v>
      </c>
      <c r="HX107" s="280" t="s">
        <v>644</v>
      </c>
      <c r="HY107" s="281" t="s">
        <v>644</v>
      </c>
      <c r="HZ107" s="364" t="s">
        <v>644</v>
      </c>
      <c r="IA107" s="365"/>
      <c r="IB107" s="365" t="s">
        <v>644</v>
      </c>
      <c r="IC107" s="365" t="s">
        <v>644</v>
      </c>
      <c r="ID107" s="365" t="s">
        <v>644</v>
      </c>
      <c r="IE107" s="365" t="s">
        <v>644</v>
      </c>
      <c r="IF107" s="366" t="s">
        <v>644</v>
      </c>
    </row>
    <row r="108" spans="1:240" ht="30" customHeight="1" x14ac:dyDescent="0.3">
      <c r="A108" s="174"/>
      <c r="B108" s="192">
        <v>11.000999999999999</v>
      </c>
      <c r="C108" s="193">
        <v>10087</v>
      </c>
      <c r="D108" s="194" t="s">
        <v>712</v>
      </c>
      <c r="E108" s="193" t="s">
        <v>709</v>
      </c>
      <c r="F108" s="195">
        <v>1</v>
      </c>
      <c r="G108" s="196">
        <v>1721623</v>
      </c>
      <c r="H108" s="197">
        <f t="shared" ref="H108:H165" si="2350">ROUND(G108*(1+$F$188),0)</f>
        <v>2238110</v>
      </c>
      <c r="J108" s="356">
        <f t="shared" ref="J108:J165" si="2351">+$F108</f>
        <v>1</v>
      </c>
      <c r="K108" s="357"/>
      <c r="L108" s="358">
        <f t="shared" si="1732"/>
        <v>0</v>
      </c>
      <c r="M108" s="358">
        <f t="shared" si="1733"/>
        <v>0</v>
      </c>
      <c r="N108" s="359" t="str">
        <f t="shared" ref="N108:N165" si="2352">IF(M108&gt;$H108,"SOBRE PASA","CUMPLE")</f>
        <v>CUMPLE</v>
      </c>
      <c r="O108" s="358">
        <f t="shared" ref="O108:O139" si="2353">ROUND(L108*(1+K$181+K$182+K$183+K$188),0)</f>
        <v>0</v>
      </c>
      <c r="P108" s="360">
        <f t="shared" si="1736"/>
        <v>0</v>
      </c>
      <c r="Q108" s="266">
        <f t="shared" ref="Q108:Q165" si="2354">+$F108</f>
        <v>1</v>
      </c>
      <c r="R108" s="267">
        <v>1611018</v>
      </c>
      <c r="S108" s="268">
        <f t="shared" ref="S108:S165" si="2355">ROUND(R108,0)</f>
        <v>1611018</v>
      </c>
      <c r="T108" s="268">
        <f t="shared" ref="T108:T165" si="2356">ROUND(S108*(1+R$188),0)</f>
        <v>2094323</v>
      </c>
      <c r="U108" s="269" t="str">
        <f t="shared" ref="U108:U165" si="2357">IF(T108&gt;$H108,"SOBRE PASA","CUMPLE")</f>
        <v>CUMPLE</v>
      </c>
      <c r="V108" s="268">
        <f t="shared" ref="V108:V139" si="2358">ROUND(S108*(1+R$181+R$182+R$183+R$188),0)</f>
        <v>2219767</v>
      </c>
      <c r="W108" s="270">
        <f t="shared" ref="W108:W165" si="2359">ROUND(V108*Q108,0)</f>
        <v>2219767</v>
      </c>
      <c r="X108" s="266">
        <f t="shared" ref="X108:X165" si="2360">+$F108</f>
        <v>1</v>
      </c>
      <c r="Y108" s="267">
        <v>1721600</v>
      </c>
      <c r="Z108" s="268">
        <f t="shared" ref="Z108:Z165" si="2361">ROUND(Y108,0)</f>
        <v>1721600</v>
      </c>
      <c r="AA108" s="268">
        <f t="shared" ref="AA108:AA165" si="2362">ROUND(Z108*(1+Y$188),0)</f>
        <v>2238080</v>
      </c>
      <c r="AB108" s="269" t="str">
        <f t="shared" ref="AB108:AB165" si="2363">IF(AA108&gt;$H108,"SOBRE PASA","CUMPLE")</f>
        <v>CUMPLE</v>
      </c>
      <c r="AC108" s="268">
        <f t="shared" ref="AC108:AC139" si="2364">ROUND(Z108*(1+Y$181+Y$182+Y$183+Y$188),0)</f>
        <v>2372134</v>
      </c>
      <c r="AD108" s="270">
        <f t="shared" ref="AD108:AD165" si="2365">ROUND(AC108*X108,0)</f>
        <v>2372134</v>
      </c>
      <c r="AE108" s="266">
        <f t="shared" ref="AE108:AE165" si="2366">+$F108</f>
        <v>1</v>
      </c>
      <c r="AF108" s="267">
        <v>1594223</v>
      </c>
      <c r="AG108" s="268">
        <f t="shared" ref="AG108:AG165" si="2367">ROUND(AF108,0)</f>
        <v>1594223</v>
      </c>
      <c r="AH108" s="268">
        <f t="shared" ref="AH108:AH165" si="2368">ROUND(AG108*(1+AF$188),0)</f>
        <v>2072490</v>
      </c>
      <c r="AI108" s="269" t="str">
        <f t="shared" ref="AI108:AI165" si="2369">IF(AH108&gt;$H108,"SOBRE PASA","CUMPLE")</f>
        <v>CUMPLE</v>
      </c>
      <c r="AJ108" s="268">
        <f t="shared" ref="AJ108:AJ139" si="2370">ROUND(AG108*(1+AF$181+AF$182+AF$183+AF$188),0)</f>
        <v>2196626</v>
      </c>
      <c r="AK108" s="270">
        <f t="shared" ref="AK108:AK165" si="2371">ROUND(AJ108*AE108,0)</f>
        <v>2196626</v>
      </c>
      <c r="AL108" s="356">
        <f t="shared" ref="AL108:AL165" si="2372">+$F108</f>
        <v>1</v>
      </c>
      <c r="AM108" s="357"/>
      <c r="AN108" s="358">
        <f t="shared" ref="AN108:AN165" si="2373">ROUND(AM108,0)</f>
        <v>0</v>
      </c>
      <c r="AO108" s="358">
        <f t="shared" ref="AO108:AO165" si="2374">ROUND(AN108*(1+AM$188),0)</f>
        <v>0</v>
      </c>
      <c r="AP108" s="359" t="str">
        <f t="shared" ref="AP108:AP165" si="2375">IF(AO108&gt;$H108,"SOBRE PASA","CUMPLE")</f>
        <v>CUMPLE</v>
      </c>
      <c r="AQ108" s="358">
        <f t="shared" ref="AQ108:AQ139" si="2376">ROUND(AN108*(1+AM$181+AM$182+AM$183+AM$188),0)</f>
        <v>0</v>
      </c>
      <c r="AR108" s="360">
        <f t="shared" ref="AR108:AR165" si="2377">ROUND(AQ108*AL108,0)</f>
        <v>0</v>
      </c>
      <c r="AS108" s="266">
        <f t="shared" ref="AS108:AS165" si="2378">+$F108</f>
        <v>1</v>
      </c>
      <c r="AT108" s="434">
        <v>1556344</v>
      </c>
      <c r="AU108" s="268">
        <f t="shared" ref="AU108:AU165" si="2379">ROUND(AT108,0)</f>
        <v>1556344</v>
      </c>
      <c r="AV108" s="268">
        <f t="shared" ref="AV108:AV165" si="2380">ROUND(AU108*(1+AT$188),0)</f>
        <v>2023247</v>
      </c>
      <c r="AW108" s="269" t="str">
        <f t="shared" ref="AW108:AW165" si="2381">IF(AV108&gt;$H108,"SOBRE PASA","CUMPLE")</f>
        <v>CUMPLE</v>
      </c>
      <c r="AX108" s="268">
        <f t="shared" ref="AX108:AX139" si="2382">ROUND(AU108*(1+AT$181+AT$182+AT$183+AT$188),0)</f>
        <v>2144433</v>
      </c>
      <c r="AY108" s="270">
        <f t="shared" ref="AY108:AY165" si="2383">ROUND(AX108*AS108,0)</f>
        <v>2144433</v>
      </c>
      <c r="AZ108" s="266">
        <f t="shared" ref="AZ108:AZ165" si="2384">+$F108</f>
        <v>1</v>
      </c>
      <c r="BA108" s="439">
        <v>1637780</v>
      </c>
      <c r="BB108" s="268">
        <f t="shared" ref="BB108:BB165" si="2385">ROUND(BA108,0)</f>
        <v>1637780</v>
      </c>
      <c r="BC108" s="268">
        <f t="shared" ref="BC108:BC165" si="2386">ROUND(BB108*(1+BA$188),0)</f>
        <v>2129114</v>
      </c>
      <c r="BD108" s="269" t="str">
        <f t="shared" ref="BD108:BD165" si="2387">IF(BC108&gt;$H108,"SOBRE PASA","CUMPLE")</f>
        <v>CUMPLE</v>
      </c>
      <c r="BE108" s="268">
        <f t="shared" ref="BE108:BE139" si="2388">ROUND(BB108*(1+BA$181+BA$182+BA$183+BA$188),0)</f>
        <v>2256641</v>
      </c>
      <c r="BF108" s="270">
        <f t="shared" ref="BF108:BF165" si="2389">ROUND(BE108*AZ108,0)</f>
        <v>2256641</v>
      </c>
      <c r="BG108" s="266">
        <f t="shared" ref="BG108:BG165" si="2390">+$F108</f>
        <v>1</v>
      </c>
      <c r="BH108" s="196">
        <v>1626933</v>
      </c>
      <c r="BI108" s="268">
        <f t="shared" ref="BI108:BI165" si="2391">ROUND(BH108,0)</f>
        <v>1626933</v>
      </c>
      <c r="BJ108" s="268">
        <f t="shared" ref="BJ108:BJ165" si="2392">ROUND(BI108*(1+BH$188),0)</f>
        <v>2115013</v>
      </c>
      <c r="BK108" s="269" t="str">
        <f t="shared" ref="BK108:BK165" si="2393">IF(BJ108&gt;$H108,"SOBRE PASA","CUMPLE")</f>
        <v>CUMPLE</v>
      </c>
      <c r="BL108" s="268">
        <f t="shared" ref="BL108:BL139" si="2394">ROUND(BI108*(1+BH$181+BH$182+BH$183+BH$188),0)</f>
        <v>2241696</v>
      </c>
      <c r="BM108" s="270">
        <f t="shared" ref="BM108:BM165" si="2395">ROUND(BL108*BG108,0)</f>
        <v>2241696</v>
      </c>
      <c r="BN108" s="266">
        <f t="shared" ref="BN108:BN165" si="2396">+$F108</f>
        <v>1</v>
      </c>
      <c r="BO108" s="196">
        <v>1561509</v>
      </c>
      <c r="BP108" s="268">
        <f t="shared" ref="BP108:BP165" si="2397">ROUND(BO108,0)</f>
        <v>1561509</v>
      </c>
      <c r="BQ108" s="268">
        <f t="shared" ref="BQ108:BQ165" si="2398">ROUND(BP108*(1+BO$188),0)</f>
        <v>2029962</v>
      </c>
      <c r="BR108" s="269" t="str">
        <f t="shared" ref="BR108:BR165" si="2399">IF(BQ108&gt;$H108,"SOBRE PASA","CUMPLE")</f>
        <v>CUMPLE</v>
      </c>
      <c r="BS108" s="268">
        <f t="shared" ref="BS108:BS139" si="2400">ROUND(BP108*(1+BO$181+BO$182+BO$183+BO$188),0)</f>
        <v>2151550</v>
      </c>
      <c r="BT108" s="270">
        <f t="shared" ref="BT108:BT165" si="2401">ROUND(BS108*BN108,0)</f>
        <v>2151550</v>
      </c>
      <c r="BU108" s="266">
        <f t="shared" ref="BU108:BU165" si="2402">+$F108</f>
        <v>1</v>
      </c>
      <c r="BV108" s="441">
        <v>1635712</v>
      </c>
      <c r="BW108" s="268">
        <f t="shared" ref="BW108:BW165" si="2403">ROUND(BV108,0)</f>
        <v>1635712</v>
      </c>
      <c r="BX108" s="268">
        <f t="shared" ref="BX108:BX165" si="2404">ROUND(BW108*(1+BV$188),0)</f>
        <v>2126426</v>
      </c>
      <c r="BY108" s="269" t="str">
        <f t="shared" ref="BY108:BY165" si="2405">IF(BX108&gt;$H108,"SOBRE PASA","CUMPLE")</f>
        <v>CUMPLE</v>
      </c>
      <c r="BZ108" s="268">
        <f t="shared" ref="BZ108:BZ139" si="2406">ROUND(BW108*(1+BV$181+BV$182+BV$183+BV$188),0)</f>
        <v>2253792</v>
      </c>
      <c r="CA108" s="270">
        <f t="shared" ref="CA108:CA165" si="2407">ROUND(BZ108*BU108,0)</f>
        <v>2253792</v>
      </c>
      <c r="CB108" s="266">
        <f t="shared" ref="CB108:CB165" si="2408">+$F108</f>
        <v>1</v>
      </c>
      <c r="CC108" s="267">
        <v>1595943</v>
      </c>
      <c r="CD108" s="268">
        <f t="shared" ref="CD108:CD165" si="2409">ROUND(CC108,0)</f>
        <v>1595943</v>
      </c>
      <c r="CE108" s="268">
        <f t="shared" ref="CE108:CE165" si="2410">ROUND(CD108*(1+CC$188),0)</f>
        <v>2074726</v>
      </c>
      <c r="CF108" s="269" t="str">
        <f t="shared" ref="CF108:CF165" si="2411">IF(CE108&gt;$H108,"SOBRE PASA","CUMPLE")</f>
        <v>CUMPLE</v>
      </c>
      <c r="CG108" s="268">
        <f t="shared" ref="CG108:CG139" si="2412">ROUND(CD108*(1+CC$181+CC$182+CC$183+CC$188),0)</f>
        <v>2198996</v>
      </c>
      <c r="CH108" s="270">
        <f t="shared" ref="CH108:CH165" si="2413">ROUND(CG108*CB108,0)</f>
        <v>2198996</v>
      </c>
      <c r="CI108" s="266">
        <f t="shared" ref="CI108:CI165" si="2414">+$F108</f>
        <v>1</v>
      </c>
      <c r="CJ108" s="267">
        <v>1645872</v>
      </c>
      <c r="CK108" s="268">
        <f t="shared" ref="CK108:CK165" si="2415">ROUND(CJ108,0)</f>
        <v>1645872</v>
      </c>
      <c r="CL108" s="268">
        <f t="shared" ref="CL108:CL165" si="2416">ROUND(CK108*(1+CJ$188),0)</f>
        <v>2139634</v>
      </c>
      <c r="CM108" s="269" t="str">
        <f t="shared" ref="CM108:CM165" si="2417">IF(CL108&gt;$H108,"SOBRE PASA","CUMPLE")</f>
        <v>CUMPLE</v>
      </c>
      <c r="CN108" s="268">
        <f t="shared" ref="CN108:CN139" si="2418">ROUND(CK108*(1+CJ$181+CJ$182+CJ$183+CJ$188),0)</f>
        <v>2267791</v>
      </c>
      <c r="CO108" s="270">
        <f t="shared" ref="CO108:CO165" si="2419">ROUND(CN108*CI108,0)</f>
        <v>2267791</v>
      </c>
      <c r="CP108" s="266">
        <f t="shared" ref="CP108:CP165" si="2420">+$F108</f>
        <v>1</v>
      </c>
      <c r="CQ108" s="267">
        <v>1625556</v>
      </c>
      <c r="CR108" s="268">
        <f t="shared" ref="CR108:CR165" si="2421">ROUND(CQ108,0)</f>
        <v>1625556</v>
      </c>
      <c r="CS108" s="268">
        <f t="shared" ref="CS108:CS165" si="2422">ROUND(CR108*(1+CQ$188),0)</f>
        <v>2113223</v>
      </c>
      <c r="CT108" s="269" t="str">
        <f t="shared" ref="CT108:CT165" si="2423">IF(CS108&gt;$H108,"SOBRE PASA","CUMPLE")</f>
        <v>CUMPLE</v>
      </c>
      <c r="CU108" s="268">
        <f t="shared" ref="CU108:CU139" si="2424">ROUND(CR108*(1+CQ$181+CQ$182+CQ$183+CQ$188),0)</f>
        <v>2239798</v>
      </c>
      <c r="CV108" s="270">
        <f t="shared" ref="CV108:CV165" si="2425">ROUND(CU108*CP108,0)</f>
        <v>2239798</v>
      </c>
      <c r="CW108" s="266">
        <f t="shared" ref="CW108:CW165" si="2426">+$F108</f>
        <v>1</v>
      </c>
      <c r="CX108" s="196">
        <v>1635539</v>
      </c>
      <c r="CY108" s="268">
        <f t="shared" ref="CY108:CY165" si="2427">ROUND(CX108,0)</f>
        <v>1635539</v>
      </c>
      <c r="CZ108" s="268">
        <f t="shared" ref="CZ108:CZ165" si="2428">ROUND(CY108*(1+CX$188),0)</f>
        <v>2126201</v>
      </c>
      <c r="DA108" s="269" t="str">
        <f t="shared" ref="DA108:DA165" si="2429">IF(CZ108&gt;$H108,"SOBRE PASA","CUMPLE")</f>
        <v>CUMPLE</v>
      </c>
      <c r="DB108" s="268">
        <f t="shared" ref="DB108:DB139" si="2430">ROUND(CY108*(1+CX$181+CX$182+CX$183+CX$188),0)</f>
        <v>2253554</v>
      </c>
      <c r="DC108" s="270">
        <f t="shared" ref="DC108:DC165" si="2431">ROUND(DB108*CW108,0)</f>
        <v>2253554</v>
      </c>
      <c r="DD108" s="266">
        <f t="shared" ref="DD108:DD165" si="2432">+$F108</f>
        <v>1</v>
      </c>
      <c r="DE108" s="267">
        <v>1588714</v>
      </c>
      <c r="DF108" s="268">
        <f t="shared" ref="DF108:DF165" si="2433">ROUND(DE108,0)</f>
        <v>1588714</v>
      </c>
      <c r="DG108" s="268">
        <f t="shared" ref="DG108:DG165" si="2434">ROUND(DF108*(1+DE$188),0)</f>
        <v>2065328</v>
      </c>
      <c r="DH108" s="269" t="str">
        <f t="shared" ref="DH108:DH165" si="2435">IF(DG108&gt;$H108,"SOBRE PASA","CUMPLE")</f>
        <v>CUMPLE</v>
      </c>
      <c r="DI108" s="268">
        <f t="shared" ref="DI108:DI139" si="2436">ROUND(DF108*(1+DE$181+DE$182+DE$183+DE$188),0)</f>
        <v>2189035</v>
      </c>
      <c r="DJ108" s="270">
        <f t="shared" ref="DJ108:DJ165" si="2437">ROUND(DI108*DD108,0)</f>
        <v>2189035</v>
      </c>
      <c r="DK108" s="266">
        <f t="shared" ref="DK108:DK165" si="2438">+$F108</f>
        <v>1</v>
      </c>
      <c r="DL108" s="267">
        <v>1630377</v>
      </c>
      <c r="DM108" s="268">
        <f t="shared" ref="DM108:DM165" si="2439">ROUND(DL108,0)</f>
        <v>1630377</v>
      </c>
      <c r="DN108" s="268">
        <f t="shared" ref="DN108:DN165" si="2440">ROUND(DM108*(1+DL$188),0)</f>
        <v>2119490</v>
      </c>
      <c r="DO108" s="269" t="str">
        <f t="shared" ref="DO108:DO165" si="2441">IF(DN108&gt;$H108,"SOBRE PASA","CUMPLE")</f>
        <v>CUMPLE</v>
      </c>
      <c r="DP108" s="268">
        <f t="shared" ref="DP108:DP139" si="2442">ROUND(DM108*(1+DL$181+DL$182+DL$183+DL$188),0)</f>
        <v>2246441</v>
      </c>
      <c r="DQ108" s="270">
        <f t="shared" ref="DQ108:DQ165" si="2443">ROUND(DP108*DK108,0)</f>
        <v>2246441</v>
      </c>
      <c r="DR108" s="356">
        <f t="shared" ref="DR108:DR165" si="2444">+$F108</f>
        <v>1</v>
      </c>
      <c r="DS108" s="357"/>
      <c r="DT108" s="358">
        <f t="shared" ref="DT108:DT165" si="2445">ROUND(DS108,0)</f>
        <v>0</v>
      </c>
      <c r="DU108" s="358">
        <f t="shared" ref="DU108:DU165" si="2446">ROUND(DT108*(1+DS$188),0)</f>
        <v>0</v>
      </c>
      <c r="DV108" s="359" t="str">
        <f t="shared" ref="DV108:DV165" si="2447">IF(DU108&gt;$H108,"SOBRE PASA","CUMPLE")</f>
        <v>CUMPLE</v>
      </c>
      <c r="DW108" s="358">
        <f t="shared" ref="DW108:DW139" si="2448">ROUND(DT108*(1+DS$181+DS$182+DS$183+DS$188),0)</f>
        <v>0</v>
      </c>
      <c r="DX108" s="360">
        <f t="shared" ref="DX108:DX165" si="2449">ROUND(DW108*DR108,0)</f>
        <v>0</v>
      </c>
      <c r="DY108" s="356">
        <f t="shared" ref="DY108:DY165" si="2450">+$F108</f>
        <v>1</v>
      </c>
      <c r="DZ108" s="357"/>
      <c r="EA108" s="358">
        <f t="shared" ref="EA108:EA165" si="2451">ROUND(DZ108,0)</f>
        <v>0</v>
      </c>
      <c r="EB108" s="358">
        <f t="shared" ref="EB108:EB165" si="2452">ROUND(EA108*(1+DZ$188),0)</f>
        <v>0</v>
      </c>
      <c r="EC108" s="359" t="str">
        <f t="shared" ref="EC108:EC165" si="2453">IF(EB108&gt;$H108,"SOBRE PASA","CUMPLE")</f>
        <v>CUMPLE</v>
      </c>
      <c r="ED108" s="358">
        <f t="shared" ref="ED108:ED139" si="2454">ROUND(EA108*(1+DZ$181+DZ$182+DZ$183+DZ$188),0)</f>
        <v>0</v>
      </c>
      <c r="EE108" s="360">
        <f t="shared" ref="EE108:EE165" si="2455">ROUND(ED108*DY108,0)</f>
        <v>0</v>
      </c>
      <c r="EF108" s="266">
        <f t="shared" ref="EF108:EF165" si="2456">+$F108</f>
        <v>1</v>
      </c>
      <c r="EG108" s="267">
        <v>1586820</v>
      </c>
      <c r="EH108" s="268">
        <f t="shared" ref="EH108:EH165" si="2457">ROUND(EG108,0)</f>
        <v>1586820</v>
      </c>
      <c r="EI108" s="268">
        <f t="shared" ref="EI108:EI165" si="2458">ROUND(EH108*(1+EG$188),0)</f>
        <v>2062866</v>
      </c>
      <c r="EJ108" s="269" t="str">
        <f t="shared" ref="EJ108:EJ165" si="2459">IF(EI108&gt;$H108,"SOBRE PASA","CUMPLE")</f>
        <v>CUMPLE</v>
      </c>
      <c r="EK108" s="268">
        <f t="shared" ref="EK108:EK139" si="2460">ROUND(EH108*(1+EG$181+EG$182+EG$183+EG$188),0)</f>
        <v>2186425</v>
      </c>
      <c r="EL108" s="270">
        <f t="shared" ref="EL108:EL165" si="2461">ROUND(EK108*EF108,0)</f>
        <v>2186425</v>
      </c>
      <c r="EM108" s="356">
        <f t="shared" ref="EM108:EM165" si="2462">+$F108</f>
        <v>1</v>
      </c>
      <c r="EN108" s="357"/>
      <c r="EO108" s="358">
        <f t="shared" ref="EO108:EO165" si="2463">ROUND(EN108,0)</f>
        <v>0</v>
      </c>
      <c r="EP108" s="358">
        <f t="shared" ref="EP108:EP165" si="2464">ROUND(EO108*(1+EN$188),0)</f>
        <v>0</v>
      </c>
      <c r="EQ108" s="359" t="str">
        <f t="shared" ref="EQ108:EQ165" si="2465">IF(EP108&gt;$H108,"SOBRE PASA","CUMPLE")</f>
        <v>CUMPLE</v>
      </c>
      <c r="ER108" s="358">
        <f t="shared" ref="ER108:ER139" si="2466">ROUND(EO108*(1+EN$181+EN$182+EN$183+EN$188),0)</f>
        <v>0</v>
      </c>
      <c r="ES108" s="360">
        <f t="shared" ref="ES108:ES165" si="2467">ROUND(ER108*EM108,0)</f>
        <v>0</v>
      </c>
      <c r="ET108" s="266">
        <f t="shared" ref="ET108:ET165" si="2468">+$F108</f>
        <v>1</v>
      </c>
      <c r="EU108" s="267">
        <v>1669974</v>
      </c>
      <c r="EV108" s="268">
        <f t="shared" ref="EV108:EV165" si="2469">ROUND(EU108,0)</f>
        <v>1669974</v>
      </c>
      <c r="EW108" s="268">
        <f t="shared" ref="EW108:EW165" si="2470">ROUND(EV108*(1+EU$188),0)</f>
        <v>2170966</v>
      </c>
      <c r="EX108" s="269" t="str">
        <f t="shared" ref="EX108:EX165" si="2471">IF(EW108&gt;$H108,"SOBRE PASA","CUMPLE")</f>
        <v>CUMPLE</v>
      </c>
      <c r="EY108" s="268">
        <f t="shared" ref="EY108:EY139" si="2472">ROUND(EV108*(1+EU$181+EU$182+EU$183+EU$188),0)</f>
        <v>2301000</v>
      </c>
      <c r="EZ108" s="270">
        <f t="shared" ref="EZ108:EZ165" si="2473">ROUND(EY108*ET108,0)</f>
        <v>2301000</v>
      </c>
      <c r="FA108" s="266">
        <f t="shared" ref="FA108:FA165" si="2474">+$F108</f>
        <v>1</v>
      </c>
      <c r="FB108" s="196">
        <v>1633304</v>
      </c>
      <c r="FC108" s="268">
        <f t="shared" ref="FC108:FC165" si="2475">ROUND(FB108,0)</f>
        <v>1633304</v>
      </c>
      <c r="FD108" s="268">
        <f t="shared" ref="FD108:FD165" si="2476">ROUND(FC108*(1+FB$188),0)</f>
        <v>2123295</v>
      </c>
      <c r="FE108" s="269" t="str">
        <f t="shared" ref="FE108:FE165" si="2477">IF(FD108&gt;$H108,"SOBRE PASA","CUMPLE")</f>
        <v>CUMPLE</v>
      </c>
      <c r="FF108" s="268">
        <f t="shared" ref="FF108:FF139" si="2478">ROUND(FC108*(1+FB$181+FB$182+FB$183+FB$188),0)</f>
        <v>2250474</v>
      </c>
      <c r="FG108" s="270">
        <f t="shared" ref="FG108:FG165" si="2479">ROUND(FF108*FA108,0)</f>
        <v>2250474</v>
      </c>
      <c r="FH108" s="266">
        <f t="shared" ref="FH108:FH165" si="2480">+$F108</f>
        <v>1</v>
      </c>
      <c r="FI108" s="267">
        <v>1605656</v>
      </c>
      <c r="FJ108" s="268">
        <f t="shared" ref="FJ108:FJ165" si="2481">ROUND(FI108,0)</f>
        <v>1605656</v>
      </c>
      <c r="FK108" s="268">
        <f t="shared" ref="FK108:FK165" si="2482">ROUND(FJ108*(1+FI$188),0)</f>
        <v>2087353</v>
      </c>
      <c r="FL108" s="269" t="str">
        <f t="shared" ref="FL108:FL165" si="2483">IF(FK108&gt;$H108,"SOBRE PASA","CUMPLE")</f>
        <v>CUMPLE</v>
      </c>
      <c r="FM108" s="268">
        <f t="shared" ref="FM108:FM139" si="2484">ROUND(FJ108*(1+FI$181+FI$182+FI$183+FI$188),0)</f>
        <v>2212379</v>
      </c>
      <c r="FN108" s="270">
        <f t="shared" ref="FN108:FN165" si="2485">ROUND(FM108*FH108,0)</f>
        <v>2212379</v>
      </c>
      <c r="FO108" s="266">
        <f t="shared" ref="FO108:FO165" si="2486">+$F108</f>
        <v>1</v>
      </c>
      <c r="FP108" s="267" t="s">
        <v>889</v>
      </c>
      <c r="FQ108" s="268">
        <f t="shared" ref="FQ108:FQ165" si="2487">ROUND(FP108,0)</f>
        <v>1592948</v>
      </c>
      <c r="FR108" s="268">
        <f t="shared" ref="FR108:FR165" si="2488">ROUND(FQ108*(1+FP$188),0)</f>
        <v>2070832</v>
      </c>
      <c r="FS108" s="269" t="str">
        <f t="shared" ref="FS108:FS165" si="2489">IF(FR108&gt;$H108,"SOBRE PASA","CUMPLE")</f>
        <v>CUMPLE</v>
      </c>
      <c r="FT108" s="268">
        <f t="shared" ref="FT108:FT139" si="2490">ROUND(FQ108*(1+FP$181+FP$182+FP$183+FP$188),0)</f>
        <v>2194869</v>
      </c>
      <c r="FU108" s="270">
        <f t="shared" ref="FU108:FU165" si="2491">ROUND(FT108*FO108,0)</f>
        <v>2194869</v>
      </c>
      <c r="FV108" s="266">
        <f t="shared" ref="FV108:FV165" si="2492">+$F108</f>
        <v>1</v>
      </c>
      <c r="FW108" s="267">
        <v>1619531</v>
      </c>
      <c r="FX108" s="268">
        <f t="shared" ref="FX108:FX165" si="2493">ROUND(FW108,0)</f>
        <v>1619531</v>
      </c>
      <c r="FY108" s="268">
        <f t="shared" ref="FY108:FY165" si="2494">ROUND(FX108*(1+FW$188),0)</f>
        <v>2105390</v>
      </c>
      <c r="FZ108" s="269" t="str">
        <f t="shared" ref="FZ108:FZ165" si="2495">IF(FY108&gt;$H108,"SOBRE PASA","CUMPLE")</f>
        <v>CUMPLE</v>
      </c>
      <c r="GA108" s="268">
        <f t="shared" ref="GA108:GA139" si="2496">ROUND(FX108*(1+FW$181+FW$182+FW$183+FW$188),0)</f>
        <v>2231497</v>
      </c>
      <c r="GB108" s="270">
        <f t="shared" ref="GB108:GB165" si="2497">ROUND(GA108*FV108,0)</f>
        <v>2231497</v>
      </c>
      <c r="GC108" s="356">
        <f t="shared" ref="GC108:GC165" si="2498">+$F108</f>
        <v>1</v>
      </c>
      <c r="GD108" s="357"/>
      <c r="GE108" s="358">
        <f t="shared" ref="GE108:GE165" si="2499">ROUND(GD108,0)</f>
        <v>0</v>
      </c>
      <c r="GF108" s="358">
        <f t="shared" ref="GF108:GF165" si="2500">ROUND(GE108*(1+GD$188),0)</f>
        <v>0</v>
      </c>
      <c r="GG108" s="359" t="str">
        <f t="shared" ref="GG108:GG165" si="2501">IF(GF108&gt;$H108,"SOBRE PASA","CUMPLE")</f>
        <v>CUMPLE</v>
      </c>
      <c r="GH108" s="358">
        <f t="shared" ref="GH108:GH139" si="2502">ROUND(GE108*(1+GD$181+GD$182+GD$183+GD$188),0)</f>
        <v>0</v>
      </c>
      <c r="GI108" s="360">
        <f t="shared" ref="GI108:GI165" si="2503">ROUND(GH108*GC108,0)</f>
        <v>0</v>
      </c>
      <c r="GJ108" s="266">
        <f t="shared" ref="GJ108:GJ165" si="2504">+$F108</f>
        <v>1</v>
      </c>
      <c r="GK108" s="196">
        <v>1638021</v>
      </c>
      <c r="GL108" s="268">
        <f t="shared" ref="GL108:GL165" si="2505">ROUND(GK108,0)</f>
        <v>1638021</v>
      </c>
      <c r="GM108" s="268">
        <f t="shared" ref="GM108:GM165" si="2506">ROUND(GL108*(1+GK$188),0)</f>
        <v>2129427</v>
      </c>
      <c r="GN108" s="269" t="str">
        <f t="shared" ref="GN108:GN165" si="2507">IF(GM108&gt;$H108,"SOBRE PASA","CUMPLE")</f>
        <v>CUMPLE</v>
      </c>
      <c r="GO108" s="268">
        <f t="shared" ref="GO108:GO139" si="2508">ROUND(GL108*(1+GK$181+GK$182+GK$183+GK$188),0)</f>
        <v>2256973</v>
      </c>
      <c r="GP108" s="270">
        <f t="shared" ref="GP108:GP165" si="2509">ROUND(GO108*GJ108,0)</f>
        <v>2256973</v>
      </c>
      <c r="GQ108" s="266">
        <f t="shared" ref="GQ108:GQ165" si="2510">+$F108</f>
        <v>1</v>
      </c>
      <c r="GR108" s="407">
        <v>1641395</v>
      </c>
      <c r="GS108" s="268">
        <f t="shared" ref="GS108:GS165" si="2511">ROUND(GR108,0)</f>
        <v>1641395</v>
      </c>
      <c r="GT108" s="268">
        <f t="shared" ref="GT108:GT165" si="2512">ROUND(GS108*(1+GR$188),0)</f>
        <v>2133814</v>
      </c>
      <c r="GU108" s="269" t="str">
        <f t="shared" ref="GU108:GU165" si="2513">IF(GT108&gt;$H108,"SOBRE PASA","CUMPLE")</f>
        <v>CUMPLE</v>
      </c>
      <c r="GV108" s="268">
        <f t="shared" ref="GV108:GV139" si="2514">ROUND(GS108*(1+GR$181+GR$182+GR$183+GR$188),0)</f>
        <v>2261622</v>
      </c>
      <c r="GW108" s="270">
        <f t="shared" ref="GW108:GW165" si="2515">ROUND(GV108*GQ108,0)</f>
        <v>2261622</v>
      </c>
      <c r="GX108" s="356">
        <f t="shared" ref="GX108:GX165" si="2516">+$F108</f>
        <v>1</v>
      </c>
      <c r="GY108" s="357"/>
      <c r="GZ108" s="358">
        <f t="shared" ref="GZ108:GZ165" si="2517">ROUND(GY108,0)</f>
        <v>0</v>
      </c>
      <c r="HA108" s="358">
        <f t="shared" ref="HA108:HA165" si="2518">ROUND(GZ108*(1+GY$188),0)</f>
        <v>0</v>
      </c>
      <c r="HB108" s="359" t="str">
        <f t="shared" ref="HB108:HB165" si="2519">IF(HA108&gt;$H108,"SOBRE PASA","CUMPLE")</f>
        <v>CUMPLE</v>
      </c>
      <c r="HC108" s="358">
        <f t="shared" ref="HC108:HC139" si="2520">ROUND(GZ108*(1+GY$181+GY$182+GY$183+GY$188),0)</f>
        <v>0</v>
      </c>
      <c r="HD108" s="360">
        <f t="shared" ref="HD108:HD165" si="2521">ROUND(HC108*GX108,0)</f>
        <v>0</v>
      </c>
      <c r="HE108" s="266">
        <f t="shared" ref="HE108:HE165" si="2522">+$F108</f>
        <v>1</v>
      </c>
      <c r="HF108" s="411">
        <v>1624196</v>
      </c>
      <c r="HG108" s="268">
        <f t="shared" ref="HG108:HG165" si="2523">ROUND(HF108,0)</f>
        <v>1624196</v>
      </c>
      <c r="HH108" s="268">
        <f t="shared" ref="HH108:HH165" si="2524">ROUND(HG108*(1+HF$188),0)</f>
        <v>2111455</v>
      </c>
      <c r="HI108" s="269" t="str">
        <f t="shared" ref="HI108:HI165" si="2525">IF(HH108&gt;$H108,"SOBRE PASA","CUMPLE")</f>
        <v>CUMPLE</v>
      </c>
      <c r="HJ108" s="268">
        <f t="shared" ref="HJ108:HJ139" si="2526">ROUND(HG108*(1+HF$181+HF$182+HF$183+HF$188),0)</f>
        <v>2237924</v>
      </c>
      <c r="HK108" s="270">
        <f t="shared" ref="HK108:HK165" si="2527">ROUND(HJ108*HE108,0)</f>
        <v>2237924</v>
      </c>
      <c r="HL108" s="266">
        <f t="shared" ref="HL108:HL165" si="2528">+$F108</f>
        <v>1</v>
      </c>
      <c r="HM108" s="417">
        <v>1637780</v>
      </c>
      <c r="HN108" s="268">
        <f t="shared" ref="HN108:HN165" si="2529">ROUND(HM108,0)</f>
        <v>1637780</v>
      </c>
      <c r="HO108" s="268">
        <f t="shared" ref="HO108:HO165" si="2530">ROUND(HN108*(1+HM$188),0)</f>
        <v>2129114</v>
      </c>
      <c r="HP108" s="269" t="str">
        <f t="shared" ref="HP108:HP165" si="2531">IF(HO108&gt;$H108,"SOBRE PASA","CUMPLE")</f>
        <v>CUMPLE</v>
      </c>
      <c r="HQ108" s="268">
        <f t="shared" ref="HQ108:HQ139" si="2532">ROUND(HN108*(1+HM$181+HM$182+HM$183+HM$188),0)</f>
        <v>2256641</v>
      </c>
      <c r="HR108" s="270">
        <f t="shared" ref="HR108:HR165" si="2533">ROUND(HQ108*HL108,0)</f>
        <v>2256641</v>
      </c>
      <c r="HS108" s="266">
        <f t="shared" ref="HS108:HS165" si="2534">+$F108</f>
        <v>1</v>
      </c>
      <c r="HT108" s="196">
        <v>1631290</v>
      </c>
      <c r="HU108" s="268">
        <f t="shared" ref="HU108:HU165" si="2535">ROUND(HT108,0)</f>
        <v>1631290</v>
      </c>
      <c r="HV108" s="268">
        <f t="shared" ref="HV108:HV165" si="2536">ROUND(HU108*(1+HT$188),0)</f>
        <v>2120677</v>
      </c>
      <c r="HW108" s="269" t="str">
        <f t="shared" ref="HW108:HW165" si="2537">IF(HV108&gt;$H108,"SOBRE PASA","CUMPLE")</f>
        <v>CUMPLE</v>
      </c>
      <c r="HX108" s="268">
        <f t="shared" ref="HX108:HX139" si="2538">ROUND(HU108*(1+HT$181+HT$182+HT$183+HT$188),0)</f>
        <v>2247699</v>
      </c>
      <c r="HY108" s="270">
        <f t="shared" ref="HY108:HY165" si="2539">ROUND(HX108*HS108,0)</f>
        <v>2247699</v>
      </c>
      <c r="HZ108" s="356">
        <f t="shared" ref="HZ108:HZ165" si="2540">+$F108</f>
        <v>1</v>
      </c>
      <c r="IA108" s="357"/>
      <c r="IB108" s="358">
        <f t="shared" ref="IB108:IB165" si="2541">ROUND(IA108,0)</f>
        <v>0</v>
      </c>
      <c r="IC108" s="358">
        <f t="shared" ref="IC108:IC165" si="2542">ROUND(IB108*(1+IA$188),0)</f>
        <v>0</v>
      </c>
      <c r="ID108" s="359" t="str">
        <f t="shared" ref="ID108:ID165" si="2543">IF(IC108&gt;$H108,"SOBRE PASA","CUMPLE")</f>
        <v>CUMPLE</v>
      </c>
      <c r="IE108" s="358">
        <f t="shared" ref="IE108:IE139" si="2544">ROUND(IB108*(1+IA$181+IA$182+IA$183+IA$188),0)</f>
        <v>0</v>
      </c>
      <c r="IF108" s="360">
        <f t="shared" ref="IF108:IF165" si="2545">ROUND(IE108*HZ108,0)</f>
        <v>0</v>
      </c>
    </row>
    <row r="109" spans="1:240" ht="30" customHeight="1" x14ac:dyDescent="0.3">
      <c r="A109" s="174"/>
      <c r="B109" s="192">
        <v>11.002000000000001</v>
      </c>
      <c r="C109" s="193">
        <v>10074</v>
      </c>
      <c r="D109" s="194" t="s">
        <v>713</v>
      </c>
      <c r="E109" s="193" t="s">
        <v>620</v>
      </c>
      <c r="F109" s="195">
        <v>2</v>
      </c>
      <c r="G109" s="196">
        <v>1165925</v>
      </c>
      <c r="H109" s="197">
        <f t="shared" si="2350"/>
        <v>1515703</v>
      </c>
      <c r="J109" s="356">
        <f t="shared" si="2351"/>
        <v>2</v>
      </c>
      <c r="K109" s="357"/>
      <c r="L109" s="358">
        <f t="shared" si="1732"/>
        <v>0</v>
      </c>
      <c r="M109" s="358">
        <f t="shared" si="1733"/>
        <v>0</v>
      </c>
      <c r="N109" s="359" t="str">
        <f t="shared" si="2352"/>
        <v>CUMPLE</v>
      </c>
      <c r="O109" s="358">
        <f t="shared" si="2353"/>
        <v>0</v>
      </c>
      <c r="P109" s="360">
        <f t="shared" si="1736"/>
        <v>0</v>
      </c>
      <c r="Q109" s="266">
        <f t="shared" si="2354"/>
        <v>2</v>
      </c>
      <c r="R109" s="267">
        <v>1091021</v>
      </c>
      <c r="S109" s="268">
        <f t="shared" si="2355"/>
        <v>1091021</v>
      </c>
      <c r="T109" s="268">
        <f t="shared" si="2356"/>
        <v>1418327</v>
      </c>
      <c r="U109" s="269" t="str">
        <f t="shared" si="2357"/>
        <v>CUMPLE</v>
      </c>
      <c r="V109" s="268">
        <f t="shared" si="2358"/>
        <v>1503281</v>
      </c>
      <c r="W109" s="270">
        <f t="shared" si="2359"/>
        <v>3006562</v>
      </c>
      <c r="X109" s="266">
        <f t="shared" si="2360"/>
        <v>2</v>
      </c>
      <c r="Y109" s="267">
        <v>1165900</v>
      </c>
      <c r="Z109" s="268">
        <f t="shared" si="2361"/>
        <v>1165900</v>
      </c>
      <c r="AA109" s="268">
        <f t="shared" si="2362"/>
        <v>1515670</v>
      </c>
      <c r="AB109" s="269" t="str">
        <f t="shared" si="2363"/>
        <v>CUMPLE</v>
      </c>
      <c r="AC109" s="268">
        <f t="shared" si="2364"/>
        <v>1606454</v>
      </c>
      <c r="AD109" s="270">
        <f t="shared" si="2365"/>
        <v>3212908</v>
      </c>
      <c r="AE109" s="266">
        <f t="shared" si="2366"/>
        <v>2</v>
      </c>
      <c r="AF109" s="267">
        <v>1079647</v>
      </c>
      <c r="AG109" s="268">
        <f t="shared" si="2367"/>
        <v>1079647</v>
      </c>
      <c r="AH109" s="268">
        <f t="shared" si="2368"/>
        <v>1403541</v>
      </c>
      <c r="AI109" s="269" t="str">
        <f t="shared" si="2369"/>
        <v>CUMPLE</v>
      </c>
      <c r="AJ109" s="268">
        <f t="shared" si="2370"/>
        <v>1487609</v>
      </c>
      <c r="AK109" s="270">
        <f t="shared" si="2371"/>
        <v>2975218</v>
      </c>
      <c r="AL109" s="356">
        <f t="shared" si="2372"/>
        <v>2</v>
      </c>
      <c r="AM109" s="357"/>
      <c r="AN109" s="358">
        <f t="shared" si="2373"/>
        <v>0</v>
      </c>
      <c r="AO109" s="358">
        <f t="shared" si="2374"/>
        <v>0</v>
      </c>
      <c r="AP109" s="359" t="str">
        <f t="shared" si="2375"/>
        <v>CUMPLE</v>
      </c>
      <c r="AQ109" s="358">
        <f t="shared" si="2376"/>
        <v>0</v>
      </c>
      <c r="AR109" s="360">
        <f t="shared" si="2377"/>
        <v>0</v>
      </c>
      <c r="AS109" s="266">
        <f t="shared" si="2378"/>
        <v>2</v>
      </c>
      <c r="AT109" s="434">
        <v>1053993</v>
      </c>
      <c r="AU109" s="268">
        <f t="shared" si="2379"/>
        <v>1053993</v>
      </c>
      <c r="AV109" s="268">
        <f t="shared" si="2380"/>
        <v>1370191</v>
      </c>
      <c r="AW109" s="269" t="str">
        <f t="shared" si="2381"/>
        <v>CUMPLE</v>
      </c>
      <c r="AX109" s="268">
        <f t="shared" si="2382"/>
        <v>1452261</v>
      </c>
      <c r="AY109" s="270">
        <f t="shared" si="2383"/>
        <v>2904522</v>
      </c>
      <c r="AZ109" s="266">
        <f t="shared" si="2384"/>
        <v>2</v>
      </c>
      <c r="BA109" s="439">
        <v>1109144</v>
      </c>
      <c r="BB109" s="268">
        <f t="shared" si="2385"/>
        <v>1109144</v>
      </c>
      <c r="BC109" s="268">
        <f t="shared" si="2386"/>
        <v>1441887</v>
      </c>
      <c r="BD109" s="269" t="str">
        <f t="shared" si="2387"/>
        <v>CUMPLE</v>
      </c>
      <c r="BE109" s="268">
        <f t="shared" si="2388"/>
        <v>1528252</v>
      </c>
      <c r="BF109" s="270">
        <f t="shared" si="2389"/>
        <v>3056504</v>
      </c>
      <c r="BG109" s="266">
        <f t="shared" si="2390"/>
        <v>2</v>
      </c>
      <c r="BH109" s="196">
        <v>1101798</v>
      </c>
      <c r="BI109" s="268">
        <f t="shared" si="2391"/>
        <v>1101798</v>
      </c>
      <c r="BJ109" s="268">
        <f t="shared" si="2392"/>
        <v>1432337</v>
      </c>
      <c r="BK109" s="269" t="str">
        <f t="shared" si="2393"/>
        <v>CUMPLE</v>
      </c>
      <c r="BL109" s="268">
        <f t="shared" si="2394"/>
        <v>1518130</v>
      </c>
      <c r="BM109" s="270">
        <f t="shared" si="2395"/>
        <v>3036260</v>
      </c>
      <c r="BN109" s="266">
        <f t="shared" si="2396"/>
        <v>2</v>
      </c>
      <c r="BO109" s="196">
        <v>1057491</v>
      </c>
      <c r="BP109" s="268">
        <f t="shared" si="2397"/>
        <v>1057491</v>
      </c>
      <c r="BQ109" s="268">
        <f t="shared" si="2398"/>
        <v>1374738</v>
      </c>
      <c r="BR109" s="269" t="str">
        <f t="shared" si="2399"/>
        <v>CUMPLE</v>
      </c>
      <c r="BS109" s="268">
        <f t="shared" si="2400"/>
        <v>1457081</v>
      </c>
      <c r="BT109" s="270">
        <f t="shared" si="2401"/>
        <v>2914162</v>
      </c>
      <c r="BU109" s="266">
        <f t="shared" si="2402"/>
        <v>2</v>
      </c>
      <c r="BV109" s="441">
        <v>1107744</v>
      </c>
      <c r="BW109" s="268">
        <f t="shared" si="2403"/>
        <v>1107744</v>
      </c>
      <c r="BX109" s="268">
        <f t="shared" si="2404"/>
        <v>1440067</v>
      </c>
      <c r="BY109" s="269" t="str">
        <f t="shared" si="2405"/>
        <v>CUMPLE</v>
      </c>
      <c r="BZ109" s="268">
        <f t="shared" si="2406"/>
        <v>1526323</v>
      </c>
      <c r="CA109" s="270">
        <f t="shared" si="2407"/>
        <v>3052646</v>
      </c>
      <c r="CB109" s="266">
        <f t="shared" si="2408"/>
        <v>2</v>
      </c>
      <c r="CC109" s="267">
        <v>1080810</v>
      </c>
      <c r="CD109" s="268">
        <f t="shared" si="2409"/>
        <v>1080810</v>
      </c>
      <c r="CE109" s="268">
        <f t="shared" si="2410"/>
        <v>1405053</v>
      </c>
      <c r="CF109" s="269" t="str">
        <f t="shared" si="2411"/>
        <v>CUMPLE</v>
      </c>
      <c r="CG109" s="268">
        <f t="shared" si="2412"/>
        <v>1489211</v>
      </c>
      <c r="CH109" s="270">
        <f t="shared" si="2413"/>
        <v>2978422</v>
      </c>
      <c r="CI109" s="266">
        <f t="shared" si="2414"/>
        <v>2</v>
      </c>
      <c r="CJ109" s="267">
        <v>1114624</v>
      </c>
      <c r="CK109" s="268">
        <f t="shared" si="2415"/>
        <v>1114624</v>
      </c>
      <c r="CL109" s="268">
        <f t="shared" si="2416"/>
        <v>1449011</v>
      </c>
      <c r="CM109" s="269" t="str">
        <f t="shared" si="2417"/>
        <v>CUMPLE</v>
      </c>
      <c r="CN109" s="268">
        <f t="shared" si="2418"/>
        <v>1535803</v>
      </c>
      <c r="CO109" s="270">
        <f t="shared" si="2419"/>
        <v>3071606</v>
      </c>
      <c r="CP109" s="266">
        <f t="shared" si="2420"/>
        <v>2</v>
      </c>
      <c r="CQ109" s="267">
        <v>1100866</v>
      </c>
      <c r="CR109" s="268">
        <f t="shared" si="2421"/>
        <v>1100866</v>
      </c>
      <c r="CS109" s="268">
        <f t="shared" si="2422"/>
        <v>1431126</v>
      </c>
      <c r="CT109" s="269" t="str">
        <f t="shared" si="2423"/>
        <v>CUMPLE</v>
      </c>
      <c r="CU109" s="268">
        <f t="shared" si="2424"/>
        <v>1516846</v>
      </c>
      <c r="CV109" s="270">
        <f t="shared" si="2425"/>
        <v>3033692</v>
      </c>
      <c r="CW109" s="266">
        <f t="shared" si="2426"/>
        <v>2</v>
      </c>
      <c r="CX109" s="196">
        <v>1107626</v>
      </c>
      <c r="CY109" s="268">
        <f t="shared" si="2427"/>
        <v>1107626</v>
      </c>
      <c r="CZ109" s="268">
        <f t="shared" si="2428"/>
        <v>1439914</v>
      </c>
      <c r="DA109" s="269" t="str">
        <f t="shared" si="2429"/>
        <v>CUMPLE</v>
      </c>
      <c r="DB109" s="268">
        <f t="shared" si="2430"/>
        <v>1526160</v>
      </c>
      <c r="DC109" s="270">
        <f t="shared" si="2431"/>
        <v>3052320</v>
      </c>
      <c r="DD109" s="266">
        <f t="shared" si="2432"/>
        <v>2</v>
      </c>
      <c r="DE109" s="267">
        <v>1075916</v>
      </c>
      <c r="DF109" s="268">
        <f t="shared" si="2433"/>
        <v>1075916</v>
      </c>
      <c r="DG109" s="268">
        <f t="shared" si="2434"/>
        <v>1398691</v>
      </c>
      <c r="DH109" s="269" t="str">
        <f t="shared" si="2435"/>
        <v>CUMPLE</v>
      </c>
      <c r="DI109" s="268">
        <f t="shared" si="2436"/>
        <v>1482468</v>
      </c>
      <c r="DJ109" s="270">
        <f t="shared" si="2437"/>
        <v>2964936</v>
      </c>
      <c r="DK109" s="266">
        <f t="shared" si="2438"/>
        <v>2</v>
      </c>
      <c r="DL109" s="267">
        <v>1104131</v>
      </c>
      <c r="DM109" s="268">
        <f t="shared" si="2439"/>
        <v>1104131</v>
      </c>
      <c r="DN109" s="268">
        <f t="shared" si="2440"/>
        <v>1435370</v>
      </c>
      <c r="DO109" s="269" t="str">
        <f t="shared" si="2441"/>
        <v>CUMPLE</v>
      </c>
      <c r="DP109" s="268">
        <f t="shared" si="2442"/>
        <v>1521345</v>
      </c>
      <c r="DQ109" s="270">
        <f t="shared" si="2443"/>
        <v>3042690</v>
      </c>
      <c r="DR109" s="356">
        <f t="shared" si="2444"/>
        <v>2</v>
      </c>
      <c r="DS109" s="357"/>
      <c r="DT109" s="358">
        <f t="shared" si="2445"/>
        <v>0</v>
      </c>
      <c r="DU109" s="358">
        <f t="shared" si="2446"/>
        <v>0</v>
      </c>
      <c r="DV109" s="359" t="str">
        <f t="shared" si="2447"/>
        <v>CUMPLE</v>
      </c>
      <c r="DW109" s="358">
        <f t="shared" si="2448"/>
        <v>0</v>
      </c>
      <c r="DX109" s="360">
        <f t="shared" si="2449"/>
        <v>0</v>
      </c>
      <c r="DY109" s="356">
        <f t="shared" si="2450"/>
        <v>2</v>
      </c>
      <c r="DZ109" s="357"/>
      <c r="EA109" s="358">
        <f t="shared" si="2451"/>
        <v>0</v>
      </c>
      <c r="EB109" s="358">
        <f t="shared" si="2452"/>
        <v>0</v>
      </c>
      <c r="EC109" s="359" t="str">
        <f t="shared" si="2453"/>
        <v>CUMPLE</v>
      </c>
      <c r="ED109" s="358">
        <f t="shared" si="2454"/>
        <v>0</v>
      </c>
      <c r="EE109" s="360">
        <f t="shared" si="2455"/>
        <v>0</v>
      </c>
      <c r="EF109" s="266">
        <f t="shared" si="2456"/>
        <v>2</v>
      </c>
      <c r="EG109" s="267">
        <v>1074633</v>
      </c>
      <c r="EH109" s="268">
        <f t="shared" si="2457"/>
        <v>1074633</v>
      </c>
      <c r="EI109" s="268">
        <f t="shared" si="2458"/>
        <v>1397023</v>
      </c>
      <c r="EJ109" s="269" t="str">
        <f t="shared" si="2459"/>
        <v>CUMPLE</v>
      </c>
      <c r="EK109" s="268">
        <f t="shared" si="2460"/>
        <v>1480700</v>
      </c>
      <c r="EL109" s="270">
        <f t="shared" si="2461"/>
        <v>2961400</v>
      </c>
      <c r="EM109" s="356">
        <f t="shared" si="2462"/>
        <v>2</v>
      </c>
      <c r="EN109" s="357"/>
      <c r="EO109" s="358">
        <f t="shared" si="2463"/>
        <v>0</v>
      </c>
      <c r="EP109" s="358">
        <f t="shared" si="2464"/>
        <v>0</v>
      </c>
      <c r="EQ109" s="359" t="str">
        <f t="shared" si="2465"/>
        <v>CUMPLE</v>
      </c>
      <c r="ER109" s="358">
        <f t="shared" si="2466"/>
        <v>0</v>
      </c>
      <c r="ES109" s="360">
        <f t="shared" si="2467"/>
        <v>0</v>
      </c>
      <c r="ET109" s="266">
        <f t="shared" si="2468"/>
        <v>2</v>
      </c>
      <c r="EU109" s="267">
        <v>1130947</v>
      </c>
      <c r="EV109" s="268">
        <f t="shared" si="2469"/>
        <v>1130947</v>
      </c>
      <c r="EW109" s="268">
        <f t="shared" si="2470"/>
        <v>1470231</v>
      </c>
      <c r="EX109" s="269" t="str">
        <f t="shared" si="2471"/>
        <v>CUMPLE</v>
      </c>
      <c r="EY109" s="268">
        <f t="shared" si="2472"/>
        <v>1558293</v>
      </c>
      <c r="EZ109" s="270">
        <f t="shared" si="2473"/>
        <v>3116586</v>
      </c>
      <c r="FA109" s="266">
        <f t="shared" si="2474"/>
        <v>2</v>
      </c>
      <c r="FB109" s="196">
        <v>1106113</v>
      </c>
      <c r="FC109" s="268">
        <f t="shared" si="2475"/>
        <v>1106113</v>
      </c>
      <c r="FD109" s="268">
        <f t="shared" si="2476"/>
        <v>1437947</v>
      </c>
      <c r="FE109" s="269" t="str">
        <f t="shared" si="2477"/>
        <v>CUMPLE</v>
      </c>
      <c r="FF109" s="268">
        <f t="shared" si="2478"/>
        <v>1524075</v>
      </c>
      <c r="FG109" s="270">
        <f t="shared" si="2479"/>
        <v>3048150</v>
      </c>
      <c r="FH109" s="266">
        <f t="shared" si="2480"/>
        <v>2</v>
      </c>
      <c r="FI109" s="267">
        <v>1087390</v>
      </c>
      <c r="FJ109" s="268">
        <f t="shared" si="2481"/>
        <v>1087390</v>
      </c>
      <c r="FK109" s="268">
        <f t="shared" si="2482"/>
        <v>1413607</v>
      </c>
      <c r="FL109" s="269" t="str">
        <f t="shared" si="2483"/>
        <v>CUMPLE</v>
      </c>
      <c r="FM109" s="268">
        <f t="shared" si="2484"/>
        <v>1498278</v>
      </c>
      <c r="FN109" s="270">
        <f t="shared" si="2485"/>
        <v>2996556</v>
      </c>
      <c r="FO109" s="266">
        <f t="shared" si="2486"/>
        <v>2</v>
      </c>
      <c r="FP109" s="267" t="s">
        <v>890</v>
      </c>
      <c r="FQ109" s="268">
        <f t="shared" si="2487"/>
        <v>1078783</v>
      </c>
      <c r="FR109" s="268">
        <f t="shared" si="2488"/>
        <v>1402418</v>
      </c>
      <c r="FS109" s="269" t="str">
        <f t="shared" si="2489"/>
        <v>CUMPLE</v>
      </c>
      <c r="FT109" s="268">
        <f t="shared" si="2490"/>
        <v>1486418</v>
      </c>
      <c r="FU109" s="270">
        <f t="shared" si="2491"/>
        <v>2972836</v>
      </c>
      <c r="FV109" s="266">
        <f t="shared" si="2492"/>
        <v>2</v>
      </c>
      <c r="FW109" s="267">
        <v>1096786</v>
      </c>
      <c r="FX109" s="268">
        <f t="shared" si="2493"/>
        <v>1096786</v>
      </c>
      <c r="FY109" s="268">
        <f t="shared" si="2494"/>
        <v>1425822</v>
      </c>
      <c r="FZ109" s="269" t="str">
        <f t="shared" si="2495"/>
        <v>CUMPLE</v>
      </c>
      <c r="GA109" s="268">
        <f t="shared" si="2496"/>
        <v>1511224</v>
      </c>
      <c r="GB109" s="270">
        <f t="shared" si="2497"/>
        <v>3022448</v>
      </c>
      <c r="GC109" s="356">
        <f t="shared" si="2498"/>
        <v>2</v>
      </c>
      <c r="GD109" s="357"/>
      <c r="GE109" s="358">
        <f t="shared" si="2499"/>
        <v>0</v>
      </c>
      <c r="GF109" s="358">
        <f t="shared" si="2500"/>
        <v>0</v>
      </c>
      <c r="GG109" s="359" t="str">
        <f t="shared" si="2501"/>
        <v>CUMPLE</v>
      </c>
      <c r="GH109" s="358">
        <f t="shared" si="2502"/>
        <v>0</v>
      </c>
      <c r="GI109" s="360">
        <f t="shared" si="2503"/>
        <v>0</v>
      </c>
      <c r="GJ109" s="266">
        <f t="shared" si="2504"/>
        <v>2</v>
      </c>
      <c r="GK109" s="196">
        <v>1109308</v>
      </c>
      <c r="GL109" s="268">
        <f t="shared" si="2505"/>
        <v>1109308</v>
      </c>
      <c r="GM109" s="268">
        <f t="shared" si="2506"/>
        <v>1442100</v>
      </c>
      <c r="GN109" s="269" t="str">
        <f t="shared" si="2507"/>
        <v>CUMPLE</v>
      </c>
      <c r="GO109" s="268">
        <f t="shared" si="2508"/>
        <v>1528478</v>
      </c>
      <c r="GP109" s="270">
        <f t="shared" si="2509"/>
        <v>3056956</v>
      </c>
      <c r="GQ109" s="266">
        <f t="shared" si="2510"/>
        <v>2</v>
      </c>
      <c r="GR109" s="407">
        <v>1111593</v>
      </c>
      <c r="GS109" s="268">
        <f t="shared" si="2511"/>
        <v>1111593</v>
      </c>
      <c r="GT109" s="268">
        <f t="shared" si="2512"/>
        <v>1445071</v>
      </c>
      <c r="GU109" s="269" t="str">
        <f t="shared" si="2513"/>
        <v>CUMPLE</v>
      </c>
      <c r="GV109" s="268">
        <f t="shared" si="2514"/>
        <v>1531626</v>
      </c>
      <c r="GW109" s="270">
        <f t="shared" si="2515"/>
        <v>3063252</v>
      </c>
      <c r="GX109" s="356">
        <f t="shared" si="2516"/>
        <v>2</v>
      </c>
      <c r="GY109" s="357"/>
      <c r="GZ109" s="358">
        <f t="shared" si="2517"/>
        <v>0</v>
      </c>
      <c r="HA109" s="358">
        <f t="shared" si="2518"/>
        <v>0</v>
      </c>
      <c r="HB109" s="359" t="str">
        <f t="shared" si="2519"/>
        <v>CUMPLE</v>
      </c>
      <c r="HC109" s="358">
        <f t="shared" si="2520"/>
        <v>0</v>
      </c>
      <c r="HD109" s="360">
        <f t="shared" si="2521"/>
        <v>0</v>
      </c>
      <c r="HE109" s="266">
        <f t="shared" si="2522"/>
        <v>2</v>
      </c>
      <c r="HF109" s="411">
        <v>1099945</v>
      </c>
      <c r="HG109" s="268">
        <f t="shared" si="2523"/>
        <v>1099945</v>
      </c>
      <c r="HH109" s="268">
        <f t="shared" si="2524"/>
        <v>1429929</v>
      </c>
      <c r="HI109" s="269" t="str">
        <f t="shared" si="2525"/>
        <v>CUMPLE</v>
      </c>
      <c r="HJ109" s="268">
        <f t="shared" si="2526"/>
        <v>1515577</v>
      </c>
      <c r="HK109" s="270">
        <f t="shared" si="2527"/>
        <v>3031154</v>
      </c>
      <c r="HL109" s="266">
        <f t="shared" si="2528"/>
        <v>2</v>
      </c>
      <c r="HM109" s="417">
        <v>1109144</v>
      </c>
      <c r="HN109" s="268">
        <f t="shared" si="2529"/>
        <v>1109144</v>
      </c>
      <c r="HO109" s="268">
        <f t="shared" si="2530"/>
        <v>1441887</v>
      </c>
      <c r="HP109" s="269" t="str">
        <f t="shared" si="2531"/>
        <v>CUMPLE</v>
      </c>
      <c r="HQ109" s="268">
        <f t="shared" si="2532"/>
        <v>1528252</v>
      </c>
      <c r="HR109" s="270">
        <f t="shared" si="2533"/>
        <v>3056504</v>
      </c>
      <c r="HS109" s="266">
        <f t="shared" si="2534"/>
        <v>2</v>
      </c>
      <c r="HT109" s="196">
        <v>1104749</v>
      </c>
      <c r="HU109" s="268">
        <f t="shared" si="2535"/>
        <v>1104749</v>
      </c>
      <c r="HV109" s="268">
        <f t="shared" si="2536"/>
        <v>1436174</v>
      </c>
      <c r="HW109" s="269" t="str">
        <f t="shared" si="2537"/>
        <v>CUMPLE</v>
      </c>
      <c r="HX109" s="268">
        <f t="shared" si="2538"/>
        <v>1522196</v>
      </c>
      <c r="HY109" s="270">
        <f t="shared" si="2539"/>
        <v>3044392</v>
      </c>
      <c r="HZ109" s="356">
        <f t="shared" si="2540"/>
        <v>2</v>
      </c>
      <c r="IA109" s="357"/>
      <c r="IB109" s="358">
        <f t="shared" si="2541"/>
        <v>0</v>
      </c>
      <c r="IC109" s="358">
        <f t="shared" si="2542"/>
        <v>0</v>
      </c>
      <c r="ID109" s="359" t="str">
        <f t="shared" si="2543"/>
        <v>CUMPLE</v>
      </c>
      <c r="IE109" s="358">
        <f t="shared" si="2544"/>
        <v>0</v>
      </c>
      <c r="IF109" s="360">
        <f t="shared" si="2545"/>
        <v>0</v>
      </c>
    </row>
    <row r="110" spans="1:240" ht="30" customHeight="1" x14ac:dyDescent="0.3">
      <c r="A110" s="174"/>
      <c r="B110" s="192">
        <v>11.003</v>
      </c>
      <c r="C110" s="193">
        <v>10945</v>
      </c>
      <c r="D110" s="194" t="s">
        <v>714</v>
      </c>
      <c r="E110" s="193" t="s">
        <v>620</v>
      </c>
      <c r="F110" s="195">
        <v>2</v>
      </c>
      <c r="G110" s="196">
        <v>813217</v>
      </c>
      <c r="H110" s="197">
        <f t="shared" si="2350"/>
        <v>1057182</v>
      </c>
      <c r="J110" s="356">
        <f t="shared" si="2351"/>
        <v>2</v>
      </c>
      <c r="K110" s="357"/>
      <c r="L110" s="358">
        <f t="shared" si="1732"/>
        <v>0</v>
      </c>
      <c r="M110" s="358">
        <f t="shared" si="1733"/>
        <v>0</v>
      </c>
      <c r="N110" s="359" t="str">
        <f t="shared" si="2352"/>
        <v>CUMPLE</v>
      </c>
      <c r="O110" s="358">
        <f t="shared" si="2353"/>
        <v>0</v>
      </c>
      <c r="P110" s="360">
        <f t="shared" si="1736"/>
        <v>0</v>
      </c>
      <c r="Q110" s="266">
        <f t="shared" si="2354"/>
        <v>2</v>
      </c>
      <c r="R110" s="267">
        <v>760972</v>
      </c>
      <c r="S110" s="268">
        <f t="shared" si="2355"/>
        <v>760972</v>
      </c>
      <c r="T110" s="268">
        <f t="shared" si="2356"/>
        <v>989264</v>
      </c>
      <c r="U110" s="269" t="str">
        <f t="shared" si="2357"/>
        <v>CUMPLE</v>
      </c>
      <c r="V110" s="268">
        <f t="shared" si="2358"/>
        <v>1048517</v>
      </c>
      <c r="W110" s="270">
        <f t="shared" si="2359"/>
        <v>2097034</v>
      </c>
      <c r="X110" s="266">
        <f t="shared" si="2360"/>
        <v>2</v>
      </c>
      <c r="Y110" s="267">
        <v>813200</v>
      </c>
      <c r="Z110" s="268">
        <f t="shared" si="2361"/>
        <v>813200</v>
      </c>
      <c r="AA110" s="268">
        <f t="shared" si="2362"/>
        <v>1057160</v>
      </c>
      <c r="AB110" s="269" t="str">
        <f t="shared" si="2363"/>
        <v>CUMPLE</v>
      </c>
      <c r="AC110" s="268">
        <f t="shared" si="2364"/>
        <v>1120481</v>
      </c>
      <c r="AD110" s="270">
        <f t="shared" si="2365"/>
        <v>2240962</v>
      </c>
      <c r="AE110" s="266">
        <f t="shared" si="2366"/>
        <v>2</v>
      </c>
      <c r="AF110" s="267">
        <v>753039</v>
      </c>
      <c r="AG110" s="268">
        <f t="shared" si="2367"/>
        <v>753039</v>
      </c>
      <c r="AH110" s="268">
        <f t="shared" si="2368"/>
        <v>978951</v>
      </c>
      <c r="AI110" s="269" t="str">
        <f t="shared" si="2369"/>
        <v>CUMPLE</v>
      </c>
      <c r="AJ110" s="268">
        <f t="shared" si="2370"/>
        <v>1037587</v>
      </c>
      <c r="AK110" s="270">
        <f t="shared" si="2371"/>
        <v>2075174</v>
      </c>
      <c r="AL110" s="356">
        <f t="shared" si="2372"/>
        <v>2</v>
      </c>
      <c r="AM110" s="357"/>
      <c r="AN110" s="358">
        <f t="shared" si="2373"/>
        <v>0</v>
      </c>
      <c r="AO110" s="358">
        <f t="shared" si="2374"/>
        <v>0</v>
      </c>
      <c r="AP110" s="359" t="str">
        <f t="shared" si="2375"/>
        <v>CUMPLE</v>
      </c>
      <c r="AQ110" s="358">
        <f t="shared" si="2376"/>
        <v>0</v>
      </c>
      <c r="AR110" s="360">
        <f t="shared" si="2377"/>
        <v>0</v>
      </c>
      <c r="AS110" s="266">
        <f t="shared" si="2378"/>
        <v>2</v>
      </c>
      <c r="AT110" s="434">
        <v>735145</v>
      </c>
      <c r="AU110" s="268">
        <f t="shared" si="2379"/>
        <v>735145</v>
      </c>
      <c r="AV110" s="268">
        <f t="shared" si="2380"/>
        <v>955689</v>
      </c>
      <c r="AW110" s="269" t="str">
        <f t="shared" si="2381"/>
        <v>CUMPLE</v>
      </c>
      <c r="AX110" s="268">
        <f t="shared" si="2382"/>
        <v>1012931</v>
      </c>
      <c r="AY110" s="270">
        <f t="shared" si="2383"/>
        <v>2025862</v>
      </c>
      <c r="AZ110" s="266">
        <f t="shared" si="2384"/>
        <v>2</v>
      </c>
      <c r="BA110" s="439">
        <v>773613</v>
      </c>
      <c r="BB110" s="268">
        <f t="shared" si="2385"/>
        <v>773613</v>
      </c>
      <c r="BC110" s="268">
        <f t="shared" si="2386"/>
        <v>1005697</v>
      </c>
      <c r="BD110" s="269" t="str">
        <f t="shared" si="2387"/>
        <v>CUMPLE</v>
      </c>
      <c r="BE110" s="268">
        <f t="shared" si="2388"/>
        <v>1065935</v>
      </c>
      <c r="BF110" s="270">
        <f t="shared" si="2389"/>
        <v>2131870</v>
      </c>
      <c r="BG110" s="266">
        <f t="shared" si="2390"/>
        <v>2</v>
      </c>
      <c r="BH110" s="196">
        <v>768489</v>
      </c>
      <c r="BI110" s="268">
        <f t="shared" si="2391"/>
        <v>768489</v>
      </c>
      <c r="BJ110" s="268">
        <f t="shared" si="2392"/>
        <v>999036</v>
      </c>
      <c r="BK110" s="269" t="str">
        <f t="shared" si="2393"/>
        <v>CUMPLE</v>
      </c>
      <c r="BL110" s="268">
        <f t="shared" si="2394"/>
        <v>1058875</v>
      </c>
      <c r="BM110" s="270">
        <f t="shared" si="2395"/>
        <v>2117750</v>
      </c>
      <c r="BN110" s="266">
        <f t="shared" si="2396"/>
        <v>2</v>
      </c>
      <c r="BO110" s="196">
        <v>737585</v>
      </c>
      <c r="BP110" s="268">
        <f t="shared" si="2397"/>
        <v>737585</v>
      </c>
      <c r="BQ110" s="268">
        <f t="shared" si="2398"/>
        <v>958861</v>
      </c>
      <c r="BR110" s="269" t="str">
        <f t="shared" si="2399"/>
        <v>CUMPLE</v>
      </c>
      <c r="BS110" s="268">
        <f t="shared" si="2400"/>
        <v>1016293</v>
      </c>
      <c r="BT110" s="270">
        <f t="shared" si="2401"/>
        <v>2032586</v>
      </c>
      <c r="BU110" s="266">
        <f t="shared" si="2402"/>
        <v>2</v>
      </c>
      <c r="BV110" s="441">
        <v>772636</v>
      </c>
      <c r="BW110" s="268">
        <f t="shared" si="2403"/>
        <v>772636</v>
      </c>
      <c r="BX110" s="268">
        <f t="shared" si="2404"/>
        <v>1004427</v>
      </c>
      <c r="BY110" s="269" t="str">
        <f t="shared" si="2405"/>
        <v>CUMPLE</v>
      </c>
      <c r="BZ110" s="268">
        <f t="shared" si="2406"/>
        <v>1064589</v>
      </c>
      <c r="CA110" s="270">
        <f t="shared" si="2407"/>
        <v>2129178</v>
      </c>
      <c r="CB110" s="266">
        <f t="shared" si="2408"/>
        <v>2</v>
      </c>
      <c r="CC110" s="267">
        <v>753850</v>
      </c>
      <c r="CD110" s="268">
        <f t="shared" si="2409"/>
        <v>753850</v>
      </c>
      <c r="CE110" s="268">
        <f t="shared" si="2410"/>
        <v>980005</v>
      </c>
      <c r="CF110" s="269" t="str">
        <f t="shared" si="2411"/>
        <v>CUMPLE</v>
      </c>
      <c r="CG110" s="268">
        <f t="shared" si="2412"/>
        <v>1038704</v>
      </c>
      <c r="CH110" s="270">
        <f t="shared" si="2413"/>
        <v>2077408</v>
      </c>
      <c r="CI110" s="266">
        <f t="shared" si="2414"/>
        <v>2</v>
      </c>
      <c r="CJ110" s="267">
        <v>777435</v>
      </c>
      <c r="CK110" s="268">
        <f t="shared" si="2415"/>
        <v>777435</v>
      </c>
      <c r="CL110" s="268">
        <f t="shared" si="2416"/>
        <v>1010666</v>
      </c>
      <c r="CM110" s="269" t="str">
        <f t="shared" si="2417"/>
        <v>CUMPLE</v>
      </c>
      <c r="CN110" s="268">
        <f t="shared" si="2418"/>
        <v>1071201</v>
      </c>
      <c r="CO110" s="270">
        <f t="shared" si="2419"/>
        <v>2142402</v>
      </c>
      <c r="CP110" s="266">
        <f t="shared" si="2420"/>
        <v>2</v>
      </c>
      <c r="CQ110" s="267">
        <v>767839</v>
      </c>
      <c r="CR110" s="268">
        <f t="shared" si="2421"/>
        <v>767839</v>
      </c>
      <c r="CS110" s="268">
        <f t="shared" si="2422"/>
        <v>998191</v>
      </c>
      <c r="CT110" s="269" t="str">
        <f t="shared" si="2423"/>
        <v>CUMPLE</v>
      </c>
      <c r="CU110" s="268">
        <f t="shared" si="2424"/>
        <v>1057979</v>
      </c>
      <c r="CV110" s="270">
        <f t="shared" si="2425"/>
        <v>2115958</v>
      </c>
      <c r="CW110" s="266">
        <f t="shared" si="2426"/>
        <v>2</v>
      </c>
      <c r="CX110" s="196">
        <v>772553</v>
      </c>
      <c r="CY110" s="268">
        <f t="shared" si="2427"/>
        <v>772553</v>
      </c>
      <c r="CZ110" s="268">
        <f t="shared" si="2428"/>
        <v>1004319</v>
      </c>
      <c r="DA110" s="269" t="str">
        <f t="shared" si="2429"/>
        <v>CUMPLE</v>
      </c>
      <c r="DB110" s="268">
        <f t="shared" si="2430"/>
        <v>1064475</v>
      </c>
      <c r="DC110" s="270">
        <f t="shared" si="2431"/>
        <v>2128950</v>
      </c>
      <c r="DD110" s="266">
        <f t="shared" si="2432"/>
        <v>2</v>
      </c>
      <c r="DE110" s="267">
        <v>750437</v>
      </c>
      <c r="DF110" s="268">
        <f t="shared" si="2433"/>
        <v>750437</v>
      </c>
      <c r="DG110" s="268">
        <f t="shared" si="2434"/>
        <v>975568</v>
      </c>
      <c r="DH110" s="269" t="str">
        <f t="shared" si="2435"/>
        <v>CUMPLE</v>
      </c>
      <c r="DI110" s="268">
        <f t="shared" si="2436"/>
        <v>1034002</v>
      </c>
      <c r="DJ110" s="270">
        <f t="shared" si="2437"/>
        <v>2068004</v>
      </c>
      <c r="DK110" s="266">
        <f t="shared" si="2438"/>
        <v>2</v>
      </c>
      <c r="DL110" s="267">
        <v>770116</v>
      </c>
      <c r="DM110" s="268">
        <f t="shared" si="2439"/>
        <v>770116</v>
      </c>
      <c r="DN110" s="268">
        <f t="shared" si="2440"/>
        <v>1001151</v>
      </c>
      <c r="DO110" s="269" t="str">
        <f t="shared" si="2441"/>
        <v>CUMPLE</v>
      </c>
      <c r="DP110" s="268">
        <f t="shared" si="2442"/>
        <v>1061117</v>
      </c>
      <c r="DQ110" s="270">
        <f t="shared" si="2443"/>
        <v>2122234</v>
      </c>
      <c r="DR110" s="356">
        <f t="shared" si="2444"/>
        <v>2</v>
      </c>
      <c r="DS110" s="357"/>
      <c r="DT110" s="358">
        <f t="shared" si="2445"/>
        <v>0</v>
      </c>
      <c r="DU110" s="358">
        <f t="shared" si="2446"/>
        <v>0</v>
      </c>
      <c r="DV110" s="359" t="str">
        <f t="shared" si="2447"/>
        <v>CUMPLE</v>
      </c>
      <c r="DW110" s="358">
        <f t="shared" si="2448"/>
        <v>0</v>
      </c>
      <c r="DX110" s="360">
        <f t="shared" si="2449"/>
        <v>0</v>
      </c>
      <c r="DY110" s="356">
        <f t="shared" si="2450"/>
        <v>2</v>
      </c>
      <c r="DZ110" s="357"/>
      <c r="EA110" s="358">
        <f t="shared" si="2451"/>
        <v>0</v>
      </c>
      <c r="EB110" s="358">
        <f t="shared" si="2452"/>
        <v>0</v>
      </c>
      <c r="EC110" s="359" t="str">
        <f t="shared" si="2453"/>
        <v>CUMPLE</v>
      </c>
      <c r="ED110" s="358">
        <f t="shared" si="2454"/>
        <v>0</v>
      </c>
      <c r="EE110" s="360">
        <f t="shared" si="2455"/>
        <v>0</v>
      </c>
      <c r="EF110" s="266">
        <f t="shared" si="2456"/>
        <v>2</v>
      </c>
      <c r="EG110" s="267">
        <v>749542</v>
      </c>
      <c r="EH110" s="268">
        <f t="shared" si="2457"/>
        <v>749542</v>
      </c>
      <c r="EI110" s="268">
        <f t="shared" si="2458"/>
        <v>974405</v>
      </c>
      <c r="EJ110" s="269" t="str">
        <f t="shared" si="2459"/>
        <v>CUMPLE</v>
      </c>
      <c r="EK110" s="268">
        <f t="shared" si="2460"/>
        <v>1032768</v>
      </c>
      <c r="EL110" s="270">
        <f t="shared" si="2461"/>
        <v>2065536</v>
      </c>
      <c r="EM110" s="356">
        <f t="shared" si="2462"/>
        <v>2</v>
      </c>
      <c r="EN110" s="357"/>
      <c r="EO110" s="358">
        <f t="shared" si="2463"/>
        <v>0</v>
      </c>
      <c r="EP110" s="358">
        <f t="shared" si="2464"/>
        <v>0</v>
      </c>
      <c r="EQ110" s="359" t="str">
        <f t="shared" si="2465"/>
        <v>CUMPLE</v>
      </c>
      <c r="ER110" s="358">
        <f t="shared" si="2466"/>
        <v>0</v>
      </c>
      <c r="ES110" s="360">
        <f t="shared" si="2467"/>
        <v>0</v>
      </c>
      <c r="ET110" s="266">
        <f t="shared" si="2468"/>
        <v>2</v>
      </c>
      <c r="EU110" s="267">
        <v>788820</v>
      </c>
      <c r="EV110" s="268">
        <f t="shared" si="2469"/>
        <v>788820</v>
      </c>
      <c r="EW110" s="268">
        <f t="shared" si="2470"/>
        <v>1025466</v>
      </c>
      <c r="EX110" s="269" t="str">
        <f t="shared" si="2471"/>
        <v>CUMPLE</v>
      </c>
      <c r="EY110" s="268">
        <f t="shared" si="2472"/>
        <v>1086888</v>
      </c>
      <c r="EZ110" s="270">
        <f t="shared" si="2473"/>
        <v>2173776</v>
      </c>
      <c r="FA110" s="266">
        <f t="shared" si="2474"/>
        <v>2</v>
      </c>
      <c r="FB110" s="196">
        <v>771499</v>
      </c>
      <c r="FC110" s="268">
        <f t="shared" si="2475"/>
        <v>771499</v>
      </c>
      <c r="FD110" s="268">
        <f t="shared" si="2476"/>
        <v>1002949</v>
      </c>
      <c r="FE110" s="269" t="str">
        <f t="shared" si="2477"/>
        <v>CUMPLE</v>
      </c>
      <c r="FF110" s="268">
        <f t="shared" si="2478"/>
        <v>1063022</v>
      </c>
      <c r="FG110" s="270">
        <f t="shared" si="2479"/>
        <v>2126044</v>
      </c>
      <c r="FH110" s="266">
        <f t="shared" si="2480"/>
        <v>2</v>
      </c>
      <c r="FI110" s="267">
        <v>758440</v>
      </c>
      <c r="FJ110" s="268">
        <f t="shared" si="2481"/>
        <v>758440</v>
      </c>
      <c r="FK110" s="268">
        <f t="shared" si="2482"/>
        <v>985972</v>
      </c>
      <c r="FL110" s="269" t="str">
        <f t="shared" si="2483"/>
        <v>CUMPLE</v>
      </c>
      <c r="FM110" s="268">
        <f t="shared" si="2484"/>
        <v>1045029</v>
      </c>
      <c r="FN110" s="270">
        <f t="shared" si="2485"/>
        <v>2090058</v>
      </c>
      <c r="FO110" s="266">
        <f t="shared" si="2486"/>
        <v>2</v>
      </c>
      <c r="FP110" s="267" t="s">
        <v>891</v>
      </c>
      <c r="FQ110" s="268">
        <f t="shared" si="2487"/>
        <v>752437</v>
      </c>
      <c r="FR110" s="268">
        <f t="shared" si="2488"/>
        <v>978168</v>
      </c>
      <c r="FS110" s="269" t="str">
        <f t="shared" si="2489"/>
        <v>CUMPLE</v>
      </c>
      <c r="FT110" s="268">
        <f t="shared" si="2490"/>
        <v>1036757</v>
      </c>
      <c r="FU110" s="270">
        <f t="shared" si="2491"/>
        <v>2073514</v>
      </c>
      <c r="FV110" s="266">
        <f t="shared" si="2492"/>
        <v>2</v>
      </c>
      <c r="FW110" s="267">
        <v>764993</v>
      </c>
      <c r="FX110" s="268">
        <f t="shared" si="2493"/>
        <v>764993</v>
      </c>
      <c r="FY110" s="268">
        <f t="shared" si="2494"/>
        <v>994491</v>
      </c>
      <c r="FZ110" s="269" t="str">
        <f t="shared" si="2495"/>
        <v>CUMPLE</v>
      </c>
      <c r="GA110" s="268">
        <f t="shared" si="2496"/>
        <v>1054058</v>
      </c>
      <c r="GB110" s="270">
        <f t="shared" si="2497"/>
        <v>2108116</v>
      </c>
      <c r="GC110" s="356">
        <f t="shared" si="2498"/>
        <v>2</v>
      </c>
      <c r="GD110" s="357"/>
      <c r="GE110" s="358">
        <f t="shared" si="2499"/>
        <v>0</v>
      </c>
      <c r="GF110" s="358">
        <f t="shared" si="2500"/>
        <v>0</v>
      </c>
      <c r="GG110" s="359" t="str">
        <f t="shared" si="2501"/>
        <v>CUMPLE</v>
      </c>
      <c r="GH110" s="358">
        <f t="shared" si="2502"/>
        <v>0</v>
      </c>
      <c r="GI110" s="360">
        <f t="shared" si="2503"/>
        <v>0</v>
      </c>
      <c r="GJ110" s="266">
        <f t="shared" si="2504"/>
        <v>2</v>
      </c>
      <c r="GK110" s="196">
        <v>773727</v>
      </c>
      <c r="GL110" s="268">
        <f t="shared" si="2505"/>
        <v>773727</v>
      </c>
      <c r="GM110" s="268">
        <f t="shared" si="2506"/>
        <v>1005845</v>
      </c>
      <c r="GN110" s="269" t="str">
        <f t="shared" si="2507"/>
        <v>CUMPLE</v>
      </c>
      <c r="GO110" s="268">
        <f t="shared" si="2508"/>
        <v>1066092</v>
      </c>
      <c r="GP110" s="270">
        <f t="shared" si="2509"/>
        <v>2132184</v>
      </c>
      <c r="GQ110" s="266">
        <f t="shared" si="2510"/>
        <v>2</v>
      </c>
      <c r="GR110" s="407">
        <v>775321</v>
      </c>
      <c r="GS110" s="268">
        <f t="shared" si="2511"/>
        <v>775321</v>
      </c>
      <c r="GT110" s="268">
        <f t="shared" si="2512"/>
        <v>1007917</v>
      </c>
      <c r="GU110" s="269" t="str">
        <f t="shared" si="2513"/>
        <v>CUMPLE</v>
      </c>
      <c r="GV110" s="268">
        <f t="shared" si="2514"/>
        <v>1068288</v>
      </c>
      <c r="GW110" s="270">
        <f t="shared" si="2515"/>
        <v>2136576</v>
      </c>
      <c r="GX110" s="356">
        <f t="shared" si="2516"/>
        <v>2</v>
      </c>
      <c r="GY110" s="357"/>
      <c r="GZ110" s="358">
        <f t="shared" si="2517"/>
        <v>0</v>
      </c>
      <c r="HA110" s="358">
        <f t="shared" si="2518"/>
        <v>0</v>
      </c>
      <c r="HB110" s="359" t="str">
        <f t="shared" si="2519"/>
        <v>CUMPLE</v>
      </c>
      <c r="HC110" s="358">
        <f t="shared" si="2520"/>
        <v>0</v>
      </c>
      <c r="HD110" s="360">
        <f t="shared" si="2521"/>
        <v>0</v>
      </c>
      <c r="HE110" s="266">
        <f t="shared" si="2522"/>
        <v>2</v>
      </c>
      <c r="HF110" s="411">
        <v>767197</v>
      </c>
      <c r="HG110" s="268">
        <f t="shared" si="2523"/>
        <v>767197</v>
      </c>
      <c r="HH110" s="268">
        <f t="shared" si="2524"/>
        <v>997356</v>
      </c>
      <c r="HI110" s="269" t="str">
        <f t="shared" si="2525"/>
        <v>CUMPLE</v>
      </c>
      <c r="HJ110" s="268">
        <f t="shared" si="2526"/>
        <v>1057095</v>
      </c>
      <c r="HK110" s="270">
        <f t="shared" si="2527"/>
        <v>2114190</v>
      </c>
      <c r="HL110" s="266">
        <f t="shared" si="2528"/>
        <v>2</v>
      </c>
      <c r="HM110" s="417">
        <v>773613</v>
      </c>
      <c r="HN110" s="268">
        <f t="shared" si="2529"/>
        <v>773613</v>
      </c>
      <c r="HO110" s="268">
        <f t="shared" si="2530"/>
        <v>1005697</v>
      </c>
      <c r="HP110" s="269" t="str">
        <f t="shared" si="2531"/>
        <v>CUMPLE</v>
      </c>
      <c r="HQ110" s="268">
        <f t="shared" si="2532"/>
        <v>1065935</v>
      </c>
      <c r="HR110" s="270">
        <f t="shared" si="2533"/>
        <v>2131870</v>
      </c>
      <c r="HS110" s="266">
        <f t="shared" si="2534"/>
        <v>2</v>
      </c>
      <c r="HT110" s="196">
        <v>770548</v>
      </c>
      <c r="HU110" s="268">
        <f t="shared" si="2535"/>
        <v>770548</v>
      </c>
      <c r="HV110" s="268">
        <f t="shared" si="2536"/>
        <v>1001712</v>
      </c>
      <c r="HW110" s="269" t="str">
        <f t="shared" si="2537"/>
        <v>CUMPLE</v>
      </c>
      <c r="HX110" s="268">
        <f t="shared" si="2538"/>
        <v>1061712</v>
      </c>
      <c r="HY110" s="270">
        <f t="shared" si="2539"/>
        <v>2123424</v>
      </c>
      <c r="HZ110" s="356">
        <f t="shared" si="2540"/>
        <v>2</v>
      </c>
      <c r="IA110" s="357"/>
      <c r="IB110" s="358">
        <f t="shared" si="2541"/>
        <v>0</v>
      </c>
      <c r="IC110" s="358">
        <f t="shared" si="2542"/>
        <v>0</v>
      </c>
      <c r="ID110" s="359" t="str">
        <f t="shared" si="2543"/>
        <v>CUMPLE</v>
      </c>
      <c r="IE110" s="358">
        <f t="shared" si="2544"/>
        <v>0</v>
      </c>
      <c r="IF110" s="360">
        <f t="shared" si="2545"/>
        <v>0</v>
      </c>
    </row>
    <row r="111" spans="1:240" ht="30" customHeight="1" x14ac:dyDescent="0.3">
      <c r="A111" s="174"/>
      <c r="B111" s="192">
        <v>11.004</v>
      </c>
      <c r="C111" s="193">
        <v>11186</v>
      </c>
      <c r="D111" s="194" t="s">
        <v>715</v>
      </c>
      <c r="E111" s="193" t="s">
        <v>611</v>
      </c>
      <c r="F111" s="195">
        <v>132</v>
      </c>
      <c r="G111" s="196">
        <v>35595</v>
      </c>
      <c r="H111" s="197">
        <f t="shared" si="2350"/>
        <v>46274</v>
      </c>
      <c r="J111" s="356">
        <f t="shared" si="2351"/>
        <v>132</v>
      </c>
      <c r="K111" s="357"/>
      <c r="L111" s="358">
        <f t="shared" si="1732"/>
        <v>0</v>
      </c>
      <c r="M111" s="358">
        <f t="shared" si="1733"/>
        <v>0</v>
      </c>
      <c r="N111" s="359" t="str">
        <f t="shared" si="2352"/>
        <v>CUMPLE</v>
      </c>
      <c r="O111" s="358">
        <f t="shared" si="2353"/>
        <v>0</v>
      </c>
      <c r="P111" s="360">
        <f t="shared" si="1736"/>
        <v>0</v>
      </c>
      <c r="Q111" s="266">
        <f t="shared" si="2354"/>
        <v>132</v>
      </c>
      <c r="R111" s="267">
        <v>33308</v>
      </c>
      <c r="S111" s="268">
        <f t="shared" si="2355"/>
        <v>33308</v>
      </c>
      <c r="T111" s="268">
        <f t="shared" si="2356"/>
        <v>43300</v>
      </c>
      <c r="U111" s="269" t="str">
        <f t="shared" si="2357"/>
        <v>CUMPLE</v>
      </c>
      <c r="V111" s="268">
        <f t="shared" si="2358"/>
        <v>45894</v>
      </c>
      <c r="W111" s="270">
        <f t="shared" si="2359"/>
        <v>6058008</v>
      </c>
      <c r="X111" s="266">
        <f t="shared" si="2360"/>
        <v>132</v>
      </c>
      <c r="Y111" s="267">
        <v>35500</v>
      </c>
      <c r="Z111" s="268">
        <f t="shared" si="2361"/>
        <v>35500</v>
      </c>
      <c r="AA111" s="268">
        <f t="shared" si="2362"/>
        <v>46150</v>
      </c>
      <c r="AB111" s="269" t="str">
        <f t="shared" si="2363"/>
        <v>CUMPLE</v>
      </c>
      <c r="AC111" s="268">
        <f t="shared" si="2364"/>
        <v>48914</v>
      </c>
      <c r="AD111" s="270">
        <f t="shared" si="2365"/>
        <v>6456648</v>
      </c>
      <c r="AE111" s="266">
        <f t="shared" si="2366"/>
        <v>132</v>
      </c>
      <c r="AF111" s="267">
        <v>32961</v>
      </c>
      <c r="AG111" s="268">
        <f t="shared" si="2367"/>
        <v>32961</v>
      </c>
      <c r="AH111" s="268">
        <f t="shared" si="2368"/>
        <v>42849</v>
      </c>
      <c r="AI111" s="269" t="str">
        <f t="shared" si="2369"/>
        <v>CUMPLE</v>
      </c>
      <c r="AJ111" s="268">
        <f t="shared" si="2370"/>
        <v>45416</v>
      </c>
      <c r="AK111" s="270">
        <f t="shared" si="2371"/>
        <v>5994912</v>
      </c>
      <c r="AL111" s="356">
        <f t="shared" si="2372"/>
        <v>132</v>
      </c>
      <c r="AM111" s="357"/>
      <c r="AN111" s="358">
        <f t="shared" si="2373"/>
        <v>0</v>
      </c>
      <c r="AO111" s="358">
        <f t="shared" si="2374"/>
        <v>0</v>
      </c>
      <c r="AP111" s="359" t="str">
        <f t="shared" si="2375"/>
        <v>CUMPLE</v>
      </c>
      <c r="AQ111" s="358">
        <f t="shared" si="2376"/>
        <v>0</v>
      </c>
      <c r="AR111" s="360">
        <f t="shared" si="2377"/>
        <v>0</v>
      </c>
      <c r="AS111" s="266">
        <f t="shared" si="2378"/>
        <v>132</v>
      </c>
      <c r="AT111" s="434">
        <v>32175</v>
      </c>
      <c r="AU111" s="268">
        <f t="shared" si="2379"/>
        <v>32175</v>
      </c>
      <c r="AV111" s="268">
        <f t="shared" si="2380"/>
        <v>41828</v>
      </c>
      <c r="AW111" s="269" t="str">
        <f t="shared" si="2381"/>
        <v>CUMPLE</v>
      </c>
      <c r="AX111" s="268">
        <f t="shared" si="2382"/>
        <v>44333</v>
      </c>
      <c r="AY111" s="270">
        <f t="shared" si="2383"/>
        <v>5851956</v>
      </c>
      <c r="AZ111" s="266">
        <f t="shared" si="2384"/>
        <v>132</v>
      </c>
      <c r="BA111" s="439">
        <v>33862</v>
      </c>
      <c r="BB111" s="268">
        <f t="shared" si="2385"/>
        <v>33862</v>
      </c>
      <c r="BC111" s="268">
        <f t="shared" si="2386"/>
        <v>44021</v>
      </c>
      <c r="BD111" s="269" t="str">
        <f t="shared" si="2387"/>
        <v>CUMPLE</v>
      </c>
      <c r="BE111" s="268">
        <f t="shared" si="2388"/>
        <v>46657</v>
      </c>
      <c r="BF111" s="270">
        <f t="shared" si="2389"/>
        <v>6158724</v>
      </c>
      <c r="BG111" s="266">
        <f t="shared" si="2390"/>
        <v>132</v>
      </c>
      <c r="BH111" s="196">
        <v>33636</v>
      </c>
      <c r="BI111" s="268">
        <f t="shared" si="2391"/>
        <v>33636</v>
      </c>
      <c r="BJ111" s="268">
        <f t="shared" si="2392"/>
        <v>43727</v>
      </c>
      <c r="BK111" s="269" t="str">
        <f t="shared" si="2393"/>
        <v>CUMPLE</v>
      </c>
      <c r="BL111" s="268">
        <f t="shared" si="2394"/>
        <v>46346</v>
      </c>
      <c r="BM111" s="270">
        <f t="shared" si="2395"/>
        <v>6117672</v>
      </c>
      <c r="BN111" s="266">
        <f t="shared" si="2396"/>
        <v>132</v>
      </c>
      <c r="BO111" s="196">
        <v>32282</v>
      </c>
      <c r="BP111" s="268">
        <f t="shared" si="2397"/>
        <v>32282</v>
      </c>
      <c r="BQ111" s="268">
        <f t="shared" si="2398"/>
        <v>41967</v>
      </c>
      <c r="BR111" s="269" t="str">
        <f t="shared" si="2399"/>
        <v>CUMPLE</v>
      </c>
      <c r="BS111" s="268">
        <f t="shared" si="2400"/>
        <v>44480</v>
      </c>
      <c r="BT111" s="270">
        <f t="shared" si="2401"/>
        <v>5871360</v>
      </c>
      <c r="BU111" s="266">
        <f t="shared" si="2402"/>
        <v>132</v>
      </c>
      <c r="BV111" s="441">
        <v>33819</v>
      </c>
      <c r="BW111" s="268">
        <f t="shared" si="2403"/>
        <v>33819</v>
      </c>
      <c r="BX111" s="268">
        <f t="shared" si="2404"/>
        <v>43965</v>
      </c>
      <c r="BY111" s="269" t="str">
        <f t="shared" si="2405"/>
        <v>CUMPLE</v>
      </c>
      <c r="BZ111" s="268">
        <f t="shared" si="2406"/>
        <v>46598</v>
      </c>
      <c r="CA111" s="270">
        <f t="shared" si="2407"/>
        <v>6150936</v>
      </c>
      <c r="CB111" s="266">
        <f t="shared" si="2408"/>
        <v>132</v>
      </c>
      <c r="CC111" s="267">
        <v>32995</v>
      </c>
      <c r="CD111" s="268">
        <f t="shared" si="2409"/>
        <v>32995</v>
      </c>
      <c r="CE111" s="268">
        <f t="shared" si="2410"/>
        <v>42894</v>
      </c>
      <c r="CF111" s="269" t="str">
        <f t="shared" si="2411"/>
        <v>CUMPLE</v>
      </c>
      <c r="CG111" s="268">
        <f t="shared" si="2412"/>
        <v>45463</v>
      </c>
      <c r="CH111" s="270">
        <f t="shared" si="2413"/>
        <v>6001116</v>
      </c>
      <c r="CI111" s="266">
        <f t="shared" si="2414"/>
        <v>132</v>
      </c>
      <c r="CJ111" s="267">
        <v>34029</v>
      </c>
      <c r="CK111" s="268">
        <f t="shared" si="2415"/>
        <v>34029</v>
      </c>
      <c r="CL111" s="268">
        <f t="shared" si="2416"/>
        <v>44238</v>
      </c>
      <c r="CM111" s="269" t="str">
        <f t="shared" si="2417"/>
        <v>CUMPLE</v>
      </c>
      <c r="CN111" s="268">
        <f t="shared" si="2418"/>
        <v>46887</v>
      </c>
      <c r="CO111" s="270">
        <f t="shared" si="2419"/>
        <v>6189084</v>
      </c>
      <c r="CP111" s="266">
        <f t="shared" si="2420"/>
        <v>132</v>
      </c>
      <c r="CQ111" s="267">
        <v>33609</v>
      </c>
      <c r="CR111" s="268">
        <f t="shared" si="2421"/>
        <v>33609</v>
      </c>
      <c r="CS111" s="268">
        <f t="shared" si="2422"/>
        <v>43692</v>
      </c>
      <c r="CT111" s="269" t="str">
        <f t="shared" si="2423"/>
        <v>CUMPLE</v>
      </c>
      <c r="CU111" s="268">
        <f t="shared" si="2424"/>
        <v>46309</v>
      </c>
      <c r="CV111" s="270">
        <f t="shared" si="2425"/>
        <v>6112788</v>
      </c>
      <c r="CW111" s="266">
        <f t="shared" si="2426"/>
        <v>132</v>
      </c>
      <c r="CX111" s="196">
        <v>33812</v>
      </c>
      <c r="CY111" s="268">
        <f t="shared" si="2427"/>
        <v>33812</v>
      </c>
      <c r="CZ111" s="268">
        <f t="shared" si="2428"/>
        <v>43956</v>
      </c>
      <c r="DA111" s="269" t="str">
        <f t="shared" si="2429"/>
        <v>CUMPLE</v>
      </c>
      <c r="DB111" s="268">
        <f t="shared" si="2430"/>
        <v>46588</v>
      </c>
      <c r="DC111" s="270">
        <f t="shared" si="2431"/>
        <v>6149616</v>
      </c>
      <c r="DD111" s="266">
        <f t="shared" si="2432"/>
        <v>132</v>
      </c>
      <c r="DE111" s="267">
        <v>32847</v>
      </c>
      <c r="DF111" s="268">
        <f t="shared" si="2433"/>
        <v>32847</v>
      </c>
      <c r="DG111" s="268">
        <f t="shared" si="2434"/>
        <v>42701</v>
      </c>
      <c r="DH111" s="269" t="str">
        <f t="shared" si="2435"/>
        <v>CUMPLE</v>
      </c>
      <c r="DI111" s="268">
        <f t="shared" si="2436"/>
        <v>45259</v>
      </c>
      <c r="DJ111" s="270">
        <f t="shared" si="2437"/>
        <v>5974188</v>
      </c>
      <c r="DK111" s="266">
        <f t="shared" si="2438"/>
        <v>132</v>
      </c>
      <c r="DL111" s="267">
        <v>33708</v>
      </c>
      <c r="DM111" s="268">
        <f t="shared" si="2439"/>
        <v>33708</v>
      </c>
      <c r="DN111" s="268">
        <f t="shared" si="2440"/>
        <v>43820</v>
      </c>
      <c r="DO111" s="269" t="str">
        <f t="shared" si="2441"/>
        <v>CUMPLE</v>
      </c>
      <c r="DP111" s="268">
        <f t="shared" si="2442"/>
        <v>46445</v>
      </c>
      <c r="DQ111" s="270">
        <f t="shared" si="2443"/>
        <v>6130740</v>
      </c>
      <c r="DR111" s="356">
        <f t="shared" si="2444"/>
        <v>132</v>
      </c>
      <c r="DS111" s="357"/>
      <c r="DT111" s="358">
        <f t="shared" si="2445"/>
        <v>0</v>
      </c>
      <c r="DU111" s="358">
        <f t="shared" si="2446"/>
        <v>0</v>
      </c>
      <c r="DV111" s="359" t="str">
        <f t="shared" si="2447"/>
        <v>CUMPLE</v>
      </c>
      <c r="DW111" s="358">
        <f t="shared" si="2448"/>
        <v>0</v>
      </c>
      <c r="DX111" s="360">
        <f t="shared" si="2449"/>
        <v>0</v>
      </c>
      <c r="DY111" s="356">
        <f t="shared" si="2450"/>
        <v>132</v>
      </c>
      <c r="DZ111" s="357"/>
      <c r="EA111" s="358">
        <f t="shared" si="2451"/>
        <v>0</v>
      </c>
      <c r="EB111" s="358">
        <f t="shared" si="2452"/>
        <v>0</v>
      </c>
      <c r="EC111" s="359" t="str">
        <f t="shared" si="2453"/>
        <v>CUMPLE</v>
      </c>
      <c r="ED111" s="358">
        <f t="shared" si="2454"/>
        <v>0</v>
      </c>
      <c r="EE111" s="360">
        <f t="shared" si="2455"/>
        <v>0</v>
      </c>
      <c r="EF111" s="266">
        <f t="shared" si="2456"/>
        <v>132</v>
      </c>
      <c r="EG111" s="267">
        <v>32808</v>
      </c>
      <c r="EH111" s="268">
        <f t="shared" si="2457"/>
        <v>32808</v>
      </c>
      <c r="EI111" s="268">
        <f t="shared" si="2458"/>
        <v>42650</v>
      </c>
      <c r="EJ111" s="269" t="str">
        <f t="shared" si="2459"/>
        <v>CUMPLE</v>
      </c>
      <c r="EK111" s="268">
        <f t="shared" si="2460"/>
        <v>45205</v>
      </c>
      <c r="EL111" s="270">
        <f t="shared" si="2461"/>
        <v>5967060</v>
      </c>
      <c r="EM111" s="356">
        <f t="shared" si="2462"/>
        <v>132</v>
      </c>
      <c r="EN111" s="357"/>
      <c r="EO111" s="358">
        <f t="shared" si="2463"/>
        <v>0</v>
      </c>
      <c r="EP111" s="358">
        <f t="shared" si="2464"/>
        <v>0</v>
      </c>
      <c r="EQ111" s="359" t="str">
        <f t="shared" si="2465"/>
        <v>CUMPLE</v>
      </c>
      <c r="ER111" s="358">
        <f t="shared" si="2466"/>
        <v>0</v>
      </c>
      <c r="ES111" s="360">
        <f t="shared" si="2467"/>
        <v>0</v>
      </c>
      <c r="ET111" s="266">
        <f t="shared" si="2468"/>
        <v>132</v>
      </c>
      <c r="EU111" s="267">
        <v>34527</v>
      </c>
      <c r="EV111" s="268">
        <f t="shared" si="2469"/>
        <v>34527</v>
      </c>
      <c r="EW111" s="268">
        <f t="shared" si="2470"/>
        <v>44885</v>
      </c>
      <c r="EX111" s="269" t="str">
        <f t="shared" si="2471"/>
        <v>CUMPLE</v>
      </c>
      <c r="EY111" s="268">
        <f t="shared" si="2472"/>
        <v>47574</v>
      </c>
      <c r="EZ111" s="270">
        <f t="shared" si="2473"/>
        <v>6279768</v>
      </c>
      <c r="FA111" s="266">
        <f t="shared" si="2474"/>
        <v>132</v>
      </c>
      <c r="FB111" s="196">
        <v>33769</v>
      </c>
      <c r="FC111" s="268">
        <f t="shared" si="2475"/>
        <v>33769</v>
      </c>
      <c r="FD111" s="268">
        <f t="shared" si="2476"/>
        <v>43900</v>
      </c>
      <c r="FE111" s="269" t="str">
        <f t="shared" si="2477"/>
        <v>CUMPLE</v>
      </c>
      <c r="FF111" s="268">
        <f t="shared" si="2478"/>
        <v>46529</v>
      </c>
      <c r="FG111" s="270">
        <f t="shared" si="2479"/>
        <v>6141828</v>
      </c>
      <c r="FH111" s="266">
        <f t="shared" si="2480"/>
        <v>132</v>
      </c>
      <c r="FI111" s="267">
        <v>33197</v>
      </c>
      <c r="FJ111" s="268">
        <f t="shared" si="2481"/>
        <v>33197</v>
      </c>
      <c r="FK111" s="268">
        <f t="shared" si="2482"/>
        <v>43156</v>
      </c>
      <c r="FL111" s="269" t="str">
        <f t="shared" si="2483"/>
        <v>CUMPLE</v>
      </c>
      <c r="FM111" s="268">
        <f t="shared" si="2484"/>
        <v>45741</v>
      </c>
      <c r="FN111" s="270">
        <f t="shared" si="2485"/>
        <v>6037812</v>
      </c>
      <c r="FO111" s="266">
        <f t="shared" si="2486"/>
        <v>132</v>
      </c>
      <c r="FP111" s="267" t="s">
        <v>892</v>
      </c>
      <c r="FQ111" s="268">
        <f t="shared" si="2487"/>
        <v>32935</v>
      </c>
      <c r="FR111" s="268">
        <f t="shared" si="2488"/>
        <v>42816</v>
      </c>
      <c r="FS111" s="269" t="str">
        <f t="shared" si="2489"/>
        <v>CUMPLE</v>
      </c>
      <c r="FT111" s="268">
        <f t="shared" si="2490"/>
        <v>45380</v>
      </c>
      <c r="FU111" s="270">
        <f t="shared" si="2491"/>
        <v>5990160</v>
      </c>
      <c r="FV111" s="266">
        <f t="shared" si="2492"/>
        <v>132</v>
      </c>
      <c r="FW111" s="267">
        <v>33484</v>
      </c>
      <c r="FX111" s="268">
        <f t="shared" si="2493"/>
        <v>33484</v>
      </c>
      <c r="FY111" s="268">
        <f t="shared" si="2494"/>
        <v>43529</v>
      </c>
      <c r="FZ111" s="269" t="str">
        <f t="shared" si="2495"/>
        <v>CUMPLE</v>
      </c>
      <c r="GA111" s="268">
        <f t="shared" si="2496"/>
        <v>46136</v>
      </c>
      <c r="GB111" s="270">
        <f t="shared" si="2497"/>
        <v>6089952</v>
      </c>
      <c r="GC111" s="356">
        <f t="shared" si="2498"/>
        <v>132</v>
      </c>
      <c r="GD111" s="357"/>
      <c r="GE111" s="358">
        <f t="shared" si="2499"/>
        <v>0</v>
      </c>
      <c r="GF111" s="358">
        <f t="shared" si="2500"/>
        <v>0</v>
      </c>
      <c r="GG111" s="359" t="str">
        <f t="shared" si="2501"/>
        <v>CUMPLE</v>
      </c>
      <c r="GH111" s="358">
        <f t="shared" si="2502"/>
        <v>0</v>
      </c>
      <c r="GI111" s="360">
        <f t="shared" si="2503"/>
        <v>0</v>
      </c>
      <c r="GJ111" s="266">
        <f t="shared" si="2504"/>
        <v>132</v>
      </c>
      <c r="GK111" s="196">
        <v>33867</v>
      </c>
      <c r="GL111" s="268">
        <f t="shared" si="2505"/>
        <v>33867</v>
      </c>
      <c r="GM111" s="268">
        <f t="shared" si="2506"/>
        <v>44027</v>
      </c>
      <c r="GN111" s="269" t="str">
        <f t="shared" si="2507"/>
        <v>CUMPLE</v>
      </c>
      <c r="GO111" s="268">
        <f t="shared" si="2508"/>
        <v>46664</v>
      </c>
      <c r="GP111" s="270">
        <f t="shared" si="2509"/>
        <v>6159648</v>
      </c>
      <c r="GQ111" s="266">
        <f t="shared" si="2510"/>
        <v>132</v>
      </c>
      <c r="GR111" s="407">
        <v>33936</v>
      </c>
      <c r="GS111" s="268">
        <f t="shared" si="2511"/>
        <v>33936</v>
      </c>
      <c r="GT111" s="268">
        <f t="shared" si="2512"/>
        <v>44117</v>
      </c>
      <c r="GU111" s="269" t="str">
        <f t="shared" si="2513"/>
        <v>CUMPLE</v>
      </c>
      <c r="GV111" s="268">
        <f t="shared" si="2514"/>
        <v>46759</v>
      </c>
      <c r="GW111" s="270">
        <f t="shared" si="2515"/>
        <v>6172188</v>
      </c>
      <c r="GX111" s="356">
        <f t="shared" si="2516"/>
        <v>132</v>
      </c>
      <c r="GY111" s="357"/>
      <c r="GZ111" s="358">
        <f t="shared" si="2517"/>
        <v>0</v>
      </c>
      <c r="HA111" s="358">
        <f t="shared" si="2518"/>
        <v>0</v>
      </c>
      <c r="HB111" s="359" t="str">
        <f t="shared" si="2519"/>
        <v>CUMPLE</v>
      </c>
      <c r="HC111" s="358">
        <f t="shared" si="2520"/>
        <v>0</v>
      </c>
      <c r="HD111" s="360">
        <f t="shared" si="2521"/>
        <v>0</v>
      </c>
      <c r="HE111" s="266">
        <f t="shared" si="2522"/>
        <v>132</v>
      </c>
      <c r="HF111" s="411">
        <v>33581</v>
      </c>
      <c r="HG111" s="268">
        <f t="shared" si="2523"/>
        <v>33581</v>
      </c>
      <c r="HH111" s="268">
        <f t="shared" si="2524"/>
        <v>43655</v>
      </c>
      <c r="HI111" s="269" t="str">
        <f t="shared" si="2525"/>
        <v>CUMPLE</v>
      </c>
      <c r="HJ111" s="268">
        <f t="shared" si="2526"/>
        <v>46270</v>
      </c>
      <c r="HK111" s="270">
        <f t="shared" si="2527"/>
        <v>6107640</v>
      </c>
      <c r="HL111" s="266">
        <f t="shared" si="2528"/>
        <v>132</v>
      </c>
      <c r="HM111" s="417">
        <v>33862</v>
      </c>
      <c r="HN111" s="268">
        <f t="shared" si="2529"/>
        <v>33862</v>
      </c>
      <c r="HO111" s="268">
        <f t="shared" si="2530"/>
        <v>44021</v>
      </c>
      <c r="HP111" s="269" t="str">
        <f t="shared" si="2531"/>
        <v>CUMPLE</v>
      </c>
      <c r="HQ111" s="268">
        <f t="shared" si="2532"/>
        <v>46657</v>
      </c>
      <c r="HR111" s="270">
        <f t="shared" si="2533"/>
        <v>6158724</v>
      </c>
      <c r="HS111" s="266">
        <f t="shared" si="2534"/>
        <v>132</v>
      </c>
      <c r="HT111" s="196">
        <v>33727</v>
      </c>
      <c r="HU111" s="268">
        <f t="shared" si="2535"/>
        <v>33727</v>
      </c>
      <c r="HV111" s="268">
        <f t="shared" si="2536"/>
        <v>43845</v>
      </c>
      <c r="HW111" s="269" t="str">
        <f t="shared" si="2537"/>
        <v>CUMPLE</v>
      </c>
      <c r="HX111" s="268">
        <f t="shared" si="2538"/>
        <v>46471</v>
      </c>
      <c r="HY111" s="270">
        <f t="shared" si="2539"/>
        <v>6134172</v>
      </c>
      <c r="HZ111" s="356">
        <f t="shared" si="2540"/>
        <v>132</v>
      </c>
      <c r="IA111" s="357"/>
      <c r="IB111" s="358">
        <f t="shared" si="2541"/>
        <v>0</v>
      </c>
      <c r="IC111" s="358">
        <f t="shared" si="2542"/>
        <v>0</v>
      </c>
      <c r="ID111" s="359" t="str">
        <f t="shared" si="2543"/>
        <v>CUMPLE</v>
      </c>
      <c r="IE111" s="358">
        <f t="shared" si="2544"/>
        <v>0</v>
      </c>
      <c r="IF111" s="360">
        <f t="shared" si="2545"/>
        <v>0</v>
      </c>
    </row>
    <row r="112" spans="1:240" ht="30" customHeight="1" x14ac:dyDescent="0.3">
      <c r="A112" s="174"/>
      <c r="B112" s="192">
        <v>11.005000000000001</v>
      </c>
      <c r="C112" s="193">
        <v>14619</v>
      </c>
      <c r="D112" s="194" t="s">
        <v>716</v>
      </c>
      <c r="E112" s="193" t="s">
        <v>629</v>
      </c>
      <c r="F112" s="195">
        <v>1</v>
      </c>
      <c r="G112" s="196">
        <v>2757416</v>
      </c>
      <c r="H112" s="197">
        <f t="shared" si="2350"/>
        <v>3584641</v>
      </c>
      <c r="J112" s="356">
        <f t="shared" si="2351"/>
        <v>1</v>
      </c>
      <c r="K112" s="357"/>
      <c r="L112" s="358">
        <f t="shared" si="1732"/>
        <v>0</v>
      </c>
      <c r="M112" s="358">
        <f t="shared" si="1733"/>
        <v>0</v>
      </c>
      <c r="N112" s="359" t="str">
        <f t="shared" si="2352"/>
        <v>CUMPLE</v>
      </c>
      <c r="O112" s="358">
        <f t="shared" si="2353"/>
        <v>0</v>
      </c>
      <c r="P112" s="360">
        <f t="shared" si="1736"/>
        <v>0</v>
      </c>
      <c r="Q112" s="266">
        <f t="shared" si="2354"/>
        <v>1</v>
      </c>
      <c r="R112" s="267">
        <v>2580267</v>
      </c>
      <c r="S112" s="268">
        <f t="shared" si="2355"/>
        <v>2580267</v>
      </c>
      <c r="T112" s="268">
        <f t="shared" si="2356"/>
        <v>3354347</v>
      </c>
      <c r="U112" s="269" t="str">
        <f t="shared" si="2357"/>
        <v>CUMPLE</v>
      </c>
      <c r="V112" s="268">
        <f t="shared" si="2358"/>
        <v>3555262</v>
      </c>
      <c r="W112" s="270">
        <f t="shared" si="2359"/>
        <v>3555262</v>
      </c>
      <c r="X112" s="266">
        <f t="shared" si="2360"/>
        <v>1</v>
      </c>
      <c r="Y112" s="267">
        <v>2757400</v>
      </c>
      <c r="Z112" s="268">
        <f t="shared" si="2361"/>
        <v>2757400</v>
      </c>
      <c r="AA112" s="268">
        <f t="shared" si="2362"/>
        <v>3584620</v>
      </c>
      <c r="AB112" s="269" t="str">
        <f t="shared" si="2363"/>
        <v>CUMPLE</v>
      </c>
      <c r="AC112" s="268">
        <f t="shared" si="2364"/>
        <v>3799328</v>
      </c>
      <c r="AD112" s="270">
        <f t="shared" si="2365"/>
        <v>3799328</v>
      </c>
      <c r="AE112" s="266">
        <f t="shared" si="2366"/>
        <v>1</v>
      </c>
      <c r="AF112" s="267">
        <v>2553367</v>
      </c>
      <c r="AG112" s="268">
        <f t="shared" si="2367"/>
        <v>2553367</v>
      </c>
      <c r="AH112" s="268">
        <f t="shared" si="2368"/>
        <v>3319377</v>
      </c>
      <c r="AI112" s="269" t="str">
        <f t="shared" si="2369"/>
        <v>CUMPLE</v>
      </c>
      <c r="AJ112" s="268">
        <f t="shared" si="2370"/>
        <v>3518198</v>
      </c>
      <c r="AK112" s="270">
        <f t="shared" si="2371"/>
        <v>3518198</v>
      </c>
      <c r="AL112" s="356">
        <f t="shared" si="2372"/>
        <v>1</v>
      </c>
      <c r="AM112" s="357"/>
      <c r="AN112" s="358">
        <f t="shared" si="2373"/>
        <v>0</v>
      </c>
      <c r="AO112" s="358">
        <f t="shared" si="2374"/>
        <v>0</v>
      </c>
      <c r="AP112" s="359" t="str">
        <f t="shared" si="2375"/>
        <v>CUMPLE</v>
      </c>
      <c r="AQ112" s="358">
        <f t="shared" si="2376"/>
        <v>0</v>
      </c>
      <c r="AR112" s="360">
        <f t="shared" si="2377"/>
        <v>0</v>
      </c>
      <c r="AS112" s="266">
        <f t="shared" si="2378"/>
        <v>1</v>
      </c>
      <c r="AT112" s="434">
        <v>2492701</v>
      </c>
      <c r="AU112" s="268">
        <f t="shared" si="2379"/>
        <v>2492701</v>
      </c>
      <c r="AV112" s="268">
        <f t="shared" si="2380"/>
        <v>3240511</v>
      </c>
      <c r="AW112" s="269" t="str">
        <f t="shared" si="2381"/>
        <v>CUMPLE</v>
      </c>
      <c r="AX112" s="268">
        <f t="shared" si="2382"/>
        <v>3434608</v>
      </c>
      <c r="AY112" s="270">
        <f t="shared" si="2383"/>
        <v>3434608</v>
      </c>
      <c r="AZ112" s="266">
        <f t="shared" si="2384"/>
        <v>1</v>
      </c>
      <c r="BA112" s="439">
        <v>2623130</v>
      </c>
      <c r="BB112" s="268">
        <f t="shared" si="2385"/>
        <v>2623130</v>
      </c>
      <c r="BC112" s="268">
        <f t="shared" si="2386"/>
        <v>3410069</v>
      </c>
      <c r="BD112" s="269" t="str">
        <f t="shared" si="2387"/>
        <v>CUMPLE</v>
      </c>
      <c r="BE112" s="268">
        <f t="shared" si="2388"/>
        <v>3614322</v>
      </c>
      <c r="BF112" s="270">
        <f t="shared" si="2389"/>
        <v>3614322</v>
      </c>
      <c r="BG112" s="266">
        <f t="shared" si="2390"/>
        <v>1</v>
      </c>
      <c r="BH112" s="196">
        <v>2605757</v>
      </c>
      <c r="BI112" s="268">
        <f t="shared" si="2391"/>
        <v>2605757</v>
      </c>
      <c r="BJ112" s="268">
        <f t="shared" si="2392"/>
        <v>3387484</v>
      </c>
      <c r="BK112" s="269" t="str">
        <f t="shared" si="2393"/>
        <v>CUMPLE</v>
      </c>
      <c r="BL112" s="268">
        <f t="shared" si="2394"/>
        <v>3590384</v>
      </c>
      <c r="BM112" s="270">
        <f t="shared" si="2395"/>
        <v>3590384</v>
      </c>
      <c r="BN112" s="266">
        <f t="shared" si="2396"/>
        <v>1</v>
      </c>
      <c r="BO112" s="196">
        <v>2500973</v>
      </c>
      <c r="BP112" s="268">
        <f t="shared" si="2397"/>
        <v>2500973</v>
      </c>
      <c r="BQ112" s="268">
        <f t="shared" si="2398"/>
        <v>3251265</v>
      </c>
      <c r="BR112" s="269" t="str">
        <f t="shared" si="2399"/>
        <v>CUMPLE</v>
      </c>
      <c r="BS112" s="268">
        <f t="shared" si="2400"/>
        <v>3446006</v>
      </c>
      <c r="BT112" s="270">
        <f t="shared" si="2401"/>
        <v>3446006</v>
      </c>
      <c r="BU112" s="266">
        <f t="shared" si="2402"/>
        <v>1</v>
      </c>
      <c r="BV112" s="441">
        <v>2619817</v>
      </c>
      <c r="BW112" s="268">
        <f t="shared" si="2403"/>
        <v>2619817</v>
      </c>
      <c r="BX112" s="268">
        <f t="shared" si="2404"/>
        <v>3405762</v>
      </c>
      <c r="BY112" s="269" t="str">
        <f t="shared" si="2405"/>
        <v>CUMPLE</v>
      </c>
      <c r="BZ112" s="268">
        <f t="shared" si="2406"/>
        <v>3609757</v>
      </c>
      <c r="CA112" s="270">
        <f t="shared" si="2407"/>
        <v>3609757</v>
      </c>
      <c r="CB112" s="266">
        <f t="shared" si="2408"/>
        <v>1</v>
      </c>
      <c r="CC112" s="267">
        <v>2556123</v>
      </c>
      <c r="CD112" s="268">
        <f t="shared" si="2409"/>
        <v>2556123</v>
      </c>
      <c r="CE112" s="268">
        <f t="shared" si="2410"/>
        <v>3322960</v>
      </c>
      <c r="CF112" s="269" t="str">
        <f t="shared" si="2411"/>
        <v>CUMPLE</v>
      </c>
      <c r="CG112" s="268">
        <f t="shared" si="2412"/>
        <v>3521995</v>
      </c>
      <c r="CH112" s="270">
        <f t="shared" si="2413"/>
        <v>3521995</v>
      </c>
      <c r="CI112" s="266">
        <f t="shared" si="2414"/>
        <v>1</v>
      </c>
      <c r="CJ112" s="267">
        <v>2636090</v>
      </c>
      <c r="CK112" s="268">
        <f t="shared" si="2415"/>
        <v>2636090</v>
      </c>
      <c r="CL112" s="268">
        <f t="shared" si="2416"/>
        <v>3426917</v>
      </c>
      <c r="CM112" s="269" t="str">
        <f t="shared" si="2417"/>
        <v>CUMPLE</v>
      </c>
      <c r="CN112" s="268">
        <f t="shared" si="2418"/>
        <v>3632179</v>
      </c>
      <c r="CO112" s="270">
        <f t="shared" si="2419"/>
        <v>3632179</v>
      </c>
      <c r="CP112" s="266">
        <f t="shared" si="2420"/>
        <v>1</v>
      </c>
      <c r="CQ112" s="267">
        <v>2603552</v>
      </c>
      <c r="CR112" s="268">
        <f t="shared" si="2421"/>
        <v>2603552</v>
      </c>
      <c r="CS112" s="268">
        <f t="shared" si="2422"/>
        <v>3384618</v>
      </c>
      <c r="CT112" s="269" t="str">
        <f t="shared" si="2423"/>
        <v>CUMPLE</v>
      </c>
      <c r="CU112" s="268">
        <f t="shared" si="2424"/>
        <v>3587346</v>
      </c>
      <c r="CV112" s="270">
        <f t="shared" si="2425"/>
        <v>3587346</v>
      </c>
      <c r="CW112" s="266">
        <f t="shared" si="2426"/>
        <v>1</v>
      </c>
      <c r="CX112" s="196">
        <v>2619542</v>
      </c>
      <c r="CY112" s="268">
        <f t="shared" si="2427"/>
        <v>2619542</v>
      </c>
      <c r="CZ112" s="268">
        <f t="shared" si="2428"/>
        <v>3405405</v>
      </c>
      <c r="DA112" s="269" t="str">
        <f t="shared" si="2429"/>
        <v>CUMPLE</v>
      </c>
      <c r="DB112" s="268">
        <f t="shared" si="2430"/>
        <v>3609378</v>
      </c>
      <c r="DC112" s="270">
        <f t="shared" si="2431"/>
        <v>3609378</v>
      </c>
      <c r="DD112" s="266">
        <f t="shared" si="2432"/>
        <v>1</v>
      </c>
      <c r="DE112" s="267">
        <v>2544543</v>
      </c>
      <c r="DF112" s="268">
        <f t="shared" si="2433"/>
        <v>2544543</v>
      </c>
      <c r="DG112" s="268">
        <f t="shared" si="2434"/>
        <v>3307906</v>
      </c>
      <c r="DH112" s="269" t="str">
        <f t="shared" si="2435"/>
        <v>CUMPLE</v>
      </c>
      <c r="DI112" s="268">
        <f t="shared" si="2436"/>
        <v>3506039</v>
      </c>
      <c r="DJ112" s="270">
        <f t="shared" si="2437"/>
        <v>3506039</v>
      </c>
      <c r="DK112" s="266">
        <f t="shared" si="2438"/>
        <v>1</v>
      </c>
      <c r="DL112" s="267">
        <v>2611273</v>
      </c>
      <c r="DM112" s="268">
        <f t="shared" si="2439"/>
        <v>2611273</v>
      </c>
      <c r="DN112" s="268">
        <f t="shared" si="2440"/>
        <v>3394655</v>
      </c>
      <c r="DO112" s="269" t="str">
        <f t="shared" si="2441"/>
        <v>CUMPLE</v>
      </c>
      <c r="DP112" s="268">
        <f t="shared" si="2442"/>
        <v>3597984</v>
      </c>
      <c r="DQ112" s="270">
        <f t="shared" si="2443"/>
        <v>3597984</v>
      </c>
      <c r="DR112" s="356">
        <f t="shared" si="2444"/>
        <v>1</v>
      </c>
      <c r="DS112" s="357"/>
      <c r="DT112" s="358">
        <f t="shared" si="2445"/>
        <v>0</v>
      </c>
      <c r="DU112" s="358">
        <f t="shared" si="2446"/>
        <v>0</v>
      </c>
      <c r="DV112" s="359" t="str">
        <f t="shared" si="2447"/>
        <v>CUMPLE</v>
      </c>
      <c r="DW112" s="358">
        <f t="shared" si="2448"/>
        <v>0</v>
      </c>
      <c r="DX112" s="360">
        <f t="shared" si="2449"/>
        <v>0</v>
      </c>
      <c r="DY112" s="356">
        <f t="shared" si="2450"/>
        <v>1</v>
      </c>
      <c r="DZ112" s="357"/>
      <c r="EA112" s="358">
        <f t="shared" si="2451"/>
        <v>0</v>
      </c>
      <c r="EB112" s="358">
        <f t="shared" si="2452"/>
        <v>0</v>
      </c>
      <c r="EC112" s="359" t="str">
        <f t="shared" si="2453"/>
        <v>CUMPLE</v>
      </c>
      <c r="ED112" s="358">
        <f t="shared" si="2454"/>
        <v>0</v>
      </c>
      <c r="EE112" s="360">
        <f t="shared" si="2455"/>
        <v>0</v>
      </c>
      <c r="EF112" s="266">
        <f t="shared" si="2456"/>
        <v>1</v>
      </c>
      <c r="EG112" s="267">
        <v>2541510</v>
      </c>
      <c r="EH112" s="268">
        <f t="shared" si="2457"/>
        <v>2541510</v>
      </c>
      <c r="EI112" s="268">
        <f t="shared" si="2458"/>
        <v>3303963</v>
      </c>
      <c r="EJ112" s="269" t="str">
        <f t="shared" si="2459"/>
        <v>CUMPLE</v>
      </c>
      <c r="EK112" s="268">
        <f t="shared" si="2460"/>
        <v>3501860</v>
      </c>
      <c r="EL112" s="270">
        <f t="shared" si="2461"/>
        <v>3501860</v>
      </c>
      <c r="EM112" s="356">
        <f t="shared" si="2462"/>
        <v>1</v>
      </c>
      <c r="EN112" s="357"/>
      <c r="EO112" s="358">
        <f t="shared" si="2463"/>
        <v>0</v>
      </c>
      <c r="EP112" s="358">
        <f t="shared" si="2464"/>
        <v>0</v>
      </c>
      <c r="EQ112" s="359" t="str">
        <f t="shared" si="2465"/>
        <v>CUMPLE</v>
      </c>
      <c r="ER112" s="358">
        <f t="shared" si="2466"/>
        <v>0</v>
      </c>
      <c r="ES112" s="360">
        <f t="shared" si="2467"/>
        <v>0</v>
      </c>
      <c r="ET112" s="266">
        <f t="shared" si="2468"/>
        <v>1</v>
      </c>
      <c r="EU112" s="267">
        <v>2674694</v>
      </c>
      <c r="EV112" s="268">
        <f t="shared" si="2469"/>
        <v>2674694</v>
      </c>
      <c r="EW112" s="268">
        <f t="shared" si="2470"/>
        <v>3477102</v>
      </c>
      <c r="EX112" s="269" t="str">
        <f t="shared" si="2471"/>
        <v>CUMPLE</v>
      </c>
      <c r="EY112" s="268">
        <f t="shared" si="2472"/>
        <v>3685370</v>
      </c>
      <c r="EZ112" s="270">
        <f t="shared" si="2473"/>
        <v>3685370</v>
      </c>
      <c r="FA112" s="266">
        <f t="shared" si="2474"/>
        <v>1</v>
      </c>
      <c r="FB112" s="196">
        <v>2615961</v>
      </c>
      <c r="FC112" s="268">
        <f t="shared" si="2475"/>
        <v>2615961</v>
      </c>
      <c r="FD112" s="268">
        <f t="shared" si="2476"/>
        <v>3400749</v>
      </c>
      <c r="FE112" s="269" t="str">
        <f t="shared" si="2477"/>
        <v>CUMPLE</v>
      </c>
      <c r="FF112" s="268">
        <f t="shared" si="2478"/>
        <v>3604444</v>
      </c>
      <c r="FG112" s="270">
        <f t="shared" si="2479"/>
        <v>3604444</v>
      </c>
      <c r="FH112" s="266">
        <f t="shared" si="2480"/>
        <v>1</v>
      </c>
      <c r="FI112" s="267">
        <v>2571674.88</v>
      </c>
      <c r="FJ112" s="268">
        <f t="shared" si="2481"/>
        <v>2571675</v>
      </c>
      <c r="FK112" s="268">
        <f t="shared" si="2482"/>
        <v>3343178</v>
      </c>
      <c r="FL112" s="269" t="str">
        <f t="shared" si="2483"/>
        <v>CUMPLE</v>
      </c>
      <c r="FM112" s="268">
        <f t="shared" si="2484"/>
        <v>3543424</v>
      </c>
      <c r="FN112" s="270">
        <f t="shared" si="2485"/>
        <v>3543424</v>
      </c>
      <c r="FO112" s="266">
        <f t="shared" si="2486"/>
        <v>1</v>
      </c>
      <c r="FP112" s="267" t="s">
        <v>893</v>
      </c>
      <c r="FQ112" s="268">
        <f t="shared" si="2487"/>
        <v>2551325</v>
      </c>
      <c r="FR112" s="268">
        <f t="shared" si="2488"/>
        <v>3316723</v>
      </c>
      <c r="FS112" s="269" t="str">
        <f t="shared" si="2489"/>
        <v>CUMPLE</v>
      </c>
      <c r="FT112" s="268">
        <f t="shared" si="2490"/>
        <v>3515384</v>
      </c>
      <c r="FU112" s="270">
        <f t="shared" si="2491"/>
        <v>3515384</v>
      </c>
      <c r="FV112" s="266">
        <f t="shared" si="2492"/>
        <v>1</v>
      </c>
      <c r="FW112" s="267">
        <v>2593901</v>
      </c>
      <c r="FX112" s="268">
        <f t="shared" si="2493"/>
        <v>2593901</v>
      </c>
      <c r="FY112" s="268">
        <f t="shared" si="2494"/>
        <v>3372071</v>
      </c>
      <c r="FZ112" s="269" t="str">
        <f t="shared" si="2495"/>
        <v>CUMPLE</v>
      </c>
      <c r="GA112" s="268">
        <f t="shared" si="2496"/>
        <v>3574048</v>
      </c>
      <c r="GB112" s="270">
        <f t="shared" si="2497"/>
        <v>3574048</v>
      </c>
      <c r="GC112" s="356">
        <f t="shared" si="2498"/>
        <v>1</v>
      </c>
      <c r="GD112" s="357"/>
      <c r="GE112" s="358">
        <f t="shared" si="2499"/>
        <v>0</v>
      </c>
      <c r="GF112" s="358">
        <f t="shared" si="2500"/>
        <v>0</v>
      </c>
      <c r="GG112" s="359" t="str">
        <f t="shared" si="2501"/>
        <v>CUMPLE</v>
      </c>
      <c r="GH112" s="358">
        <f t="shared" si="2502"/>
        <v>0</v>
      </c>
      <c r="GI112" s="360">
        <f t="shared" si="2503"/>
        <v>0</v>
      </c>
      <c r="GJ112" s="266">
        <f t="shared" si="2504"/>
        <v>1</v>
      </c>
      <c r="GK112" s="196">
        <v>2623516</v>
      </c>
      <c r="GL112" s="268">
        <f t="shared" si="2505"/>
        <v>2623516</v>
      </c>
      <c r="GM112" s="268">
        <f t="shared" si="2506"/>
        <v>3410571</v>
      </c>
      <c r="GN112" s="269" t="str">
        <f t="shared" si="2507"/>
        <v>CUMPLE</v>
      </c>
      <c r="GO112" s="268">
        <f t="shared" si="2508"/>
        <v>3614853</v>
      </c>
      <c r="GP112" s="270">
        <f t="shared" si="2509"/>
        <v>3614853</v>
      </c>
      <c r="GQ112" s="266">
        <f t="shared" si="2510"/>
        <v>1</v>
      </c>
      <c r="GR112" s="407">
        <v>2628920</v>
      </c>
      <c r="GS112" s="268">
        <f t="shared" si="2511"/>
        <v>2628920</v>
      </c>
      <c r="GT112" s="268">
        <f t="shared" si="2512"/>
        <v>3417596</v>
      </c>
      <c r="GU112" s="269" t="str">
        <f t="shared" si="2513"/>
        <v>CUMPLE</v>
      </c>
      <c r="GV112" s="268">
        <f t="shared" si="2514"/>
        <v>3622299</v>
      </c>
      <c r="GW112" s="270">
        <f t="shared" si="2515"/>
        <v>3622299</v>
      </c>
      <c r="GX112" s="356">
        <f t="shared" si="2516"/>
        <v>1</v>
      </c>
      <c r="GY112" s="357"/>
      <c r="GZ112" s="358">
        <f t="shared" si="2517"/>
        <v>0</v>
      </c>
      <c r="HA112" s="358">
        <f t="shared" si="2518"/>
        <v>0</v>
      </c>
      <c r="HB112" s="359" t="str">
        <f t="shared" si="2519"/>
        <v>CUMPLE</v>
      </c>
      <c r="HC112" s="358">
        <f t="shared" si="2520"/>
        <v>0</v>
      </c>
      <c r="HD112" s="360">
        <f t="shared" si="2521"/>
        <v>0</v>
      </c>
      <c r="HE112" s="266">
        <f t="shared" si="2522"/>
        <v>1</v>
      </c>
      <c r="HF112" s="411">
        <v>2601374</v>
      </c>
      <c r="HG112" s="268">
        <f t="shared" si="2523"/>
        <v>2601374</v>
      </c>
      <c r="HH112" s="268">
        <f t="shared" si="2524"/>
        <v>3381786</v>
      </c>
      <c r="HI112" s="269" t="str">
        <f t="shared" si="2525"/>
        <v>CUMPLE</v>
      </c>
      <c r="HJ112" s="268">
        <f t="shared" si="2526"/>
        <v>3584345</v>
      </c>
      <c r="HK112" s="270">
        <f t="shared" si="2527"/>
        <v>3584345</v>
      </c>
      <c r="HL112" s="266">
        <f t="shared" si="2528"/>
        <v>1</v>
      </c>
      <c r="HM112" s="417">
        <v>2623130</v>
      </c>
      <c r="HN112" s="268">
        <f t="shared" si="2529"/>
        <v>2623130</v>
      </c>
      <c r="HO112" s="268">
        <f t="shared" si="2530"/>
        <v>3410069</v>
      </c>
      <c r="HP112" s="269" t="str">
        <f t="shared" si="2531"/>
        <v>CUMPLE</v>
      </c>
      <c r="HQ112" s="268">
        <f t="shared" si="2532"/>
        <v>3614322</v>
      </c>
      <c r="HR112" s="270">
        <f t="shared" si="2533"/>
        <v>3614322</v>
      </c>
      <c r="HS112" s="266">
        <f t="shared" si="2534"/>
        <v>1</v>
      </c>
      <c r="HT112" s="196">
        <v>2612735</v>
      </c>
      <c r="HU112" s="268">
        <f t="shared" si="2535"/>
        <v>2612735</v>
      </c>
      <c r="HV112" s="268">
        <f t="shared" si="2536"/>
        <v>3396556</v>
      </c>
      <c r="HW112" s="269" t="str">
        <f t="shared" si="2537"/>
        <v>CUMPLE</v>
      </c>
      <c r="HX112" s="268">
        <f t="shared" si="2538"/>
        <v>3599999</v>
      </c>
      <c r="HY112" s="270">
        <f t="shared" si="2539"/>
        <v>3599999</v>
      </c>
      <c r="HZ112" s="356">
        <f t="shared" si="2540"/>
        <v>1</v>
      </c>
      <c r="IA112" s="357"/>
      <c r="IB112" s="358">
        <f t="shared" si="2541"/>
        <v>0</v>
      </c>
      <c r="IC112" s="358">
        <f t="shared" si="2542"/>
        <v>0</v>
      </c>
      <c r="ID112" s="359" t="str">
        <f t="shared" si="2543"/>
        <v>CUMPLE</v>
      </c>
      <c r="IE112" s="358">
        <f t="shared" si="2544"/>
        <v>0</v>
      </c>
      <c r="IF112" s="360">
        <f t="shared" si="2545"/>
        <v>0</v>
      </c>
    </row>
    <row r="113" spans="1:240" ht="30" customHeight="1" x14ac:dyDescent="0.3">
      <c r="A113" s="174"/>
      <c r="B113" s="192">
        <v>11.006</v>
      </c>
      <c r="C113" s="193">
        <v>14624</v>
      </c>
      <c r="D113" s="194" t="s">
        <v>717</v>
      </c>
      <c r="E113" s="193" t="s">
        <v>629</v>
      </c>
      <c r="F113" s="195">
        <v>1</v>
      </c>
      <c r="G113" s="196">
        <v>222523</v>
      </c>
      <c r="H113" s="197">
        <f t="shared" si="2350"/>
        <v>289280</v>
      </c>
      <c r="J113" s="356">
        <f t="shared" si="2351"/>
        <v>1</v>
      </c>
      <c r="K113" s="357"/>
      <c r="L113" s="358">
        <f t="shared" si="1732"/>
        <v>0</v>
      </c>
      <c r="M113" s="358">
        <f t="shared" si="1733"/>
        <v>0</v>
      </c>
      <c r="N113" s="359" t="str">
        <f t="shared" si="2352"/>
        <v>CUMPLE</v>
      </c>
      <c r="O113" s="358">
        <f t="shared" si="2353"/>
        <v>0</v>
      </c>
      <c r="P113" s="360">
        <f t="shared" si="1736"/>
        <v>0</v>
      </c>
      <c r="Q113" s="266">
        <f t="shared" si="2354"/>
        <v>1</v>
      </c>
      <c r="R113" s="267">
        <v>208227</v>
      </c>
      <c r="S113" s="268">
        <f t="shared" si="2355"/>
        <v>208227</v>
      </c>
      <c r="T113" s="268">
        <f t="shared" si="2356"/>
        <v>270695</v>
      </c>
      <c r="U113" s="269" t="str">
        <f t="shared" si="2357"/>
        <v>CUMPLE</v>
      </c>
      <c r="V113" s="268">
        <f t="shared" si="2358"/>
        <v>286909</v>
      </c>
      <c r="W113" s="270">
        <f t="shared" si="2359"/>
        <v>286909</v>
      </c>
      <c r="X113" s="266">
        <f t="shared" si="2360"/>
        <v>1</v>
      </c>
      <c r="Y113" s="267">
        <v>222500</v>
      </c>
      <c r="Z113" s="268">
        <f t="shared" si="2361"/>
        <v>222500</v>
      </c>
      <c r="AA113" s="268">
        <f t="shared" si="2362"/>
        <v>289250</v>
      </c>
      <c r="AB113" s="269" t="str">
        <f t="shared" si="2363"/>
        <v>CUMPLE</v>
      </c>
      <c r="AC113" s="268">
        <f t="shared" si="2364"/>
        <v>306575</v>
      </c>
      <c r="AD113" s="270">
        <f t="shared" si="2365"/>
        <v>306575</v>
      </c>
      <c r="AE113" s="266">
        <f t="shared" si="2366"/>
        <v>1</v>
      </c>
      <c r="AF113" s="267">
        <v>206056</v>
      </c>
      <c r="AG113" s="268">
        <f t="shared" si="2367"/>
        <v>206056</v>
      </c>
      <c r="AH113" s="268">
        <f t="shared" si="2368"/>
        <v>267873</v>
      </c>
      <c r="AI113" s="269" t="str">
        <f t="shared" si="2369"/>
        <v>CUMPLE</v>
      </c>
      <c r="AJ113" s="268">
        <f t="shared" si="2370"/>
        <v>283918</v>
      </c>
      <c r="AK113" s="270">
        <f t="shared" si="2371"/>
        <v>283918</v>
      </c>
      <c r="AL113" s="356">
        <f t="shared" si="2372"/>
        <v>1</v>
      </c>
      <c r="AM113" s="357"/>
      <c r="AN113" s="358">
        <f t="shared" si="2373"/>
        <v>0</v>
      </c>
      <c r="AO113" s="358">
        <f t="shared" si="2374"/>
        <v>0</v>
      </c>
      <c r="AP113" s="359" t="str">
        <f t="shared" si="2375"/>
        <v>CUMPLE</v>
      </c>
      <c r="AQ113" s="358">
        <f t="shared" si="2376"/>
        <v>0</v>
      </c>
      <c r="AR113" s="360">
        <f t="shared" si="2377"/>
        <v>0</v>
      </c>
      <c r="AS113" s="266">
        <f t="shared" si="2378"/>
        <v>1</v>
      </c>
      <c r="AT113" s="434">
        <v>201158</v>
      </c>
      <c r="AU113" s="268">
        <f t="shared" si="2379"/>
        <v>201158</v>
      </c>
      <c r="AV113" s="268">
        <f t="shared" si="2380"/>
        <v>261505</v>
      </c>
      <c r="AW113" s="269" t="str">
        <f t="shared" si="2381"/>
        <v>CUMPLE</v>
      </c>
      <c r="AX113" s="268">
        <f t="shared" si="2382"/>
        <v>277169</v>
      </c>
      <c r="AY113" s="270">
        <f t="shared" si="2383"/>
        <v>277169</v>
      </c>
      <c r="AZ113" s="266">
        <f t="shared" si="2384"/>
        <v>1</v>
      </c>
      <c r="BA113" s="439">
        <v>211686</v>
      </c>
      <c r="BB113" s="268">
        <f t="shared" si="2385"/>
        <v>211686</v>
      </c>
      <c r="BC113" s="268">
        <f t="shared" si="2386"/>
        <v>275192</v>
      </c>
      <c r="BD113" s="269" t="str">
        <f t="shared" si="2387"/>
        <v>CUMPLE</v>
      </c>
      <c r="BE113" s="268">
        <f t="shared" si="2388"/>
        <v>291675</v>
      </c>
      <c r="BF113" s="270">
        <f t="shared" si="2389"/>
        <v>291675</v>
      </c>
      <c r="BG113" s="266">
        <f t="shared" si="2390"/>
        <v>1</v>
      </c>
      <c r="BH113" s="196">
        <v>210283</v>
      </c>
      <c r="BI113" s="268">
        <f t="shared" si="2391"/>
        <v>210283</v>
      </c>
      <c r="BJ113" s="268">
        <f t="shared" si="2392"/>
        <v>273368</v>
      </c>
      <c r="BK113" s="269" t="str">
        <f t="shared" si="2393"/>
        <v>CUMPLE</v>
      </c>
      <c r="BL113" s="268">
        <f t="shared" si="2394"/>
        <v>289742</v>
      </c>
      <c r="BM113" s="270">
        <f t="shared" si="2395"/>
        <v>289742</v>
      </c>
      <c r="BN113" s="266">
        <f t="shared" si="2396"/>
        <v>1</v>
      </c>
      <c r="BO113" s="196">
        <v>201825</v>
      </c>
      <c r="BP113" s="268">
        <f t="shared" si="2397"/>
        <v>201825</v>
      </c>
      <c r="BQ113" s="268">
        <f t="shared" si="2398"/>
        <v>262373</v>
      </c>
      <c r="BR113" s="269" t="str">
        <f t="shared" si="2399"/>
        <v>CUMPLE</v>
      </c>
      <c r="BS113" s="268">
        <f t="shared" si="2400"/>
        <v>278088</v>
      </c>
      <c r="BT113" s="270">
        <f t="shared" si="2401"/>
        <v>278088</v>
      </c>
      <c r="BU113" s="266">
        <f t="shared" si="2402"/>
        <v>1</v>
      </c>
      <c r="BV113" s="441">
        <v>211419</v>
      </c>
      <c r="BW113" s="268">
        <f t="shared" si="2403"/>
        <v>211419</v>
      </c>
      <c r="BX113" s="268">
        <f t="shared" si="2404"/>
        <v>274845</v>
      </c>
      <c r="BY113" s="269" t="str">
        <f t="shared" si="2405"/>
        <v>CUMPLE</v>
      </c>
      <c r="BZ113" s="268">
        <f t="shared" si="2406"/>
        <v>291307</v>
      </c>
      <c r="CA113" s="270">
        <f t="shared" si="2407"/>
        <v>291307</v>
      </c>
      <c r="CB113" s="266">
        <f t="shared" si="2408"/>
        <v>1</v>
      </c>
      <c r="CC113" s="267">
        <v>206277</v>
      </c>
      <c r="CD113" s="268">
        <f t="shared" si="2409"/>
        <v>206277</v>
      </c>
      <c r="CE113" s="268">
        <f t="shared" si="2410"/>
        <v>268160</v>
      </c>
      <c r="CF113" s="269" t="str">
        <f t="shared" si="2411"/>
        <v>CUMPLE</v>
      </c>
      <c r="CG113" s="268">
        <f t="shared" si="2412"/>
        <v>284222</v>
      </c>
      <c r="CH113" s="270">
        <f t="shared" si="2413"/>
        <v>284222</v>
      </c>
      <c r="CI113" s="266">
        <f t="shared" si="2414"/>
        <v>1</v>
      </c>
      <c r="CJ113" s="267">
        <v>212732</v>
      </c>
      <c r="CK113" s="268">
        <f t="shared" si="2415"/>
        <v>212732</v>
      </c>
      <c r="CL113" s="268">
        <f t="shared" si="2416"/>
        <v>276552</v>
      </c>
      <c r="CM113" s="269" t="str">
        <f t="shared" si="2417"/>
        <v>CUMPLE</v>
      </c>
      <c r="CN113" s="268">
        <f t="shared" si="2418"/>
        <v>293116</v>
      </c>
      <c r="CO113" s="270">
        <f t="shared" si="2419"/>
        <v>293116</v>
      </c>
      <c r="CP113" s="266">
        <f t="shared" si="2420"/>
        <v>1</v>
      </c>
      <c r="CQ113" s="267">
        <v>210106</v>
      </c>
      <c r="CR113" s="268">
        <f t="shared" si="2421"/>
        <v>210106</v>
      </c>
      <c r="CS113" s="268">
        <f t="shared" si="2422"/>
        <v>273138</v>
      </c>
      <c r="CT113" s="269" t="str">
        <f t="shared" si="2423"/>
        <v>CUMPLE</v>
      </c>
      <c r="CU113" s="268">
        <f t="shared" si="2424"/>
        <v>289498</v>
      </c>
      <c r="CV113" s="270">
        <f t="shared" si="2425"/>
        <v>289498</v>
      </c>
      <c r="CW113" s="266">
        <f t="shared" si="2426"/>
        <v>1</v>
      </c>
      <c r="CX113" s="196">
        <v>211394</v>
      </c>
      <c r="CY113" s="268">
        <f t="shared" si="2427"/>
        <v>211394</v>
      </c>
      <c r="CZ113" s="268">
        <f t="shared" si="2428"/>
        <v>274812</v>
      </c>
      <c r="DA113" s="269" t="str">
        <f t="shared" si="2429"/>
        <v>CUMPLE</v>
      </c>
      <c r="DB113" s="268">
        <f t="shared" si="2430"/>
        <v>291273</v>
      </c>
      <c r="DC113" s="270">
        <f t="shared" si="2431"/>
        <v>291273</v>
      </c>
      <c r="DD113" s="266">
        <f t="shared" si="2432"/>
        <v>1</v>
      </c>
      <c r="DE113" s="267">
        <v>205344</v>
      </c>
      <c r="DF113" s="268">
        <f t="shared" si="2433"/>
        <v>205344</v>
      </c>
      <c r="DG113" s="268">
        <f t="shared" si="2434"/>
        <v>266947</v>
      </c>
      <c r="DH113" s="269" t="str">
        <f t="shared" si="2435"/>
        <v>CUMPLE</v>
      </c>
      <c r="DI113" s="268">
        <f t="shared" si="2436"/>
        <v>282937</v>
      </c>
      <c r="DJ113" s="270">
        <f t="shared" si="2437"/>
        <v>282937</v>
      </c>
      <c r="DK113" s="266">
        <f t="shared" si="2438"/>
        <v>1</v>
      </c>
      <c r="DL113" s="267">
        <v>210729</v>
      </c>
      <c r="DM113" s="268">
        <f t="shared" si="2439"/>
        <v>210729</v>
      </c>
      <c r="DN113" s="268">
        <f t="shared" si="2440"/>
        <v>273948</v>
      </c>
      <c r="DO113" s="269" t="str">
        <f t="shared" si="2441"/>
        <v>CUMPLE</v>
      </c>
      <c r="DP113" s="268">
        <f t="shared" si="2442"/>
        <v>290356</v>
      </c>
      <c r="DQ113" s="270">
        <f t="shared" si="2443"/>
        <v>290356</v>
      </c>
      <c r="DR113" s="356">
        <f t="shared" si="2444"/>
        <v>1</v>
      </c>
      <c r="DS113" s="357"/>
      <c r="DT113" s="358">
        <f t="shared" si="2445"/>
        <v>0</v>
      </c>
      <c r="DU113" s="358">
        <f t="shared" si="2446"/>
        <v>0</v>
      </c>
      <c r="DV113" s="359" t="str">
        <f t="shared" si="2447"/>
        <v>CUMPLE</v>
      </c>
      <c r="DW113" s="358">
        <f t="shared" si="2448"/>
        <v>0</v>
      </c>
      <c r="DX113" s="360">
        <f t="shared" si="2449"/>
        <v>0</v>
      </c>
      <c r="DY113" s="356">
        <f t="shared" si="2450"/>
        <v>1</v>
      </c>
      <c r="DZ113" s="357"/>
      <c r="EA113" s="358">
        <f t="shared" si="2451"/>
        <v>0</v>
      </c>
      <c r="EB113" s="358">
        <f t="shared" si="2452"/>
        <v>0</v>
      </c>
      <c r="EC113" s="359" t="str">
        <f t="shared" si="2453"/>
        <v>CUMPLE</v>
      </c>
      <c r="ED113" s="358">
        <f t="shared" si="2454"/>
        <v>0</v>
      </c>
      <c r="EE113" s="360">
        <f t="shared" si="2455"/>
        <v>0</v>
      </c>
      <c r="EF113" s="266">
        <f t="shared" si="2456"/>
        <v>1</v>
      </c>
      <c r="EG113" s="267">
        <v>205099</v>
      </c>
      <c r="EH113" s="268">
        <f t="shared" si="2457"/>
        <v>205099</v>
      </c>
      <c r="EI113" s="268">
        <f t="shared" si="2458"/>
        <v>266629</v>
      </c>
      <c r="EJ113" s="269" t="str">
        <f t="shared" si="2459"/>
        <v>CUMPLE</v>
      </c>
      <c r="EK113" s="268">
        <f t="shared" si="2460"/>
        <v>282599</v>
      </c>
      <c r="EL113" s="270">
        <f t="shared" si="2461"/>
        <v>282599</v>
      </c>
      <c r="EM113" s="356">
        <f t="shared" si="2462"/>
        <v>1</v>
      </c>
      <c r="EN113" s="357"/>
      <c r="EO113" s="358">
        <f t="shared" si="2463"/>
        <v>0</v>
      </c>
      <c r="EP113" s="358">
        <f t="shared" si="2464"/>
        <v>0</v>
      </c>
      <c r="EQ113" s="359" t="str">
        <f t="shared" si="2465"/>
        <v>CUMPLE</v>
      </c>
      <c r="ER113" s="358">
        <f t="shared" si="2466"/>
        <v>0</v>
      </c>
      <c r="ES113" s="360">
        <f t="shared" si="2467"/>
        <v>0</v>
      </c>
      <c r="ET113" s="266">
        <f t="shared" si="2468"/>
        <v>1</v>
      </c>
      <c r="EU113" s="267">
        <v>215847</v>
      </c>
      <c r="EV113" s="268">
        <f t="shared" si="2469"/>
        <v>215847</v>
      </c>
      <c r="EW113" s="268">
        <f t="shared" si="2470"/>
        <v>280601</v>
      </c>
      <c r="EX113" s="269" t="str">
        <f t="shared" si="2471"/>
        <v>CUMPLE</v>
      </c>
      <c r="EY113" s="268">
        <f t="shared" si="2472"/>
        <v>297408</v>
      </c>
      <c r="EZ113" s="270">
        <f t="shared" si="2473"/>
        <v>297408</v>
      </c>
      <c r="FA113" s="266">
        <f t="shared" si="2474"/>
        <v>1</v>
      </c>
      <c r="FB113" s="196">
        <v>211108</v>
      </c>
      <c r="FC113" s="268">
        <f t="shared" si="2475"/>
        <v>211108</v>
      </c>
      <c r="FD113" s="268">
        <f t="shared" si="2476"/>
        <v>274440</v>
      </c>
      <c r="FE113" s="269" t="str">
        <f t="shared" si="2477"/>
        <v>CUMPLE</v>
      </c>
      <c r="FF113" s="268">
        <f t="shared" si="2478"/>
        <v>290879</v>
      </c>
      <c r="FG113" s="270">
        <f t="shared" si="2479"/>
        <v>290879</v>
      </c>
      <c r="FH113" s="266">
        <f t="shared" si="2480"/>
        <v>1</v>
      </c>
      <c r="FI113" s="267">
        <v>207534</v>
      </c>
      <c r="FJ113" s="268">
        <f t="shared" si="2481"/>
        <v>207534</v>
      </c>
      <c r="FK113" s="268">
        <f t="shared" si="2482"/>
        <v>269794</v>
      </c>
      <c r="FL113" s="269" t="str">
        <f t="shared" si="2483"/>
        <v>CUMPLE</v>
      </c>
      <c r="FM113" s="268">
        <f t="shared" si="2484"/>
        <v>285954</v>
      </c>
      <c r="FN113" s="270">
        <f t="shared" si="2485"/>
        <v>285954</v>
      </c>
      <c r="FO113" s="266">
        <f t="shared" si="2486"/>
        <v>1</v>
      </c>
      <c r="FP113" s="267" t="s">
        <v>894</v>
      </c>
      <c r="FQ113" s="268">
        <f t="shared" si="2487"/>
        <v>205892</v>
      </c>
      <c r="FR113" s="268">
        <f t="shared" si="2488"/>
        <v>267660</v>
      </c>
      <c r="FS113" s="269" t="str">
        <f t="shared" si="2489"/>
        <v>CUMPLE</v>
      </c>
      <c r="FT113" s="268">
        <f t="shared" si="2490"/>
        <v>283692</v>
      </c>
      <c r="FU113" s="270">
        <f t="shared" si="2491"/>
        <v>283692</v>
      </c>
      <c r="FV113" s="266">
        <f t="shared" si="2492"/>
        <v>1</v>
      </c>
      <c r="FW113" s="267">
        <v>209327</v>
      </c>
      <c r="FX113" s="268">
        <f t="shared" si="2493"/>
        <v>209327</v>
      </c>
      <c r="FY113" s="268">
        <f t="shared" si="2494"/>
        <v>272125</v>
      </c>
      <c r="FZ113" s="269" t="str">
        <f t="shared" si="2495"/>
        <v>CUMPLE</v>
      </c>
      <c r="GA113" s="268">
        <f t="shared" si="2496"/>
        <v>288425</v>
      </c>
      <c r="GB113" s="270">
        <f t="shared" si="2497"/>
        <v>288425</v>
      </c>
      <c r="GC113" s="356">
        <f t="shared" si="2498"/>
        <v>1</v>
      </c>
      <c r="GD113" s="357"/>
      <c r="GE113" s="358">
        <f t="shared" si="2499"/>
        <v>0</v>
      </c>
      <c r="GF113" s="358">
        <f t="shared" si="2500"/>
        <v>0</v>
      </c>
      <c r="GG113" s="359" t="str">
        <f t="shared" si="2501"/>
        <v>CUMPLE</v>
      </c>
      <c r="GH113" s="358">
        <f t="shared" si="2502"/>
        <v>0</v>
      </c>
      <c r="GI113" s="360">
        <f t="shared" si="2503"/>
        <v>0</v>
      </c>
      <c r="GJ113" s="266">
        <f t="shared" si="2504"/>
        <v>1</v>
      </c>
      <c r="GK113" s="196">
        <v>211717</v>
      </c>
      <c r="GL113" s="268">
        <f t="shared" si="2505"/>
        <v>211717</v>
      </c>
      <c r="GM113" s="268">
        <f t="shared" si="2506"/>
        <v>275232</v>
      </c>
      <c r="GN113" s="269" t="str">
        <f t="shared" si="2507"/>
        <v>CUMPLE</v>
      </c>
      <c r="GO113" s="268">
        <f t="shared" si="2508"/>
        <v>291718</v>
      </c>
      <c r="GP113" s="270">
        <f t="shared" si="2509"/>
        <v>291718</v>
      </c>
      <c r="GQ113" s="266">
        <f t="shared" si="2510"/>
        <v>1</v>
      </c>
      <c r="GR113" s="407">
        <v>212153</v>
      </c>
      <c r="GS113" s="268">
        <f t="shared" si="2511"/>
        <v>212153</v>
      </c>
      <c r="GT113" s="268">
        <f t="shared" si="2512"/>
        <v>275799</v>
      </c>
      <c r="GU113" s="269" t="str">
        <f t="shared" si="2513"/>
        <v>CUMPLE</v>
      </c>
      <c r="GV113" s="268">
        <f t="shared" si="2514"/>
        <v>292318</v>
      </c>
      <c r="GW113" s="270">
        <f t="shared" si="2515"/>
        <v>292318</v>
      </c>
      <c r="GX113" s="356">
        <f t="shared" si="2516"/>
        <v>1</v>
      </c>
      <c r="GY113" s="357"/>
      <c r="GZ113" s="358">
        <f t="shared" si="2517"/>
        <v>0</v>
      </c>
      <c r="HA113" s="358">
        <f t="shared" si="2518"/>
        <v>0</v>
      </c>
      <c r="HB113" s="359" t="str">
        <f t="shared" si="2519"/>
        <v>CUMPLE</v>
      </c>
      <c r="HC113" s="358">
        <f t="shared" si="2520"/>
        <v>0</v>
      </c>
      <c r="HD113" s="360">
        <f t="shared" si="2521"/>
        <v>0</v>
      </c>
      <c r="HE113" s="266">
        <f t="shared" si="2522"/>
        <v>1</v>
      </c>
      <c r="HF113" s="411">
        <v>209930</v>
      </c>
      <c r="HG113" s="268">
        <f t="shared" si="2523"/>
        <v>209930</v>
      </c>
      <c r="HH113" s="268">
        <f t="shared" si="2524"/>
        <v>272909</v>
      </c>
      <c r="HI113" s="269" t="str">
        <f t="shared" si="2525"/>
        <v>CUMPLE</v>
      </c>
      <c r="HJ113" s="268">
        <f t="shared" si="2526"/>
        <v>289255</v>
      </c>
      <c r="HK113" s="270">
        <f t="shared" si="2527"/>
        <v>289255</v>
      </c>
      <c r="HL113" s="266">
        <f t="shared" si="2528"/>
        <v>1</v>
      </c>
      <c r="HM113" s="417">
        <v>211686</v>
      </c>
      <c r="HN113" s="268">
        <f t="shared" si="2529"/>
        <v>211686</v>
      </c>
      <c r="HO113" s="268">
        <f t="shared" si="2530"/>
        <v>275192</v>
      </c>
      <c r="HP113" s="269" t="str">
        <f t="shared" si="2531"/>
        <v>CUMPLE</v>
      </c>
      <c r="HQ113" s="268">
        <f t="shared" si="2532"/>
        <v>291675</v>
      </c>
      <c r="HR113" s="270">
        <f t="shared" si="2533"/>
        <v>291675</v>
      </c>
      <c r="HS113" s="266">
        <f t="shared" si="2534"/>
        <v>1</v>
      </c>
      <c r="HT113" s="196">
        <v>210847</v>
      </c>
      <c r="HU113" s="268">
        <f t="shared" si="2535"/>
        <v>210847</v>
      </c>
      <c r="HV113" s="268">
        <f t="shared" si="2536"/>
        <v>274101</v>
      </c>
      <c r="HW113" s="269" t="str">
        <f t="shared" si="2537"/>
        <v>CUMPLE</v>
      </c>
      <c r="HX113" s="268">
        <f t="shared" si="2538"/>
        <v>290519</v>
      </c>
      <c r="HY113" s="270">
        <f t="shared" si="2539"/>
        <v>290519</v>
      </c>
      <c r="HZ113" s="356">
        <f t="shared" si="2540"/>
        <v>1</v>
      </c>
      <c r="IA113" s="357"/>
      <c r="IB113" s="358">
        <f t="shared" si="2541"/>
        <v>0</v>
      </c>
      <c r="IC113" s="358">
        <f t="shared" si="2542"/>
        <v>0</v>
      </c>
      <c r="ID113" s="359" t="str">
        <f t="shared" si="2543"/>
        <v>CUMPLE</v>
      </c>
      <c r="IE113" s="358">
        <f t="shared" si="2544"/>
        <v>0</v>
      </c>
      <c r="IF113" s="360">
        <f t="shared" si="2545"/>
        <v>0</v>
      </c>
    </row>
    <row r="114" spans="1:240" ht="30" customHeight="1" x14ac:dyDescent="0.3">
      <c r="A114" s="174"/>
      <c r="B114" s="192">
        <v>11.007</v>
      </c>
      <c r="C114" s="193">
        <v>14650</v>
      </c>
      <c r="D114" s="194" t="s">
        <v>718</v>
      </c>
      <c r="E114" s="193" t="s">
        <v>629</v>
      </c>
      <c r="F114" s="195">
        <v>12</v>
      </c>
      <c r="G114" s="207">
        <v>458461</v>
      </c>
      <c r="H114" s="197">
        <f t="shared" si="2350"/>
        <v>595999</v>
      </c>
      <c r="J114" s="356">
        <f t="shared" si="2351"/>
        <v>12</v>
      </c>
      <c r="K114" s="357"/>
      <c r="L114" s="358">
        <f t="shared" si="1732"/>
        <v>0</v>
      </c>
      <c r="M114" s="358">
        <f t="shared" si="1733"/>
        <v>0</v>
      </c>
      <c r="N114" s="359" t="str">
        <f t="shared" si="2352"/>
        <v>CUMPLE</v>
      </c>
      <c r="O114" s="358">
        <f t="shared" si="2353"/>
        <v>0</v>
      </c>
      <c r="P114" s="360">
        <f t="shared" si="1736"/>
        <v>0</v>
      </c>
      <c r="Q114" s="266">
        <f t="shared" si="2354"/>
        <v>12</v>
      </c>
      <c r="R114" s="267">
        <v>429007</v>
      </c>
      <c r="S114" s="268">
        <f t="shared" si="2355"/>
        <v>429007</v>
      </c>
      <c r="T114" s="268">
        <f t="shared" si="2356"/>
        <v>557709</v>
      </c>
      <c r="U114" s="269" t="str">
        <f t="shared" si="2357"/>
        <v>CUMPLE</v>
      </c>
      <c r="V114" s="268">
        <f t="shared" si="2358"/>
        <v>591114</v>
      </c>
      <c r="W114" s="270">
        <f t="shared" si="2359"/>
        <v>7093368</v>
      </c>
      <c r="X114" s="266">
        <f t="shared" si="2360"/>
        <v>12</v>
      </c>
      <c r="Y114" s="267">
        <v>458400</v>
      </c>
      <c r="Z114" s="268">
        <f t="shared" si="2361"/>
        <v>458400</v>
      </c>
      <c r="AA114" s="268">
        <f t="shared" si="2362"/>
        <v>595920</v>
      </c>
      <c r="AB114" s="269" t="str">
        <f t="shared" si="2363"/>
        <v>CUMPLE</v>
      </c>
      <c r="AC114" s="268">
        <f t="shared" si="2364"/>
        <v>631614</v>
      </c>
      <c r="AD114" s="270">
        <f t="shared" si="2365"/>
        <v>7579368</v>
      </c>
      <c r="AE114" s="266">
        <f t="shared" si="2366"/>
        <v>12</v>
      </c>
      <c r="AF114" s="267">
        <v>424535</v>
      </c>
      <c r="AG114" s="268">
        <f t="shared" si="2367"/>
        <v>424535</v>
      </c>
      <c r="AH114" s="268">
        <f t="shared" si="2368"/>
        <v>551896</v>
      </c>
      <c r="AI114" s="269" t="str">
        <f t="shared" si="2369"/>
        <v>CUMPLE</v>
      </c>
      <c r="AJ114" s="268">
        <f t="shared" si="2370"/>
        <v>584952</v>
      </c>
      <c r="AK114" s="270">
        <f t="shared" si="2371"/>
        <v>7019424</v>
      </c>
      <c r="AL114" s="356">
        <f t="shared" si="2372"/>
        <v>12</v>
      </c>
      <c r="AM114" s="357"/>
      <c r="AN114" s="358">
        <f t="shared" si="2373"/>
        <v>0</v>
      </c>
      <c r="AO114" s="358">
        <f t="shared" si="2374"/>
        <v>0</v>
      </c>
      <c r="AP114" s="359" t="str">
        <f t="shared" si="2375"/>
        <v>CUMPLE</v>
      </c>
      <c r="AQ114" s="358">
        <f t="shared" si="2376"/>
        <v>0</v>
      </c>
      <c r="AR114" s="360">
        <f t="shared" si="2377"/>
        <v>0</v>
      </c>
      <c r="AS114" s="266">
        <f t="shared" si="2378"/>
        <v>12</v>
      </c>
      <c r="AT114" s="434">
        <v>414446</v>
      </c>
      <c r="AU114" s="268">
        <f t="shared" si="2379"/>
        <v>414446</v>
      </c>
      <c r="AV114" s="268">
        <f t="shared" si="2380"/>
        <v>538780</v>
      </c>
      <c r="AW114" s="269" t="str">
        <f t="shared" si="2381"/>
        <v>CUMPLE</v>
      </c>
      <c r="AX114" s="268">
        <f t="shared" si="2382"/>
        <v>571051</v>
      </c>
      <c r="AY114" s="270">
        <f t="shared" si="2383"/>
        <v>6852612</v>
      </c>
      <c r="AZ114" s="266">
        <f t="shared" si="2384"/>
        <v>12</v>
      </c>
      <c r="BA114" s="267">
        <v>436134</v>
      </c>
      <c r="BB114" s="268">
        <f t="shared" si="2385"/>
        <v>436134</v>
      </c>
      <c r="BC114" s="268">
        <f t="shared" si="2386"/>
        <v>566974</v>
      </c>
      <c r="BD114" s="269" t="str">
        <f t="shared" si="2387"/>
        <v>CUMPLE</v>
      </c>
      <c r="BE114" s="268">
        <f t="shared" si="2388"/>
        <v>600934</v>
      </c>
      <c r="BF114" s="270">
        <f t="shared" si="2389"/>
        <v>7211208</v>
      </c>
      <c r="BG114" s="266">
        <f t="shared" si="2390"/>
        <v>12</v>
      </c>
      <c r="BH114" s="442">
        <v>433245</v>
      </c>
      <c r="BI114" s="268">
        <f t="shared" si="2391"/>
        <v>433245</v>
      </c>
      <c r="BJ114" s="268">
        <f t="shared" si="2392"/>
        <v>563219</v>
      </c>
      <c r="BK114" s="269" t="str">
        <f t="shared" si="2393"/>
        <v>CUMPLE</v>
      </c>
      <c r="BL114" s="268">
        <f t="shared" si="2394"/>
        <v>596954</v>
      </c>
      <c r="BM114" s="270">
        <f t="shared" si="2395"/>
        <v>7163448</v>
      </c>
      <c r="BN114" s="266">
        <f t="shared" si="2396"/>
        <v>12</v>
      </c>
      <c r="BO114" s="428">
        <v>415821</v>
      </c>
      <c r="BP114" s="268">
        <f t="shared" si="2397"/>
        <v>415821</v>
      </c>
      <c r="BQ114" s="268">
        <f t="shared" si="2398"/>
        <v>540567</v>
      </c>
      <c r="BR114" s="269" t="str">
        <f t="shared" si="2399"/>
        <v>CUMPLE</v>
      </c>
      <c r="BS114" s="268">
        <f t="shared" si="2400"/>
        <v>572946</v>
      </c>
      <c r="BT114" s="270">
        <f t="shared" si="2401"/>
        <v>6875352</v>
      </c>
      <c r="BU114" s="266">
        <f t="shared" si="2402"/>
        <v>12</v>
      </c>
      <c r="BV114" s="441">
        <v>435583</v>
      </c>
      <c r="BW114" s="268">
        <f t="shared" si="2403"/>
        <v>435583</v>
      </c>
      <c r="BX114" s="268">
        <f t="shared" si="2404"/>
        <v>566258</v>
      </c>
      <c r="BY114" s="269" t="str">
        <f t="shared" si="2405"/>
        <v>CUMPLE</v>
      </c>
      <c r="BZ114" s="268">
        <f t="shared" si="2406"/>
        <v>600175</v>
      </c>
      <c r="CA114" s="270">
        <f t="shared" si="2407"/>
        <v>7202100</v>
      </c>
      <c r="CB114" s="266">
        <f t="shared" si="2408"/>
        <v>12</v>
      </c>
      <c r="CC114" s="267">
        <v>424991</v>
      </c>
      <c r="CD114" s="268">
        <f t="shared" si="2409"/>
        <v>424991</v>
      </c>
      <c r="CE114" s="268">
        <f t="shared" si="2410"/>
        <v>552488</v>
      </c>
      <c r="CF114" s="269" t="str">
        <f t="shared" si="2411"/>
        <v>CUMPLE</v>
      </c>
      <c r="CG114" s="268">
        <f t="shared" si="2412"/>
        <v>585581</v>
      </c>
      <c r="CH114" s="270">
        <f t="shared" si="2413"/>
        <v>7026972</v>
      </c>
      <c r="CI114" s="266">
        <f t="shared" si="2414"/>
        <v>12</v>
      </c>
      <c r="CJ114" s="267">
        <v>438289</v>
      </c>
      <c r="CK114" s="268">
        <f t="shared" si="2415"/>
        <v>438289</v>
      </c>
      <c r="CL114" s="268">
        <f t="shared" si="2416"/>
        <v>569776</v>
      </c>
      <c r="CM114" s="269" t="str">
        <f t="shared" si="2417"/>
        <v>CUMPLE</v>
      </c>
      <c r="CN114" s="268">
        <f t="shared" si="2418"/>
        <v>603904</v>
      </c>
      <c r="CO114" s="270">
        <f t="shared" si="2419"/>
        <v>7246848</v>
      </c>
      <c r="CP114" s="266">
        <f t="shared" si="2420"/>
        <v>12</v>
      </c>
      <c r="CQ114" s="267">
        <v>432879</v>
      </c>
      <c r="CR114" s="268">
        <f t="shared" si="2421"/>
        <v>432879</v>
      </c>
      <c r="CS114" s="268">
        <f t="shared" si="2422"/>
        <v>562743</v>
      </c>
      <c r="CT114" s="269" t="str">
        <f t="shared" si="2423"/>
        <v>CUMPLE</v>
      </c>
      <c r="CU114" s="268">
        <f t="shared" si="2424"/>
        <v>596449</v>
      </c>
      <c r="CV114" s="270">
        <f t="shared" si="2425"/>
        <v>7157388</v>
      </c>
      <c r="CW114" s="266">
        <f t="shared" si="2426"/>
        <v>12</v>
      </c>
      <c r="CX114" s="428">
        <v>435535</v>
      </c>
      <c r="CY114" s="268">
        <f t="shared" si="2427"/>
        <v>435535</v>
      </c>
      <c r="CZ114" s="268">
        <f t="shared" si="2428"/>
        <v>566196</v>
      </c>
      <c r="DA114" s="269" t="str">
        <f t="shared" si="2429"/>
        <v>CUMPLE</v>
      </c>
      <c r="DB114" s="268">
        <f t="shared" si="2430"/>
        <v>600109</v>
      </c>
      <c r="DC114" s="270">
        <f t="shared" si="2431"/>
        <v>7201308</v>
      </c>
      <c r="DD114" s="266">
        <f t="shared" si="2432"/>
        <v>12</v>
      </c>
      <c r="DE114" s="267">
        <v>423108</v>
      </c>
      <c r="DF114" s="268">
        <f t="shared" si="2433"/>
        <v>423108</v>
      </c>
      <c r="DG114" s="268">
        <f t="shared" si="2434"/>
        <v>550040</v>
      </c>
      <c r="DH114" s="269" t="str">
        <f t="shared" si="2435"/>
        <v>CUMPLE</v>
      </c>
      <c r="DI114" s="268">
        <f t="shared" si="2436"/>
        <v>582986</v>
      </c>
      <c r="DJ114" s="270">
        <f t="shared" si="2437"/>
        <v>6995832</v>
      </c>
      <c r="DK114" s="266">
        <f t="shared" si="2438"/>
        <v>12</v>
      </c>
      <c r="DL114" s="267">
        <v>434163</v>
      </c>
      <c r="DM114" s="268">
        <f t="shared" si="2439"/>
        <v>434163</v>
      </c>
      <c r="DN114" s="268">
        <f t="shared" si="2440"/>
        <v>564412</v>
      </c>
      <c r="DO114" s="269" t="str">
        <f t="shared" si="2441"/>
        <v>CUMPLE</v>
      </c>
      <c r="DP114" s="268">
        <f t="shared" si="2442"/>
        <v>598218</v>
      </c>
      <c r="DQ114" s="270">
        <f t="shared" si="2443"/>
        <v>7178616</v>
      </c>
      <c r="DR114" s="356">
        <f t="shared" si="2444"/>
        <v>12</v>
      </c>
      <c r="DS114" s="357"/>
      <c r="DT114" s="358">
        <f t="shared" si="2445"/>
        <v>0</v>
      </c>
      <c r="DU114" s="358">
        <f t="shared" si="2446"/>
        <v>0</v>
      </c>
      <c r="DV114" s="359" t="str">
        <f t="shared" si="2447"/>
        <v>CUMPLE</v>
      </c>
      <c r="DW114" s="358">
        <f t="shared" si="2448"/>
        <v>0</v>
      </c>
      <c r="DX114" s="360">
        <f t="shared" si="2449"/>
        <v>0</v>
      </c>
      <c r="DY114" s="356">
        <f t="shared" si="2450"/>
        <v>12</v>
      </c>
      <c r="DZ114" s="357"/>
      <c r="EA114" s="358">
        <f t="shared" si="2451"/>
        <v>0</v>
      </c>
      <c r="EB114" s="358">
        <f t="shared" si="2452"/>
        <v>0</v>
      </c>
      <c r="EC114" s="359" t="str">
        <f t="shared" si="2453"/>
        <v>CUMPLE</v>
      </c>
      <c r="ED114" s="358">
        <f t="shared" si="2454"/>
        <v>0</v>
      </c>
      <c r="EE114" s="360">
        <f t="shared" si="2455"/>
        <v>0</v>
      </c>
      <c r="EF114" s="266">
        <f t="shared" si="2456"/>
        <v>12</v>
      </c>
      <c r="EG114" s="267">
        <v>422564</v>
      </c>
      <c r="EH114" s="268">
        <f t="shared" si="2457"/>
        <v>422564</v>
      </c>
      <c r="EI114" s="268">
        <f t="shared" si="2458"/>
        <v>549333</v>
      </c>
      <c r="EJ114" s="269" t="str">
        <f t="shared" si="2459"/>
        <v>CUMPLE</v>
      </c>
      <c r="EK114" s="268">
        <f t="shared" si="2460"/>
        <v>582237</v>
      </c>
      <c r="EL114" s="270">
        <f t="shared" si="2461"/>
        <v>6986844</v>
      </c>
      <c r="EM114" s="356">
        <f t="shared" si="2462"/>
        <v>12</v>
      </c>
      <c r="EN114" s="357"/>
      <c r="EO114" s="358">
        <f t="shared" si="2463"/>
        <v>0</v>
      </c>
      <c r="EP114" s="358">
        <f t="shared" si="2464"/>
        <v>0</v>
      </c>
      <c r="EQ114" s="359" t="str">
        <f t="shared" si="2465"/>
        <v>CUMPLE</v>
      </c>
      <c r="ER114" s="358">
        <f t="shared" si="2466"/>
        <v>0</v>
      </c>
      <c r="ES114" s="360">
        <f t="shared" si="2467"/>
        <v>0</v>
      </c>
      <c r="ET114" s="266">
        <f t="shared" si="2468"/>
        <v>12</v>
      </c>
      <c r="EU114" s="267">
        <v>444707</v>
      </c>
      <c r="EV114" s="268">
        <f t="shared" si="2469"/>
        <v>444707</v>
      </c>
      <c r="EW114" s="268">
        <f t="shared" si="2470"/>
        <v>578119</v>
      </c>
      <c r="EX114" s="269" t="str">
        <f t="shared" si="2471"/>
        <v>CUMPLE</v>
      </c>
      <c r="EY114" s="268">
        <f t="shared" si="2472"/>
        <v>612747</v>
      </c>
      <c r="EZ114" s="270">
        <f t="shared" si="2473"/>
        <v>7352964</v>
      </c>
      <c r="FA114" s="266">
        <f t="shared" si="2474"/>
        <v>12</v>
      </c>
      <c r="FB114" s="196">
        <v>434942</v>
      </c>
      <c r="FC114" s="268">
        <f t="shared" si="2475"/>
        <v>434942</v>
      </c>
      <c r="FD114" s="268">
        <f t="shared" si="2476"/>
        <v>565425</v>
      </c>
      <c r="FE114" s="269" t="str">
        <f t="shared" si="2477"/>
        <v>CUMPLE</v>
      </c>
      <c r="FF114" s="268">
        <f t="shared" si="2478"/>
        <v>599292</v>
      </c>
      <c r="FG114" s="270">
        <f t="shared" si="2479"/>
        <v>7191504</v>
      </c>
      <c r="FH114" s="266">
        <f t="shared" si="2480"/>
        <v>12</v>
      </c>
      <c r="FI114" s="267">
        <v>458460</v>
      </c>
      <c r="FJ114" s="268">
        <f t="shared" si="2481"/>
        <v>458460</v>
      </c>
      <c r="FK114" s="268">
        <f t="shared" si="2482"/>
        <v>595998</v>
      </c>
      <c r="FL114" s="269" t="str">
        <f t="shared" si="2483"/>
        <v>CUMPLE</v>
      </c>
      <c r="FM114" s="268">
        <f t="shared" si="2484"/>
        <v>631696</v>
      </c>
      <c r="FN114" s="270">
        <f t="shared" si="2485"/>
        <v>7580352</v>
      </c>
      <c r="FO114" s="266">
        <f t="shared" si="2486"/>
        <v>12</v>
      </c>
      <c r="FP114" s="267" t="s">
        <v>895</v>
      </c>
      <c r="FQ114" s="268">
        <f t="shared" si="2487"/>
        <v>457159</v>
      </c>
      <c r="FR114" s="268">
        <f t="shared" si="2488"/>
        <v>594307</v>
      </c>
      <c r="FS114" s="269" t="str">
        <f t="shared" si="2489"/>
        <v>CUMPLE</v>
      </c>
      <c r="FT114" s="268">
        <f t="shared" si="2490"/>
        <v>629904</v>
      </c>
      <c r="FU114" s="270">
        <f t="shared" si="2491"/>
        <v>7558848</v>
      </c>
      <c r="FV114" s="266">
        <f t="shared" si="2492"/>
        <v>12</v>
      </c>
      <c r="FW114" s="267">
        <v>431274</v>
      </c>
      <c r="FX114" s="268">
        <f t="shared" si="2493"/>
        <v>431274</v>
      </c>
      <c r="FY114" s="268">
        <f t="shared" si="2494"/>
        <v>560656</v>
      </c>
      <c r="FZ114" s="269" t="str">
        <f t="shared" si="2495"/>
        <v>CUMPLE</v>
      </c>
      <c r="GA114" s="268">
        <f t="shared" si="2496"/>
        <v>594238</v>
      </c>
      <c r="GB114" s="270">
        <f t="shared" si="2497"/>
        <v>7130856</v>
      </c>
      <c r="GC114" s="356">
        <f t="shared" si="2498"/>
        <v>12</v>
      </c>
      <c r="GD114" s="357"/>
      <c r="GE114" s="358">
        <f t="shared" si="2499"/>
        <v>0</v>
      </c>
      <c r="GF114" s="358">
        <f t="shared" si="2500"/>
        <v>0</v>
      </c>
      <c r="GG114" s="359" t="str">
        <f t="shared" si="2501"/>
        <v>CUMPLE</v>
      </c>
      <c r="GH114" s="358">
        <f t="shared" si="2502"/>
        <v>0</v>
      </c>
      <c r="GI114" s="360">
        <f t="shared" si="2503"/>
        <v>0</v>
      </c>
      <c r="GJ114" s="266">
        <f t="shared" si="2504"/>
        <v>12</v>
      </c>
      <c r="GK114" s="196">
        <v>436198</v>
      </c>
      <c r="GL114" s="268">
        <f t="shared" si="2505"/>
        <v>436198</v>
      </c>
      <c r="GM114" s="268">
        <f t="shared" si="2506"/>
        <v>567057</v>
      </c>
      <c r="GN114" s="269" t="str">
        <f t="shared" si="2507"/>
        <v>CUMPLE</v>
      </c>
      <c r="GO114" s="268">
        <f t="shared" si="2508"/>
        <v>601022</v>
      </c>
      <c r="GP114" s="270">
        <f t="shared" si="2509"/>
        <v>7212264</v>
      </c>
      <c r="GQ114" s="266">
        <f t="shared" si="2510"/>
        <v>12</v>
      </c>
      <c r="GR114" s="407">
        <v>455000</v>
      </c>
      <c r="GS114" s="268">
        <f t="shared" si="2511"/>
        <v>455000</v>
      </c>
      <c r="GT114" s="268">
        <f t="shared" si="2512"/>
        <v>591500</v>
      </c>
      <c r="GU114" s="269" t="str">
        <f t="shared" si="2513"/>
        <v>CUMPLE</v>
      </c>
      <c r="GV114" s="268">
        <f t="shared" si="2514"/>
        <v>626929</v>
      </c>
      <c r="GW114" s="270">
        <f t="shared" si="2515"/>
        <v>7523148</v>
      </c>
      <c r="GX114" s="356">
        <f t="shared" si="2516"/>
        <v>12</v>
      </c>
      <c r="GY114" s="357"/>
      <c r="GZ114" s="358">
        <f t="shared" si="2517"/>
        <v>0</v>
      </c>
      <c r="HA114" s="358">
        <f t="shared" si="2518"/>
        <v>0</v>
      </c>
      <c r="HB114" s="359" t="str">
        <f t="shared" si="2519"/>
        <v>CUMPLE</v>
      </c>
      <c r="HC114" s="358">
        <f t="shared" si="2520"/>
        <v>0</v>
      </c>
      <c r="HD114" s="360">
        <f t="shared" si="2521"/>
        <v>0</v>
      </c>
      <c r="HE114" s="266">
        <f t="shared" si="2522"/>
        <v>12</v>
      </c>
      <c r="HF114" s="411">
        <v>432517</v>
      </c>
      <c r="HG114" s="268">
        <f t="shared" si="2523"/>
        <v>432517</v>
      </c>
      <c r="HH114" s="268">
        <f t="shared" si="2524"/>
        <v>562272</v>
      </c>
      <c r="HI114" s="269" t="str">
        <f t="shared" si="2525"/>
        <v>CUMPLE</v>
      </c>
      <c r="HJ114" s="268">
        <f t="shared" si="2526"/>
        <v>595950</v>
      </c>
      <c r="HK114" s="270">
        <f t="shared" si="2527"/>
        <v>7151400</v>
      </c>
      <c r="HL114" s="266">
        <f t="shared" si="2528"/>
        <v>12</v>
      </c>
      <c r="HM114" s="417">
        <v>436134</v>
      </c>
      <c r="HN114" s="268">
        <f t="shared" si="2529"/>
        <v>436134</v>
      </c>
      <c r="HO114" s="268">
        <f t="shared" si="2530"/>
        <v>566974</v>
      </c>
      <c r="HP114" s="269" t="str">
        <f t="shared" si="2531"/>
        <v>CUMPLE</v>
      </c>
      <c r="HQ114" s="268">
        <f t="shared" si="2532"/>
        <v>600934</v>
      </c>
      <c r="HR114" s="270">
        <f t="shared" si="2533"/>
        <v>7211208</v>
      </c>
      <c r="HS114" s="266">
        <f t="shared" si="2534"/>
        <v>12</v>
      </c>
      <c r="HT114" s="196">
        <v>457304</v>
      </c>
      <c r="HU114" s="268">
        <f t="shared" si="2535"/>
        <v>457304</v>
      </c>
      <c r="HV114" s="268">
        <f t="shared" si="2536"/>
        <v>594495</v>
      </c>
      <c r="HW114" s="269" t="str">
        <f t="shared" si="2537"/>
        <v>CUMPLE</v>
      </c>
      <c r="HX114" s="268">
        <f t="shared" si="2538"/>
        <v>630104</v>
      </c>
      <c r="HY114" s="270">
        <f t="shared" si="2539"/>
        <v>7561248</v>
      </c>
      <c r="HZ114" s="356">
        <f t="shared" si="2540"/>
        <v>12</v>
      </c>
      <c r="IA114" s="357"/>
      <c r="IB114" s="358">
        <f t="shared" si="2541"/>
        <v>0</v>
      </c>
      <c r="IC114" s="358">
        <f t="shared" si="2542"/>
        <v>0</v>
      </c>
      <c r="ID114" s="359" t="str">
        <f t="shared" si="2543"/>
        <v>CUMPLE</v>
      </c>
      <c r="IE114" s="358">
        <f t="shared" si="2544"/>
        <v>0</v>
      </c>
      <c r="IF114" s="360">
        <f t="shared" si="2545"/>
        <v>0</v>
      </c>
    </row>
    <row r="115" spans="1:240" ht="30" customHeight="1" x14ac:dyDescent="0.3">
      <c r="A115" s="174"/>
      <c r="B115" s="192">
        <v>11.007999999999999</v>
      </c>
      <c r="C115" s="193">
        <v>14663</v>
      </c>
      <c r="D115" s="194" t="s">
        <v>719</v>
      </c>
      <c r="E115" s="193" t="s">
        <v>720</v>
      </c>
      <c r="F115" s="195">
        <v>1</v>
      </c>
      <c r="G115" s="196">
        <v>4160199</v>
      </c>
      <c r="H115" s="197">
        <f t="shared" si="2350"/>
        <v>5408259</v>
      </c>
      <c r="J115" s="356">
        <f t="shared" si="2351"/>
        <v>1</v>
      </c>
      <c r="K115" s="357"/>
      <c r="L115" s="358">
        <f t="shared" si="1732"/>
        <v>0</v>
      </c>
      <c r="M115" s="358">
        <f t="shared" si="1733"/>
        <v>0</v>
      </c>
      <c r="N115" s="359" t="str">
        <f t="shared" si="2352"/>
        <v>CUMPLE</v>
      </c>
      <c r="O115" s="358">
        <f t="shared" si="2353"/>
        <v>0</v>
      </c>
      <c r="P115" s="360">
        <f t="shared" si="1736"/>
        <v>0</v>
      </c>
      <c r="Q115" s="266">
        <f t="shared" si="2354"/>
        <v>1</v>
      </c>
      <c r="R115" s="267">
        <v>3892929</v>
      </c>
      <c r="S115" s="268">
        <f t="shared" si="2355"/>
        <v>3892929</v>
      </c>
      <c r="T115" s="268">
        <f t="shared" si="2356"/>
        <v>5060808</v>
      </c>
      <c r="U115" s="269" t="str">
        <f t="shared" si="2357"/>
        <v>CUMPLE</v>
      </c>
      <c r="V115" s="268">
        <f t="shared" si="2358"/>
        <v>5363935</v>
      </c>
      <c r="W115" s="270">
        <f t="shared" si="2359"/>
        <v>5363935</v>
      </c>
      <c r="X115" s="266">
        <f t="shared" si="2360"/>
        <v>1</v>
      </c>
      <c r="Y115" s="267">
        <v>4160100</v>
      </c>
      <c r="Z115" s="268">
        <f t="shared" si="2361"/>
        <v>4160100</v>
      </c>
      <c r="AA115" s="268">
        <f t="shared" si="2362"/>
        <v>5408130</v>
      </c>
      <c r="AB115" s="269" t="str">
        <f t="shared" si="2363"/>
        <v>CUMPLE</v>
      </c>
      <c r="AC115" s="268">
        <f t="shared" si="2364"/>
        <v>5732060</v>
      </c>
      <c r="AD115" s="270">
        <f t="shared" si="2365"/>
        <v>5732060</v>
      </c>
      <c r="AE115" s="266">
        <f t="shared" si="2366"/>
        <v>1</v>
      </c>
      <c r="AF115" s="267">
        <v>3852344</v>
      </c>
      <c r="AG115" s="268">
        <f t="shared" si="2367"/>
        <v>3852344</v>
      </c>
      <c r="AH115" s="268">
        <f t="shared" si="2368"/>
        <v>5008047</v>
      </c>
      <c r="AI115" s="269" t="str">
        <f t="shared" si="2369"/>
        <v>CUMPLE</v>
      </c>
      <c r="AJ115" s="268">
        <f t="shared" si="2370"/>
        <v>5308014</v>
      </c>
      <c r="AK115" s="270">
        <f t="shared" si="2371"/>
        <v>5308014</v>
      </c>
      <c r="AL115" s="356">
        <f t="shared" si="2372"/>
        <v>1</v>
      </c>
      <c r="AM115" s="357"/>
      <c r="AN115" s="358">
        <f t="shared" si="2373"/>
        <v>0</v>
      </c>
      <c r="AO115" s="358">
        <f t="shared" si="2374"/>
        <v>0</v>
      </c>
      <c r="AP115" s="359" t="str">
        <f t="shared" si="2375"/>
        <v>CUMPLE</v>
      </c>
      <c r="AQ115" s="358">
        <f t="shared" si="2376"/>
        <v>0</v>
      </c>
      <c r="AR115" s="360">
        <f t="shared" si="2377"/>
        <v>0</v>
      </c>
      <c r="AS115" s="266">
        <f t="shared" si="2378"/>
        <v>1</v>
      </c>
      <c r="AT115" s="434">
        <v>3760817</v>
      </c>
      <c r="AU115" s="268">
        <f t="shared" si="2379"/>
        <v>3760817</v>
      </c>
      <c r="AV115" s="268">
        <f t="shared" si="2380"/>
        <v>4889062</v>
      </c>
      <c r="AW115" s="269" t="str">
        <f t="shared" si="2381"/>
        <v>CUMPLE</v>
      </c>
      <c r="AX115" s="268">
        <f t="shared" si="2382"/>
        <v>5181902</v>
      </c>
      <c r="AY115" s="270">
        <f t="shared" si="2383"/>
        <v>5181902</v>
      </c>
      <c r="AZ115" s="266">
        <f t="shared" si="2384"/>
        <v>1</v>
      </c>
      <c r="BA115" s="439">
        <v>3957597</v>
      </c>
      <c r="BB115" s="268">
        <f t="shared" si="2385"/>
        <v>3957597</v>
      </c>
      <c r="BC115" s="268">
        <f t="shared" si="2386"/>
        <v>5144876</v>
      </c>
      <c r="BD115" s="269" t="str">
        <f t="shared" si="2387"/>
        <v>CUMPLE</v>
      </c>
      <c r="BE115" s="268">
        <f t="shared" si="2388"/>
        <v>5453038</v>
      </c>
      <c r="BF115" s="270">
        <f t="shared" si="2389"/>
        <v>5453038</v>
      </c>
      <c r="BG115" s="266">
        <f t="shared" si="2390"/>
        <v>1</v>
      </c>
      <c r="BH115" s="196">
        <v>3931387</v>
      </c>
      <c r="BI115" s="268">
        <f t="shared" si="2391"/>
        <v>3931387</v>
      </c>
      <c r="BJ115" s="268">
        <f t="shared" si="2392"/>
        <v>5110803</v>
      </c>
      <c r="BK115" s="269" t="str">
        <f t="shared" si="2393"/>
        <v>CUMPLE</v>
      </c>
      <c r="BL115" s="268">
        <f t="shared" si="2394"/>
        <v>5416924</v>
      </c>
      <c r="BM115" s="270">
        <f t="shared" si="2395"/>
        <v>5416924</v>
      </c>
      <c r="BN115" s="266">
        <f t="shared" si="2396"/>
        <v>1</v>
      </c>
      <c r="BO115" s="196">
        <v>3773297</v>
      </c>
      <c r="BP115" s="268">
        <f t="shared" si="2397"/>
        <v>3773297</v>
      </c>
      <c r="BQ115" s="268">
        <f t="shared" si="2398"/>
        <v>4905286</v>
      </c>
      <c r="BR115" s="269" t="str">
        <f t="shared" si="2399"/>
        <v>CUMPLE</v>
      </c>
      <c r="BS115" s="268">
        <f t="shared" si="2400"/>
        <v>5199098</v>
      </c>
      <c r="BT115" s="270">
        <f t="shared" si="2401"/>
        <v>5199098</v>
      </c>
      <c r="BU115" s="266">
        <f t="shared" si="2402"/>
        <v>1</v>
      </c>
      <c r="BV115" s="441">
        <v>3952600</v>
      </c>
      <c r="BW115" s="268">
        <f t="shared" si="2403"/>
        <v>3952600</v>
      </c>
      <c r="BX115" s="268">
        <f t="shared" si="2404"/>
        <v>5138380</v>
      </c>
      <c r="BY115" s="269" t="str">
        <f t="shared" si="2405"/>
        <v>CUMPLE</v>
      </c>
      <c r="BZ115" s="268">
        <f t="shared" si="2406"/>
        <v>5446153</v>
      </c>
      <c r="CA115" s="270">
        <f t="shared" si="2407"/>
        <v>5446153</v>
      </c>
      <c r="CB115" s="266">
        <f t="shared" si="2408"/>
        <v>1</v>
      </c>
      <c r="CC115" s="267">
        <v>3856502</v>
      </c>
      <c r="CD115" s="268">
        <f t="shared" si="2409"/>
        <v>3856502</v>
      </c>
      <c r="CE115" s="268">
        <f t="shared" si="2410"/>
        <v>5013453</v>
      </c>
      <c r="CF115" s="269" t="str">
        <f t="shared" si="2411"/>
        <v>CUMPLE</v>
      </c>
      <c r="CG115" s="268">
        <f t="shared" si="2412"/>
        <v>5313743</v>
      </c>
      <c r="CH115" s="270">
        <f t="shared" si="2413"/>
        <v>5313743</v>
      </c>
      <c r="CI115" s="266">
        <f t="shared" si="2414"/>
        <v>1</v>
      </c>
      <c r="CJ115" s="267">
        <v>3977150</v>
      </c>
      <c r="CK115" s="268">
        <f t="shared" si="2415"/>
        <v>3977150</v>
      </c>
      <c r="CL115" s="268">
        <f t="shared" si="2416"/>
        <v>5170295</v>
      </c>
      <c r="CM115" s="269" t="str">
        <f t="shared" si="2417"/>
        <v>CUMPLE</v>
      </c>
      <c r="CN115" s="268">
        <f t="shared" si="2418"/>
        <v>5479980</v>
      </c>
      <c r="CO115" s="270">
        <f t="shared" si="2419"/>
        <v>5479980</v>
      </c>
      <c r="CP115" s="266">
        <f t="shared" si="2420"/>
        <v>1</v>
      </c>
      <c r="CQ115" s="267">
        <v>3928060</v>
      </c>
      <c r="CR115" s="268">
        <f t="shared" si="2421"/>
        <v>3928060</v>
      </c>
      <c r="CS115" s="268">
        <f t="shared" si="2422"/>
        <v>5106478</v>
      </c>
      <c r="CT115" s="269" t="str">
        <f t="shared" si="2423"/>
        <v>CUMPLE</v>
      </c>
      <c r="CU115" s="268">
        <f t="shared" si="2424"/>
        <v>5412340</v>
      </c>
      <c r="CV115" s="270">
        <f t="shared" si="2425"/>
        <v>5412340</v>
      </c>
      <c r="CW115" s="266">
        <f t="shared" si="2426"/>
        <v>1</v>
      </c>
      <c r="CX115" s="196">
        <v>3952186</v>
      </c>
      <c r="CY115" s="268">
        <f t="shared" si="2427"/>
        <v>3952186</v>
      </c>
      <c r="CZ115" s="268">
        <f t="shared" si="2428"/>
        <v>5137842</v>
      </c>
      <c r="DA115" s="269" t="str">
        <f t="shared" si="2429"/>
        <v>CUMPLE</v>
      </c>
      <c r="DB115" s="268">
        <f t="shared" si="2430"/>
        <v>5445583</v>
      </c>
      <c r="DC115" s="270">
        <f t="shared" si="2431"/>
        <v>5445583</v>
      </c>
      <c r="DD115" s="266">
        <f t="shared" si="2432"/>
        <v>1</v>
      </c>
      <c r="DE115" s="267">
        <v>3839032</v>
      </c>
      <c r="DF115" s="268">
        <f t="shared" si="2433"/>
        <v>3839032</v>
      </c>
      <c r="DG115" s="268">
        <f t="shared" si="2434"/>
        <v>4990742</v>
      </c>
      <c r="DH115" s="269" t="str">
        <f t="shared" si="2435"/>
        <v>CUMPLE</v>
      </c>
      <c r="DI115" s="268">
        <f t="shared" si="2436"/>
        <v>5289672</v>
      </c>
      <c r="DJ115" s="270">
        <f t="shared" si="2437"/>
        <v>5289672</v>
      </c>
      <c r="DK115" s="266">
        <f t="shared" si="2438"/>
        <v>1</v>
      </c>
      <c r="DL115" s="267">
        <v>3939708</v>
      </c>
      <c r="DM115" s="268">
        <f t="shared" si="2439"/>
        <v>3939708</v>
      </c>
      <c r="DN115" s="268">
        <f t="shared" si="2440"/>
        <v>5121620</v>
      </c>
      <c r="DO115" s="269" t="str">
        <f t="shared" si="2441"/>
        <v>CUMPLE</v>
      </c>
      <c r="DP115" s="268">
        <f t="shared" si="2442"/>
        <v>5428390</v>
      </c>
      <c r="DQ115" s="270">
        <f t="shared" si="2443"/>
        <v>5428390</v>
      </c>
      <c r="DR115" s="356">
        <f t="shared" si="2444"/>
        <v>1</v>
      </c>
      <c r="DS115" s="357"/>
      <c r="DT115" s="358">
        <f t="shared" si="2445"/>
        <v>0</v>
      </c>
      <c r="DU115" s="358">
        <f t="shared" si="2446"/>
        <v>0</v>
      </c>
      <c r="DV115" s="359" t="str">
        <f t="shared" si="2447"/>
        <v>CUMPLE</v>
      </c>
      <c r="DW115" s="358">
        <f t="shared" si="2448"/>
        <v>0</v>
      </c>
      <c r="DX115" s="360">
        <f t="shared" si="2449"/>
        <v>0</v>
      </c>
      <c r="DY115" s="356">
        <f t="shared" si="2450"/>
        <v>1</v>
      </c>
      <c r="DZ115" s="357"/>
      <c r="EA115" s="358">
        <f t="shared" si="2451"/>
        <v>0</v>
      </c>
      <c r="EB115" s="358">
        <f t="shared" si="2452"/>
        <v>0</v>
      </c>
      <c r="EC115" s="359" t="str">
        <f t="shared" si="2453"/>
        <v>CUMPLE</v>
      </c>
      <c r="ED115" s="358">
        <f t="shared" si="2454"/>
        <v>0</v>
      </c>
      <c r="EE115" s="360">
        <f t="shared" si="2455"/>
        <v>0</v>
      </c>
      <c r="EF115" s="266">
        <f t="shared" si="2456"/>
        <v>1</v>
      </c>
      <c r="EG115" s="267">
        <v>3834455</v>
      </c>
      <c r="EH115" s="268">
        <f t="shared" si="2457"/>
        <v>3834455</v>
      </c>
      <c r="EI115" s="268">
        <f t="shared" si="2458"/>
        <v>4984792</v>
      </c>
      <c r="EJ115" s="269" t="str">
        <f t="shared" si="2459"/>
        <v>CUMPLE</v>
      </c>
      <c r="EK115" s="268">
        <f t="shared" si="2460"/>
        <v>5283365</v>
      </c>
      <c r="EL115" s="270">
        <f t="shared" si="2461"/>
        <v>5283365</v>
      </c>
      <c r="EM115" s="356">
        <f t="shared" si="2462"/>
        <v>1</v>
      </c>
      <c r="EN115" s="357"/>
      <c r="EO115" s="358">
        <f t="shared" si="2463"/>
        <v>0</v>
      </c>
      <c r="EP115" s="358">
        <f t="shared" si="2464"/>
        <v>0</v>
      </c>
      <c r="EQ115" s="359" t="str">
        <f t="shared" si="2465"/>
        <v>CUMPLE</v>
      </c>
      <c r="ER115" s="358">
        <f t="shared" si="2466"/>
        <v>0</v>
      </c>
      <c r="ES115" s="360">
        <f t="shared" si="2467"/>
        <v>0</v>
      </c>
      <c r="ET115" s="266">
        <f t="shared" si="2468"/>
        <v>1</v>
      </c>
      <c r="EU115" s="267">
        <v>4035393</v>
      </c>
      <c r="EV115" s="268">
        <f t="shared" si="2469"/>
        <v>4035393</v>
      </c>
      <c r="EW115" s="268">
        <f t="shared" si="2470"/>
        <v>5246011</v>
      </c>
      <c r="EX115" s="269" t="str">
        <f t="shared" si="2471"/>
        <v>CUMPLE</v>
      </c>
      <c r="EY115" s="268">
        <f t="shared" si="2472"/>
        <v>5560231</v>
      </c>
      <c r="EZ115" s="270">
        <f t="shared" si="2473"/>
        <v>5560231</v>
      </c>
      <c r="FA115" s="266">
        <f t="shared" si="2474"/>
        <v>1</v>
      </c>
      <c r="FB115" s="196">
        <v>3946781</v>
      </c>
      <c r="FC115" s="268">
        <f t="shared" si="2475"/>
        <v>3946781</v>
      </c>
      <c r="FD115" s="268">
        <f t="shared" si="2476"/>
        <v>5130815</v>
      </c>
      <c r="FE115" s="269" t="str">
        <f t="shared" si="2477"/>
        <v>CUMPLE</v>
      </c>
      <c r="FF115" s="268">
        <f t="shared" si="2478"/>
        <v>5438135</v>
      </c>
      <c r="FG115" s="270">
        <f t="shared" si="2479"/>
        <v>5438135</v>
      </c>
      <c r="FH115" s="266">
        <f t="shared" si="2480"/>
        <v>1</v>
      </c>
      <c r="FI115" s="267">
        <v>3879973</v>
      </c>
      <c r="FJ115" s="268">
        <f t="shared" si="2481"/>
        <v>3879973</v>
      </c>
      <c r="FK115" s="268">
        <f t="shared" si="2482"/>
        <v>5043965</v>
      </c>
      <c r="FL115" s="269" t="str">
        <f t="shared" si="2483"/>
        <v>CUMPLE</v>
      </c>
      <c r="FM115" s="268">
        <f t="shared" si="2484"/>
        <v>5346083</v>
      </c>
      <c r="FN115" s="270">
        <f t="shared" si="2485"/>
        <v>5346083</v>
      </c>
      <c r="FO115" s="266">
        <f t="shared" si="2486"/>
        <v>1</v>
      </c>
      <c r="FP115" s="267" t="s">
        <v>896</v>
      </c>
      <c r="FQ115" s="268">
        <f t="shared" si="2487"/>
        <v>3849263</v>
      </c>
      <c r="FR115" s="268">
        <f t="shared" si="2488"/>
        <v>5004042</v>
      </c>
      <c r="FS115" s="269" t="str">
        <f t="shared" si="2489"/>
        <v>CUMPLE</v>
      </c>
      <c r="FT115" s="268">
        <f t="shared" si="2490"/>
        <v>5303769</v>
      </c>
      <c r="FU115" s="270">
        <f t="shared" si="2491"/>
        <v>5303769</v>
      </c>
      <c r="FV115" s="266">
        <f t="shared" si="2492"/>
        <v>1</v>
      </c>
      <c r="FW115" s="267">
        <v>3913499</v>
      </c>
      <c r="FX115" s="268">
        <f t="shared" si="2493"/>
        <v>3913499</v>
      </c>
      <c r="FY115" s="268">
        <f t="shared" si="2494"/>
        <v>5087549</v>
      </c>
      <c r="FZ115" s="269" t="str">
        <f t="shared" si="2495"/>
        <v>CUMPLE</v>
      </c>
      <c r="GA115" s="268">
        <f t="shared" si="2496"/>
        <v>5392277</v>
      </c>
      <c r="GB115" s="270">
        <f t="shared" si="2497"/>
        <v>5392277</v>
      </c>
      <c r="GC115" s="356">
        <f t="shared" si="2498"/>
        <v>1</v>
      </c>
      <c r="GD115" s="357"/>
      <c r="GE115" s="358">
        <f t="shared" si="2499"/>
        <v>0</v>
      </c>
      <c r="GF115" s="358">
        <f t="shared" si="2500"/>
        <v>0</v>
      </c>
      <c r="GG115" s="359" t="str">
        <f t="shared" si="2501"/>
        <v>CUMPLE</v>
      </c>
      <c r="GH115" s="358">
        <f t="shared" si="2502"/>
        <v>0</v>
      </c>
      <c r="GI115" s="360">
        <f t="shared" si="2503"/>
        <v>0</v>
      </c>
      <c r="GJ115" s="266">
        <f t="shared" si="2504"/>
        <v>1</v>
      </c>
      <c r="GK115" s="196">
        <v>3958180</v>
      </c>
      <c r="GL115" s="268">
        <f t="shared" si="2505"/>
        <v>3958180</v>
      </c>
      <c r="GM115" s="268">
        <f t="shared" si="2506"/>
        <v>5145634</v>
      </c>
      <c r="GN115" s="269" t="str">
        <f t="shared" si="2507"/>
        <v>CUMPLE</v>
      </c>
      <c r="GO115" s="268">
        <f t="shared" si="2508"/>
        <v>5453842</v>
      </c>
      <c r="GP115" s="270">
        <f t="shared" si="2509"/>
        <v>5453842</v>
      </c>
      <c r="GQ115" s="266">
        <f t="shared" si="2510"/>
        <v>1</v>
      </c>
      <c r="GR115" s="407">
        <v>3966334</v>
      </c>
      <c r="GS115" s="268">
        <f t="shared" si="2511"/>
        <v>3966334</v>
      </c>
      <c r="GT115" s="268">
        <f t="shared" si="2512"/>
        <v>5156234</v>
      </c>
      <c r="GU115" s="269" t="str">
        <f t="shared" si="2513"/>
        <v>CUMPLE</v>
      </c>
      <c r="GV115" s="268">
        <f t="shared" si="2514"/>
        <v>5465077</v>
      </c>
      <c r="GW115" s="270">
        <f t="shared" si="2515"/>
        <v>5465077</v>
      </c>
      <c r="GX115" s="356">
        <f t="shared" si="2516"/>
        <v>1</v>
      </c>
      <c r="GY115" s="357"/>
      <c r="GZ115" s="358">
        <f t="shared" si="2517"/>
        <v>0</v>
      </c>
      <c r="HA115" s="358">
        <f t="shared" si="2518"/>
        <v>0</v>
      </c>
      <c r="HB115" s="359" t="str">
        <f t="shared" si="2519"/>
        <v>CUMPLE</v>
      </c>
      <c r="HC115" s="358">
        <f t="shared" si="2520"/>
        <v>0</v>
      </c>
      <c r="HD115" s="360">
        <f t="shared" si="2521"/>
        <v>0</v>
      </c>
      <c r="HE115" s="266">
        <f t="shared" si="2522"/>
        <v>1</v>
      </c>
      <c r="HF115" s="411">
        <v>3924773</v>
      </c>
      <c r="HG115" s="268">
        <f t="shared" si="2523"/>
        <v>3924773</v>
      </c>
      <c r="HH115" s="268">
        <f t="shared" si="2524"/>
        <v>5102205</v>
      </c>
      <c r="HI115" s="269" t="str">
        <f t="shared" si="2525"/>
        <v>CUMPLE</v>
      </c>
      <c r="HJ115" s="268">
        <f t="shared" si="2526"/>
        <v>5407811</v>
      </c>
      <c r="HK115" s="270">
        <f t="shared" si="2527"/>
        <v>5407811</v>
      </c>
      <c r="HL115" s="266">
        <f t="shared" si="2528"/>
        <v>1</v>
      </c>
      <c r="HM115" s="417">
        <v>3957597</v>
      </c>
      <c r="HN115" s="268">
        <f t="shared" si="2529"/>
        <v>3957597</v>
      </c>
      <c r="HO115" s="268">
        <f t="shared" si="2530"/>
        <v>5144876</v>
      </c>
      <c r="HP115" s="269" t="str">
        <f t="shared" si="2531"/>
        <v>CUMPLE</v>
      </c>
      <c r="HQ115" s="268">
        <f t="shared" si="2532"/>
        <v>5453038</v>
      </c>
      <c r="HR115" s="270">
        <f t="shared" si="2533"/>
        <v>5453038</v>
      </c>
      <c r="HS115" s="266">
        <f t="shared" si="2534"/>
        <v>1</v>
      </c>
      <c r="HT115" s="196">
        <v>3941914</v>
      </c>
      <c r="HU115" s="268">
        <f t="shared" si="2535"/>
        <v>3941914</v>
      </c>
      <c r="HV115" s="268">
        <f t="shared" si="2536"/>
        <v>5124488</v>
      </c>
      <c r="HW115" s="269" t="str">
        <f t="shared" si="2537"/>
        <v>CUMPLE</v>
      </c>
      <c r="HX115" s="268">
        <f t="shared" si="2538"/>
        <v>5431429</v>
      </c>
      <c r="HY115" s="270">
        <f t="shared" si="2539"/>
        <v>5431429</v>
      </c>
      <c r="HZ115" s="356">
        <f t="shared" si="2540"/>
        <v>1</v>
      </c>
      <c r="IA115" s="357"/>
      <c r="IB115" s="358">
        <f t="shared" si="2541"/>
        <v>0</v>
      </c>
      <c r="IC115" s="358">
        <f t="shared" si="2542"/>
        <v>0</v>
      </c>
      <c r="ID115" s="359" t="str">
        <f t="shared" si="2543"/>
        <v>CUMPLE</v>
      </c>
      <c r="IE115" s="358">
        <f t="shared" si="2544"/>
        <v>0</v>
      </c>
      <c r="IF115" s="360">
        <f t="shared" si="2545"/>
        <v>0</v>
      </c>
    </row>
    <row r="116" spans="1:240" ht="30" customHeight="1" x14ac:dyDescent="0.3">
      <c r="A116" s="174"/>
      <c r="B116" s="192">
        <v>11.009</v>
      </c>
      <c r="C116" s="193">
        <v>10452</v>
      </c>
      <c r="D116" s="194" t="s">
        <v>721</v>
      </c>
      <c r="E116" s="193" t="s">
        <v>625</v>
      </c>
      <c r="F116" s="195">
        <v>8</v>
      </c>
      <c r="G116" s="196">
        <v>8908139</v>
      </c>
      <c r="H116" s="197">
        <f t="shared" si="2350"/>
        <v>11580581</v>
      </c>
      <c r="J116" s="356">
        <f t="shared" si="2351"/>
        <v>8</v>
      </c>
      <c r="K116" s="357"/>
      <c r="L116" s="358">
        <f t="shared" si="1732"/>
        <v>0</v>
      </c>
      <c r="M116" s="358">
        <f t="shared" si="1733"/>
        <v>0</v>
      </c>
      <c r="N116" s="359" t="str">
        <f t="shared" si="2352"/>
        <v>CUMPLE</v>
      </c>
      <c r="O116" s="358">
        <f t="shared" si="2353"/>
        <v>0</v>
      </c>
      <c r="P116" s="360">
        <f t="shared" si="1736"/>
        <v>0</v>
      </c>
      <c r="Q116" s="266">
        <f t="shared" si="2354"/>
        <v>8</v>
      </c>
      <c r="R116" s="267">
        <v>8335839</v>
      </c>
      <c r="S116" s="268">
        <f t="shared" si="2355"/>
        <v>8335839</v>
      </c>
      <c r="T116" s="268">
        <f t="shared" si="2356"/>
        <v>10836591</v>
      </c>
      <c r="U116" s="269" t="str">
        <f t="shared" si="2357"/>
        <v>CUMPLE</v>
      </c>
      <c r="V116" s="268">
        <f t="shared" si="2358"/>
        <v>11485669</v>
      </c>
      <c r="W116" s="270">
        <f t="shared" si="2359"/>
        <v>91885352</v>
      </c>
      <c r="X116" s="266">
        <f t="shared" si="2360"/>
        <v>8</v>
      </c>
      <c r="Y116" s="267">
        <v>8800000</v>
      </c>
      <c r="Z116" s="268">
        <f t="shared" si="2361"/>
        <v>8800000</v>
      </c>
      <c r="AA116" s="268">
        <f t="shared" si="2362"/>
        <v>11440000</v>
      </c>
      <c r="AB116" s="269" t="str">
        <f t="shared" si="2363"/>
        <v>CUMPLE</v>
      </c>
      <c r="AC116" s="268">
        <f t="shared" si="2364"/>
        <v>12125221</v>
      </c>
      <c r="AD116" s="270">
        <f t="shared" si="2365"/>
        <v>97001768</v>
      </c>
      <c r="AE116" s="266">
        <f t="shared" si="2366"/>
        <v>8</v>
      </c>
      <c r="AF116" s="267">
        <v>8248937</v>
      </c>
      <c r="AG116" s="268">
        <f t="shared" si="2367"/>
        <v>8248937</v>
      </c>
      <c r="AH116" s="268">
        <f t="shared" si="2368"/>
        <v>10723618</v>
      </c>
      <c r="AI116" s="269" t="str">
        <f t="shared" si="2369"/>
        <v>CUMPLE</v>
      </c>
      <c r="AJ116" s="268">
        <f t="shared" si="2370"/>
        <v>11365930</v>
      </c>
      <c r="AK116" s="270">
        <f t="shared" si="2371"/>
        <v>90927440</v>
      </c>
      <c r="AL116" s="356">
        <f t="shared" si="2372"/>
        <v>8</v>
      </c>
      <c r="AM116" s="357"/>
      <c r="AN116" s="358">
        <f t="shared" si="2373"/>
        <v>0</v>
      </c>
      <c r="AO116" s="358">
        <f t="shared" si="2374"/>
        <v>0</v>
      </c>
      <c r="AP116" s="359" t="str">
        <f t="shared" si="2375"/>
        <v>CUMPLE</v>
      </c>
      <c r="AQ116" s="358">
        <f t="shared" si="2376"/>
        <v>0</v>
      </c>
      <c r="AR116" s="360">
        <f t="shared" si="2377"/>
        <v>0</v>
      </c>
      <c r="AS116" s="266">
        <f t="shared" si="2378"/>
        <v>8</v>
      </c>
      <c r="AT116" s="434">
        <v>8052955</v>
      </c>
      <c r="AU116" s="268">
        <f t="shared" si="2379"/>
        <v>8052955</v>
      </c>
      <c r="AV116" s="268">
        <f t="shared" si="2380"/>
        <v>10468842</v>
      </c>
      <c r="AW116" s="269" t="str">
        <f t="shared" si="2381"/>
        <v>CUMPLE</v>
      </c>
      <c r="AX116" s="268">
        <f t="shared" si="2382"/>
        <v>11095893</v>
      </c>
      <c r="AY116" s="270">
        <f t="shared" si="2383"/>
        <v>88767144</v>
      </c>
      <c r="AZ116" s="266">
        <f t="shared" si="2384"/>
        <v>8</v>
      </c>
      <c r="BA116" s="439">
        <v>8474313</v>
      </c>
      <c r="BB116" s="268">
        <f t="shared" si="2385"/>
        <v>8474313</v>
      </c>
      <c r="BC116" s="268">
        <f t="shared" si="2386"/>
        <v>11016607</v>
      </c>
      <c r="BD116" s="269" t="str">
        <f t="shared" si="2387"/>
        <v>CUMPLE</v>
      </c>
      <c r="BE116" s="268">
        <f t="shared" si="2388"/>
        <v>11676468</v>
      </c>
      <c r="BF116" s="270">
        <f t="shared" si="2389"/>
        <v>93411744</v>
      </c>
      <c r="BG116" s="266">
        <f t="shared" si="2390"/>
        <v>8</v>
      </c>
      <c r="BH116" s="196">
        <v>8418190</v>
      </c>
      <c r="BI116" s="268">
        <f t="shared" si="2391"/>
        <v>8418190</v>
      </c>
      <c r="BJ116" s="268">
        <f t="shared" si="2392"/>
        <v>10943647</v>
      </c>
      <c r="BK116" s="269" t="str">
        <f t="shared" si="2393"/>
        <v>CUMPLE</v>
      </c>
      <c r="BL116" s="268">
        <f t="shared" si="2394"/>
        <v>11599138</v>
      </c>
      <c r="BM116" s="270">
        <f t="shared" si="2395"/>
        <v>92793104</v>
      </c>
      <c r="BN116" s="266">
        <f t="shared" si="2396"/>
        <v>8</v>
      </c>
      <c r="BO116" s="196">
        <v>8079679</v>
      </c>
      <c r="BP116" s="268">
        <f t="shared" si="2397"/>
        <v>8079679</v>
      </c>
      <c r="BQ116" s="268">
        <f t="shared" si="2398"/>
        <v>10503583</v>
      </c>
      <c r="BR116" s="269" t="str">
        <f t="shared" si="2399"/>
        <v>CUMPLE</v>
      </c>
      <c r="BS116" s="268">
        <f t="shared" si="2400"/>
        <v>11132715</v>
      </c>
      <c r="BT116" s="270">
        <f t="shared" si="2401"/>
        <v>89061720</v>
      </c>
      <c r="BU116" s="266">
        <f t="shared" si="2402"/>
        <v>8</v>
      </c>
      <c r="BV116" s="441">
        <v>8463612</v>
      </c>
      <c r="BW116" s="268">
        <f t="shared" si="2403"/>
        <v>8463612</v>
      </c>
      <c r="BX116" s="268">
        <f t="shared" si="2404"/>
        <v>11002696</v>
      </c>
      <c r="BY116" s="269" t="str">
        <f t="shared" si="2405"/>
        <v>CUMPLE</v>
      </c>
      <c r="BZ116" s="268">
        <f t="shared" si="2406"/>
        <v>11661723</v>
      </c>
      <c r="CA116" s="270">
        <f t="shared" si="2407"/>
        <v>93293784</v>
      </c>
      <c r="CB116" s="266">
        <f t="shared" si="2408"/>
        <v>8</v>
      </c>
      <c r="CC116" s="267">
        <v>8257843</v>
      </c>
      <c r="CD116" s="268">
        <f t="shared" si="2409"/>
        <v>8257843</v>
      </c>
      <c r="CE116" s="268">
        <f t="shared" si="2410"/>
        <v>10735196</v>
      </c>
      <c r="CF116" s="269" t="str">
        <f t="shared" si="2411"/>
        <v>CUMPLE</v>
      </c>
      <c r="CG116" s="268">
        <f t="shared" si="2412"/>
        <v>11378201</v>
      </c>
      <c r="CH116" s="270">
        <f t="shared" si="2413"/>
        <v>91025608</v>
      </c>
      <c r="CI116" s="266">
        <f t="shared" si="2414"/>
        <v>8</v>
      </c>
      <c r="CJ116" s="267">
        <v>8516181</v>
      </c>
      <c r="CK116" s="268">
        <f t="shared" si="2415"/>
        <v>8516181</v>
      </c>
      <c r="CL116" s="268">
        <f t="shared" si="2416"/>
        <v>11071035</v>
      </c>
      <c r="CM116" s="269" t="str">
        <f t="shared" si="2417"/>
        <v>CUMPLE</v>
      </c>
      <c r="CN116" s="268">
        <f t="shared" si="2418"/>
        <v>11734156</v>
      </c>
      <c r="CO116" s="270">
        <f t="shared" si="2419"/>
        <v>93873248</v>
      </c>
      <c r="CP116" s="266">
        <f t="shared" si="2420"/>
        <v>8</v>
      </c>
      <c r="CQ116" s="267">
        <v>8411065</v>
      </c>
      <c r="CR116" s="268">
        <f t="shared" si="2421"/>
        <v>8411065</v>
      </c>
      <c r="CS116" s="268">
        <f t="shared" si="2422"/>
        <v>10934385</v>
      </c>
      <c r="CT116" s="269" t="str">
        <f t="shared" si="2423"/>
        <v>CUMPLE</v>
      </c>
      <c r="CU116" s="268">
        <f t="shared" si="2424"/>
        <v>11589320</v>
      </c>
      <c r="CV116" s="270">
        <f t="shared" si="2425"/>
        <v>92714560</v>
      </c>
      <c r="CW116" s="266">
        <f t="shared" si="2426"/>
        <v>8</v>
      </c>
      <c r="CX116" s="196">
        <v>8462729</v>
      </c>
      <c r="CY116" s="268">
        <f t="shared" si="2427"/>
        <v>8462729</v>
      </c>
      <c r="CZ116" s="268">
        <f t="shared" si="2428"/>
        <v>11001548</v>
      </c>
      <c r="DA116" s="269" t="str">
        <f t="shared" si="2429"/>
        <v>CUMPLE</v>
      </c>
      <c r="DB116" s="268">
        <f t="shared" si="2430"/>
        <v>11660507</v>
      </c>
      <c r="DC116" s="270">
        <f t="shared" si="2431"/>
        <v>93284056</v>
      </c>
      <c r="DD116" s="266">
        <f t="shared" si="2432"/>
        <v>8</v>
      </c>
      <c r="DE116" s="267">
        <v>8220431</v>
      </c>
      <c r="DF116" s="268">
        <f t="shared" si="2433"/>
        <v>8220431</v>
      </c>
      <c r="DG116" s="268">
        <f t="shared" si="2434"/>
        <v>10686560</v>
      </c>
      <c r="DH116" s="269" t="str">
        <f t="shared" si="2435"/>
        <v>CUMPLE</v>
      </c>
      <c r="DI116" s="268">
        <f t="shared" si="2436"/>
        <v>11326652</v>
      </c>
      <c r="DJ116" s="270">
        <f t="shared" si="2437"/>
        <v>90613216</v>
      </c>
      <c r="DK116" s="266">
        <f t="shared" si="2438"/>
        <v>8</v>
      </c>
      <c r="DL116" s="267">
        <v>8436008</v>
      </c>
      <c r="DM116" s="268">
        <f t="shared" si="2439"/>
        <v>8436008</v>
      </c>
      <c r="DN116" s="268">
        <f t="shared" si="2440"/>
        <v>10966810</v>
      </c>
      <c r="DO116" s="269" t="str">
        <f t="shared" si="2441"/>
        <v>CUMPLE</v>
      </c>
      <c r="DP116" s="268">
        <f t="shared" si="2442"/>
        <v>11623689</v>
      </c>
      <c r="DQ116" s="270">
        <f t="shared" si="2443"/>
        <v>92989512</v>
      </c>
      <c r="DR116" s="356">
        <f t="shared" si="2444"/>
        <v>8</v>
      </c>
      <c r="DS116" s="357"/>
      <c r="DT116" s="358">
        <f t="shared" si="2445"/>
        <v>0</v>
      </c>
      <c r="DU116" s="358">
        <f t="shared" si="2446"/>
        <v>0</v>
      </c>
      <c r="DV116" s="359" t="str">
        <f t="shared" si="2447"/>
        <v>CUMPLE</v>
      </c>
      <c r="DW116" s="358">
        <f t="shared" si="2448"/>
        <v>0</v>
      </c>
      <c r="DX116" s="360">
        <f t="shared" si="2449"/>
        <v>0</v>
      </c>
      <c r="DY116" s="356">
        <f t="shared" si="2450"/>
        <v>8</v>
      </c>
      <c r="DZ116" s="357"/>
      <c r="EA116" s="358">
        <f t="shared" si="2451"/>
        <v>0</v>
      </c>
      <c r="EB116" s="358">
        <f t="shared" si="2452"/>
        <v>0</v>
      </c>
      <c r="EC116" s="359" t="str">
        <f t="shared" si="2453"/>
        <v>CUMPLE</v>
      </c>
      <c r="ED116" s="358">
        <f t="shared" si="2454"/>
        <v>0</v>
      </c>
      <c r="EE116" s="360">
        <f t="shared" si="2455"/>
        <v>0</v>
      </c>
      <c r="EF116" s="266">
        <f t="shared" si="2456"/>
        <v>8</v>
      </c>
      <c r="EG116" s="267">
        <v>8210632</v>
      </c>
      <c r="EH116" s="268">
        <f t="shared" si="2457"/>
        <v>8210632</v>
      </c>
      <c r="EI116" s="268">
        <f t="shared" si="2458"/>
        <v>10673822</v>
      </c>
      <c r="EJ116" s="269" t="str">
        <f t="shared" si="2459"/>
        <v>CUMPLE</v>
      </c>
      <c r="EK116" s="268">
        <f t="shared" si="2460"/>
        <v>11313151</v>
      </c>
      <c r="EL116" s="270">
        <f t="shared" si="2461"/>
        <v>90505208</v>
      </c>
      <c r="EM116" s="356">
        <f t="shared" si="2462"/>
        <v>8</v>
      </c>
      <c r="EN116" s="357"/>
      <c r="EO116" s="358">
        <f t="shared" si="2463"/>
        <v>0</v>
      </c>
      <c r="EP116" s="358">
        <f t="shared" si="2464"/>
        <v>0</v>
      </c>
      <c r="EQ116" s="359" t="str">
        <f t="shared" si="2465"/>
        <v>CUMPLE</v>
      </c>
      <c r="ER116" s="358">
        <f t="shared" si="2466"/>
        <v>0</v>
      </c>
      <c r="ES116" s="360">
        <f t="shared" si="2467"/>
        <v>0</v>
      </c>
      <c r="ET116" s="266">
        <f t="shared" si="2468"/>
        <v>8</v>
      </c>
      <c r="EU116" s="267">
        <v>8373651</v>
      </c>
      <c r="EV116" s="268">
        <f t="shared" si="2469"/>
        <v>8373651</v>
      </c>
      <c r="EW116" s="268">
        <f t="shared" si="2470"/>
        <v>10885746</v>
      </c>
      <c r="EX116" s="269" t="str">
        <f t="shared" si="2471"/>
        <v>CUMPLE</v>
      </c>
      <c r="EY116" s="268">
        <f t="shared" si="2472"/>
        <v>11537769</v>
      </c>
      <c r="EZ116" s="270">
        <f t="shared" si="2473"/>
        <v>92302152</v>
      </c>
      <c r="FA116" s="266">
        <f t="shared" si="2474"/>
        <v>8</v>
      </c>
      <c r="FB116" s="196">
        <v>8451151</v>
      </c>
      <c r="FC116" s="268">
        <f t="shared" si="2475"/>
        <v>8451151</v>
      </c>
      <c r="FD116" s="268">
        <f t="shared" si="2476"/>
        <v>10986496</v>
      </c>
      <c r="FE116" s="269" t="str">
        <f t="shared" si="2477"/>
        <v>CUMPLE</v>
      </c>
      <c r="FF116" s="268">
        <f t="shared" si="2478"/>
        <v>11644554</v>
      </c>
      <c r="FG116" s="270">
        <f t="shared" si="2479"/>
        <v>93156432</v>
      </c>
      <c r="FH116" s="266">
        <f t="shared" si="2480"/>
        <v>8</v>
      </c>
      <c r="FI116" s="267">
        <v>8308097</v>
      </c>
      <c r="FJ116" s="268">
        <f t="shared" si="2481"/>
        <v>8308097</v>
      </c>
      <c r="FK116" s="268">
        <f t="shared" si="2482"/>
        <v>10800526</v>
      </c>
      <c r="FL116" s="269" t="str">
        <f t="shared" si="2483"/>
        <v>CUMPLE</v>
      </c>
      <c r="FM116" s="268">
        <f t="shared" si="2484"/>
        <v>11447444</v>
      </c>
      <c r="FN116" s="270">
        <f t="shared" si="2485"/>
        <v>91579552</v>
      </c>
      <c r="FO116" s="266">
        <f t="shared" si="2486"/>
        <v>8</v>
      </c>
      <c r="FP116" s="267" t="s">
        <v>897</v>
      </c>
      <c r="FQ116" s="268">
        <f t="shared" si="2487"/>
        <v>8242340</v>
      </c>
      <c r="FR116" s="268">
        <f t="shared" si="2488"/>
        <v>10715042</v>
      </c>
      <c r="FS116" s="269" t="str">
        <f t="shared" si="2489"/>
        <v>CUMPLE</v>
      </c>
      <c r="FT116" s="268">
        <f t="shared" si="2490"/>
        <v>11356840</v>
      </c>
      <c r="FU116" s="270">
        <f t="shared" si="2491"/>
        <v>90854720</v>
      </c>
      <c r="FV116" s="266">
        <f t="shared" si="2492"/>
        <v>8</v>
      </c>
      <c r="FW116" s="267">
        <v>8379886</v>
      </c>
      <c r="FX116" s="268">
        <f t="shared" si="2493"/>
        <v>8379886</v>
      </c>
      <c r="FY116" s="268">
        <f t="shared" si="2494"/>
        <v>10893852</v>
      </c>
      <c r="FZ116" s="269" t="str">
        <f t="shared" si="2495"/>
        <v>CUMPLE</v>
      </c>
      <c r="GA116" s="268">
        <f t="shared" si="2496"/>
        <v>11546360</v>
      </c>
      <c r="GB116" s="270">
        <f t="shared" si="2497"/>
        <v>92370880</v>
      </c>
      <c r="GC116" s="356">
        <f t="shared" si="2498"/>
        <v>8</v>
      </c>
      <c r="GD116" s="357"/>
      <c r="GE116" s="358">
        <f t="shared" si="2499"/>
        <v>0</v>
      </c>
      <c r="GF116" s="358">
        <f t="shared" si="2500"/>
        <v>0</v>
      </c>
      <c r="GG116" s="359" t="str">
        <f t="shared" si="2501"/>
        <v>CUMPLE</v>
      </c>
      <c r="GH116" s="358">
        <f t="shared" si="2502"/>
        <v>0</v>
      </c>
      <c r="GI116" s="360">
        <f t="shared" si="2503"/>
        <v>0</v>
      </c>
      <c r="GJ116" s="266">
        <f t="shared" si="2504"/>
        <v>8</v>
      </c>
      <c r="GK116" s="196">
        <v>8475560</v>
      </c>
      <c r="GL116" s="268">
        <f t="shared" si="2505"/>
        <v>8475560</v>
      </c>
      <c r="GM116" s="268">
        <f t="shared" si="2506"/>
        <v>11018228</v>
      </c>
      <c r="GN116" s="269" t="str">
        <f t="shared" si="2507"/>
        <v>CUMPLE</v>
      </c>
      <c r="GO116" s="268">
        <f t="shared" si="2508"/>
        <v>11678186</v>
      </c>
      <c r="GP116" s="270">
        <f t="shared" si="2509"/>
        <v>93425488</v>
      </c>
      <c r="GQ116" s="266">
        <f t="shared" si="2510"/>
        <v>8</v>
      </c>
      <c r="GR116" s="407">
        <v>8493020</v>
      </c>
      <c r="GS116" s="268">
        <f t="shared" si="2511"/>
        <v>8493020</v>
      </c>
      <c r="GT116" s="268">
        <f t="shared" si="2512"/>
        <v>11040926</v>
      </c>
      <c r="GU116" s="269" t="str">
        <f t="shared" si="2513"/>
        <v>CUMPLE</v>
      </c>
      <c r="GV116" s="268">
        <f t="shared" si="2514"/>
        <v>11702243</v>
      </c>
      <c r="GW116" s="270">
        <f t="shared" si="2515"/>
        <v>93617944</v>
      </c>
      <c r="GX116" s="356">
        <f t="shared" si="2516"/>
        <v>8</v>
      </c>
      <c r="GY116" s="357"/>
      <c r="GZ116" s="358">
        <f t="shared" si="2517"/>
        <v>0</v>
      </c>
      <c r="HA116" s="358">
        <f t="shared" si="2518"/>
        <v>0</v>
      </c>
      <c r="HB116" s="359" t="str">
        <f t="shared" si="2519"/>
        <v>CUMPLE</v>
      </c>
      <c r="HC116" s="358">
        <f t="shared" si="2520"/>
        <v>0</v>
      </c>
      <c r="HD116" s="360">
        <f t="shared" si="2521"/>
        <v>0</v>
      </c>
      <c r="HE116" s="266">
        <f t="shared" si="2522"/>
        <v>8</v>
      </c>
      <c r="HF116" s="411">
        <v>8404027</v>
      </c>
      <c r="HG116" s="268">
        <f t="shared" si="2523"/>
        <v>8404027</v>
      </c>
      <c r="HH116" s="268">
        <f t="shared" si="2524"/>
        <v>10925235</v>
      </c>
      <c r="HI116" s="269" t="str">
        <f t="shared" si="2525"/>
        <v>CUMPLE</v>
      </c>
      <c r="HJ116" s="268">
        <f t="shared" si="2526"/>
        <v>11579623</v>
      </c>
      <c r="HK116" s="270">
        <f t="shared" si="2527"/>
        <v>92636984</v>
      </c>
      <c r="HL116" s="266">
        <f t="shared" si="2528"/>
        <v>8</v>
      </c>
      <c r="HM116" s="417">
        <v>8474313</v>
      </c>
      <c r="HN116" s="268">
        <f t="shared" si="2529"/>
        <v>8474313</v>
      </c>
      <c r="HO116" s="268">
        <f t="shared" si="2530"/>
        <v>11016607</v>
      </c>
      <c r="HP116" s="269" t="str">
        <f t="shared" si="2531"/>
        <v>CUMPLE</v>
      </c>
      <c r="HQ116" s="268">
        <f t="shared" si="2532"/>
        <v>11676468</v>
      </c>
      <c r="HR116" s="270">
        <f t="shared" si="2533"/>
        <v>93411744</v>
      </c>
      <c r="HS116" s="266">
        <f t="shared" si="2534"/>
        <v>8</v>
      </c>
      <c r="HT116" s="196">
        <v>8440730</v>
      </c>
      <c r="HU116" s="268">
        <f t="shared" si="2535"/>
        <v>8440730</v>
      </c>
      <c r="HV116" s="268">
        <f t="shared" si="2536"/>
        <v>10972949</v>
      </c>
      <c r="HW116" s="269" t="str">
        <f t="shared" si="2537"/>
        <v>CUMPLE</v>
      </c>
      <c r="HX116" s="268">
        <f t="shared" si="2538"/>
        <v>11630195</v>
      </c>
      <c r="HY116" s="270">
        <f t="shared" si="2539"/>
        <v>93041560</v>
      </c>
      <c r="HZ116" s="356">
        <f t="shared" si="2540"/>
        <v>8</v>
      </c>
      <c r="IA116" s="357"/>
      <c r="IB116" s="358">
        <f t="shared" si="2541"/>
        <v>0</v>
      </c>
      <c r="IC116" s="358">
        <f t="shared" si="2542"/>
        <v>0</v>
      </c>
      <c r="ID116" s="359" t="str">
        <f t="shared" si="2543"/>
        <v>CUMPLE</v>
      </c>
      <c r="IE116" s="358">
        <f t="shared" si="2544"/>
        <v>0</v>
      </c>
      <c r="IF116" s="360">
        <f t="shared" si="2545"/>
        <v>0</v>
      </c>
    </row>
    <row r="117" spans="1:240" ht="30" customHeight="1" x14ac:dyDescent="0.3">
      <c r="A117" s="174"/>
      <c r="B117" s="199">
        <v>11.01</v>
      </c>
      <c r="C117" s="193">
        <v>14665</v>
      </c>
      <c r="D117" s="194" t="s">
        <v>722</v>
      </c>
      <c r="E117" s="193" t="s">
        <v>629</v>
      </c>
      <c r="F117" s="195">
        <v>1</v>
      </c>
      <c r="G117" s="196">
        <v>982543</v>
      </c>
      <c r="H117" s="197">
        <f t="shared" si="2350"/>
        <v>1277306</v>
      </c>
      <c r="J117" s="356">
        <f t="shared" si="2351"/>
        <v>1</v>
      </c>
      <c r="K117" s="357"/>
      <c r="L117" s="358">
        <f t="shared" si="1732"/>
        <v>0</v>
      </c>
      <c r="M117" s="358">
        <f t="shared" si="1733"/>
        <v>0</v>
      </c>
      <c r="N117" s="359" t="str">
        <f t="shared" si="2352"/>
        <v>CUMPLE</v>
      </c>
      <c r="O117" s="358">
        <f t="shared" si="2353"/>
        <v>0</v>
      </c>
      <c r="P117" s="360">
        <f t="shared" si="1736"/>
        <v>0</v>
      </c>
      <c r="Q117" s="266">
        <f t="shared" si="2354"/>
        <v>1</v>
      </c>
      <c r="R117" s="267">
        <v>919420</v>
      </c>
      <c r="S117" s="268">
        <f t="shared" si="2355"/>
        <v>919420</v>
      </c>
      <c r="T117" s="268">
        <f t="shared" si="2356"/>
        <v>1195246</v>
      </c>
      <c r="U117" s="269" t="str">
        <f t="shared" si="2357"/>
        <v>CUMPLE</v>
      </c>
      <c r="V117" s="268">
        <f t="shared" si="2358"/>
        <v>1266838</v>
      </c>
      <c r="W117" s="270">
        <f t="shared" si="2359"/>
        <v>1266838</v>
      </c>
      <c r="X117" s="266">
        <f t="shared" si="2360"/>
        <v>1</v>
      </c>
      <c r="Y117" s="267">
        <v>982500</v>
      </c>
      <c r="Z117" s="268">
        <f t="shared" si="2361"/>
        <v>982500</v>
      </c>
      <c r="AA117" s="268">
        <f t="shared" si="2362"/>
        <v>1277250</v>
      </c>
      <c r="AB117" s="269" t="str">
        <f t="shared" si="2363"/>
        <v>CUMPLE</v>
      </c>
      <c r="AC117" s="268">
        <f t="shared" si="2364"/>
        <v>1353753</v>
      </c>
      <c r="AD117" s="270">
        <f t="shared" si="2365"/>
        <v>1353753</v>
      </c>
      <c r="AE117" s="266">
        <f t="shared" si="2366"/>
        <v>1</v>
      </c>
      <c r="AF117" s="267">
        <v>909835</v>
      </c>
      <c r="AG117" s="268">
        <f t="shared" si="2367"/>
        <v>909835</v>
      </c>
      <c r="AH117" s="268">
        <f t="shared" si="2368"/>
        <v>1182786</v>
      </c>
      <c r="AI117" s="269" t="str">
        <f t="shared" si="2369"/>
        <v>CUMPLE</v>
      </c>
      <c r="AJ117" s="268">
        <f t="shared" si="2370"/>
        <v>1253631</v>
      </c>
      <c r="AK117" s="270">
        <f t="shared" si="2371"/>
        <v>1253631</v>
      </c>
      <c r="AL117" s="356">
        <f t="shared" si="2372"/>
        <v>1</v>
      </c>
      <c r="AM117" s="357"/>
      <c r="AN117" s="358">
        <f t="shared" si="2373"/>
        <v>0</v>
      </c>
      <c r="AO117" s="358">
        <f t="shared" si="2374"/>
        <v>0</v>
      </c>
      <c r="AP117" s="359" t="str">
        <f t="shared" si="2375"/>
        <v>CUMPLE</v>
      </c>
      <c r="AQ117" s="358">
        <f t="shared" si="2376"/>
        <v>0</v>
      </c>
      <c r="AR117" s="360">
        <f t="shared" si="2377"/>
        <v>0</v>
      </c>
      <c r="AS117" s="266">
        <f t="shared" si="2378"/>
        <v>1</v>
      </c>
      <c r="AT117" s="434">
        <v>888216</v>
      </c>
      <c r="AU117" s="268">
        <f t="shared" si="2379"/>
        <v>888216</v>
      </c>
      <c r="AV117" s="268">
        <f t="shared" si="2380"/>
        <v>1154681</v>
      </c>
      <c r="AW117" s="269" t="str">
        <f t="shared" si="2381"/>
        <v>CUMPLE</v>
      </c>
      <c r="AX117" s="268">
        <f t="shared" si="2382"/>
        <v>1223843</v>
      </c>
      <c r="AY117" s="270">
        <f t="shared" si="2383"/>
        <v>1223843</v>
      </c>
      <c r="AZ117" s="266">
        <f t="shared" si="2384"/>
        <v>1</v>
      </c>
      <c r="BA117" s="439">
        <v>934693</v>
      </c>
      <c r="BB117" s="268">
        <f t="shared" si="2385"/>
        <v>934693</v>
      </c>
      <c r="BC117" s="268">
        <f t="shared" si="2386"/>
        <v>1215101</v>
      </c>
      <c r="BD117" s="269" t="str">
        <f t="shared" si="2387"/>
        <v>CUMPLE</v>
      </c>
      <c r="BE117" s="268">
        <f t="shared" si="2388"/>
        <v>1287882</v>
      </c>
      <c r="BF117" s="270">
        <f t="shared" si="2389"/>
        <v>1287882</v>
      </c>
      <c r="BG117" s="266">
        <f t="shared" si="2390"/>
        <v>1</v>
      </c>
      <c r="BH117" s="196">
        <v>928502</v>
      </c>
      <c r="BI117" s="268">
        <f t="shared" si="2391"/>
        <v>928502</v>
      </c>
      <c r="BJ117" s="268">
        <f t="shared" si="2392"/>
        <v>1207053</v>
      </c>
      <c r="BK117" s="269" t="str">
        <f t="shared" si="2393"/>
        <v>CUMPLE</v>
      </c>
      <c r="BL117" s="268">
        <f t="shared" si="2394"/>
        <v>1279351</v>
      </c>
      <c r="BM117" s="270">
        <f t="shared" si="2395"/>
        <v>1279351</v>
      </c>
      <c r="BN117" s="266">
        <f t="shared" si="2396"/>
        <v>1</v>
      </c>
      <c r="BO117" s="196">
        <v>891164</v>
      </c>
      <c r="BP117" s="268">
        <f t="shared" si="2397"/>
        <v>891164</v>
      </c>
      <c r="BQ117" s="268">
        <f t="shared" si="2398"/>
        <v>1158513</v>
      </c>
      <c r="BR117" s="269" t="str">
        <f t="shared" si="2399"/>
        <v>CUMPLE</v>
      </c>
      <c r="BS117" s="268">
        <f t="shared" si="2400"/>
        <v>1227905</v>
      </c>
      <c r="BT117" s="270">
        <f t="shared" si="2401"/>
        <v>1227905</v>
      </c>
      <c r="BU117" s="266">
        <f t="shared" si="2402"/>
        <v>1</v>
      </c>
      <c r="BV117" s="441">
        <v>933513</v>
      </c>
      <c r="BW117" s="268">
        <f t="shared" si="2403"/>
        <v>933513</v>
      </c>
      <c r="BX117" s="268">
        <f t="shared" si="2404"/>
        <v>1213567</v>
      </c>
      <c r="BY117" s="269" t="str">
        <f t="shared" si="2405"/>
        <v>CUMPLE</v>
      </c>
      <c r="BZ117" s="268">
        <f t="shared" si="2406"/>
        <v>1286256</v>
      </c>
      <c r="CA117" s="270">
        <f t="shared" si="2407"/>
        <v>1286256</v>
      </c>
      <c r="CB117" s="266">
        <f t="shared" si="2408"/>
        <v>1</v>
      </c>
      <c r="CC117" s="267">
        <v>910815</v>
      </c>
      <c r="CD117" s="268">
        <f t="shared" si="2409"/>
        <v>910815</v>
      </c>
      <c r="CE117" s="268">
        <f t="shared" si="2410"/>
        <v>1184060</v>
      </c>
      <c r="CF117" s="269" t="str">
        <f t="shared" si="2411"/>
        <v>CUMPLE</v>
      </c>
      <c r="CG117" s="268">
        <f t="shared" si="2412"/>
        <v>1254981</v>
      </c>
      <c r="CH117" s="270">
        <f t="shared" si="2413"/>
        <v>1254981</v>
      </c>
      <c r="CI117" s="266">
        <f t="shared" si="2414"/>
        <v>1</v>
      </c>
      <c r="CJ117" s="267">
        <v>939311</v>
      </c>
      <c r="CK117" s="268">
        <f t="shared" si="2415"/>
        <v>939311</v>
      </c>
      <c r="CL117" s="268">
        <f t="shared" si="2416"/>
        <v>1221104</v>
      </c>
      <c r="CM117" s="269" t="str">
        <f t="shared" si="2417"/>
        <v>CUMPLE</v>
      </c>
      <c r="CN117" s="268">
        <f t="shared" si="2418"/>
        <v>1294245</v>
      </c>
      <c r="CO117" s="270">
        <f t="shared" si="2419"/>
        <v>1294245</v>
      </c>
      <c r="CP117" s="266">
        <f t="shared" si="2420"/>
        <v>1</v>
      </c>
      <c r="CQ117" s="267">
        <v>927717</v>
      </c>
      <c r="CR117" s="268">
        <f t="shared" si="2421"/>
        <v>927717</v>
      </c>
      <c r="CS117" s="268">
        <f t="shared" si="2422"/>
        <v>1206032</v>
      </c>
      <c r="CT117" s="269" t="str">
        <f t="shared" si="2423"/>
        <v>CUMPLE</v>
      </c>
      <c r="CU117" s="268">
        <f t="shared" si="2424"/>
        <v>1278270</v>
      </c>
      <c r="CV117" s="270">
        <f t="shared" si="2425"/>
        <v>1278270</v>
      </c>
      <c r="CW117" s="266">
        <f t="shared" si="2426"/>
        <v>1</v>
      </c>
      <c r="CX117" s="196">
        <v>933413</v>
      </c>
      <c r="CY117" s="268">
        <f t="shared" si="2427"/>
        <v>933413</v>
      </c>
      <c r="CZ117" s="268">
        <f t="shared" si="2428"/>
        <v>1213437</v>
      </c>
      <c r="DA117" s="269" t="str">
        <f t="shared" si="2429"/>
        <v>CUMPLE</v>
      </c>
      <c r="DB117" s="268">
        <f t="shared" si="2430"/>
        <v>1286118</v>
      </c>
      <c r="DC117" s="270">
        <f t="shared" si="2431"/>
        <v>1286118</v>
      </c>
      <c r="DD117" s="266">
        <f t="shared" si="2432"/>
        <v>1</v>
      </c>
      <c r="DE117" s="267">
        <v>906692</v>
      </c>
      <c r="DF117" s="268">
        <f t="shared" si="2433"/>
        <v>906692</v>
      </c>
      <c r="DG117" s="268">
        <f t="shared" si="2434"/>
        <v>1178700</v>
      </c>
      <c r="DH117" s="269" t="str">
        <f t="shared" si="2435"/>
        <v>CUMPLE</v>
      </c>
      <c r="DI117" s="268">
        <f t="shared" si="2436"/>
        <v>1249300</v>
      </c>
      <c r="DJ117" s="270">
        <f t="shared" si="2437"/>
        <v>1249300</v>
      </c>
      <c r="DK117" s="266">
        <f t="shared" si="2438"/>
        <v>1</v>
      </c>
      <c r="DL117" s="267">
        <v>930468</v>
      </c>
      <c r="DM117" s="268">
        <f t="shared" si="2439"/>
        <v>930468</v>
      </c>
      <c r="DN117" s="268">
        <f t="shared" si="2440"/>
        <v>1209608</v>
      </c>
      <c r="DO117" s="269" t="str">
        <f t="shared" si="2441"/>
        <v>CUMPLE</v>
      </c>
      <c r="DP117" s="268">
        <f t="shared" si="2442"/>
        <v>1282060</v>
      </c>
      <c r="DQ117" s="270">
        <f t="shared" si="2443"/>
        <v>1282060</v>
      </c>
      <c r="DR117" s="356">
        <f t="shared" si="2444"/>
        <v>1</v>
      </c>
      <c r="DS117" s="357"/>
      <c r="DT117" s="358">
        <f t="shared" si="2445"/>
        <v>0</v>
      </c>
      <c r="DU117" s="358">
        <f t="shared" si="2446"/>
        <v>0</v>
      </c>
      <c r="DV117" s="359" t="str">
        <f t="shared" si="2447"/>
        <v>CUMPLE</v>
      </c>
      <c r="DW117" s="358">
        <f t="shared" si="2448"/>
        <v>0</v>
      </c>
      <c r="DX117" s="360">
        <f t="shared" si="2449"/>
        <v>0</v>
      </c>
      <c r="DY117" s="356">
        <f t="shared" si="2450"/>
        <v>1</v>
      </c>
      <c r="DZ117" s="357"/>
      <c r="EA117" s="358">
        <f t="shared" si="2451"/>
        <v>0</v>
      </c>
      <c r="EB117" s="358">
        <f t="shared" si="2452"/>
        <v>0</v>
      </c>
      <c r="EC117" s="359" t="str">
        <f t="shared" si="2453"/>
        <v>CUMPLE</v>
      </c>
      <c r="ED117" s="358">
        <f t="shared" si="2454"/>
        <v>0</v>
      </c>
      <c r="EE117" s="360">
        <f t="shared" si="2455"/>
        <v>0</v>
      </c>
      <c r="EF117" s="266">
        <f t="shared" si="2456"/>
        <v>1</v>
      </c>
      <c r="EG117" s="267">
        <v>905610</v>
      </c>
      <c r="EH117" s="268">
        <f t="shared" si="2457"/>
        <v>905610</v>
      </c>
      <c r="EI117" s="268">
        <f t="shared" si="2458"/>
        <v>1177293</v>
      </c>
      <c r="EJ117" s="269" t="str">
        <f t="shared" si="2459"/>
        <v>CUMPLE</v>
      </c>
      <c r="EK117" s="268">
        <f t="shared" si="2460"/>
        <v>1247809</v>
      </c>
      <c r="EL117" s="270">
        <f t="shared" si="2461"/>
        <v>1247809</v>
      </c>
      <c r="EM117" s="356">
        <f t="shared" si="2462"/>
        <v>1</v>
      </c>
      <c r="EN117" s="357"/>
      <c r="EO117" s="358">
        <f t="shared" si="2463"/>
        <v>0</v>
      </c>
      <c r="EP117" s="358">
        <f t="shared" si="2464"/>
        <v>0</v>
      </c>
      <c r="EQ117" s="359" t="str">
        <f t="shared" si="2465"/>
        <v>CUMPLE</v>
      </c>
      <c r="ER117" s="358">
        <f t="shared" si="2466"/>
        <v>0</v>
      </c>
      <c r="ES117" s="360">
        <f t="shared" si="2467"/>
        <v>0</v>
      </c>
      <c r="ET117" s="266">
        <f t="shared" si="2468"/>
        <v>1</v>
      </c>
      <c r="EU117" s="267">
        <v>953067</v>
      </c>
      <c r="EV117" s="268">
        <f t="shared" si="2469"/>
        <v>953067</v>
      </c>
      <c r="EW117" s="268">
        <f t="shared" si="2470"/>
        <v>1238987</v>
      </c>
      <c r="EX117" s="269" t="str">
        <f t="shared" si="2471"/>
        <v>CUMPLE</v>
      </c>
      <c r="EY117" s="268">
        <f t="shared" si="2472"/>
        <v>1313199</v>
      </c>
      <c r="EZ117" s="270">
        <f t="shared" si="2473"/>
        <v>1313199</v>
      </c>
      <c r="FA117" s="266">
        <f t="shared" si="2474"/>
        <v>1</v>
      </c>
      <c r="FB117" s="196">
        <v>932139</v>
      </c>
      <c r="FC117" s="268">
        <f t="shared" si="2475"/>
        <v>932139</v>
      </c>
      <c r="FD117" s="268">
        <f t="shared" si="2476"/>
        <v>1211781</v>
      </c>
      <c r="FE117" s="269" t="str">
        <f t="shared" si="2477"/>
        <v>CUMPLE</v>
      </c>
      <c r="FF117" s="268">
        <f t="shared" si="2478"/>
        <v>1284363</v>
      </c>
      <c r="FG117" s="270">
        <f t="shared" si="2479"/>
        <v>1284363</v>
      </c>
      <c r="FH117" s="266">
        <f t="shared" si="2480"/>
        <v>1</v>
      </c>
      <c r="FI117" s="267">
        <v>916360</v>
      </c>
      <c r="FJ117" s="268">
        <f t="shared" si="2481"/>
        <v>916360</v>
      </c>
      <c r="FK117" s="268">
        <f t="shared" si="2482"/>
        <v>1191268</v>
      </c>
      <c r="FL117" s="269" t="str">
        <f t="shared" si="2483"/>
        <v>CUMPLE</v>
      </c>
      <c r="FM117" s="268">
        <f t="shared" si="2484"/>
        <v>1262621</v>
      </c>
      <c r="FN117" s="270">
        <f t="shared" si="2485"/>
        <v>1262621</v>
      </c>
      <c r="FO117" s="266">
        <f t="shared" si="2486"/>
        <v>1</v>
      </c>
      <c r="FP117" s="267" t="s">
        <v>898</v>
      </c>
      <c r="FQ117" s="268">
        <f t="shared" si="2487"/>
        <v>909107</v>
      </c>
      <c r="FR117" s="268">
        <f t="shared" si="2488"/>
        <v>1181839</v>
      </c>
      <c r="FS117" s="269" t="str">
        <f t="shared" si="2489"/>
        <v>CUMPLE</v>
      </c>
      <c r="FT117" s="268">
        <f t="shared" si="2490"/>
        <v>1252628</v>
      </c>
      <c r="FU117" s="270">
        <f t="shared" si="2491"/>
        <v>1252628</v>
      </c>
      <c r="FV117" s="266">
        <f t="shared" si="2492"/>
        <v>1</v>
      </c>
      <c r="FW117" s="267">
        <v>924278</v>
      </c>
      <c r="FX117" s="268">
        <f t="shared" si="2493"/>
        <v>924278</v>
      </c>
      <c r="FY117" s="268">
        <f t="shared" si="2494"/>
        <v>1201561</v>
      </c>
      <c r="FZ117" s="269" t="str">
        <f t="shared" si="2495"/>
        <v>CUMPLE</v>
      </c>
      <c r="GA117" s="268">
        <f t="shared" si="2496"/>
        <v>1273531</v>
      </c>
      <c r="GB117" s="270">
        <f t="shared" si="2497"/>
        <v>1273531</v>
      </c>
      <c r="GC117" s="356">
        <f t="shared" si="2498"/>
        <v>1</v>
      </c>
      <c r="GD117" s="357"/>
      <c r="GE117" s="358">
        <f t="shared" si="2499"/>
        <v>0</v>
      </c>
      <c r="GF117" s="358">
        <f t="shared" si="2500"/>
        <v>0</v>
      </c>
      <c r="GG117" s="359" t="str">
        <f t="shared" si="2501"/>
        <v>CUMPLE</v>
      </c>
      <c r="GH117" s="358">
        <f t="shared" si="2502"/>
        <v>0</v>
      </c>
      <c r="GI117" s="360">
        <f t="shared" si="2503"/>
        <v>0</v>
      </c>
      <c r="GJ117" s="266">
        <f t="shared" si="2504"/>
        <v>1</v>
      </c>
      <c r="GK117" s="196">
        <v>934831</v>
      </c>
      <c r="GL117" s="268">
        <f t="shared" si="2505"/>
        <v>934831</v>
      </c>
      <c r="GM117" s="268">
        <f t="shared" si="2506"/>
        <v>1215280</v>
      </c>
      <c r="GN117" s="269" t="str">
        <f t="shared" si="2507"/>
        <v>CUMPLE</v>
      </c>
      <c r="GO117" s="268">
        <f t="shared" si="2508"/>
        <v>1288072</v>
      </c>
      <c r="GP117" s="270">
        <f t="shared" si="2509"/>
        <v>1288072</v>
      </c>
      <c r="GQ117" s="266">
        <f t="shared" si="2510"/>
        <v>1</v>
      </c>
      <c r="GR117" s="407">
        <v>936756</v>
      </c>
      <c r="GS117" s="268">
        <f t="shared" si="2511"/>
        <v>936756</v>
      </c>
      <c r="GT117" s="268">
        <f t="shared" si="2512"/>
        <v>1217783</v>
      </c>
      <c r="GU117" s="269" t="str">
        <f t="shared" si="2513"/>
        <v>CUMPLE</v>
      </c>
      <c r="GV117" s="268">
        <f t="shared" si="2514"/>
        <v>1290724</v>
      </c>
      <c r="GW117" s="270">
        <f t="shared" si="2515"/>
        <v>1290724</v>
      </c>
      <c r="GX117" s="356">
        <f t="shared" si="2516"/>
        <v>1</v>
      </c>
      <c r="GY117" s="357"/>
      <c r="GZ117" s="358">
        <f t="shared" si="2517"/>
        <v>0</v>
      </c>
      <c r="HA117" s="358">
        <f t="shared" si="2518"/>
        <v>0</v>
      </c>
      <c r="HB117" s="359" t="str">
        <f t="shared" si="2519"/>
        <v>CUMPLE</v>
      </c>
      <c r="HC117" s="358">
        <f t="shared" si="2520"/>
        <v>0</v>
      </c>
      <c r="HD117" s="360">
        <f t="shared" si="2521"/>
        <v>0</v>
      </c>
      <c r="HE117" s="266">
        <f t="shared" si="2522"/>
        <v>1</v>
      </c>
      <c r="HF117" s="411">
        <v>926941</v>
      </c>
      <c r="HG117" s="268">
        <f t="shared" si="2523"/>
        <v>926941</v>
      </c>
      <c r="HH117" s="268">
        <f t="shared" si="2524"/>
        <v>1205023</v>
      </c>
      <c r="HI117" s="269" t="str">
        <f t="shared" si="2525"/>
        <v>CUMPLE</v>
      </c>
      <c r="HJ117" s="268">
        <f t="shared" si="2526"/>
        <v>1277200</v>
      </c>
      <c r="HK117" s="270">
        <f t="shared" si="2527"/>
        <v>1277200</v>
      </c>
      <c r="HL117" s="266">
        <f t="shared" si="2528"/>
        <v>1</v>
      </c>
      <c r="HM117" s="417">
        <v>934693</v>
      </c>
      <c r="HN117" s="268">
        <f t="shared" si="2529"/>
        <v>934693</v>
      </c>
      <c r="HO117" s="268">
        <f t="shared" si="2530"/>
        <v>1215101</v>
      </c>
      <c r="HP117" s="269" t="str">
        <f t="shared" si="2531"/>
        <v>CUMPLE</v>
      </c>
      <c r="HQ117" s="268">
        <f t="shared" si="2532"/>
        <v>1287882</v>
      </c>
      <c r="HR117" s="270">
        <f t="shared" si="2533"/>
        <v>1287882</v>
      </c>
      <c r="HS117" s="266">
        <f t="shared" si="2534"/>
        <v>1</v>
      </c>
      <c r="HT117" s="196">
        <v>930989</v>
      </c>
      <c r="HU117" s="268">
        <f t="shared" si="2535"/>
        <v>930989</v>
      </c>
      <c r="HV117" s="268">
        <f t="shared" si="2536"/>
        <v>1210286</v>
      </c>
      <c r="HW117" s="269" t="str">
        <f t="shared" si="2537"/>
        <v>CUMPLE</v>
      </c>
      <c r="HX117" s="268">
        <f t="shared" si="2538"/>
        <v>1282778</v>
      </c>
      <c r="HY117" s="270">
        <f t="shared" si="2539"/>
        <v>1282778</v>
      </c>
      <c r="HZ117" s="356">
        <f t="shared" si="2540"/>
        <v>1</v>
      </c>
      <c r="IA117" s="357"/>
      <c r="IB117" s="358">
        <f t="shared" si="2541"/>
        <v>0</v>
      </c>
      <c r="IC117" s="358">
        <f t="shared" si="2542"/>
        <v>0</v>
      </c>
      <c r="ID117" s="359" t="str">
        <f t="shared" si="2543"/>
        <v>CUMPLE</v>
      </c>
      <c r="IE117" s="358">
        <f t="shared" si="2544"/>
        <v>0</v>
      </c>
      <c r="IF117" s="360">
        <f t="shared" si="2545"/>
        <v>0</v>
      </c>
    </row>
    <row r="118" spans="1:240" ht="30" customHeight="1" x14ac:dyDescent="0.3">
      <c r="A118" s="174"/>
      <c r="B118" s="192">
        <v>11.010999999999999</v>
      </c>
      <c r="C118" s="193">
        <v>14670</v>
      </c>
      <c r="D118" s="194" t="s">
        <v>723</v>
      </c>
      <c r="E118" s="193" t="s">
        <v>720</v>
      </c>
      <c r="F118" s="195">
        <v>1</v>
      </c>
      <c r="G118" s="196">
        <v>5443853</v>
      </c>
      <c r="H118" s="197">
        <f t="shared" si="2350"/>
        <v>7077009</v>
      </c>
      <c r="J118" s="356">
        <f t="shared" si="2351"/>
        <v>1</v>
      </c>
      <c r="K118" s="357"/>
      <c r="L118" s="358">
        <f t="shared" si="1732"/>
        <v>0</v>
      </c>
      <c r="M118" s="358">
        <f t="shared" si="1733"/>
        <v>0</v>
      </c>
      <c r="N118" s="359" t="str">
        <f t="shared" si="2352"/>
        <v>CUMPLE</v>
      </c>
      <c r="O118" s="358">
        <f t="shared" si="2353"/>
        <v>0</v>
      </c>
      <c r="P118" s="360">
        <f t="shared" si="1736"/>
        <v>0</v>
      </c>
      <c r="Q118" s="266">
        <f t="shared" si="2354"/>
        <v>1</v>
      </c>
      <c r="R118" s="267">
        <v>5094115</v>
      </c>
      <c r="S118" s="268">
        <f t="shared" si="2355"/>
        <v>5094115</v>
      </c>
      <c r="T118" s="268">
        <f t="shared" si="2356"/>
        <v>6622350</v>
      </c>
      <c r="U118" s="269" t="str">
        <f t="shared" si="2357"/>
        <v>CUMPLE</v>
      </c>
      <c r="V118" s="268">
        <f t="shared" si="2358"/>
        <v>7019008</v>
      </c>
      <c r="W118" s="270">
        <f t="shared" si="2359"/>
        <v>7019008</v>
      </c>
      <c r="X118" s="266">
        <f t="shared" si="2360"/>
        <v>1</v>
      </c>
      <c r="Y118" s="267">
        <v>5443800</v>
      </c>
      <c r="Z118" s="268">
        <f t="shared" si="2361"/>
        <v>5443800</v>
      </c>
      <c r="AA118" s="268">
        <f t="shared" si="2362"/>
        <v>7076940</v>
      </c>
      <c r="AB118" s="269" t="str">
        <f t="shared" si="2363"/>
        <v>CUMPLE</v>
      </c>
      <c r="AC118" s="268">
        <f t="shared" si="2364"/>
        <v>7500827</v>
      </c>
      <c r="AD118" s="270">
        <f t="shared" si="2365"/>
        <v>7500827</v>
      </c>
      <c r="AE118" s="266">
        <f t="shared" si="2366"/>
        <v>1</v>
      </c>
      <c r="AF118" s="267">
        <v>5041008</v>
      </c>
      <c r="AG118" s="268">
        <f t="shared" si="2367"/>
        <v>5041008</v>
      </c>
      <c r="AH118" s="268">
        <f t="shared" si="2368"/>
        <v>6553310</v>
      </c>
      <c r="AI118" s="269" t="str">
        <f t="shared" si="2369"/>
        <v>CUMPLE</v>
      </c>
      <c r="AJ118" s="268">
        <f t="shared" si="2370"/>
        <v>6945834</v>
      </c>
      <c r="AK118" s="270">
        <f t="shared" si="2371"/>
        <v>6945834</v>
      </c>
      <c r="AL118" s="356">
        <f t="shared" si="2372"/>
        <v>1</v>
      </c>
      <c r="AM118" s="357"/>
      <c r="AN118" s="358">
        <f t="shared" si="2373"/>
        <v>0</v>
      </c>
      <c r="AO118" s="358">
        <f t="shared" si="2374"/>
        <v>0</v>
      </c>
      <c r="AP118" s="359" t="str">
        <f t="shared" si="2375"/>
        <v>CUMPLE</v>
      </c>
      <c r="AQ118" s="358">
        <f t="shared" si="2376"/>
        <v>0</v>
      </c>
      <c r="AR118" s="360">
        <f t="shared" si="2377"/>
        <v>0</v>
      </c>
      <c r="AS118" s="266">
        <f t="shared" si="2378"/>
        <v>1</v>
      </c>
      <c r="AT118" s="434">
        <v>4921240</v>
      </c>
      <c r="AU118" s="268">
        <f t="shared" si="2379"/>
        <v>4921240</v>
      </c>
      <c r="AV118" s="268">
        <f t="shared" si="2380"/>
        <v>6397612</v>
      </c>
      <c r="AW118" s="269" t="str">
        <f t="shared" si="2381"/>
        <v>CUMPLE</v>
      </c>
      <c r="AX118" s="268">
        <f t="shared" si="2382"/>
        <v>6780809</v>
      </c>
      <c r="AY118" s="270">
        <f t="shared" si="2383"/>
        <v>6780809</v>
      </c>
      <c r="AZ118" s="266">
        <f t="shared" si="2384"/>
        <v>1</v>
      </c>
      <c r="BA118" s="439">
        <v>5178737</v>
      </c>
      <c r="BB118" s="268">
        <f t="shared" si="2385"/>
        <v>5178737</v>
      </c>
      <c r="BC118" s="268">
        <f t="shared" si="2386"/>
        <v>6732358</v>
      </c>
      <c r="BD118" s="269" t="str">
        <f t="shared" si="2387"/>
        <v>CUMPLE</v>
      </c>
      <c r="BE118" s="268">
        <f t="shared" si="2388"/>
        <v>7135606</v>
      </c>
      <c r="BF118" s="270">
        <f t="shared" si="2389"/>
        <v>7135606</v>
      </c>
      <c r="BG118" s="266">
        <f t="shared" si="2390"/>
        <v>1</v>
      </c>
      <c r="BH118" s="196">
        <v>5144440</v>
      </c>
      <c r="BI118" s="268">
        <f t="shared" si="2391"/>
        <v>5144440</v>
      </c>
      <c r="BJ118" s="268">
        <f t="shared" si="2392"/>
        <v>6687772</v>
      </c>
      <c r="BK118" s="269" t="str">
        <f t="shared" si="2393"/>
        <v>CUMPLE</v>
      </c>
      <c r="BL118" s="268">
        <f t="shared" si="2394"/>
        <v>7088349</v>
      </c>
      <c r="BM118" s="270">
        <f t="shared" si="2395"/>
        <v>7088349</v>
      </c>
      <c r="BN118" s="266">
        <f t="shared" si="2396"/>
        <v>1</v>
      </c>
      <c r="BO118" s="196">
        <v>4937572</v>
      </c>
      <c r="BP118" s="268">
        <f t="shared" si="2397"/>
        <v>4937572</v>
      </c>
      <c r="BQ118" s="268">
        <f t="shared" si="2398"/>
        <v>6418844</v>
      </c>
      <c r="BR118" s="269" t="str">
        <f t="shared" si="2399"/>
        <v>CUMPLE</v>
      </c>
      <c r="BS118" s="268">
        <f t="shared" si="2400"/>
        <v>6803313</v>
      </c>
      <c r="BT118" s="270">
        <f t="shared" si="2401"/>
        <v>6803313</v>
      </c>
      <c r="BU118" s="266">
        <f t="shared" si="2402"/>
        <v>1</v>
      </c>
      <c r="BV118" s="441">
        <v>5172198</v>
      </c>
      <c r="BW118" s="268">
        <f t="shared" si="2403"/>
        <v>5172198</v>
      </c>
      <c r="BX118" s="268">
        <f t="shared" si="2404"/>
        <v>6723857</v>
      </c>
      <c r="BY118" s="269" t="str">
        <f t="shared" si="2405"/>
        <v>CUMPLE</v>
      </c>
      <c r="BZ118" s="268">
        <f t="shared" si="2406"/>
        <v>7126596</v>
      </c>
      <c r="CA118" s="270">
        <f t="shared" si="2407"/>
        <v>7126596</v>
      </c>
      <c r="CB118" s="266">
        <f t="shared" si="2408"/>
        <v>1</v>
      </c>
      <c r="CC118" s="267">
        <v>5046450</v>
      </c>
      <c r="CD118" s="268">
        <f t="shared" si="2409"/>
        <v>5046450</v>
      </c>
      <c r="CE118" s="268">
        <f t="shared" si="2410"/>
        <v>6560385</v>
      </c>
      <c r="CF118" s="269" t="str">
        <f t="shared" si="2411"/>
        <v>CUMPLE</v>
      </c>
      <c r="CG118" s="268">
        <f t="shared" si="2412"/>
        <v>6953332</v>
      </c>
      <c r="CH118" s="270">
        <f t="shared" si="2413"/>
        <v>6953332</v>
      </c>
      <c r="CI118" s="266">
        <f t="shared" si="2414"/>
        <v>1</v>
      </c>
      <c r="CJ118" s="267">
        <v>5204323</v>
      </c>
      <c r="CK118" s="268">
        <f t="shared" si="2415"/>
        <v>5204323</v>
      </c>
      <c r="CL118" s="268">
        <f t="shared" si="2416"/>
        <v>6765620</v>
      </c>
      <c r="CM118" s="269" t="str">
        <f t="shared" si="2417"/>
        <v>CUMPLE</v>
      </c>
      <c r="CN118" s="268">
        <f t="shared" si="2418"/>
        <v>7170860</v>
      </c>
      <c r="CO118" s="270">
        <f t="shared" si="2419"/>
        <v>7170860</v>
      </c>
      <c r="CP118" s="266">
        <f t="shared" si="2420"/>
        <v>1</v>
      </c>
      <c r="CQ118" s="267">
        <v>5140086</v>
      </c>
      <c r="CR118" s="268">
        <f t="shared" si="2421"/>
        <v>5140086</v>
      </c>
      <c r="CS118" s="268">
        <f t="shared" si="2422"/>
        <v>6682112</v>
      </c>
      <c r="CT118" s="269" t="str">
        <f t="shared" si="2423"/>
        <v>CUMPLE</v>
      </c>
      <c r="CU118" s="268">
        <f t="shared" si="2424"/>
        <v>7082350</v>
      </c>
      <c r="CV118" s="270">
        <f t="shared" si="2425"/>
        <v>7082350</v>
      </c>
      <c r="CW118" s="266">
        <f t="shared" si="2426"/>
        <v>1</v>
      </c>
      <c r="CX118" s="196">
        <v>5171657</v>
      </c>
      <c r="CY118" s="268">
        <f t="shared" si="2427"/>
        <v>5171657</v>
      </c>
      <c r="CZ118" s="268">
        <f t="shared" si="2428"/>
        <v>6723154</v>
      </c>
      <c r="DA118" s="269" t="str">
        <f t="shared" si="2429"/>
        <v>CUMPLE</v>
      </c>
      <c r="DB118" s="268">
        <f t="shared" si="2430"/>
        <v>7125850</v>
      </c>
      <c r="DC118" s="270">
        <f t="shared" si="2431"/>
        <v>7125850</v>
      </c>
      <c r="DD118" s="266">
        <f t="shared" si="2432"/>
        <v>1</v>
      </c>
      <c r="DE118" s="267">
        <v>5023589</v>
      </c>
      <c r="DF118" s="268">
        <f t="shared" si="2433"/>
        <v>5023589</v>
      </c>
      <c r="DG118" s="268">
        <f t="shared" si="2434"/>
        <v>6530666</v>
      </c>
      <c r="DH118" s="269" t="str">
        <f t="shared" si="2435"/>
        <v>CUMPLE</v>
      </c>
      <c r="DI118" s="268">
        <f t="shared" si="2436"/>
        <v>6921832</v>
      </c>
      <c r="DJ118" s="270">
        <f t="shared" si="2437"/>
        <v>6921832</v>
      </c>
      <c r="DK118" s="266">
        <f t="shared" si="2438"/>
        <v>1</v>
      </c>
      <c r="DL118" s="267">
        <v>5155329</v>
      </c>
      <c r="DM118" s="268">
        <f t="shared" si="2439"/>
        <v>5155329</v>
      </c>
      <c r="DN118" s="268">
        <f t="shared" si="2440"/>
        <v>6701928</v>
      </c>
      <c r="DO118" s="269" t="str">
        <f t="shared" si="2441"/>
        <v>CUMPLE</v>
      </c>
      <c r="DP118" s="268">
        <f t="shared" si="2442"/>
        <v>7103353</v>
      </c>
      <c r="DQ118" s="270">
        <f t="shared" si="2443"/>
        <v>7103353</v>
      </c>
      <c r="DR118" s="356">
        <f t="shared" si="2444"/>
        <v>1</v>
      </c>
      <c r="DS118" s="357"/>
      <c r="DT118" s="358">
        <f t="shared" si="2445"/>
        <v>0</v>
      </c>
      <c r="DU118" s="358">
        <f t="shared" si="2446"/>
        <v>0</v>
      </c>
      <c r="DV118" s="359" t="str">
        <f t="shared" si="2447"/>
        <v>CUMPLE</v>
      </c>
      <c r="DW118" s="358">
        <f t="shared" si="2448"/>
        <v>0</v>
      </c>
      <c r="DX118" s="360">
        <f t="shared" si="2449"/>
        <v>0</v>
      </c>
      <c r="DY118" s="356">
        <f t="shared" si="2450"/>
        <v>1</v>
      </c>
      <c r="DZ118" s="357"/>
      <c r="EA118" s="358">
        <f t="shared" si="2451"/>
        <v>0</v>
      </c>
      <c r="EB118" s="358">
        <f t="shared" si="2452"/>
        <v>0</v>
      </c>
      <c r="EC118" s="359" t="str">
        <f t="shared" si="2453"/>
        <v>CUMPLE</v>
      </c>
      <c r="ED118" s="358">
        <f t="shared" si="2454"/>
        <v>0</v>
      </c>
      <c r="EE118" s="360">
        <f t="shared" si="2455"/>
        <v>0</v>
      </c>
      <c r="EF118" s="266">
        <f t="shared" si="2456"/>
        <v>1</v>
      </c>
      <c r="EG118" s="267">
        <v>5017599</v>
      </c>
      <c r="EH118" s="268">
        <f t="shared" si="2457"/>
        <v>5017599</v>
      </c>
      <c r="EI118" s="268">
        <f t="shared" si="2458"/>
        <v>6522879</v>
      </c>
      <c r="EJ118" s="269" t="str">
        <f t="shared" si="2459"/>
        <v>CUMPLE</v>
      </c>
      <c r="EK118" s="268">
        <f t="shared" si="2460"/>
        <v>6913579</v>
      </c>
      <c r="EL118" s="270">
        <f t="shared" si="2461"/>
        <v>6913579</v>
      </c>
      <c r="EM118" s="356">
        <f t="shared" si="2462"/>
        <v>1</v>
      </c>
      <c r="EN118" s="357"/>
      <c r="EO118" s="358">
        <f t="shared" si="2463"/>
        <v>0</v>
      </c>
      <c r="EP118" s="358">
        <f t="shared" si="2464"/>
        <v>0</v>
      </c>
      <c r="EQ118" s="359" t="str">
        <f t="shared" si="2465"/>
        <v>CUMPLE</v>
      </c>
      <c r="ER118" s="358">
        <f t="shared" si="2466"/>
        <v>0</v>
      </c>
      <c r="ES118" s="360">
        <f t="shared" si="2467"/>
        <v>0</v>
      </c>
      <c r="ET118" s="266">
        <f t="shared" si="2468"/>
        <v>1</v>
      </c>
      <c r="EU118" s="267">
        <v>5280537</v>
      </c>
      <c r="EV118" s="268">
        <f t="shared" si="2469"/>
        <v>5280537</v>
      </c>
      <c r="EW118" s="268">
        <f t="shared" si="2470"/>
        <v>6864698</v>
      </c>
      <c r="EX118" s="269" t="str">
        <f t="shared" si="2471"/>
        <v>CUMPLE</v>
      </c>
      <c r="EY118" s="268">
        <f t="shared" si="2472"/>
        <v>7275872</v>
      </c>
      <c r="EZ118" s="270">
        <f t="shared" si="2473"/>
        <v>7275872</v>
      </c>
      <c r="FA118" s="266">
        <f t="shared" si="2474"/>
        <v>1</v>
      </c>
      <c r="FB118" s="196">
        <v>5164583</v>
      </c>
      <c r="FC118" s="268">
        <f t="shared" si="2475"/>
        <v>5164583</v>
      </c>
      <c r="FD118" s="268">
        <f t="shared" si="2476"/>
        <v>6713958</v>
      </c>
      <c r="FE118" s="269" t="str">
        <f t="shared" si="2477"/>
        <v>CUMPLE</v>
      </c>
      <c r="FF118" s="268">
        <f t="shared" si="2478"/>
        <v>7116103</v>
      </c>
      <c r="FG118" s="270">
        <f t="shared" si="2479"/>
        <v>7116103</v>
      </c>
      <c r="FH118" s="266">
        <f t="shared" si="2480"/>
        <v>1</v>
      </c>
      <c r="FI118" s="267">
        <v>5077161</v>
      </c>
      <c r="FJ118" s="268">
        <f t="shared" si="2481"/>
        <v>5077161</v>
      </c>
      <c r="FK118" s="268">
        <f t="shared" si="2482"/>
        <v>6600309</v>
      </c>
      <c r="FL118" s="269" t="str">
        <f t="shared" si="2483"/>
        <v>CUMPLE</v>
      </c>
      <c r="FM118" s="268">
        <f t="shared" si="2484"/>
        <v>6995648</v>
      </c>
      <c r="FN118" s="270">
        <f t="shared" si="2485"/>
        <v>6995648</v>
      </c>
      <c r="FO118" s="266">
        <f t="shared" si="2486"/>
        <v>1</v>
      </c>
      <c r="FP118" s="267" t="s">
        <v>899</v>
      </c>
      <c r="FQ118" s="268">
        <f t="shared" si="2487"/>
        <v>5036976</v>
      </c>
      <c r="FR118" s="268">
        <f t="shared" si="2488"/>
        <v>6548069</v>
      </c>
      <c r="FS118" s="269" t="str">
        <f t="shared" si="2489"/>
        <v>CUMPLE</v>
      </c>
      <c r="FT118" s="268">
        <f t="shared" si="2490"/>
        <v>6940278</v>
      </c>
      <c r="FU118" s="270">
        <f t="shared" si="2491"/>
        <v>6940278</v>
      </c>
      <c r="FV118" s="266">
        <f t="shared" si="2492"/>
        <v>1</v>
      </c>
      <c r="FW118" s="267">
        <v>5121033</v>
      </c>
      <c r="FX118" s="268">
        <f t="shared" si="2493"/>
        <v>5121033</v>
      </c>
      <c r="FY118" s="268">
        <f t="shared" si="2494"/>
        <v>6657343</v>
      </c>
      <c r="FZ118" s="269" t="str">
        <f t="shared" si="2495"/>
        <v>CUMPLE</v>
      </c>
      <c r="GA118" s="268">
        <f t="shared" si="2496"/>
        <v>7056097</v>
      </c>
      <c r="GB118" s="270">
        <f t="shared" si="2497"/>
        <v>7056097</v>
      </c>
      <c r="GC118" s="356">
        <f t="shared" si="2498"/>
        <v>1</v>
      </c>
      <c r="GD118" s="357"/>
      <c r="GE118" s="358">
        <f t="shared" si="2499"/>
        <v>0</v>
      </c>
      <c r="GF118" s="358">
        <f t="shared" si="2500"/>
        <v>0</v>
      </c>
      <c r="GG118" s="359" t="str">
        <f t="shared" si="2501"/>
        <v>CUMPLE</v>
      </c>
      <c r="GH118" s="358">
        <f t="shared" si="2502"/>
        <v>0</v>
      </c>
      <c r="GI118" s="360">
        <f t="shared" si="2503"/>
        <v>0</v>
      </c>
      <c r="GJ118" s="266">
        <f t="shared" si="2504"/>
        <v>1</v>
      </c>
      <c r="GK118" s="196">
        <v>5179499</v>
      </c>
      <c r="GL118" s="268">
        <f t="shared" si="2505"/>
        <v>5179499</v>
      </c>
      <c r="GM118" s="268">
        <f t="shared" si="2506"/>
        <v>6733349</v>
      </c>
      <c r="GN118" s="269" t="str">
        <f t="shared" si="2507"/>
        <v>CUMPLE</v>
      </c>
      <c r="GO118" s="268">
        <f t="shared" si="2508"/>
        <v>7136656</v>
      </c>
      <c r="GP118" s="270">
        <f t="shared" si="2509"/>
        <v>7136656</v>
      </c>
      <c r="GQ118" s="266">
        <f t="shared" si="2510"/>
        <v>1</v>
      </c>
      <c r="GR118" s="407">
        <v>5190169</v>
      </c>
      <c r="GS118" s="268">
        <f t="shared" si="2511"/>
        <v>5190169</v>
      </c>
      <c r="GT118" s="268">
        <f t="shared" si="2512"/>
        <v>6747220</v>
      </c>
      <c r="GU118" s="269" t="str">
        <f t="shared" si="2513"/>
        <v>CUMPLE</v>
      </c>
      <c r="GV118" s="268">
        <f t="shared" si="2514"/>
        <v>7151357</v>
      </c>
      <c r="GW118" s="270">
        <f t="shared" si="2515"/>
        <v>7151357</v>
      </c>
      <c r="GX118" s="356">
        <f t="shared" si="2516"/>
        <v>1</v>
      </c>
      <c r="GY118" s="357"/>
      <c r="GZ118" s="358">
        <f t="shared" si="2517"/>
        <v>0</v>
      </c>
      <c r="HA118" s="358">
        <f t="shared" si="2518"/>
        <v>0</v>
      </c>
      <c r="HB118" s="359" t="str">
        <f t="shared" si="2519"/>
        <v>CUMPLE</v>
      </c>
      <c r="HC118" s="358">
        <f t="shared" si="2520"/>
        <v>0</v>
      </c>
      <c r="HD118" s="360">
        <f t="shared" si="2521"/>
        <v>0</v>
      </c>
      <c r="HE118" s="266">
        <f t="shared" si="2522"/>
        <v>1</v>
      </c>
      <c r="HF118" s="411">
        <v>5135785</v>
      </c>
      <c r="HG118" s="268">
        <f t="shared" si="2523"/>
        <v>5135785</v>
      </c>
      <c r="HH118" s="268">
        <f t="shared" si="2524"/>
        <v>6676521</v>
      </c>
      <c r="HI118" s="269" t="str">
        <f t="shared" si="2525"/>
        <v>CUMPLE</v>
      </c>
      <c r="HJ118" s="268">
        <f t="shared" si="2526"/>
        <v>7076424</v>
      </c>
      <c r="HK118" s="270">
        <f t="shared" si="2527"/>
        <v>7076424</v>
      </c>
      <c r="HL118" s="266">
        <f t="shared" si="2528"/>
        <v>1</v>
      </c>
      <c r="HM118" s="417">
        <v>5178737</v>
      </c>
      <c r="HN118" s="268">
        <f t="shared" si="2529"/>
        <v>5178737</v>
      </c>
      <c r="HO118" s="268">
        <f t="shared" si="2530"/>
        <v>6732358</v>
      </c>
      <c r="HP118" s="269" t="str">
        <f t="shared" si="2531"/>
        <v>CUMPLE</v>
      </c>
      <c r="HQ118" s="268">
        <f t="shared" si="2532"/>
        <v>7135606</v>
      </c>
      <c r="HR118" s="270">
        <f t="shared" si="2533"/>
        <v>7135606</v>
      </c>
      <c r="HS118" s="266">
        <f t="shared" si="2534"/>
        <v>1</v>
      </c>
      <c r="HT118" s="196">
        <v>5158215</v>
      </c>
      <c r="HU118" s="268">
        <f t="shared" si="2535"/>
        <v>5158215</v>
      </c>
      <c r="HV118" s="268">
        <f t="shared" si="2536"/>
        <v>6705680</v>
      </c>
      <c r="HW118" s="269" t="str">
        <f t="shared" si="2537"/>
        <v>CUMPLE</v>
      </c>
      <c r="HX118" s="268">
        <f t="shared" si="2538"/>
        <v>7107329</v>
      </c>
      <c r="HY118" s="270">
        <f t="shared" si="2539"/>
        <v>7107329</v>
      </c>
      <c r="HZ118" s="356">
        <f t="shared" si="2540"/>
        <v>1</v>
      </c>
      <c r="IA118" s="357"/>
      <c r="IB118" s="358">
        <f t="shared" si="2541"/>
        <v>0</v>
      </c>
      <c r="IC118" s="358">
        <f t="shared" si="2542"/>
        <v>0</v>
      </c>
      <c r="ID118" s="359" t="str">
        <f t="shared" si="2543"/>
        <v>CUMPLE</v>
      </c>
      <c r="IE118" s="358">
        <f t="shared" si="2544"/>
        <v>0</v>
      </c>
      <c r="IF118" s="360">
        <f t="shared" si="2545"/>
        <v>0</v>
      </c>
    </row>
    <row r="119" spans="1:240" ht="30" customHeight="1" x14ac:dyDescent="0.3">
      <c r="A119" s="174"/>
      <c r="B119" s="192">
        <v>11.012</v>
      </c>
      <c r="C119" s="193">
        <v>14697</v>
      </c>
      <c r="D119" s="194" t="s">
        <v>724</v>
      </c>
      <c r="E119" s="193" t="s">
        <v>629</v>
      </c>
      <c r="F119" s="195">
        <v>1</v>
      </c>
      <c r="G119" s="196">
        <v>1320157</v>
      </c>
      <c r="H119" s="197">
        <f t="shared" si="2350"/>
        <v>1716204</v>
      </c>
      <c r="J119" s="356">
        <f t="shared" si="2351"/>
        <v>1</v>
      </c>
      <c r="K119" s="357"/>
      <c r="L119" s="358">
        <f t="shared" si="1732"/>
        <v>0</v>
      </c>
      <c r="M119" s="358">
        <f t="shared" si="1733"/>
        <v>0</v>
      </c>
      <c r="N119" s="359" t="str">
        <f t="shared" si="2352"/>
        <v>CUMPLE</v>
      </c>
      <c r="O119" s="358">
        <f t="shared" si="2353"/>
        <v>0</v>
      </c>
      <c r="P119" s="360">
        <f t="shared" si="1736"/>
        <v>0</v>
      </c>
      <c r="Q119" s="266">
        <f t="shared" si="2354"/>
        <v>1</v>
      </c>
      <c r="R119" s="267">
        <v>1235344</v>
      </c>
      <c r="S119" s="268">
        <f t="shared" si="2355"/>
        <v>1235344</v>
      </c>
      <c r="T119" s="268">
        <f t="shared" si="2356"/>
        <v>1605947</v>
      </c>
      <c r="U119" s="269" t="str">
        <f t="shared" si="2357"/>
        <v>CUMPLE</v>
      </c>
      <c r="V119" s="268">
        <f t="shared" si="2358"/>
        <v>1702138</v>
      </c>
      <c r="W119" s="270">
        <f t="shared" si="2359"/>
        <v>1702138</v>
      </c>
      <c r="X119" s="266">
        <f t="shared" si="2360"/>
        <v>1</v>
      </c>
      <c r="Y119" s="267">
        <v>1320100</v>
      </c>
      <c r="Z119" s="268">
        <f t="shared" si="2361"/>
        <v>1320100</v>
      </c>
      <c r="AA119" s="268">
        <f t="shared" si="2362"/>
        <v>1716130</v>
      </c>
      <c r="AB119" s="269" t="str">
        <f t="shared" si="2363"/>
        <v>CUMPLE</v>
      </c>
      <c r="AC119" s="268">
        <f t="shared" si="2364"/>
        <v>1818921</v>
      </c>
      <c r="AD119" s="270">
        <f t="shared" si="2365"/>
        <v>1818921</v>
      </c>
      <c r="AE119" s="266">
        <f t="shared" si="2366"/>
        <v>1</v>
      </c>
      <c r="AF119" s="267">
        <v>1222465</v>
      </c>
      <c r="AG119" s="268">
        <f t="shared" si="2367"/>
        <v>1222465</v>
      </c>
      <c r="AH119" s="268">
        <f t="shared" si="2368"/>
        <v>1589205</v>
      </c>
      <c r="AI119" s="269" t="str">
        <f t="shared" si="2369"/>
        <v>CUMPLE</v>
      </c>
      <c r="AJ119" s="268">
        <f t="shared" si="2370"/>
        <v>1684393</v>
      </c>
      <c r="AK119" s="270">
        <f t="shared" si="2371"/>
        <v>1684393</v>
      </c>
      <c r="AL119" s="356">
        <f t="shared" si="2372"/>
        <v>1</v>
      </c>
      <c r="AM119" s="357"/>
      <c r="AN119" s="358">
        <f t="shared" si="2373"/>
        <v>0</v>
      </c>
      <c r="AO119" s="358">
        <f t="shared" si="2374"/>
        <v>0</v>
      </c>
      <c r="AP119" s="359" t="str">
        <f t="shared" si="2375"/>
        <v>CUMPLE</v>
      </c>
      <c r="AQ119" s="358">
        <f t="shared" si="2376"/>
        <v>0</v>
      </c>
      <c r="AR119" s="360">
        <f t="shared" si="2377"/>
        <v>0</v>
      </c>
      <c r="AS119" s="266">
        <f t="shared" si="2378"/>
        <v>1</v>
      </c>
      <c r="AT119" s="434">
        <v>1193419</v>
      </c>
      <c r="AU119" s="268">
        <f t="shared" si="2379"/>
        <v>1193419</v>
      </c>
      <c r="AV119" s="268">
        <f t="shared" si="2380"/>
        <v>1551445</v>
      </c>
      <c r="AW119" s="269" t="str">
        <f t="shared" si="2381"/>
        <v>CUMPLE</v>
      </c>
      <c r="AX119" s="268">
        <f t="shared" si="2382"/>
        <v>1644371</v>
      </c>
      <c r="AY119" s="270">
        <f t="shared" si="2383"/>
        <v>1644371</v>
      </c>
      <c r="AZ119" s="266">
        <f t="shared" si="2384"/>
        <v>1</v>
      </c>
      <c r="BA119" s="439">
        <v>1255865</v>
      </c>
      <c r="BB119" s="268">
        <f t="shared" si="2385"/>
        <v>1255865</v>
      </c>
      <c r="BC119" s="268">
        <f t="shared" si="2386"/>
        <v>1632625</v>
      </c>
      <c r="BD119" s="269" t="str">
        <f t="shared" si="2387"/>
        <v>CUMPLE</v>
      </c>
      <c r="BE119" s="268">
        <f t="shared" si="2388"/>
        <v>1730414</v>
      </c>
      <c r="BF119" s="270">
        <f t="shared" si="2389"/>
        <v>1730414</v>
      </c>
      <c r="BG119" s="266">
        <f t="shared" si="2390"/>
        <v>1</v>
      </c>
      <c r="BH119" s="196">
        <v>1247547</v>
      </c>
      <c r="BI119" s="268">
        <f t="shared" si="2391"/>
        <v>1247547</v>
      </c>
      <c r="BJ119" s="268">
        <f t="shared" si="2392"/>
        <v>1621811</v>
      </c>
      <c r="BK119" s="269" t="str">
        <f t="shared" si="2393"/>
        <v>CUMPLE</v>
      </c>
      <c r="BL119" s="268">
        <f t="shared" si="2394"/>
        <v>1718953</v>
      </c>
      <c r="BM119" s="270">
        <f t="shared" si="2395"/>
        <v>1718953</v>
      </c>
      <c r="BN119" s="266">
        <f t="shared" si="2396"/>
        <v>1</v>
      </c>
      <c r="BO119" s="196">
        <v>1197379</v>
      </c>
      <c r="BP119" s="268">
        <f t="shared" si="2397"/>
        <v>1197379</v>
      </c>
      <c r="BQ119" s="268">
        <f t="shared" si="2398"/>
        <v>1556593</v>
      </c>
      <c r="BR119" s="269" t="str">
        <f t="shared" si="2399"/>
        <v>CUMPLE</v>
      </c>
      <c r="BS119" s="268">
        <f t="shared" si="2400"/>
        <v>1649828</v>
      </c>
      <c r="BT119" s="270">
        <f t="shared" si="2401"/>
        <v>1649828</v>
      </c>
      <c r="BU119" s="266">
        <f t="shared" si="2402"/>
        <v>1</v>
      </c>
      <c r="BV119" s="441">
        <v>1254280</v>
      </c>
      <c r="BW119" s="268">
        <f t="shared" si="2403"/>
        <v>1254280</v>
      </c>
      <c r="BX119" s="268">
        <f t="shared" si="2404"/>
        <v>1630564</v>
      </c>
      <c r="BY119" s="269" t="str">
        <f t="shared" si="2405"/>
        <v>CUMPLE</v>
      </c>
      <c r="BZ119" s="268">
        <f t="shared" si="2406"/>
        <v>1728230</v>
      </c>
      <c r="CA119" s="270">
        <f t="shared" si="2407"/>
        <v>1728230</v>
      </c>
      <c r="CB119" s="266">
        <f t="shared" si="2408"/>
        <v>1</v>
      </c>
      <c r="CC119" s="267">
        <v>1223784</v>
      </c>
      <c r="CD119" s="268">
        <f t="shared" si="2409"/>
        <v>1223784</v>
      </c>
      <c r="CE119" s="268">
        <f t="shared" si="2410"/>
        <v>1590919</v>
      </c>
      <c r="CF119" s="269" t="str">
        <f t="shared" si="2411"/>
        <v>CUMPLE</v>
      </c>
      <c r="CG119" s="268">
        <f t="shared" si="2412"/>
        <v>1686210</v>
      </c>
      <c r="CH119" s="270">
        <f t="shared" si="2413"/>
        <v>1686210</v>
      </c>
      <c r="CI119" s="266">
        <f t="shared" si="2414"/>
        <v>1</v>
      </c>
      <c r="CJ119" s="267">
        <v>1262070</v>
      </c>
      <c r="CK119" s="268">
        <f t="shared" si="2415"/>
        <v>1262070</v>
      </c>
      <c r="CL119" s="268">
        <f t="shared" si="2416"/>
        <v>1640691</v>
      </c>
      <c r="CM119" s="269" t="str">
        <f t="shared" si="2417"/>
        <v>CUMPLE</v>
      </c>
      <c r="CN119" s="268">
        <f t="shared" si="2418"/>
        <v>1738963</v>
      </c>
      <c r="CO119" s="270">
        <f t="shared" si="2419"/>
        <v>1738963</v>
      </c>
      <c r="CP119" s="266">
        <f t="shared" si="2420"/>
        <v>1</v>
      </c>
      <c r="CQ119" s="267">
        <v>1246492</v>
      </c>
      <c r="CR119" s="268">
        <f t="shared" si="2421"/>
        <v>1246492</v>
      </c>
      <c r="CS119" s="268">
        <f t="shared" si="2422"/>
        <v>1620440</v>
      </c>
      <c r="CT119" s="269" t="str">
        <f t="shared" si="2423"/>
        <v>CUMPLE</v>
      </c>
      <c r="CU119" s="268">
        <f t="shared" si="2424"/>
        <v>1717499</v>
      </c>
      <c r="CV119" s="270">
        <f t="shared" si="2425"/>
        <v>1717499</v>
      </c>
      <c r="CW119" s="266">
        <f t="shared" si="2426"/>
        <v>1</v>
      </c>
      <c r="CX119" s="196">
        <v>1254146</v>
      </c>
      <c r="CY119" s="268">
        <f t="shared" si="2427"/>
        <v>1254146</v>
      </c>
      <c r="CZ119" s="268">
        <f t="shared" si="2428"/>
        <v>1630390</v>
      </c>
      <c r="DA119" s="269" t="str">
        <f t="shared" si="2429"/>
        <v>CUMPLE</v>
      </c>
      <c r="DB119" s="268">
        <f t="shared" si="2430"/>
        <v>1728045</v>
      </c>
      <c r="DC119" s="270">
        <f t="shared" si="2431"/>
        <v>1728045</v>
      </c>
      <c r="DD119" s="266">
        <f t="shared" si="2432"/>
        <v>1</v>
      </c>
      <c r="DE119" s="267">
        <v>1218242</v>
      </c>
      <c r="DF119" s="268">
        <f t="shared" si="2433"/>
        <v>1218242</v>
      </c>
      <c r="DG119" s="268">
        <f t="shared" si="2434"/>
        <v>1583715</v>
      </c>
      <c r="DH119" s="269" t="str">
        <f t="shared" si="2435"/>
        <v>CUMPLE</v>
      </c>
      <c r="DI119" s="268">
        <f t="shared" si="2436"/>
        <v>1678574</v>
      </c>
      <c r="DJ119" s="270">
        <f t="shared" si="2437"/>
        <v>1678574</v>
      </c>
      <c r="DK119" s="266">
        <f t="shared" si="2438"/>
        <v>1</v>
      </c>
      <c r="DL119" s="267">
        <v>1250189</v>
      </c>
      <c r="DM119" s="268">
        <f t="shared" si="2439"/>
        <v>1250189</v>
      </c>
      <c r="DN119" s="268">
        <f t="shared" si="2440"/>
        <v>1625246</v>
      </c>
      <c r="DO119" s="269" t="str">
        <f t="shared" si="2441"/>
        <v>CUMPLE</v>
      </c>
      <c r="DP119" s="268">
        <f t="shared" si="2442"/>
        <v>1722593</v>
      </c>
      <c r="DQ119" s="270">
        <f t="shared" si="2443"/>
        <v>1722593</v>
      </c>
      <c r="DR119" s="356">
        <f t="shared" si="2444"/>
        <v>1</v>
      </c>
      <c r="DS119" s="357"/>
      <c r="DT119" s="358">
        <f t="shared" si="2445"/>
        <v>0</v>
      </c>
      <c r="DU119" s="358">
        <f t="shared" si="2446"/>
        <v>0</v>
      </c>
      <c r="DV119" s="359" t="str">
        <f t="shared" si="2447"/>
        <v>CUMPLE</v>
      </c>
      <c r="DW119" s="358">
        <f t="shared" si="2448"/>
        <v>0</v>
      </c>
      <c r="DX119" s="360">
        <f t="shared" si="2449"/>
        <v>0</v>
      </c>
      <c r="DY119" s="356">
        <f t="shared" si="2450"/>
        <v>1</v>
      </c>
      <c r="DZ119" s="357"/>
      <c r="EA119" s="358">
        <f t="shared" si="2451"/>
        <v>0</v>
      </c>
      <c r="EB119" s="358">
        <f t="shared" si="2452"/>
        <v>0</v>
      </c>
      <c r="EC119" s="359" t="str">
        <f t="shared" si="2453"/>
        <v>CUMPLE</v>
      </c>
      <c r="ED119" s="358">
        <f t="shared" si="2454"/>
        <v>0</v>
      </c>
      <c r="EE119" s="360">
        <f t="shared" si="2455"/>
        <v>0</v>
      </c>
      <c r="EF119" s="266">
        <f t="shared" si="2456"/>
        <v>1</v>
      </c>
      <c r="EG119" s="267">
        <v>1216789</v>
      </c>
      <c r="EH119" s="268">
        <f t="shared" si="2457"/>
        <v>1216789</v>
      </c>
      <c r="EI119" s="268">
        <f t="shared" si="2458"/>
        <v>1581826</v>
      </c>
      <c r="EJ119" s="269" t="str">
        <f t="shared" si="2459"/>
        <v>CUMPLE</v>
      </c>
      <c r="EK119" s="268">
        <f t="shared" si="2460"/>
        <v>1676572</v>
      </c>
      <c r="EL119" s="270">
        <f t="shared" si="2461"/>
        <v>1676572</v>
      </c>
      <c r="EM119" s="356">
        <f t="shared" si="2462"/>
        <v>1</v>
      </c>
      <c r="EN119" s="357"/>
      <c r="EO119" s="358">
        <f t="shared" si="2463"/>
        <v>0</v>
      </c>
      <c r="EP119" s="358">
        <f t="shared" si="2464"/>
        <v>0</v>
      </c>
      <c r="EQ119" s="359" t="str">
        <f t="shared" si="2465"/>
        <v>CUMPLE</v>
      </c>
      <c r="ER119" s="358">
        <f t="shared" si="2466"/>
        <v>0</v>
      </c>
      <c r="ES119" s="360">
        <f t="shared" si="2467"/>
        <v>0</v>
      </c>
      <c r="ET119" s="266">
        <f t="shared" si="2468"/>
        <v>1</v>
      </c>
      <c r="EU119" s="267">
        <v>1280552</v>
      </c>
      <c r="EV119" s="268">
        <f t="shared" si="2469"/>
        <v>1280552</v>
      </c>
      <c r="EW119" s="268">
        <f t="shared" si="2470"/>
        <v>1664718</v>
      </c>
      <c r="EX119" s="269" t="str">
        <f t="shared" si="2471"/>
        <v>CUMPLE</v>
      </c>
      <c r="EY119" s="268">
        <f t="shared" si="2472"/>
        <v>1764429</v>
      </c>
      <c r="EZ119" s="270">
        <f t="shared" si="2473"/>
        <v>1764429</v>
      </c>
      <c r="FA119" s="266">
        <f t="shared" si="2474"/>
        <v>1</v>
      </c>
      <c r="FB119" s="196">
        <v>1252433</v>
      </c>
      <c r="FC119" s="268">
        <f t="shared" si="2475"/>
        <v>1252433</v>
      </c>
      <c r="FD119" s="268">
        <f t="shared" si="2476"/>
        <v>1628163</v>
      </c>
      <c r="FE119" s="269" t="str">
        <f t="shared" si="2477"/>
        <v>CUMPLE</v>
      </c>
      <c r="FF119" s="268">
        <f t="shared" si="2478"/>
        <v>1725685</v>
      </c>
      <c r="FG119" s="270">
        <f t="shared" si="2479"/>
        <v>1725685</v>
      </c>
      <c r="FH119" s="266">
        <f t="shared" si="2480"/>
        <v>1</v>
      </c>
      <c r="FI119" s="267">
        <v>1231233</v>
      </c>
      <c r="FJ119" s="268">
        <f t="shared" si="2481"/>
        <v>1231233</v>
      </c>
      <c r="FK119" s="268">
        <f t="shared" si="2482"/>
        <v>1600603</v>
      </c>
      <c r="FL119" s="269" t="str">
        <f t="shared" si="2483"/>
        <v>CUMPLE</v>
      </c>
      <c r="FM119" s="268">
        <f t="shared" si="2484"/>
        <v>1696474</v>
      </c>
      <c r="FN119" s="270">
        <f t="shared" si="2485"/>
        <v>1696474</v>
      </c>
      <c r="FO119" s="266">
        <f t="shared" si="2486"/>
        <v>1</v>
      </c>
      <c r="FP119" s="267" t="s">
        <v>900</v>
      </c>
      <c r="FQ119" s="268">
        <f t="shared" si="2487"/>
        <v>1221488</v>
      </c>
      <c r="FR119" s="268">
        <f t="shared" si="2488"/>
        <v>1587934</v>
      </c>
      <c r="FS119" s="269" t="str">
        <f t="shared" si="2489"/>
        <v>CUMPLE</v>
      </c>
      <c r="FT119" s="268">
        <f t="shared" si="2490"/>
        <v>1683047</v>
      </c>
      <c r="FU119" s="270">
        <f t="shared" si="2491"/>
        <v>1683047</v>
      </c>
      <c r="FV119" s="266">
        <f t="shared" si="2492"/>
        <v>1</v>
      </c>
      <c r="FW119" s="267">
        <v>1241872</v>
      </c>
      <c r="FX119" s="268">
        <f t="shared" si="2493"/>
        <v>1241872</v>
      </c>
      <c r="FY119" s="268">
        <f t="shared" si="2494"/>
        <v>1614434</v>
      </c>
      <c r="FZ119" s="269" t="str">
        <f t="shared" si="2495"/>
        <v>CUMPLE</v>
      </c>
      <c r="GA119" s="268">
        <f t="shared" si="2496"/>
        <v>1711133</v>
      </c>
      <c r="GB119" s="270">
        <f t="shared" si="2497"/>
        <v>1711133</v>
      </c>
      <c r="GC119" s="356">
        <f t="shared" si="2498"/>
        <v>1</v>
      </c>
      <c r="GD119" s="357"/>
      <c r="GE119" s="358">
        <f t="shared" si="2499"/>
        <v>0</v>
      </c>
      <c r="GF119" s="358">
        <f t="shared" si="2500"/>
        <v>0</v>
      </c>
      <c r="GG119" s="359" t="str">
        <f t="shared" si="2501"/>
        <v>CUMPLE</v>
      </c>
      <c r="GH119" s="358">
        <f t="shared" si="2502"/>
        <v>0</v>
      </c>
      <c r="GI119" s="360">
        <f t="shared" si="2503"/>
        <v>0</v>
      </c>
      <c r="GJ119" s="266">
        <f t="shared" si="2504"/>
        <v>1</v>
      </c>
      <c r="GK119" s="196">
        <v>1256050</v>
      </c>
      <c r="GL119" s="268">
        <f t="shared" si="2505"/>
        <v>1256050</v>
      </c>
      <c r="GM119" s="268">
        <f t="shared" si="2506"/>
        <v>1632865</v>
      </c>
      <c r="GN119" s="269" t="str">
        <f t="shared" si="2507"/>
        <v>CUMPLE</v>
      </c>
      <c r="GO119" s="268">
        <f t="shared" si="2508"/>
        <v>1730669</v>
      </c>
      <c r="GP119" s="270">
        <f t="shared" si="2509"/>
        <v>1730669</v>
      </c>
      <c r="GQ119" s="266">
        <f t="shared" si="2510"/>
        <v>1</v>
      </c>
      <c r="GR119" s="407">
        <v>1258638</v>
      </c>
      <c r="GS119" s="268">
        <f t="shared" si="2511"/>
        <v>1258638</v>
      </c>
      <c r="GT119" s="268">
        <f t="shared" si="2512"/>
        <v>1636229</v>
      </c>
      <c r="GU119" s="269" t="str">
        <f t="shared" si="2513"/>
        <v>CUMPLE</v>
      </c>
      <c r="GV119" s="268">
        <f t="shared" si="2514"/>
        <v>1734235</v>
      </c>
      <c r="GW119" s="270">
        <f t="shared" si="2515"/>
        <v>1734235</v>
      </c>
      <c r="GX119" s="356">
        <f t="shared" si="2516"/>
        <v>1</v>
      </c>
      <c r="GY119" s="357"/>
      <c r="GZ119" s="358">
        <f t="shared" si="2517"/>
        <v>0</v>
      </c>
      <c r="HA119" s="358">
        <f t="shared" si="2518"/>
        <v>0</v>
      </c>
      <c r="HB119" s="359" t="str">
        <f t="shared" si="2519"/>
        <v>CUMPLE</v>
      </c>
      <c r="HC119" s="358">
        <f t="shared" si="2520"/>
        <v>0</v>
      </c>
      <c r="HD119" s="360">
        <f t="shared" si="2521"/>
        <v>0</v>
      </c>
      <c r="HE119" s="266">
        <f t="shared" si="2522"/>
        <v>1</v>
      </c>
      <c r="HF119" s="411">
        <v>1245449</v>
      </c>
      <c r="HG119" s="268">
        <f t="shared" si="2523"/>
        <v>1245449</v>
      </c>
      <c r="HH119" s="268">
        <f t="shared" si="2524"/>
        <v>1619084</v>
      </c>
      <c r="HI119" s="269" t="str">
        <f t="shared" si="2525"/>
        <v>CUMPLE</v>
      </c>
      <c r="HJ119" s="268">
        <f t="shared" si="2526"/>
        <v>1716062</v>
      </c>
      <c r="HK119" s="270">
        <f t="shared" si="2527"/>
        <v>1716062</v>
      </c>
      <c r="HL119" s="266">
        <f t="shared" si="2528"/>
        <v>1</v>
      </c>
      <c r="HM119" s="417">
        <v>1255865</v>
      </c>
      <c r="HN119" s="268">
        <f t="shared" si="2529"/>
        <v>1255865</v>
      </c>
      <c r="HO119" s="268">
        <f t="shared" si="2530"/>
        <v>1632625</v>
      </c>
      <c r="HP119" s="269" t="str">
        <f t="shared" si="2531"/>
        <v>CUMPLE</v>
      </c>
      <c r="HQ119" s="268">
        <f t="shared" si="2532"/>
        <v>1730414</v>
      </c>
      <c r="HR119" s="270">
        <f t="shared" si="2533"/>
        <v>1730414</v>
      </c>
      <c r="HS119" s="266">
        <f t="shared" si="2534"/>
        <v>1</v>
      </c>
      <c r="HT119" s="196">
        <v>1250889</v>
      </c>
      <c r="HU119" s="268">
        <f t="shared" si="2535"/>
        <v>1250889</v>
      </c>
      <c r="HV119" s="268">
        <f t="shared" si="2536"/>
        <v>1626156</v>
      </c>
      <c r="HW119" s="269" t="str">
        <f t="shared" si="2537"/>
        <v>CUMPLE</v>
      </c>
      <c r="HX119" s="268">
        <f t="shared" si="2538"/>
        <v>1723557</v>
      </c>
      <c r="HY119" s="270">
        <f t="shared" si="2539"/>
        <v>1723557</v>
      </c>
      <c r="HZ119" s="356">
        <f t="shared" si="2540"/>
        <v>1</v>
      </c>
      <c r="IA119" s="357"/>
      <c r="IB119" s="358">
        <f t="shared" si="2541"/>
        <v>0</v>
      </c>
      <c r="IC119" s="358">
        <f t="shared" si="2542"/>
        <v>0</v>
      </c>
      <c r="ID119" s="359" t="str">
        <f t="shared" si="2543"/>
        <v>CUMPLE</v>
      </c>
      <c r="IE119" s="358">
        <f t="shared" si="2544"/>
        <v>0</v>
      </c>
      <c r="IF119" s="360">
        <f t="shared" si="2545"/>
        <v>0</v>
      </c>
    </row>
    <row r="120" spans="1:240" ht="30" customHeight="1" x14ac:dyDescent="0.3">
      <c r="A120" s="174"/>
      <c r="B120" s="192">
        <v>11.013</v>
      </c>
      <c r="C120" s="193">
        <v>14705</v>
      </c>
      <c r="D120" s="194" t="s">
        <v>725</v>
      </c>
      <c r="E120" s="193" t="s">
        <v>629</v>
      </c>
      <c r="F120" s="195">
        <v>1</v>
      </c>
      <c r="G120" s="196">
        <v>6442998</v>
      </c>
      <c r="H120" s="197">
        <f t="shared" si="2350"/>
        <v>8375897</v>
      </c>
      <c r="J120" s="356">
        <f t="shared" si="2351"/>
        <v>1</v>
      </c>
      <c r="K120" s="357"/>
      <c r="L120" s="358">
        <f t="shared" si="1732"/>
        <v>0</v>
      </c>
      <c r="M120" s="358">
        <f t="shared" si="1733"/>
        <v>0</v>
      </c>
      <c r="N120" s="359" t="str">
        <f t="shared" si="2352"/>
        <v>CUMPLE</v>
      </c>
      <c r="O120" s="358">
        <f t="shared" si="2353"/>
        <v>0</v>
      </c>
      <c r="P120" s="360">
        <f t="shared" si="1736"/>
        <v>0</v>
      </c>
      <c r="Q120" s="266">
        <f t="shared" si="2354"/>
        <v>1</v>
      </c>
      <c r="R120" s="267">
        <v>6029070</v>
      </c>
      <c r="S120" s="268">
        <f t="shared" si="2355"/>
        <v>6029070</v>
      </c>
      <c r="T120" s="268">
        <f t="shared" si="2356"/>
        <v>7837791</v>
      </c>
      <c r="U120" s="269" t="str">
        <f t="shared" si="2357"/>
        <v>CUMPLE</v>
      </c>
      <c r="V120" s="268">
        <f t="shared" si="2358"/>
        <v>8307251</v>
      </c>
      <c r="W120" s="270">
        <f t="shared" si="2359"/>
        <v>8307251</v>
      </c>
      <c r="X120" s="266">
        <f t="shared" si="2360"/>
        <v>1</v>
      </c>
      <c r="Y120" s="267">
        <v>6442900</v>
      </c>
      <c r="Z120" s="268">
        <f t="shared" si="2361"/>
        <v>6442900</v>
      </c>
      <c r="AA120" s="268">
        <f t="shared" si="2362"/>
        <v>8375770</v>
      </c>
      <c r="AB120" s="269" t="str">
        <f t="shared" si="2363"/>
        <v>CUMPLE</v>
      </c>
      <c r="AC120" s="268">
        <f t="shared" si="2364"/>
        <v>8877453</v>
      </c>
      <c r="AD120" s="270">
        <f t="shared" si="2365"/>
        <v>8877453</v>
      </c>
      <c r="AE120" s="266">
        <f t="shared" si="2366"/>
        <v>1</v>
      </c>
      <c r="AF120" s="267">
        <v>5966216</v>
      </c>
      <c r="AG120" s="268">
        <f t="shared" si="2367"/>
        <v>5966216</v>
      </c>
      <c r="AH120" s="268">
        <f t="shared" si="2368"/>
        <v>7756081</v>
      </c>
      <c r="AI120" s="269" t="str">
        <f t="shared" si="2369"/>
        <v>CUMPLE</v>
      </c>
      <c r="AJ120" s="268">
        <f t="shared" si="2370"/>
        <v>8220646</v>
      </c>
      <c r="AK120" s="270">
        <f t="shared" si="2371"/>
        <v>8220646</v>
      </c>
      <c r="AL120" s="356">
        <f t="shared" si="2372"/>
        <v>1</v>
      </c>
      <c r="AM120" s="357"/>
      <c r="AN120" s="358">
        <f t="shared" si="2373"/>
        <v>0</v>
      </c>
      <c r="AO120" s="358">
        <f t="shared" si="2374"/>
        <v>0</v>
      </c>
      <c r="AP120" s="359" t="str">
        <f t="shared" si="2375"/>
        <v>CUMPLE</v>
      </c>
      <c r="AQ120" s="358">
        <f t="shared" si="2376"/>
        <v>0</v>
      </c>
      <c r="AR120" s="360">
        <f t="shared" si="2377"/>
        <v>0</v>
      </c>
      <c r="AS120" s="266">
        <f t="shared" si="2378"/>
        <v>1</v>
      </c>
      <c r="AT120" s="434">
        <v>5824467</v>
      </c>
      <c r="AU120" s="268">
        <f t="shared" si="2379"/>
        <v>5824467</v>
      </c>
      <c r="AV120" s="268">
        <f t="shared" si="2380"/>
        <v>7571807</v>
      </c>
      <c r="AW120" s="269" t="str">
        <f t="shared" si="2381"/>
        <v>CUMPLE</v>
      </c>
      <c r="AX120" s="268">
        <f t="shared" si="2382"/>
        <v>8025335</v>
      </c>
      <c r="AY120" s="270">
        <f t="shared" si="2383"/>
        <v>8025335</v>
      </c>
      <c r="AZ120" s="266">
        <f t="shared" si="2384"/>
        <v>1</v>
      </c>
      <c r="BA120" s="439">
        <v>6129224</v>
      </c>
      <c r="BB120" s="268">
        <f t="shared" si="2385"/>
        <v>6129224</v>
      </c>
      <c r="BC120" s="268">
        <f t="shared" si="2386"/>
        <v>7967991</v>
      </c>
      <c r="BD120" s="269" t="str">
        <f t="shared" si="2387"/>
        <v>CUMPLE</v>
      </c>
      <c r="BE120" s="268">
        <f t="shared" si="2388"/>
        <v>8445249</v>
      </c>
      <c r="BF120" s="270">
        <f t="shared" si="2389"/>
        <v>8445249</v>
      </c>
      <c r="BG120" s="266">
        <f t="shared" si="2390"/>
        <v>1</v>
      </c>
      <c r="BH120" s="196">
        <v>6088632</v>
      </c>
      <c r="BI120" s="268">
        <f t="shared" si="2391"/>
        <v>6088632</v>
      </c>
      <c r="BJ120" s="268">
        <f t="shared" si="2392"/>
        <v>7915222</v>
      </c>
      <c r="BK120" s="269" t="str">
        <f t="shared" si="2393"/>
        <v>CUMPLE</v>
      </c>
      <c r="BL120" s="268">
        <f t="shared" si="2394"/>
        <v>8389319</v>
      </c>
      <c r="BM120" s="270">
        <f t="shared" si="2395"/>
        <v>8389319</v>
      </c>
      <c r="BN120" s="266">
        <f t="shared" si="2396"/>
        <v>1</v>
      </c>
      <c r="BO120" s="196">
        <v>5843796</v>
      </c>
      <c r="BP120" s="268">
        <f t="shared" si="2397"/>
        <v>5843796</v>
      </c>
      <c r="BQ120" s="268">
        <f t="shared" si="2398"/>
        <v>7596935</v>
      </c>
      <c r="BR120" s="269" t="str">
        <f t="shared" si="2399"/>
        <v>CUMPLE</v>
      </c>
      <c r="BS120" s="268">
        <f t="shared" si="2400"/>
        <v>8051968</v>
      </c>
      <c r="BT120" s="270">
        <f t="shared" si="2401"/>
        <v>8051968</v>
      </c>
      <c r="BU120" s="266">
        <f t="shared" si="2402"/>
        <v>1</v>
      </c>
      <c r="BV120" s="441">
        <v>6121484</v>
      </c>
      <c r="BW120" s="268">
        <f t="shared" si="2403"/>
        <v>6121484</v>
      </c>
      <c r="BX120" s="268">
        <f t="shared" si="2404"/>
        <v>7957929</v>
      </c>
      <c r="BY120" s="269" t="str">
        <f t="shared" si="2405"/>
        <v>CUMPLE</v>
      </c>
      <c r="BZ120" s="268">
        <f t="shared" si="2406"/>
        <v>8434585</v>
      </c>
      <c r="CA120" s="270">
        <f t="shared" si="2407"/>
        <v>8434585</v>
      </c>
      <c r="CB120" s="266">
        <f t="shared" si="2408"/>
        <v>1</v>
      </c>
      <c r="CC120" s="267">
        <v>5972657</v>
      </c>
      <c r="CD120" s="268">
        <f t="shared" si="2409"/>
        <v>5972657</v>
      </c>
      <c r="CE120" s="268">
        <f t="shared" si="2410"/>
        <v>7764454</v>
      </c>
      <c r="CF120" s="269" t="str">
        <f t="shared" si="2411"/>
        <v>CUMPLE</v>
      </c>
      <c r="CG120" s="268">
        <f t="shared" si="2412"/>
        <v>8229521</v>
      </c>
      <c r="CH120" s="270">
        <f t="shared" si="2413"/>
        <v>8229521</v>
      </c>
      <c r="CI120" s="266">
        <f t="shared" si="2414"/>
        <v>1</v>
      </c>
      <c r="CJ120" s="267">
        <v>6159506</v>
      </c>
      <c r="CK120" s="268">
        <f t="shared" si="2415"/>
        <v>6159506</v>
      </c>
      <c r="CL120" s="268">
        <f t="shared" si="2416"/>
        <v>8007358</v>
      </c>
      <c r="CM120" s="269" t="str">
        <f t="shared" si="2417"/>
        <v>CUMPLE</v>
      </c>
      <c r="CN120" s="268">
        <f t="shared" si="2418"/>
        <v>8486974</v>
      </c>
      <c r="CO120" s="270">
        <f t="shared" si="2419"/>
        <v>8486974</v>
      </c>
      <c r="CP120" s="266">
        <f t="shared" si="2420"/>
        <v>1</v>
      </c>
      <c r="CQ120" s="267">
        <v>6083479</v>
      </c>
      <c r="CR120" s="268">
        <f t="shared" si="2421"/>
        <v>6083479</v>
      </c>
      <c r="CS120" s="268">
        <f t="shared" si="2422"/>
        <v>7908523</v>
      </c>
      <c r="CT120" s="269" t="str">
        <f t="shared" si="2423"/>
        <v>CUMPLE</v>
      </c>
      <c r="CU120" s="268">
        <f t="shared" si="2424"/>
        <v>8382219</v>
      </c>
      <c r="CV120" s="270">
        <f t="shared" si="2425"/>
        <v>8382219</v>
      </c>
      <c r="CW120" s="266">
        <f t="shared" si="2426"/>
        <v>1</v>
      </c>
      <c r="CX120" s="196">
        <v>6120845</v>
      </c>
      <c r="CY120" s="268">
        <f t="shared" si="2427"/>
        <v>6120845</v>
      </c>
      <c r="CZ120" s="268">
        <f t="shared" si="2428"/>
        <v>7957099</v>
      </c>
      <c r="DA120" s="269" t="str">
        <f t="shared" si="2429"/>
        <v>CUMPLE</v>
      </c>
      <c r="DB120" s="268">
        <f t="shared" si="2430"/>
        <v>8433704</v>
      </c>
      <c r="DC120" s="270">
        <f t="shared" si="2431"/>
        <v>8433704</v>
      </c>
      <c r="DD120" s="266">
        <f t="shared" si="2432"/>
        <v>1</v>
      </c>
      <c r="DE120" s="267">
        <v>5945599</v>
      </c>
      <c r="DF120" s="268">
        <f t="shared" si="2433"/>
        <v>5945599</v>
      </c>
      <c r="DG120" s="268">
        <f t="shared" si="2434"/>
        <v>7729279</v>
      </c>
      <c r="DH120" s="269" t="str">
        <f t="shared" si="2435"/>
        <v>CUMPLE</v>
      </c>
      <c r="DI120" s="268">
        <f t="shared" si="2436"/>
        <v>8192239</v>
      </c>
      <c r="DJ120" s="270">
        <f t="shared" si="2437"/>
        <v>8192239</v>
      </c>
      <c r="DK120" s="266">
        <f t="shared" si="2438"/>
        <v>1</v>
      </c>
      <c r="DL120" s="267">
        <v>6101519</v>
      </c>
      <c r="DM120" s="268">
        <f t="shared" si="2439"/>
        <v>6101519</v>
      </c>
      <c r="DN120" s="268">
        <f t="shared" si="2440"/>
        <v>7931975</v>
      </c>
      <c r="DO120" s="269" t="str">
        <f t="shared" si="2441"/>
        <v>CUMPLE</v>
      </c>
      <c r="DP120" s="268">
        <f t="shared" si="2442"/>
        <v>8407076</v>
      </c>
      <c r="DQ120" s="270">
        <f t="shared" si="2443"/>
        <v>8407076</v>
      </c>
      <c r="DR120" s="356">
        <f t="shared" si="2444"/>
        <v>1</v>
      </c>
      <c r="DS120" s="357"/>
      <c r="DT120" s="358">
        <f t="shared" si="2445"/>
        <v>0</v>
      </c>
      <c r="DU120" s="358">
        <f t="shared" si="2446"/>
        <v>0</v>
      </c>
      <c r="DV120" s="359" t="str">
        <f t="shared" si="2447"/>
        <v>CUMPLE</v>
      </c>
      <c r="DW120" s="358">
        <f t="shared" si="2448"/>
        <v>0</v>
      </c>
      <c r="DX120" s="360">
        <f t="shared" si="2449"/>
        <v>0</v>
      </c>
      <c r="DY120" s="356">
        <f t="shared" si="2450"/>
        <v>1</v>
      </c>
      <c r="DZ120" s="357"/>
      <c r="EA120" s="358">
        <f t="shared" si="2451"/>
        <v>0</v>
      </c>
      <c r="EB120" s="358">
        <f t="shared" si="2452"/>
        <v>0</v>
      </c>
      <c r="EC120" s="359" t="str">
        <f t="shared" si="2453"/>
        <v>CUMPLE</v>
      </c>
      <c r="ED120" s="358">
        <f t="shared" si="2454"/>
        <v>0</v>
      </c>
      <c r="EE120" s="360">
        <f t="shared" si="2455"/>
        <v>0</v>
      </c>
      <c r="EF120" s="266">
        <f t="shared" si="2456"/>
        <v>1</v>
      </c>
      <c r="EG120" s="267">
        <v>5938511</v>
      </c>
      <c r="EH120" s="268">
        <f t="shared" si="2457"/>
        <v>5938511</v>
      </c>
      <c r="EI120" s="268">
        <f t="shared" si="2458"/>
        <v>7720064</v>
      </c>
      <c r="EJ120" s="269" t="str">
        <f t="shared" si="2459"/>
        <v>CUMPLE</v>
      </c>
      <c r="EK120" s="268">
        <f t="shared" si="2460"/>
        <v>8182472</v>
      </c>
      <c r="EL120" s="270">
        <f t="shared" si="2461"/>
        <v>8182472</v>
      </c>
      <c r="EM120" s="356">
        <f t="shared" si="2462"/>
        <v>1</v>
      </c>
      <c r="EN120" s="357"/>
      <c r="EO120" s="358">
        <f t="shared" si="2463"/>
        <v>0</v>
      </c>
      <c r="EP120" s="358">
        <f t="shared" si="2464"/>
        <v>0</v>
      </c>
      <c r="EQ120" s="359" t="str">
        <f t="shared" si="2465"/>
        <v>CUMPLE</v>
      </c>
      <c r="ER120" s="358">
        <f t="shared" si="2466"/>
        <v>0</v>
      </c>
      <c r="ES120" s="360">
        <f t="shared" si="2467"/>
        <v>0</v>
      </c>
      <c r="ET120" s="266">
        <f t="shared" si="2468"/>
        <v>1</v>
      </c>
      <c r="EU120" s="267">
        <v>6249708</v>
      </c>
      <c r="EV120" s="268">
        <f t="shared" si="2469"/>
        <v>6249708</v>
      </c>
      <c r="EW120" s="268">
        <f t="shared" si="2470"/>
        <v>8124620</v>
      </c>
      <c r="EX120" s="269" t="str">
        <f t="shared" si="2471"/>
        <v>CUMPLE</v>
      </c>
      <c r="EY120" s="268">
        <f t="shared" si="2472"/>
        <v>8611260</v>
      </c>
      <c r="EZ120" s="270">
        <f t="shared" si="2473"/>
        <v>8611260</v>
      </c>
      <c r="FA120" s="266">
        <f t="shared" si="2474"/>
        <v>1</v>
      </c>
      <c r="FB120" s="196">
        <v>6112472</v>
      </c>
      <c r="FC120" s="268">
        <f t="shared" si="2475"/>
        <v>6112472</v>
      </c>
      <c r="FD120" s="268">
        <f t="shared" si="2476"/>
        <v>7946214</v>
      </c>
      <c r="FE120" s="269" t="str">
        <f t="shared" si="2477"/>
        <v>CUMPLE</v>
      </c>
      <c r="FF120" s="268">
        <f t="shared" si="2478"/>
        <v>8422167</v>
      </c>
      <c r="FG120" s="270">
        <f t="shared" si="2479"/>
        <v>8422167</v>
      </c>
      <c r="FH120" s="266">
        <f t="shared" si="2480"/>
        <v>1</v>
      </c>
      <c r="FI120" s="267">
        <v>6009005</v>
      </c>
      <c r="FJ120" s="268">
        <f t="shared" si="2481"/>
        <v>6009005</v>
      </c>
      <c r="FK120" s="268">
        <f t="shared" si="2482"/>
        <v>7811707</v>
      </c>
      <c r="FL120" s="269" t="str">
        <f t="shared" si="2483"/>
        <v>CUMPLE</v>
      </c>
      <c r="FM120" s="268">
        <f t="shared" si="2484"/>
        <v>8279604</v>
      </c>
      <c r="FN120" s="270">
        <f t="shared" si="2485"/>
        <v>8279604</v>
      </c>
      <c r="FO120" s="266">
        <f t="shared" si="2486"/>
        <v>1</v>
      </c>
      <c r="FP120" s="267" t="s">
        <v>901</v>
      </c>
      <c r="FQ120" s="268">
        <f t="shared" si="2487"/>
        <v>5961445</v>
      </c>
      <c r="FR120" s="268">
        <f t="shared" si="2488"/>
        <v>7749879</v>
      </c>
      <c r="FS120" s="269" t="str">
        <f t="shared" si="2489"/>
        <v>CUMPLE</v>
      </c>
      <c r="FT120" s="268">
        <f t="shared" si="2490"/>
        <v>8214072</v>
      </c>
      <c r="FU120" s="270">
        <f t="shared" si="2491"/>
        <v>8214072</v>
      </c>
      <c r="FV120" s="266">
        <f t="shared" si="2492"/>
        <v>1</v>
      </c>
      <c r="FW120" s="267">
        <v>6060928</v>
      </c>
      <c r="FX120" s="268">
        <f t="shared" si="2493"/>
        <v>6060928</v>
      </c>
      <c r="FY120" s="268">
        <f t="shared" si="2494"/>
        <v>7879206</v>
      </c>
      <c r="FZ120" s="269" t="str">
        <f t="shared" si="2495"/>
        <v>CUMPLE</v>
      </c>
      <c r="GA120" s="268">
        <f t="shared" si="2496"/>
        <v>8351147</v>
      </c>
      <c r="GB120" s="270">
        <f t="shared" si="2497"/>
        <v>8351147</v>
      </c>
      <c r="GC120" s="356">
        <f t="shared" si="2498"/>
        <v>1</v>
      </c>
      <c r="GD120" s="357"/>
      <c r="GE120" s="358">
        <f t="shared" si="2499"/>
        <v>0</v>
      </c>
      <c r="GF120" s="358">
        <f t="shared" si="2500"/>
        <v>0</v>
      </c>
      <c r="GG120" s="359" t="str">
        <f t="shared" si="2501"/>
        <v>CUMPLE</v>
      </c>
      <c r="GH120" s="358">
        <f t="shared" si="2502"/>
        <v>0</v>
      </c>
      <c r="GI120" s="360">
        <f t="shared" si="2503"/>
        <v>0</v>
      </c>
      <c r="GJ120" s="266">
        <f t="shared" si="2504"/>
        <v>1</v>
      </c>
      <c r="GK120" s="196">
        <v>6130126</v>
      </c>
      <c r="GL120" s="268">
        <f t="shared" si="2505"/>
        <v>6130126</v>
      </c>
      <c r="GM120" s="268">
        <f t="shared" si="2506"/>
        <v>7969164</v>
      </c>
      <c r="GN120" s="269" t="str">
        <f t="shared" si="2507"/>
        <v>CUMPLE</v>
      </c>
      <c r="GO120" s="268">
        <f t="shared" si="2508"/>
        <v>8446492</v>
      </c>
      <c r="GP120" s="270">
        <f t="shared" si="2509"/>
        <v>8446492</v>
      </c>
      <c r="GQ120" s="266">
        <f t="shared" si="2510"/>
        <v>1</v>
      </c>
      <c r="GR120" s="407">
        <v>6142754</v>
      </c>
      <c r="GS120" s="268">
        <f t="shared" si="2511"/>
        <v>6142754</v>
      </c>
      <c r="GT120" s="268">
        <f t="shared" si="2512"/>
        <v>7985580</v>
      </c>
      <c r="GU120" s="269" t="str">
        <f t="shared" si="2513"/>
        <v>CUMPLE</v>
      </c>
      <c r="GV120" s="268">
        <f t="shared" si="2514"/>
        <v>8463892</v>
      </c>
      <c r="GW120" s="270">
        <f t="shared" si="2515"/>
        <v>8463892</v>
      </c>
      <c r="GX120" s="356">
        <f t="shared" si="2516"/>
        <v>1</v>
      </c>
      <c r="GY120" s="357"/>
      <c r="GZ120" s="358">
        <f t="shared" si="2517"/>
        <v>0</v>
      </c>
      <c r="HA120" s="358">
        <f t="shared" si="2518"/>
        <v>0</v>
      </c>
      <c r="HB120" s="359" t="str">
        <f t="shared" si="2519"/>
        <v>CUMPLE</v>
      </c>
      <c r="HC120" s="358">
        <f t="shared" si="2520"/>
        <v>0</v>
      </c>
      <c r="HD120" s="360">
        <f t="shared" si="2521"/>
        <v>0</v>
      </c>
      <c r="HE120" s="266">
        <f t="shared" si="2522"/>
        <v>1</v>
      </c>
      <c r="HF120" s="411">
        <v>6078389</v>
      </c>
      <c r="HG120" s="268">
        <f t="shared" si="2523"/>
        <v>6078389</v>
      </c>
      <c r="HH120" s="268">
        <f t="shared" si="2524"/>
        <v>7901906</v>
      </c>
      <c r="HI120" s="269" t="str">
        <f t="shared" si="2525"/>
        <v>CUMPLE</v>
      </c>
      <c r="HJ120" s="268">
        <f t="shared" si="2526"/>
        <v>8375206</v>
      </c>
      <c r="HK120" s="270">
        <f t="shared" si="2527"/>
        <v>8375206</v>
      </c>
      <c r="HL120" s="266">
        <f t="shared" si="2528"/>
        <v>1</v>
      </c>
      <c r="HM120" s="417">
        <v>6129224</v>
      </c>
      <c r="HN120" s="268">
        <f t="shared" si="2529"/>
        <v>6129224</v>
      </c>
      <c r="HO120" s="268">
        <f t="shared" si="2530"/>
        <v>7967991</v>
      </c>
      <c r="HP120" s="269" t="str">
        <f t="shared" si="2531"/>
        <v>CUMPLE</v>
      </c>
      <c r="HQ120" s="268">
        <f t="shared" si="2532"/>
        <v>8445249</v>
      </c>
      <c r="HR120" s="270">
        <f t="shared" si="2533"/>
        <v>8445249</v>
      </c>
      <c r="HS120" s="266">
        <f t="shared" si="2534"/>
        <v>1</v>
      </c>
      <c r="HT120" s="196">
        <v>6104935</v>
      </c>
      <c r="HU120" s="268">
        <f t="shared" si="2535"/>
        <v>6104935</v>
      </c>
      <c r="HV120" s="268">
        <f t="shared" si="2536"/>
        <v>7936416</v>
      </c>
      <c r="HW120" s="269" t="str">
        <f t="shared" si="2537"/>
        <v>CUMPLE</v>
      </c>
      <c r="HX120" s="268">
        <f t="shared" si="2538"/>
        <v>8411782</v>
      </c>
      <c r="HY120" s="270">
        <f t="shared" si="2539"/>
        <v>8411782</v>
      </c>
      <c r="HZ120" s="356">
        <f t="shared" si="2540"/>
        <v>1</v>
      </c>
      <c r="IA120" s="357"/>
      <c r="IB120" s="358">
        <f t="shared" si="2541"/>
        <v>0</v>
      </c>
      <c r="IC120" s="358">
        <f t="shared" si="2542"/>
        <v>0</v>
      </c>
      <c r="ID120" s="359" t="str">
        <f t="shared" si="2543"/>
        <v>CUMPLE</v>
      </c>
      <c r="IE120" s="358">
        <f t="shared" si="2544"/>
        <v>0</v>
      </c>
      <c r="IF120" s="360">
        <f t="shared" si="2545"/>
        <v>0</v>
      </c>
    </row>
    <row r="121" spans="1:240" ht="30" customHeight="1" x14ac:dyDescent="0.3">
      <c r="A121" s="174"/>
      <c r="B121" s="192">
        <v>11.013999999999999</v>
      </c>
      <c r="C121" s="193">
        <v>14714</v>
      </c>
      <c r="D121" s="194" t="s">
        <v>726</v>
      </c>
      <c r="E121" s="193" t="s">
        <v>629</v>
      </c>
      <c r="F121" s="195">
        <v>1</v>
      </c>
      <c r="G121" s="196">
        <v>1353973</v>
      </c>
      <c r="H121" s="197">
        <f t="shared" si="2350"/>
        <v>1760165</v>
      </c>
      <c r="J121" s="356">
        <f t="shared" si="2351"/>
        <v>1</v>
      </c>
      <c r="K121" s="357"/>
      <c r="L121" s="358">
        <f t="shared" si="1732"/>
        <v>0</v>
      </c>
      <c r="M121" s="358">
        <f t="shared" si="1733"/>
        <v>0</v>
      </c>
      <c r="N121" s="359" t="str">
        <f t="shared" si="2352"/>
        <v>CUMPLE</v>
      </c>
      <c r="O121" s="358">
        <f t="shared" si="2353"/>
        <v>0</v>
      </c>
      <c r="P121" s="360">
        <f t="shared" si="1736"/>
        <v>0</v>
      </c>
      <c r="Q121" s="266">
        <f t="shared" si="2354"/>
        <v>1</v>
      </c>
      <c r="R121" s="267">
        <v>1266988</v>
      </c>
      <c r="S121" s="268">
        <f t="shared" si="2355"/>
        <v>1266988</v>
      </c>
      <c r="T121" s="268">
        <f t="shared" si="2356"/>
        <v>1647084</v>
      </c>
      <c r="U121" s="269" t="str">
        <f t="shared" si="2357"/>
        <v>CUMPLE</v>
      </c>
      <c r="V121" s="268">
        <f t="shared" si="2358"/>
        <v>1745740</v>
      </c>
      <c r="W121" s="270">
        <f t="shared" si="2359"/>
        <v>1745740</v>
      </c>
      <c r="X121" s="266">
        <f t="shared" si="2360"/>
        <v>1</v>
      </c>
      <c r="Y121" s="267">
        <v>1353900</v>
      </c>
      <c r="Z121" s="268">
        <f t="shared" si="2361"/>
        <v>1353900</v>
      </c>
      <c r="AA121" s="268">
        <f t="shared" si="2362"/>
        <v>1760070</v>
      </c>
      <c r="AB121" s="269" t="str">
        <f t="shared" si="2363"/>
        <v>CUMPLE</v>
      </c>
      <c r="AC121" s="268">
        <f t="shared" si="2364"/>
        <v>1865493</v>
      </c>
      <c r="AD121" s="270">
        <f t="shared" si="2365"/>
        <v>1865493</v>
      </c>
      <c r="AE121" s="266">
        <f t="shared" si="2366"/>
        <v>1</v>
      </c>
      <c r="AF121" s="267">
        <v>1253779</v>
      </c>
      <c r="AG121" s="268">
        <f t="shared" si="2367"/>
        <v>1253779</v>
      </c>
      <c r="AH121" s="268">
        <f t="shared" si="2368"/>
        <v>1629913</v>
      </c>
      <c r="AI121" s="269" t="str">
        <f t="shared" si="2369"/>
        <v>CUMPLE</v>
      </c>
      <c r="AJ121" s="268">
        <f t="shared" si="2370"/>
        <v>1727539</v>
      </c>
      <c r="AK121" s="270">
        <f t="shared" si="2371"/>
        <v>1727539</v>
      </c>
      <c r="AL121" s="356">
        <f t="shared" si="2372"/>
        <v>1</v>
      </c>
      <c r="AM121" s="357"/>
      <c r="AN121" s="358">
        <f t="shared" si="2373"/>
        <v>0</v>
      </c>
      <c r="AO121" s="358">
        <f t="shared" si="2374"/>
        <v>0</v>
      </c>
      <c r="AP121" s="359" t="str">
        <f t="shared" si="2375"/>
        <v>CUMPLE</v>
      </c>
      <c r="AQ121" s="358">
        <f t="shared" si="2376"/>
        <v>0</v>
      </c>
      <c r="AR121" s="360">
        <f t="shared" si="2377"/>
        <v>0</v>
      </c>
      <c r="AS121" s="266">
        <f t="shared" si="2378"/>
        <v>1</v>
      </c>
      <c r="AT121" s="434">
        <v>1223989</v>
      </c>
      <c r="AU121" s="268">
        <f t="shared" si="2379"/>
        <v>1223989</v>
      </c>
      <c r="AV121" s="268">
        <f t="shared" si="2380"/>
        <v>1591186</v>
      </c>
      <c r="AW121" s="269" t="str">
        <f t="shared" si="2381"/>
        <v>CUMPLE</v>
      </c>
      <c r="AX121" s="268">
        <f t="shared" si="2382"/>
        <v>1686493</v>
      </c>
      <c r="AY121" s="270">
        <f t="shared" si="2383"/>
        <v>1686493</v>
      </c>
      <c r="AZ121" s="266">
        <f t="shared" si="2384"/>
        <v>1</v>
      </c>
      <c r="BA121" s="439">
        <v>1288035</v>
      </c>
      <c r="BB121" s="268">
        <f t="shared" si="2385"/>
        <v>1288035</v>
      </c>
      <c r="BC121" s="268">
        <f t="shared" si="2386"/>
        <v>1674446</v>
      </c>
      <c r="BD121" s="269" t="str">
        <f t="shared" si="2387"/>
        <v>CUMPLE</v>
      </c>
      <c r="BE121" s="268">
        <f t="shared" si="2388"/>
        <v>1774740</v>
      </c>
      <c r="BF121" s="270">
        <f t="shared" si="2389"/>
        <v>1774740</v>
      </c>
      <c r="BG121" s="266">
        <f t="shared" si="2390"/>
        <v>1</v>
      </c>
      <c r="BH121" s="196">
        <v>1279503</v>
      </c>
      <c r="BI121" s="268">
        <f t="shared" si="2391"/>
        <v>1279503</v>
      </c>
      <c r="BJ121" s="268">
        <f t="shared" si="2392"/>
        <v>1663354</v>
      </c>
      <c r="BK121" s="269" t="str">
        <f t="shared" si="2393"/>
        <v>CUMPLE</v>
      </c>
      <c r="BL121" s="268">
        <f t="shared" si="2394"/>
        <v>1762984</v>
      </c>
      <c r="BM121" s="270">
        <f t="shared" si="2395"/>
        <v>1762984</v>
      </c>
      <c r="BN121" s="266">
        <f t="shared" si="2396"/>
        <v>1</v>
      </c>
      <c r="BO121" s="196">
        <v>1228051</v>
      </c>
      <c r="BP121" s="268">
        <f t="shared" si="2397"/>
        <v>1228051</v>
      </c>
      <c r="BQ121" s="268">
        <f t="shared" si="2398"/>
        <v>1596466</v>
      </c>
      <c r="BR121" s="269" t="str">
        <f t="shared" si="2399"/>
        <v>CUMPLE</v>
      </c>
      <c r="BS121" s="268">
        <f t="shared" si="2400"/>
        <v>1692090</v>
      </c>
      <c r="BT121" s="270">
        <f t="shared" si="2401"/>
        <v>1692090</v>
      </c>
      <c r="BU121" s="266">
        <f t="shared" si="2402"/>
        <v>1</v>
      </c>
      <c r="BV121" s="441">
        <v>1286408</v>
      </c>
      <c r="BW121" s="268">
        <f t="shared" si="2403"/>
        <v>1286408</v>
      </c>
      <c r="BX121" s="268">
        <f t="shared" si="2404"/>
        <v>1672330</v>
      </c>
      <c r="BY121" s="269" t="str">
        <f t="shared" si="2405"/>
        <v>CUMPLE</v>
      </c>
      <c r="BZ121" s="268">
        <f t="shared" si="2406"/>
        <v>1772498</v>
      </c>
      <c r="CA121" s="270">
        <f t="shared" si="2407"/>
        <v>1772498</v>
      </c>
      <c r="CB121" s="266">
        <f t="shared" si="2408"/>
        <v>1</v>
      </c>
      <c r="CC121" s="267">
        <v>1255131</v>
      </c>
      <c r="CD121" s="268">
        <f t="shared" si="2409"/>
        <v>1255131</v>
      </c>
      <c r="CE121" s="268">
        <f t="shared" si="2410"/>
        <v>1631670</v>
      </c>
      <c r="CF121" s="269" t="str">
        <f t="shared" si="2411"/>
        <v>CUMPLE</v>
      </c>
      <c r="CG121" s="268">
        <f t="shared" si="2412"/>
        <v>1729402</v>
      </c>
      <c r="CH121" s="270">
        <f t="shared" si="2413"/>
        <v>1729402</v>
      </c>
      <c r="CI121" s="266">
        <f t="shared" si="2414"/>
        <v>1</v>
      </c>
      <c r="CJ121" s="267">
        <v>1294398</v>
      </c>
      <c r="CK121" s="268">
        <f t="shared" si="2415"/>
        <v>1294398</v>
      </c>
      <c r="CL121" s="268">
        <f t="shared" si="2416"/>
        <v>1682717</v>
      </c>
      <c r="CM121" s="269" t="str">
        <f t="shared" si="2417"/>
        <v>CUMPLE</v>
      </c>
      <c r="CN121" s="268">
        <f t="shared" si="2418"/>
        <v>1783507</v>
      </c>
      <c r="CO121" s="270">
        <f t="shared" si="2419"/>
        <v>1783507</v>
      </c>
      <c r="CP121" s="266">
        <f t="shared" si="2420"/>
        <v>1</v>
      </c>
      <c r="CQ121" s="267">
        <v>1278421</v>
      </c>
      <c r="CR121" s="268">
        <f t="shared" si="2421"/>
        <v>1278421</v>
      </c>
      <c r="CS121" s="268">
        <f t="shared" si="2422"/>
        <v>1661947</v>
      </c>
      <c r="CT121" s="269" t="str">
        <f t="shared" si="2423"/>
        <v>CUMPLE</v>
      </c>
      <c r="CU121" s="268">
        <f t="shared" si="2424"/>
        <v>1761493</v>
      </c>
      <c r="CV121" s="270">
        <f t="shared" si="2425"/>
        <v>1761493</v>
      </c>
      <c r="CW121" s="266">
        <f t="shared" si="2426"/>
        <v>1</v>
      </c>
      <c r="CX121" s="196">
        <v>1286271</v>
      </c>
      <c r="CY121" s="268">
        <f t="shared" si="2427"/>
        <v>1286271</v>
      </c>
      <c r="CZ121" s="268">
        <f t="shared" si="2428"/>
        <v>1672152</v>
      </c>
      <c r="DA121" s="269" t="str">
        <f t="shared" si="2429"/>
        <v>CUMPLE</v>
      </c>
      <c r="DB121" s="268">
        <f t="shared" si="2430"/>
        <v>1772309</v>
      </c>
      <c r="DC121" s="270">
        <f t="shared" si="2431"/>
        <v>1772309</v>
      </c>
      <c r="DD121" s="266">
        <f t="shared" si="2432"/>
        <v>1</v>
      </c>
      <c r="DE121" s="267">
        <v>1249447</v>
      </c>
      <c r="DF121" s="268">
        <f t="shared" si="2433"/>
        <v>1249447</v>
      </c>
      <c r="DG121" s="268">
        <f t="shared" si="2434"/>
        <v>1624281</v>
      </c>
      <c r="DH121" s="269" t="str">
        <f t="shared" si="2435"/>
        <v>CUMPLE</v>
      </c>
      <c r="DI121" s="268">
        <f t="shared" si="2436"/>
        <v>1721571</v>
      </c>
      <c r="DJ121" s="270">
        <f t="shared" si="2437"/>
        <v>1721571</v>
      </c>
      <c r="DK121" s="266">
        <f t="shared" si="2438"/>
        <v>1</v>
      </c>
      <c r="DL121" s="267">
        <v>1282212</v>
      </c>
      <c r="DM121" s="268">
        <f t="shared" si="2439"/>
        <v>1282212</v>
      </c>
      <c r="DN121" s="268">
        <f t="shared" si="2440"/>
        <v>1666876</v>
      </c>
      <c r="DO121" s="269" t="str">
        <f t="shared" si="2441"/>
        <v>CUMPLE</v>
      </c>
      <c r="DP121" s="268">
        <f t="shared" si="2442"/>
        <v>1766716</v>
      </c>
      <c r="DQ121" s="270">
        <f t="shared" si="2443"/>
        <v>1766716</v>
      </c>
      <c r="DR121" s="356">
        <f t="shared" si="2444"/>
        <v>1</v>
      </c>
      <c r="DS121" s="357"/>
      <c r="DT121" s="358">
        <f t="shared" si="2445"/>
        <v>0</v>
      </c>
      <c r="DU121" s="358">
        <f t="shared" si="2446"/>
        <v>0</v>
      </c>
      <c r="DV121" s="359" t="str">
        <f t="shared" si="2447"/>
        <v>CUMPLE</v>
      </c>
      <c r="DW121" s="358">
        <f t="shared" si="2448"/>
        <v>0</v>
      </c>
      <c r="DX121" s="360">
        <f t="shared" si="2449"/>
        <v>0</v>
      </c>
      <c r="DY121" s="356">
        <f t="shared" si="2450"/>
        <v>1</v>
      </c>
      <c r="DZ121" s="357"/>
      <c r="EA121" s="358">
        <f t="shared" si="2451"/>
        <v>0</v>
      </c>
      <c r="EB121" s="358">
        <f t="shared" si="2452"/>
        <v>0</v>
      </c>
      <c r="EC121" s="359" t="str">
        <f t="shared" si="2453"/>
        <v>CUMPLE</v>
      </c>
      <c r="ED121" s="358">
        <f t="shared" si="2454"/>
        <v>0</v>
      </c>
      <c r="EE121" s="360">
        <f t="shared" si="2455"/>
        <v>0</v>
      </c>
      <c r="EF121" s="266">
        <f t="shared" si="2456"/>
        <v>1</v>
      </c>
      <c r="EG121" s="267">
        <v>1247957</v>
      </c>
      <c r="EH121" s="268">
        <f t="shared" si="2457"/>
        <v>1247957</v>
      </c>
      <c r="EI121" s="268">
        <f t="shared" si="2458"/>
        <v>1622344</v>
      </c>
      <c r="EJ121" s="269" t="str">
        <f t="shared" si="2459"/>
        <v>CUMPLE</v>
      </c>
      <c r="EK121" s="268">
        <f t="shared" si="2460"/>
        <v>1719518</v>
      </c>
      <c r="EL121" s="270">
        <f t="shared" si="2461"/>
        <v>1719518</v>
      </c>
      <c r="EM121" s="356">
        <f t="shared" si="2462"/>
        <v>1</v>
      </c>
      <c r="EN121" s="357"/>
      <c r="EO121" s="358">
        <f t="shared" si="2463"/>
        <v>0</v>
      </c>
      <c r="EP121" s="358">
        <f t="shared" si="2464"/>
        <v>0</v>
      </c>
      <c r="EQ121" s="359" t="str">
        <f t="shared" si="2465"/>
        <v>CUMPLE</v>
      </c>
      <c r="ER121" s="358">
        <f t="shared" si="2466"/>
        <v>0</v>
      </c>
      <c r="ES121" s="360">
        <f t="shared" si="2467"/>
        <v>0</v>
      </c>
      <c r="ET121" s="266">
        <f t="shared" si="2468"/>
        <v>1</v>
      </c>
      <c r="EU121" s="267">
        <v>1313354</v>
      </c>
      <c r="EV121" s="268">
        <f t="shared" si="2469"/>
        <v>1313354</v>
      </c>
      <c r="EW121" s="268">
        <f t="shared" si="2470"/>
        <v>1707360</v>
      </c>
      <c r="EX121" s="269" t="str">
        <f t="shared" si="2471"/>
        <v>CUMPLE</v>
      </c>
      <c r="EY121" s="268">
        <f t="shared" si="2472"/>
        <v>1809626</v>
      </c>
      <c r="EZ121" s="270">
        <f t="shared" si="2473"/>
        <v>1809626</v>
      </c>
      <c r="FA121" s="266">
        <f t="shared" si="2474"/>
        <v>1</v>
      </c>
      <c r="FB121" s="196">
        <v>1284514</v>
      </c>
      <c r="FC121" s="268">
        <f t="shared" si="2475"/>
        <v>1284514</v>
      </c>
      <c r="FD121" s="268">
        <f t="shared" si="2476"/>
        <v>1669868</v>
      </c>
      <c r="FE121" s="269" t="str">
        <f t="shared" si="2477"/>
        <v>CUMPLE</v>
      </c>
      <c r="FF121" s="268">
        <f t="shared" si="2478"/>
        <v>1769888</v>
      </c>
      <c r="FG121" s="270">
        <f t="shared" si="2479"/>
        <v>1769888</v>
      </c>
      <c r="FH121" s="266">
        <f t="shared" si="2480"/>
        <v>1</v>
      </c>
      <c r="FI121" s="267">
        <v>1262771</v>
      </c>
      <c r="FJ121" s="268">
        <f t="shared" si="2481"/>
        <v>1262771</v>
      </c>
      <c r="FK121" s="268">
        <f t="shared" si="2482"/>
        <v>1641602</v>
      </c>
      <c r="FL121" s="269" t="str">
        <f t="shared" si="2483"/>
        <v>CUMPLE</v>
      </c>
      <c r="FM121" s="268">
        <f t="shared" si="2484"/>
        <v>1739929</v>
      </c>
      <c r="FN121" s="270">
        <f t="shared" si="2485"/>
        <v>1739929</v>
      </c>
      <c r="FO121" s="266">
        <f t="shared" si="2486"/>
        <v>1</v>
      </c>
      <c r="FP121" s="267" t="s">
        <v>902</v>
      </c>
      <c r="FQ121" s="268">
        <f t="shared" si="2487"/>
        <v>1252776</v>
      </c>
      <c r="FR121" s="268">
        <f t="shared" si="2488"/>
        <v>1628609</v>
      </c>
      <c r="FS121" s="269" t="str">
        <f t="shared" si="2489"/>
        <v>CUMPLE</v>
      </c>
      <c r="FT121" s="268">
        <f t="shared" si="2490"/>
        <v>1726157</v>
      </c>
      <c r="FU121" s="270">
        <f t="shared" si="2491"/>
        <v>1726157</v>
      </c>
      <c r="FV121" s="266">
        <f t="shared" si="2492"/>
        <v>1</v>
      </c>
      <c r="FW121" s="267">
        <v>1273682</v>
      </c>
      <c r="FX121" s="268">
        <f t="shared" si="2493"/>
        <v>1273682</v>
      </c>
      <c r="FY121" s="268">
        <f t="shared" si="2494"/>
        <v>1655787</v>
      </c>
      <c r="FZ121" s="269" t="str">
        <f t="shared" si="2495"/>
        <v>CUMPLE</v>
      </c>
      <c r="GA121" s="268">
        <f t="shared" si="2496"/>
        <v>1754963</v>
      </c>
      <c r="GB121" s="270">
        <f t="shared" si="2497"/>
        <v>1754963</v>
      </c>
      <c r="GC121" s="356">
        <f t="shared" si="2498"/>
        <v>1</v>
      </c>
      <c r="GD121" s="357"/>
      <c r="GE121" s="358">
        <f t="shared" si="2499"/>
        <v>0</v>
      </c>
      <c r="GF121" s="358">
        <f t="shared" si="2500"/>
        <v>0</v>
      </c>
      <c r="GG121" s="359" t="str">
        <f t="shared" si="2501"/>
        <v>CUMPLE</v>
      </c>
      <c r="GH121" s="358">
        <f t="shared" si="2502"/>
        <v>0</v>
      </c>
      <c r="GI121" s="360">
        <f t="shared" si="2503"/>
        <v>0</v>
      </c>
      <c r="GJ121" s="266">
        <f t="shared" si="2504"/>
        <v>1</v>
      </c>
      <c r="GK121" s="196">
        <v>1288224</v>
      </c>
      <c r="GL121" s="268">
        <f t="shared" si="2505"/>
        <v>1288224</v>
      </c>
      <c r="GM121" s="268">
        <f t="shared" si="2506"/>
        <v>1674691</v>
      </c>
      <c r="GN121" s="269" t="str">
        <f t="shared" si="2507"/>
        <v>CUMPLE</v>
      </c>
      <c r="GO121" s="268">
        <f t="shared" si="2508"/>
        <v>1775000</v>
      </c>
      <c r="GP121" s="270">
        <f t="shared" si="2509"/>
        <v>1775000</v>
      </c>
      <c r="GQ121" s="266">
        <f t="shared" si="2510"/>
        <v>1</v>
      </c>
      <c r="GR121" s="407">
        <v>1290878</v>
      </c>
      <c r="GS121" s="268">
        <f t="shared" si="2511"/>
        <v>1290878</v>
      </c>
      <c r="GT121" s="268">
        <f t="shared" si="2512"/>
        <v>1678141</v>
      </c>
      <c r="GU121" s="269" t="str">
        <f t="shared" si="2513"/>
        <v>CUMPLE</v>
      </c>
      <c r="GV121" s="268">
        <f t="shared" si="2514"/>
        <v>1778657</v>
      </c>
      <c r="GW121" s="270">
        <f t="shared" si="2515"/>
        <v>1778657</v>
      </c>
      <c r="GX121" s="356">
        <f t="shared" si="2516"/>
        <v>1</v>
      </c>
      <c r="GY121" s="357"/>
      <c r="GZ121" s="358">
        <f t="shared" si="2517"/>
        <v>0</v>
      </c>
      <c r="HA121" s="358">
        <f t="shared" si="2518"/>
        <v>0</v>
      </c>
      <c r="HB121" s="359" t="str">
        <f t="shared" si="2519"/>
        <v>CUMPLE</v>
      </c>
      <c r="HC121" s="358">
        <f t="shared" si="2520"/>
        <v>0</v>
      </c>
      <c r="HD121" s="360">
        <f t="shared" si="2521"/>
        <v>0</v>
      </c>
      <c r="HE121" s="266">
        <f t="shared" si="2522"/>
        <v>1</v>
      </c>
      <c r="HF121" s="411">
        <v>1277352</v>
      </c>
      <c r="HG121" s="268">
        <f t="shared" si="2523"/>
        <v>1277352</v>
      </c>
      <c r="HH121" s="268">
        <f t="shared" si="2524"/>
        <v>1660558</v>
      </c>
      <c r="HI121" s="269" t="str">
        <f t="shared" si="2525"/>
        <v>CUMPLE</v>
      </c>
      <c r="HJ121" s="268">
        <f t="shared" si="2526"/>
        <v>1760020</v>
      </c>
      <c r="HK121" s="270">
        <f t="shared" si="2527"/>
        <v>1760020</v>
      </c>
      <c r="HL121" s="266">
        <f t="shared" si="2528"/>
        <v>1</v>
      </c>
      <c r="HM121" s="417">
        <v>1288035</v>
      </c>
      <c r="HN121" s="268">
        <f t="shared" si="2529"/>
        <v>1288035</v>
      </c>
      <c r="HO121" s="268">
        <f t="shared" si="2530"/>
        <v>1674446</v>
      </c>
      <c r="HP121" s="269" t="str">
        <f t="shared" si="2531"/>
        <v>CUMPLE</v>
      </c>
      <c r="HQ121" s="268">
        <f t="shared" si="2532"/>
        <v>1774740</v>
      </c>
      <c r="HR121" s="270">
        <f t="shared" si="2533"/>
        <v>1774740</v>
      </c>
      <c r="HS121" s="266">
        <f t="shared" si="2534"/>
        <v>1</v>
      </c>
      <c r="HT121" s="196">
        <v>1282930</v>
      </c>
      <c r="HU121" s="268">
        <f t="shared" si="2535"/>
        <v>1282930</v>
      </c>
      <c r="HV121" s="268">
        <f t="shared" si="2536"/>
        <v>1667809</v>
      </c>
      <c r="HW121" s="269" t="str">
        <f t="shared" si="2537"/>
        <v>CUMPLE</v>
      </c>
      <c r="HX121" s="268">
        <f t="shared" si="2538"/>
        <v>1767706</v>
      </c>
      <c r="HY121" s="270">
        <f t="shared" si="2539"/>
        <v>1767706</v>
      </c>
      <c r="HZ121" s="356">
        <f t="shared" si="2540"/>
        <v>1</v>
      </c>
      <c r="IA121" s="357"/>
      <c r="IB121" s="358">
        <f t="shared" si="2541"/>
        <v>0</v>
      </c>
      <c r="IC121" s="358">
        <f t="shared" si="2542"/>
        <v>0</v>
      </c>
      <c r="ID121" s="359" t="str">
        <f t="shared" si="2543"/>
        <v>CUMPLE</v>
      </c>
      <c r="IE121" s="358">
        <f t="shared" si="2544"/>
        <v>0</v>
      </c>
      <c r="IF121" s="360">
        <f t="shared" si="2545"/>
        <v>0</v>
      </c>
    </row>
    <row r="122" spans="1:240" ht="30" customHeight="1" x14ac:dyDescent="0.3">
      <c r="A122" s="174"/>
      <c r="B122" s="192">
        <v>11.015000000000001</v>
      </c>
      <c r="C122" s="193">
        <v>10227</v>
      </c>
      <c r="D122" s="194" t="s">
        <v>727</v>
      </c>
      <c r="E122" s="193" t="s">
        <v>629</v>
      </c>
      <c r="F122" s="195">
        <v>1</v>
      </c>
      <c r="G122" s="196">
        <v>12449116</v>
      </c>
      <c r="H122" s="197">
        <f t="shared" si="2350"/>
        <v>16183851</v>
      </c>
      <c r="J122" s="356">
        <f t="shared" si="2351"/>
        <v>1</v>
      </c>
      <c r="K122" s="357"/>
      <c r="L122" s="358">
        <f t="shared" si="1732"/>
        <v>0</v>
      </c>
      <c r="M122" s="358">
        <f t="shared" si="1733"/>
        <v>0</v>
      </c>
      <c r="N122" s="359" t="str">
        <f t="shared" si="2352"/>
        <v>CUMPLE</v>
      </c>
      <c r="O122" s="358">
        <f t="shared" si="2353"/>
        <v>0</v>
      </c>
      <c r="P122" s="360">
        <f t="shared" si="1736"/>
        <v>0</v>
      </c>
      <c r="Q122" s="266">
        <f t="shared" si="2354"/>
        <v>1</v>
      </c>
      <c r="R122" s="267">
        <v>11649328</v>
      </c>
      <c r="S122" s="268">
        <f t="shared" si="2355"/>
        <v>11649328</v>
      </c>
      <c r="T122" s="268">
        <f t="shared" si="2356"/>
        <v>15144126</v>
      </c>
      <c r="U122" s="269" t="str">
        <f t="shared" si="2357"/>
        <v>CUMPLE</v>
      </c>
      <c r="V122" s="268">
        <f t="shared" si="2358"/>
        <v>16051213</v>
      </c>
      <c r="W122" s="270">
        <f t="shared" si="2359"/>
        <v>16051213</v>
      </c>
      <c r="X122" s="266">
        <f t="shared" si="2360"/>
        <v>1</v>
      </c>
      <c r="Y122" s="267">
        <v>12449100</v>
      </c>
      <c r="Z122" s="268">
        <f t="shared" si="2361"/>
        <v>12449100</v>
      </c>
      <c r="AA122" s="268">
        <f t="shared" si="2362"/>
        <v>16183830</v>
      </c>
      <c r="AB122" s="269" t="str">
        <f t="shared" si="2363"/>
        <v>CUMPLE</v>
      </c>
      <c r="AC122" s="268">
        <f t="shared" si="2364"/>
        <v>17153192</v>
      </c>
      <c r="AD122" s="270">
        <f t="shared" si="2365"/>
        <v>17153192</v>
      </c>
      <c r="AE122" s="266">
        <f t="shared" si="2366"/>
        <v>1</v>
      </c>
      <c r="AF122" s="267">
        <v>11527881</v>
      </c>
      <c r="AG122" s="268">
        <f t="shared" si="2367"/>
        <v>11527881</v>
      </c>
      <c r="AH122" s="268">
        <f t="shared" si="2368"/>
        <v>14986245</v>
      </c>
      <c r="AI122" s="269" t="str">
        <f t="shared" si="2369"/>
        <v>CUMPLE</v>
      </c>
      <c r="AJ122" s="268">
        <f t="shared" si="2370"/>
        <v>15883875</v>
      </c>
      <c r="AK122" s="270">
        <f t="shared" si="2371"/>
        <v>15883875</v>
      </c>
      <c r="AL122" s="356">
        <f t="shared" si="2372"/>
        <v>1</v>
      </c>
      <c r="AM122" s="357"/>
      <c r="AN122" s="358">
        <f t="shared" si="2373"/>
        <v>0</v>
      </c>
      <c r="AO122" s="358">
        <f t="shared" si="2374"/>
        <v>0</v>
      </c>
      <c r="AP122" s="359" t="str">
        <f t="shared" si="2375"/>
        <v>CUMPLE</v>
      </c>
      <c r="AQ122" s="358">
        <f t="shared" si="2376"/>
        <v>0</v>
      </c>
      <c r="AR122" s="360">
        <f t="shared" si="2377"/>
        <v>0</v>
      </c>
      <c r="AS122" s="266">
        <f t="shared" si="2378"/>
        <v>1</v>
      </c>
      <c r="AT122" s="434">
        <v>11253998</v>
      </c>
      <c r="AU122" s="268">
        <f t="shared" si="2379"/>
        <v>11253998</v>
      </c>
      <c r="AV122" s="268">
        <f t="shared" si="2380"/>
        <v>14630197</v>
      </c>
      <c r="AW122" s="269" t="str">
        <f t="shared" si="2381"/>
        <v>CUMPLE</v>
      </c>
      <c r="AX122" s="268">
        <f t="shared" si="2382"/>
        <v>15506501</v>
      </c>
      <c r="AY122" s="270">
        <f t="shared" si="2383"/>
        <v>15506501</v>
      </c>
      <c r="AZ122" s="266">
        <f t="shared" si="2384"/>
        <v>1</v>
      </c>
      <c r="BA122" s="439">
        <v>11842844</v>
      </c>
      <c r="BB122" s="268">
        <f t="shared" si="2385"/>
        <v>11842844</v>
      </c>
      <c r="BC122" s="268">
        <f t="shared" si="2386"/>
        <v>15395697</v>
      </c>
      <c r="BD122" s="269" t="str">
        <f t="shared" si="2387"/>
        <v>CUMPLE</v>
      </c>
      <c r="BE122" s="268">
        <f t="shared" si="2388"/>
        <v>16317852</v>
      </c>
      <c r="BF122" s="270">
        <f t="shared" si="2389"/>
        <v>16317852</v>
      </c>
      <c r="BG122" s="266">
        <f t="shared" si="2390"/>
        <v>1</v>
      </c>
      <c r="BH122" s="196">
        <v>11764414</v>
      </c>
      <c r="BI122" s="268">
        <f t="shared" si="2391"/>
        <v>11764414</v>
      </c>
      <c r="BJ122" s="268">
        <f t="shared" si="2392"/>
        <v>15293738</v>
      </c>
      <c r="BK122" s="269" t="str">
        <f t="shared" si="2393"/>
        <v>CUMPLE</v>
      </c>
      <c r="BL122" s="268">
        <f t="shared" si="2394"/>
        <v>16209786</v>
      </c>
      <c r="BM122" s="270">
        <f t="shared" si="2395"/>
        <v>16209786</v>
      </c>
      <c r="BN122" s="266">
        <f t="shared" si="2396"/>
        <v>1</v>
      </c>
      <c r="BO122" s="196">
        <v>11291345</v>
      </c>
      <c r="BP122" s="268">
        <f t="shared" si="2397"/>
        <v>11291345</v>
      </c>
      <c r="BQ122" s="268">
        <f t="shared" si="2398"/>
        <v>14678749</v>
      </c>
      <c r="BR122" s="269" t="str">
        <f t="shared" si="2399"/>
        <v>CUMPLE</v>
      </c>
      <c r="BS122" s="268">
        <f t="shared" si="2400"/>
        <v>15557960</v>
      </c>
      <c r="BT122" s="270">
        <f t="shared" si="2401"/>
        <v>15557960</v>
      </c>
      <c r="BU122" s="266">
        <f t="shared" si="2402"/>
        <v>1</v>
      </c>
      <c r="BV122" s="441">
        <v>11827890</v>
      </c>
      <c r="BW122" s="268">
        <f t="shared" si="2403"/>
        <v>11827890</v>
      </c>
      <c r="BX122" s="268">
        <f t="shared" si="2404"/>
        <v>15376257</v>
      </c>
      <c r="BY122" s="269" t="str">
        <f t="shared" si="2405"/>
        <v>CUMPLE</v>
      </c>
      <c r="BZ122" s="268">
        <f t="shared" si="2406"/>
        <v>16297247</v>
      </c>
      <c r="CA122" s="270">
        <f t="shared" si="2407"/>
        <v>16297247</v>
      </c>
      <c r="CB122" s="266">
        <f t="shared" si="2408"/>
        <v>1</v>
      </c>
      <c r="CC122" s="267">
        <v>11540329</v>
      </c>
      <c r="CD122" s="268">
        <f t="shared" si="2409"/>
        <v>11540329</v>
      </c>
      <c r="CE122" s="268">
        <f t="shared" si="2410"/>
        <v>15002428</v>
      </c>
      <c r="CF122" s="269" t="str">
        <f t="shared" si="2411"/>
        <v>CUMPLE</v>
      </c>
      <c r="CG122" s="268">
        <f t="shared" si="2412"/>
        <v>15901027</v>
      </c>
      <c r="CH122" s="270">
        <f t="shared" si="2413"/>
        <v>15901027</v>
      </c>
      <c r="CI122" s="266">
        <f t="shared" si="2414"/>
        <v>1</v>
      </c>
      <c r="CJ122" s="267">
        <v>11901355</v>
      </c>
      <c r="CK122" s="268">
        <f t="shared" si="2415"/>
        <v>11901355</v>
      </c>
      <c r="CL122" s="268">
        <f t="shared" si="2416"/>
        <v>15471762</v>
      </c>
      <c r="CM122" s="269" t="str">
        <f t="shared" si="2417"/>
        <v>CUMPLE</v>
      </c>
      <c r="CN122" s="268">
        <f t="shared" si="2418"/>
        <v>16398472</v>
      </c>
      <c r="CO122" s="270">
        <f t="shared" si="2419"/>
        <v>16398472</v>
      </c>
      <c r="CP122" s="266">
        <f t="shared" si="2420"/>
        <v>1</v>
      </c>
      <c r="CQ122" s="267">
        <v>11754455</v>
      </c>
      <c r="CR122" s="268">
        <f t="shared" si="2421"/>
        <v>11754455</v>
      </c>
      <c r="CS122" s="268">
        <f t="shared" si="2422"/>
        <v>15280792</v>
      </c>
      <c r="CT122" s="269" t="str">
        <f t="shared" si="2423"/>
        <v>CUMPLE</v>
      </c>
      <c r="CU122" s="268">
        <f t="shared" si="2424"/>
        <v>16196064</v>
      </c>
      <c r="CV122" s="270">
        <f t="shared" si="2425"/>
        <v>16196064</v>
      </c>
      <c r="CW122" s="266">
        <f t="shared" si="2426"/>
        <v>1</v>
      </c>
      <c r="CX122" s="196">
        <v>11826657</v>
      </c>
      <c r="CY122" s="268">
        <f t="shared" si="2427"/>
        <v>11826657</v>
      </c>
      <c r="CZ122" s="268">
        <f t="shared" si="2428"/>
        <v>15374654</v>
      </c>
      <c r="DA122" s="269" t="str">
        <f t="shared" si="2429"/>
        <v>CUMPLE</v>
      </c>
      <c r="DB122" s="268">
        <f t="shared" si="2430"/>
        <v>16295549</v>
      </c>
      <c r="DC122" s="270">
        <f t="shared" si="2431"/>
        <v>16295549</v>
      </c>
      <c r="DD122" s="266">
        <f t="shared" si="2432"/>
        <v>1</v>
      </c>
      <c r="DE122" s="267">
        <v>11488045</v>
      </c>
      <c r="DF122" s="268">
        <f t="shared" si="2433"/>
        <v>11488045</v>
      </c>
      <c r="DG122" s="268">
        <f t="shared" si="2434"/>
        <v>14934459</v>
      </c>
      <c r="DH122" s="269" t="str">
        <f t="shared" si="2435"/>
        <v>CUMPLE</v>
      </c>
      <c r="DI122" s="268">
        <f t="shared" si="2436"/>
        <v>15828987</v>
      </c>
      <c r="DJ122" s="270">
        <f t="shared" si="2437"/>
        <v>15828987</v>
      </c>
      <c r="DK122" s="266">
        <f t="shared" si="2438"/>
        <v>1</v>
      </c>
      <c r="DL122" s="267">
        <v>11789313</v>
      </c>
      <c r="DM122" s="268">
        <f t="shared" si="2439"/>
        <v>11789313</v>
      </c>
      <c r="DN122" s="268">
        <f t="shared" si="2440"/>
        <v>15326107</v>
      </c>
      <c r="DO122" s="269" t="str">
        <f t="shared" si="2441"/>
        <v>CUMPLE</v>
      </c>
      <c r="DP122" s="268">
        <f t="shared" si="2442"/>
        <v>16244094</v>
      </c>
      <c r="DQ122" s="270">
        <f t="shared" si="2443"/>
        <v>16244094</v>
      </c>
      <c r="DR122" s="356">
        <f t="shared" si="2444"/>
        <v>1</v>
      </c>
      <c r="DS122" s="357"/>
      <c r="DT122" s="358">
        <f t="shared" si="2445"/>
        <v>0</v>
      </c>
      <c r="DU122" s="358">
        <f t="shared" si="2446"/>
        <v>0</v>
      </c>
      <c r="DV122" s="359" t="str">
        <f t="shared" si="2447"/>
        <v>CUMPLE</v>
      </c>
      <c r="DW122" s="358">
        <f t="shared" si="2448"/>
        <v>0</v>
      </c>
      <c r="DX122" s="360">
        <f t="shared" si="2449"/>
        <v>0</v>
      </c>
      <c r="DY122" s="356">
        <f t="shared" si="2450"/>
        <v>1</v>
      </c>
      <c r="DZ122" s="357"/>
      <c r="EA122" s="358">
        <f t="shared" si="2451"/>
        <v>0</v>
      </c>
      <c r="EB122" s="358">
        <f t="shared" si="2452"/>
        <v>0</v>
      </c>
      <c r="EC122" s="359" t="str">
        <f t="shared" si="2453"/>
        <v>CUMPLE</v>
      </c>
      <c r="ED122" s="358">
        <f t="shared" si="2454"/>
        <v>0</v>
      </c>
      <c r="EE122" s="360">
        <f t="shared" si="2455"/>
        <v>0</v>
      </c>
      <c r="EF122" s="266">
        <f t="shared" si="2456"/>
        <v>1</v>
      </c>
      <c r="EG122" s="267">
        <v>11474350</v>
      </c>
      <c r="EH122" s="268">
        <f t="shared" si="2457"/>
        <v>11474350</v>
      </c>
      <c r="EI122" s="268">
        <f t="shared" si="2458"/>
        <v>14916655</v>
      </c>
      <c r="EJ122" s="269" t="str">
        <f t="shared" si="2459"/>
        <v>CUMPLE</v>
      </c>
      <c r="EK122" s="268">
        <f t="shared" si="2460"/>
        <v>15810117</v>
      </c>
      <c r="EL122" s="270">
        <f t="shared" si="2461"/>
        <v>15810117</v>
      </c>
      <c r="EM122" s="356">
        <f t="shared" si="2462"/>
        <v>1</v>
      </c>
      <c r="EN122" s="357"/>
      <c r="EO122" s="358">
        <f t="shared" si="2463"/>
        <v>0</v>
      </c>
      <c r="EP122" s="358">
        <f t="shared" si="2464"/>
        <v>0</v>
      </c>
      <c r="EQ122" s="359" t="str">
        <f t="shared" si="2465"/>
        <v>CUMPLE</v>
      </c>
      <c r="ER122" s="358">
        <f t="shared" si="2466"/>
        <v>0</v>
      </c>
      <c r="ES122" s="360">
        <f t="shared" si="2467"/>
        <v>0</v>
      </c>
      <c r="ET122" s="266">
        <f t="shared" si="2468"/>
        <v>1</v>
      </c>
      <c r="EU122" s="267">
        <v>12075643</v>
      </c>
      <c r="EV122" s="268">
        <f t="shared" si="2469"/>
        <v>12075643</v>
      </c>
      <c r="EW122" s="268">
        <f t="shared" si="2470"/>
        <v>15698336</v>
      </c>
      <c r="EX122" s="269" t="str">
        <f t="shared" si="2471"/>
        <v>CUMPLE</v>
      </c>
      <c r="EY122" s="268">
        <f t="shared" si="2472"/>
        <v>16638618</v>
      </c>
      <c r="EZ122" s="270">
        <f t="shared" si="2473"/>
        <v>16638618</v>
      </c>
      <c r="FA122" s="266">
        <f t="shared" si="2474"/>
        <v>1</v>
      </c>
      <c r="FB122" s="196">
        <v>11810476</v>
      </c>
      <c r="FC122" s="268">
        <f t="shared" si="2475"/>
        <v>11810476</v>
      </c>
      <c r="FD122" s="268">
        <f t="shared" si="2476"/>
        <v>15353619</v>
      </c>
      <c r="FE122" s="269" t="str">
        <f t="shared" si="2477"/>
        <v>CUMPLE</v>
      </c>
      <c r="FF122" s="268">
        <f t="shared" si="2478"/>
        <v>16273253</v>
      </c>
      <c r="FG122" s="270">
        <f t="shared" si="2479"/>
        <v>16273253</v>
      </c>
      <c r="FH122" s="266">
        <f t="shared" si="2480"/>
        <v>1</v>
      </c>
      <c r="FI122" s="267">
        <v>11610558</v>
      </c>
      <c r="FJ122" s="268">
        <f t="shared" si="2481"/>
        <v>11610558</v>
      </c>
      <c r="FK122" s="268">
        <f t="shared" si="2482"/>
        <v>15093725</v>
      </c>
      <c r="FL122" s="269" t="str">
        <f t="shared" si="2483"/>
        <v>CUMPLE</v>
      </c>
      <c r="FM122" s="268">
        <f t="shared" si="2484"/>
        <v>15997793</v>
      </c>
      <c r="FN122" s="270">
        <f t="shared" si="2485"/>
        <v>15997793</v>
      </c>
      <c r="FO122" s="266">
        <f t="shared" si="2486"/>
        <v>1</v>
      </c>
      <c r="FP122" s="267" t="s">
        <v>903</v>
      </c>
      <c r="FQ122" s="268">
        <f t="shared" si="2487"/>
        <v>11518662</v>
      </c>
      <c r="FR122" s="268">
        <f t="shared" si="2488"/>
        <v>14974261</v>
      </c>
      <c r="FS122" s="269" t="str">
        <f t="shared" si="2489"/>
        <v>CUMPLE</v>
      </c>
      <c r="FT122" s="268">
        <f t="shared" si="2490"/>
        <v>15871173</v>
      </c>
      <c r="FU122" s="270">
        <f t="shared" si="2491"/>
        <v>15871173</v>
      </c>
      <c r="FV122" s="266">
        <f t="shared" si="2492"/>
        <v>1</v>
      </c>
      <c r="FW122" s="267">
        <v>11710883</v>
      </c>
      <c r="FX122" s="268">
        <f t="shared" si="2493"/>
        <v>11710883</v>
      </c>
      <c r="FY122" s="268">
        <f t="shared" si="2494"/>
        <v>15224148</v>
      </c>
      <c r="FZ122" s="269" t="str">
        <f t="shared" si="2495"/>
        <v>CUMPLE</v>
      </c>
      <c r="GA122" s="268">
        <f t="shared" si="2496"/>
        <v>16136028</v>
      </c>
      <c r="GB122" s="270">
        <f t="shared" si="2497"/>
        <v>16136028</v>
      </c>
      <c r="GC122" s="356">
        <f t="shared" si="2498"/>
        <v>1</v>
      </c>
      <c r="GD122" s="357"/>
      <c r="GE122" s="358">
        <f t="shared" si="2499"/>
        <v>0</v>
      </c>
      <c r="GF122" s="358">
        <f t="shared" si="2500"/>
        <v>0</v>
      </c>
      <c r="GG122" s="359" t="str">
        <f t="shared" si="2501"/>
        <v>CUMPLE</v>
      </c>
      <c r="GH122" s="358">
        <f t="shared" si="2502"/>
        <v>0</v>
      </c>
      <c r="GI122" s="360">
        <f t="shared" si="2503"/>
        <v>0</v>
      </c>
      <c r="GJ122" s="266">
        <f t="shared" si="2504"/>
        <v>1</v>
      </c>
      <c r="GK122" s="196">
        <v>11844587</v>
      </c>
      <c r="GL122" s="268">
        <f t="shared" si="2505"/>
        <v>11844587</v>
      </c>
      <c r="GM122" s="268">
        <f t="shared" si="2506"/>
        <v>15397963</v>
      </c>
      <c r="GN122" s="269" t="str">
        <f t="shared" si="2507"/>
        <v>CUMPLE</v>
      </c>
      <c r="GO122" s="268">
        <f t="shared" si="2508"/>
        <v>16320254</v>
      </c>
      <c r="GP122" s="270">
        <f t="shared" si="2509"/>
        <v>16320254</v>
      </c>
      <c r="GQ122" s="266">
        <f t="shared" si="2510"/>
        <v>1</v>
      </c>
      <c r="GR122" s="407">
        <v>11868987</v>
      </c>
      <c r="GS122" s="268">
        <f t="shared" si="2511"/>
        <v>11868987</v>
      </c>
      <c r="GT122" s="268">
        <f t="shared" si="2512"/>
        <v>15429683</v>
      </c>
      <c r="GU122" s="269" t="str">
        <f t="shared" si="2513"/>
        <v>CUMPLE</v>
      </c>
      <c r="GV122" s="268">
        <f t="shared" si="2514"/>
        <v>16353874</v>
      </c>
      <c r="GW122" s="270">
        <f t="shared" si="2515"/>
        <v>16353874</v>
      </c>
      <c r="GX122" s="356">
        <f t="shared" si="2516"/>
        <v>1</v>
      </c>
      <c r="GY122" s="357"/>
      <c r="GZ122" s="358">
        <f t="shared" si="2517"/>
        <v>0</v>
      </c>
      <c r="HA122" s="358">
        <f t="shared" si="2518"/>
        <v>0</v>
      </c>
      <c r="HB122" s="359" t="str">
        <f t="shared" si="2519"/>
        <v>CUMPLE</v>
      </c>
      <c r="HC122" s="358">
        <f t="shared" si="2520"/>
        <v>0</v>
      </c>
      <c r="HD122" s="360">
        <f t="shared" si="2521"/>
        <v>0</v>
      </c>
      <c r="HE122" s="266">
        <f t="shared" si="2522"/>
        <v>1</v>
      </c>
      <c r="HF122" s="411">
        <v>11744621</v>
      </c>
      <c r="HG122" s="268">
        <f t="shared" si="2523"/>
        <v>11744621</v>
      </c>
      <c r="HH122" s="268">
        <f t="shared" si="2524"/>
        <v>15268007</v>
      </c>
      <c r="HI122" s="269" t="str">
        <f t="shared" si="2525"/>
        <v>CUMPLE</v>
      </c>
      <c r="HJ122" s="268">
        <f t="shared" si="2526"/>
        <v>16182514</v>
      </c>
      <c r="HK122" s="270">
        <f t="shared" si="2527"/>
        <v>16182514</v>
      </c>
      <c r="HL122" s="266">
        <f t="shared" si="2528"/>
        <v>1</v>
      </c>
      <c r="HM122" s="417">
        <v>11842844</v>
      </c>
      <c r="HN122" s="268">
        <f t="shared" si="2529"/>
        <v>11842844</v>
      </c>
      <c r="HO122" s="268">
        <f t="shared" si="2530"/>
        <v>15395697</v>
      </c>
      <c r="HP122" s="269" t="str">
        <f t="shared" si="2531"/>
        <v>CUMPLE</v>
      </c>
      <c r="HQ122" s="268">
        <f t="shared" si="2532"/>
        <v>16317852</v>
      </c>
      <c r="HR122" s="270">
        <f t="shared" si="2533"/>
        <v>16317852</v>
      </c>
      <c r="HS122" s="266">
        <f t="shared" si="2534"/>
        <v>1</v>
      </c>
      <c r="HT122" s="196">
        <v>11795913</v>
      </c>
      <c r="HU122" s="268">
        <f t="shared" si="2535"/>
        <v>11795913</v>
      </c>
      <c r="HV122" s="268">
        <f t="shared" si="2536"/>
        <v>15334687</v>
      </c>
      <c r="HW122" s="269" t="str">
        <f t="shared" si="2537"/>
        <v>CUMPLE</v>
      </c>
      <c r="HX122" s="268">
        <f t="shared" si="2538"/>
        <v>16253187</v>
      </c>
      <c r="HY122" s="270">
        <f t="shared" si="2539"/>
        <v>16253187</v>
      </c>
      <c r="HZ122" s="356">
        <f t="shared" si="2540"/>
        <v>1</v>
      </c>
      <c r="IA122" s="357"/>
      <c r="IB122" s="358">
        <f t="shared" si="2541"/>
        <v>0</v>
      </c>
      <c r="IC122" s="358">
        <f t="shared" si="2542"/>
        <v>0</v>
      </c>
      <c r="ID122" s="359" t="str">
        <f t="shared" si="2543"/>
        <v>CUMPLE</v>
      </c>
      <c r="IE122" s="358">
        <f t="shared" si="2544"/>
        <v>0</v>
      </c>
      <c r="IF122" s="360">
        <f t="shared" si="2545"/>
        <v>0</v>
      </c>
    </row>
    <row r="123" spans="1:240" ht="30" customHeight="1" x14ac:dyDescent="0.3">
      <c r="A123" s="174"/>
      <c r="B123" s="192">
        <v>11.016</v>
      </c>
      <c r="C123" s="193">
        <v>14887</v>
      </c>
      <c r="D123" s="194" t="s">
        <v>728</v>
      </c>
      <c r="E123" s="193" t="s">
        <v>629</v>
      </c>
      <c r="F123" s="195">
        <v>1</v>
      </c>
      <c r="G123" s="196">
        <v>504931</v>
      </c>
      <c r="H123" s="197">
        <f t="shared" si="2350"/>
        <v>656410</v>
      </c>
      <c r="J123" s="356">
        <f t="shared" si="2351"/>
        <v>1</v>
      </c>
      <c r="K123" s="357"/>
      <c r="L123" s="358">
        <f t="shared" si="1732"/>
        <v>0</v>
      </c>
      <c r="M123" s="358">
        <f t="shared" si="1733"/>
        <v>0</v>
      </c>
      <c r="N123" s="359" t="str">
        <f t="shared" si="2352"/>
        <v>CUMPLE</v>
      </c>
      <c r="O123" s="358">
        <f t="shared" si="2353"/>
        <v>0</v>
      </c>
      <c r="P123" s="360">
        <f t="shared" si="1736"/>
        <v>0</v>
      </c>
      <c r="Q123" s="266">
        <f t="shared" si="2354"/>
        <v>1</v>
      </c>
      <c r="R123" s="267">
        <v>472492</v>
      </c>
      <c r="S123" s="268">
        <f t="shared" si="2355"/>
        <v>472492</v>
      </c>
      <c r="T123" s="268">
        <f t="shared" si="2356"/>
        <v>614240</v>
      </c>
      <c r="U123" s="269" t="str">
        <f t="shared" si="2357"/>
        <v>CUMPLE</v>
      </c>
      <c r="V123" s="268">
        <f t="shared" si="2358"/>
        <v>651031</v>
      </c>
      <c r="W123" s="270">
        <f t="shared" si="2359"/>
        <v>651031</v>
      </c>
      <c r="X123" s="266">
        <f t="shared" si="2360"/>
        <v>1</v>
      </c>
      <c r="Y123" s="267">
        <v>504900</v>
      </c>
      <c r="Z123" s="268">
        <f t="shared" si="2361"/>
        <v>504900</v>
      </c>
      <c r="AA123" s="268">
        <f t="shared" si="2362"/>
        <v>656370</v>
      </c>
      <c r="AB123" s="269" t="str">
        <f t="shared" si="2363"/>
        <v>CUMPLE</v>
      </c>
      <c r="AC123" s="268">
        <f t="shared" si="2364"/>
        <v>695685</v>
      </c>
      <c r="AD123" s="270">
        <f t="shared" si="2365"/>
        <v>695685</v>
      </c>
      <c r="AE123" s="266">
        <f t="shared" si="2366"/>
        <v>1</v>
      </c>
      <c r="AF123" s="267">
        <v>467566</v>
      </c>
      <c r="AG123" s="268">
        <f t="shared" si="2367"/>
        <v>467566</v>
      </c>
      <c r="AH123" s="268">
        <f t="shared" si="2368"/>
        <v>607836</v>
      </c>
      <c r="AI123" s="269" t="str">
        <f t="shared" si="2369"/>
        <v>CUMPLE</v>
      </c>
      <c r="AJ123" s="268">
        <f t="shared" si="2370"/>
        <v>644243</v>
      </c>
      <c r="AK123" s="270">
        <f t="shared" si="2371"/>
        <v>644243</v>
      </c>
      <c r="AL123" s="356">
        <f t="shared" si="2372"/>
        <v>1</v>
      </c>
      <c r="AM123" s="357"/>
      <c r="AN123" s="358">
        <f t="shared" si="2373"/>
        <v>0</v>
      </c>
      <c r="AO123" s="358">
        <f t="shared" si="2374"/>
        <v>0</v>
      </c>
      <c r="AP123" s="359" t="str">
        <f t="shared" si="2375"/>
        <v>CUMPLE</v>
      </c>
      <c r="AQ123" s="358">
        <f t="shared" si="2376"/>
        <v>0</v>
      </c>
      <c r="AR123" s="360">
        <f t="shared" si="2377"/>
        <v>0</v>
      </c>
      <c r="AS123" s="266">
        <f t="shared" si="2378"/>
        <v>1</v>
      </c>
      <c r="AT123" s="434">
        <v>456455</v>
      </c>
      <c r="AU123" s="268">
        <f t="shared" si="2379"/>
        <v>456455</v>
      </c>
      <c r="AV123" s="268">
        <f t="shared" si="2380"/>
        <v>593392</v>
      </c>
      <c r="AW123" s="269" t="str">
        <f t="shared" si="2381"/>
        <v>CUMPLE</v>
      </c>
      <c r="AX123" s="268">
        <f t="shared" si="2382"/>
        <v>628934</v>
      </c>
      <c r="AY123" s="270">
        <f t="shared" si="2383"/>
        <v>628934</v>
      </c>
      <c r="AZ123" s="266">
        <f t="shared" si="2384"/>
        <v>1</v>
      </c>
      <c r="BA123" s="439">
        <v>480341</v>
      </c>
      <c r="BB123" s="268">
        <f t="shared" si="2385"/>
        <v>480341</v>
      </c>
      <c r="BC123" s="268">
        <f t="shared" si="2386"/>
        <v>624443</v>
      </c>
      <c r="BD123" s="269" t="str">
        <f t="shared" si="2387"/>
        <v>CUMPLE</v>
      </c>
      <c r="BE123" s="268">
        <f t="shared" si="2388"/>
        <v>661846</v>
      </c>
      <c r="BF123" s="270">
        <f t="shared" si="2389"/>
        <v>661846</v>
      </c>
      <c r="BG123" s="266">
        <f t="shared" si="2390"/>
        <v>1</v>
      </c>
      <c r="BH123" s="196">
        <v>477159</v>
      </c>
      <c r="BI123" s="268">
        <f t="shared" si="2391"/>
        <v>477159</v>
      </c>
      <c r="BJ123" s="268">
        <f t="shared" si="2392"/>
        <v>620307</v>
      </c>
      <c r="BK123" s="269" t="str">
        <f t="shared" si="2393"/>
        <v>CUMPLE</v>
      </c>
      <c r="BL123" s="268">
        <f t="shared" si="2394"/>
        <v>657461</v>
      </c>
      <c r="BM123" s="270">
        <f t="shared" si="2395"/>
        <v>657461</v>
      </c>
      <c r="BN123" s="266">
        <f t="shared" si="2396"/>
        <v>1</v>
      </c>
      <c r="BO123" s="196">
        <v>457969</v>
      </c>
      <c r="BP123" s="268">
        <f t="shared" si="2397"/>
        <v>457969</v>
      </c>
      <c r="BQ123" s="268">
        <f t="shared" si="2398"/>
        <v>595360</v>
      </c>
      <c r="BR123" s="269" t="str">
        <f t="shared" si="2399"/>
        <v>CUMPLE</v>
      </c>
      <c r="BS123" s="268">
        <f t="shared" si="2400"/>
        <v>631020</v>
      </c>
      <c r="BT123" s="270">
        <f t="shared" si="2401"/>
        <v>631020</v>
      </c>
      <c r="BU123" s="266">
        <f t="shared" si="2402"/>
        <v>1</v>
      </c>
      <c r="BV123" s="441">
        <v>479734</v>
      </c>
      <c r="BW123" s="268">
        <f t="shared" si="2403"/>
        <v>479734</v>
      </c>
      <c r="BX123" s="268">
        <f t="shared" si="2404"/>
        <v>623654</v>
      </c>
      <c r="BY123" s="269" t="str">
        <f t="shared" si="2405"/>
        <v>CUMPLE</v>
      </c>
      <c r="BZ123" s="268">
        <f t="shared" si="2406"/>
        <v>661009</v>
      </c>
      <c r="CA123" s="270">
        <f t="shared" si="2407"/>
        <v>661009</v>
      </c>
      <c r="CB123" s="266">
        <f t="shared" si="2408"/>
        <v>1</v>
      </c>
      <c r="CC123" s="267">
        <v>468069</v>
      </c>
      <c r="CD123" s="268">
        <f t="shared" si="2409"/>
        <v>468069</v>
      </c>
      <c r="CE123" s="268">
        <f t="shared" si="2410"/>
        <v>608490</v>
      </c>
      <c r="CF123" s="269" t="str">
        <f t="shared" si="2411"/>
        <v>CUMPLE</v>
      </c>
      <c r="CG123" s="268">
        <f t="shared" si="2412"/>
        <v>644936</v>
      </c>
      <c r="CH123" s="270">
        <f t="shared" si="2413"/>
        <v>644936</v>
      </c>
      <c r="CI123" s="266">
        <f t="shared" si="2414"/>
        <v>1</v>
      </c>
      <c r="CJ123" s="267">
        <v>482714</v>
      </c>
      <c r="CK123" s="268">
        <f t="shared" si="2415"/>
        <v>482714</v>
      </c>
      <c r="CL123" s="268">
        <f t="shared" si="2416"/>
        <v>627528</v>
      </c>
      <c r="CM123" s="269" t="str">
        <f t="shared" si="2417"/>
        <v>CUMPLE</v>
      </c>
      <c r="CN123" s="268">
        <f t="shared" si="2418"/>
        <v>665115</v>
      </c>
      <c r="CO123" s="270">
        <f t="shared" si="2419"/>
        <v>665115</v>
      </c>
      <c r="CP123" s="266">
        <f t="shared" si="2420"/>
        <v>1</v>
      </c>
      <c r="CQ123" s="267">
        <v>476756</v>
      </c>
      <c r="CR123" s="268">
        <f t="shared" si="2421"/>
        <v>476756</v>
      </c>
      <c r="CS123" s="268">
        <f t="shared" si="2422"/>
        <v>619783</v>
      </c>
      <c r="CT123" s="269" t="str">
        <f t="shared" si="2423"/>
        <v>CUMPLE</v>
      </c>
      <c r="CU123" s="268">
        <f t="shared" si="2424"/>
        <v>656906</v>
      </c>
      <c r="CV123" s="270">
        <f t="shared" si="2425"/>
        <v>656906</v>
      </c>
      <c r="CW123" s="266">
        <f t="shared" si="2426"/>
        <v>1</v>
      </c>
      <c r="CX123" s="196">
        <v>479681</v>
      </c>
      <c r="CY123" s="268">
        <f t="shared" si="2427"/>
        <v>479681</v>
      </c>
      <c r="CZ123" s="268">
        <f t="shared" si="2428"/>
        <v>623585</v>
      </c>
      <c r="DA123" s="269" t="str">
        <f t="shared" si="2429"/>
        <v>CUMPLE</v>
      </c>
      <c r="DB123" s="268">
        <f t="shared" si="2430"/>
        <v>660936</v>
      </c>
      <c r="DC123" s="270">
        <f t="shared" si="2431"/>
        <v>660936</v>
      </c>
      <c r="DD123" s="266">
        <f t="shared" si="2432"/>
        <v>1</v>
      </c>
      <c r="DE123" s="267">
        <v>465950</v>
      </c>
      <c r="DF123" s="268">
        <f t="shared" si="2433"/>
        <v>465950</v>
      </c>
      <c r="DG123" s="268">
        <f t="shared" si="2434"/>
        <v>605735</v>
      </c>
      <c r="DH123" s="269" t="str">
        <f t="shared" si="2435"/>
        <v>CUMPLE</v>
      </c>
      <c r="DI123" s="268">
        <f t="shared" si="2436"/>
        <v>642017</v>
      </c>
      <c r="DJ123" s="270">
        <f t="shared" si="2437"/>
        <v>642017</v>
      </c>
      <c r="DK123" s="266">
        <f t="shared" si="2438"/>
        <v>1</v>
      </c>
      <c r="DL123" s="267">
        <v>478170</v>
      </c>
      <c r="DM123" s="268">
        <f t="shared" si="2439"/>
        <v>478170</v>
      </c>
      <c r="DN123" s="268">
        <f t="shared" si="2440"/>
        <v>621621</v>
      </c>
      <c r="DO123" s="269" t="str">
        <f t="shared" si="2441"/>
        <v>CUMPLE</v>
      </c>
      <c r="DP123" s="268">
        <f t="shared" si="2442"/>
        <v>658854</v>
      </c>
      <c r="DQ123" s="270">
        <f t="shared" si="2443"/>
        <v>658854</v>
      </c>
      <c r="DR123" s="356">
        <f t="shared" si="2444"/>
        <v>1</v>
      </c>
      <c r="DS123" s="357"/>
      <c r="DT123" s="358">
        <f t="shared" si="2445"/>
        <v>0</v>
      </c>
      <c r="DU123" s="358">
        <f t="shared" si="2446"/>
        <v>0</v>
      </c>
      <c r="DV123" s="359" t="str">
        <f t="shared" si="2447"/>
        <v>CUMPLE</v>
      </c>
      <c r="DW123" s="358">
        <f t="shared" si="2448"/>
        <v>0</v>
      </c>
      <c r="DX123" s="360">
        <f t="shared" si="2449"/>
        <v>0</v>
      </c>
      <c r="DY123" s="356">
        <f t="shared" si="2450"/>
        <v>1</v>
      </c>
      <c r="DZ123" s="357"/>
      <c r="EA123" s="358">
        <f t="shared" si="2451"/>
        <v>0</v>
      </c>
      <c r="EB123" s="358">
        <f t="shared" si="2452"/>
        <v>0</v>
      </c>
      <c r="EC123" s="359" t="str">
        <f t="shared" si="2453"/>
        <v>CUMPLE</v>
      </c>
      <c r="ED123" s="358">
        <f t="shared" si="2454"/>
        <v>0</v>
      </c>
      <c r="EE123" s="360">
        <f t="shared" si="2455"/>
        <v>0</v>
      </c>
      <c r="EF123" s="266">
        <f t="shared" si="2456"/>
        <v>1</v>
      </c>
      <c r="EG123" s="267">
        <v>465395</v>
      </c>
      <c r="EH123" s="268">
        <f t="shared" si="2457"/>
        <v>465395</v>
      </c>
      <c r="EI123" s="268">
        <f t="shared" si="2458"/>
        <v>605014</v>
      </c>
      <c r="EJ123" s="269" t="str">
        <f t="shared" si="2459"/>
        <v>CUMPLE</v>
      </c>
      <c r="EK123" s="268">
        <f t="shared" si="2460"/>
        <v>641252</v>
      </c>
      <c r="EL123" s="270">
        <f t="shared" si="2461"/>
        <v>641252</v>
      </c>
      <c r="EM123" s="356">
        <f t="shared" si="2462"/>
        <v>1</v>
      </c>
      <c r="EN123" s="357"/>
      <c r="EO123" s="358">
        <f t="shared" si="2463"/>
        <v>0</v>
      </c>
      <c r="EP123" s="358">
        <f t="shared" si="2464"/>
        <v>0</v>
      </c>
      <c r="EQ123" s="359" t="str">
        <f t="shared" si="2465"/>
        <v>CUMPLE</v>
      </c>
      <c r="ER123" s="358">
        <f t="shared" si="2466"/>
        <v>0</v>
      </c>
      <c r="ES123" s="360">
        <f t="shared" si="2467"/>
        <v>0</v>
      </c>
      <c r="ET123" s="266">
        <f t="shared" si="2468"/>
        <v>1</v>
      </c>
      <c r="EU123" s="267">
        <v>489783</v>
      </c>
      <c r="EV123" s="268">
        <f t="shared" si="2469"/>
        <v>489783</v>
      </c>
      <c r="EW123" s="268">
        <f t="shared" si="2470"/>
        <v>636718</v>
      </c>
      <c r="EX123" s="269" t="str">
        <f t="shared" si="2471"/>
        <v>CUMPLE</v>
      </c>
      <c r="EY123" s="268">
        <f t="shared" si="2472"/>
        <v>674855</v>
      </c>
      <c r="EZ123" s="270">
        <f t="shared" si="2473"/>
        <v>674855</v>
      </c>
      <c r="FA123" s="266">
        <f t="shared" si="2474"/>
        <v>1</v>
      </c>
      <c r="FB123" s="196">
        <v>479028</v>
      </c>
      <c r="FC123" s="268">
        <f t="shared" si="2475"/>
        <v>479028</v>
      </c>
      <c r="FD123" s="268">
        <f t="shared" si="2476"/>
        <v>622736</v>
      </c>
      <c r="FE123" s="269" t="str">
        <f t="shared" si="2477"/>
        <v>CUMPLE</v>
      </c>
      <c r="FF123" s="268">
        <f t="shared" si="2478"/>
        <v>660036</v>
      </c>
      <c r="FG123" s="270">
        <f t="shared" si="2479"/>
        <v>660036</v>
      </c>
      <c r="FH123" s="266">
        <f t="shared" si="2480"/>
        <v>1</v>
      </c>
      <c r="FI123" s="267">
        <v>470919</v>
      </c>
      <c r="FJ123" s="268">
        <f t="shared" si="2481"/>
        <v>470919</v>
      </c>
      <c r="FK123" s="268">
        <f t="shared" si="2482"/>
        <v>612195</v>
      </c>
      <c r="FL123" s="269" t="str">
        <f t="shared" si="2483"/>
        <v>CUMPLE</v>
      </c>
      <c r="FM123" s="268">
        <f t="shared" si="2484"/>
        <v>648863</v>
      </c>
      <c r="FN123" s="270">
        <f t="shared" si="2485"/>
        <v>648863</v>
      </c>
      <c r="FO123" s="266">
        <f t="shared" si="2486"/>
        <v>1</v>
      </c>
      <c r="FP123" s="267" t="s">
        <v>904</v>
      </c>
      <c r="FQ123" s="268">
        <f t="shared" si="2487"/>
        <v>467192</v>
      </c>
      <c r="FR123" s="268">
        <f t="shared" si="2488"/>
        <v>607350</v>
      </c>
      <c r="FS123" s="269" t="str">
        <f t="shared" si="2489"/>
        <v>CUMPLE</v>
      </c>
      <c r="FT123" s="268">
        <f t="shared" si="2490"/>
        <v>643728</v>
      </c>
      <c r="FU123" s="270">
        <f t="shared" si="2491"/>
        <v>643728</v>
      </c>
      <c r="FV123" s="266">
        <f t="shared" si="2492"/>
        <v>1</v>
      </c>
      <c r="FW123" s="267">
        <v>474989</v>
      </c>
      <c r="FX123" s="268">
        <f t="shared" si="2493"/>
        <v>474989</v>
      </c>
      <c r="FY123" s="268">
        <f t="shared" si="2494"/>
        <v>617486</v>
      </c>
      <c r="FZ123" s="269" t="str">
        <f t="shared" si="2495"/>
        <v>CUMPLE</v>
      </c>
      <c r="GA123" s="268">
        <f t="shared" si="2496"/>
        <v>654471</v>
      </c>
      <c r="GB123" s="270">
        <f t="shared" si="2497"/>
        <v>654471</v>
      </c>
      <c r="GC123" s="356">
        <f t="shared" si="2498"/>
        <v>1</v>
      </c>
      <c r="GD123" s="357"/>
      <c r="GE123" s="358">
        <f t="shared" si="2499"/>
        <v>0</v>
      </c>
      <c r="GF123" s="358">
        <f t="shared" si="2500"/>
        <v>0</v>
      </c>
      <c r="GG123" s="359" t="str">
        <f t="shared" si="2501"/>
        <v>CUMPLE</v>
      </c>
      <c r="GH123" s="358">
        <f t="shared" si="2502"/>
        <v>0</v>
      </c>
      <c r="GI123" s="360">
        <f t="shared" si="2503"/>
        <v>0</v>
      </c>
      <c r="GJ123" s="266">
        <f t="shared" si="2504"/>
        <v>1</v>
      </c>
      <c r="GK123" s="196">
        <v>480412</v>
      </c>
      <c r="GL123" s="268">
        <f t="shared" si="2505"/>
        <v>480412</v>
      </c>
      <c r="GM123" s="268">
        <f t="shared" si="2506"/>
        <v>624536</v>
      </c>
      <c r="GN123" s="269" t="str">
        <f t="shared" si="2507"/>
        <v>CUMPLE</v>
      </c>
      <c r="GO123" s="268">
        <f t="shared" si="2508"/>
        <v>661943</v>
      </c>
      <c r="GP123" s="270">
        <f t="shared" si="2509"/>
        <v>661943</v>
      </c>
      <c r="GQ123" s="266">
        <f t="shared" si="2510"/>
        <v>1</v>
      </c>
      <c r="GR123" s="407">
        <v>481401</v>
      </c>
      <c r="GS123" s="268">
        <f t="shared" si="2511"/>
        <v>481401</v>
      </c>
      <c r="GT123" s="268">
        <f t="shared" si="2512"/>
        <v>625821</v>
      </c>
      <c r="GU123" s="269" t="str">
        <f t="shared" si="2513"/>
        <v>CUMPLE</v>
      </c>
      <c r="GV123" s="268">
        <f t="shared" si="2514"/>
        <v>663306</v>
      </c>
      <c r="GW123" s="270">
        <f t="shared" si="2515"/>
        <v>663306</v>
      </c>
      <c r="GX123" s="356">
        <f t="shared" si="2516"/>
        <v>1</v>
      </c>
      <c r="GY123" s="357"/>
      <c r="GZ123" s="358">
        <f t="shared" si="2517"/>
        <v>0</v>
      </c>
      <c r="HA123" s="358">
        <f t="shared" si="2518"/>
        <v>0</v>
      </c>
      <c r="HB123" s="359" t="str">
        <f t="shared" si="2519"/>
        <v>CUMPLE</v>
      </c>
      <c r="HC123" s="358">
        <f t="shared" si="2520"/>
        <v>0</v>
      </c>
      <c r="HD123" s="360">
        <f t="shared" si="2521"/>
        <v>0</v>
      </c>
      <c r="HE123" s="266">
        <f t="shared" si="2522"/>
        <v>1</v>
      </c>
      <c r="HF123" s="411">
        <v>476357</v>
      </c>
      <c r="HG123" s="268">
        <f t="shared" si="2523"/>
        <v>476357</v>
      </c>
      <c r="HH123" s="268">
        <f t="shared" si="2524"/>
        <v>619264</v>
      </c>
      <c r="HI123" s="269" t="str">
        <f t="shared" si="2525"/>
        <v>CUMPLE</v>
      </c>
      <c r="HJ123" s="268">
        <f t="shared" si="2526"/>
        <v>656356</v>
      </c>
      <c r="HK123" s="270">
        <f t="shared" si="2527"/>
        <v>656356</v>
      </c>
      <c r="HL123" s="266">
        <f t="shared" si="2528"/>
        <v>1</v>
      </c>
      <c r="HM123" s="417">
        <v>480341</v>
      </c>
      <c r="HN123" s="268">
        <f t="shared" si="2529"/>
        <v>480341</v>
      </c>
      <c r="HO123" s="268">
        <f t="shared" si="2530"/>
        <v>624443</v>
      </c>
      <c r="HP123" s="269" t="str">
        <f t="shared" si="2531"/>
        <v>CUMPLE</v>
      </c>
      <c r="HQ123" s="268">
        <f t="shared" si="2532"/>
        <v>661846</v>
      </c>
      <c r="HR123" s="270">
        <f t="shared" si="2533"/>
        <v>661846</v>
      </c>
      <c r="HS123" s="266">
        <f t="shared" si="2534"/>
        <v>1</v>
      </c>
      <c r="HT123" s="196">
        <v>478437</v>
      </c>
      <c r="HU123" s="268">
        <f t="shared" si="2535"/>
        <v>478437</v>
      </c>
      <c r="HV123" s="268">
        <f t="shared" si="2536"/>
        <v>621968</v>
      </c>
      <c r="HW123" s="269" t="str">
        <f t="shared" si="2537"/>
        <v>CUMPLE</v>
      </c>
      <c r="HX123" s="268">
        <f t="shared" si="2538"/>
        <v>659222</v>
      </c>
      <c r="HY123" s="270">
        <f t="shared" si="2539"/>
        <v>659222</v>
      </c>
      <c r="HZ123" s="356">
        <f t="shared" si="2540"/>
        <v>1</v>
      </c>
      <c r="IA123" s="357"/>
      <c r="IB123" s="358">
        <f t="shared" si="2541"/>
        <v>0</v>
      </c>
      <c r="IC123" s="358">
        <f t="shared" si="2542"/>
        <v>0</v>
      </c>
      <c r="ID123" s="359" t="str">
        <f t="shared" si="2543"/>
        <v>CUMPLE</v>
      </c>
      <c r="IE123" s="358">
        <f t="shared" si="2544"/>
        <v>0</v>
      </c>
      <c r="IF123" s="360">
        <f t="shared" si="2545"/>
        <v>0</v>
      </c>
    </row>
    <row r="124" spans="1:240" ht="30" customHeight="1" x14ac:dyDescent="0.3">
      <c r="A124" s="174"/>
      <c r="B124" s="192">
        <v>11.016999999999999</v>
      </c>
      <c r="C124" s="193">
        <v>10086</v>
      </c>
      <c r="D124" s="194" t="s">
        <v>729</v>
      </c>
      <c r="E124" s="193" t="s">
        <v>629</v>
      </c>
      <c r="F124" s="195">
        <v>41</v>
      </c>
      <c r="G124" s="196">
        <v>1269991</v>
      </c>
      <c r="H124" s="197">
        <f t="shared" si="2350"/>
        <v>1650988</v>
      </c>
      <c r="J124" s="356">
        <f t="shared" si="2351"/>
        <v>41</v>
      </c>
      <c r="K124" s="357"/>
      <c r="L124" s="358">
        <f t="shared" si="1732"/>
        <v>0</v>
      </c>
      <c r="M124" s="358">
        <f t="shared" si="1733"/>
        <v>0</v>
      </c>
      <c r="N124" s="359" t="str">
        <f t="shared" si="2352"/>
        <v>CUMPLE</v>
      </c>
      <c r="O124" s="358">
        <f t="shared" si="2353"/>
        <v>0</v>
      </c>
      <c r="P124" s="360">
        <f t="shared" si="1736"/>
        <v>0</v>
      </c>
      <c r="Q124" s="266">
        <f t="shared" si="2354"/>
        <v>41</v>
      </c>
      <c r="R124" s="267">
        <v>1188401</v>
      </c>
      <c r="S124" s="268">
        <f t="shared" si="2355"/>
        <v>1188401</v>
      </c>
      <c r="T124" s="268">
        <f t="shared" si="2356"/>
        <v>1544921</v>
      </c>
      <c r="U124" s="269" t="str">
        <f t="shared" si="2357"/>
        <v>CUMPLE</v>
      </c>
      <c r="V124" s="268">
        <f t="shared" si="2358"/>
        <v>1637457</v>
      </c>
      <c r="W124" s="270">
        <f t="shared" si="2359"/>
        <v>67135737</v>
      </c>
      <c r="X124" s="266">
        <f t="shared" si="2360"/>
        <v>41</v>
      </c>
      <c r="Y124" s="267">
        <v>1269900</v>
      </c>
      <c r="Z124" s="268">
        <f t="shared" si="2361"/>
        <v>1269900</v>
      </c>
      <c r="AA124" s="268">
        <f t="shared" si="2362"/>
        <v>1650870</v>
      </c>
      <c r="AB124" s="269" t="str">
        <f t="shared" si="2363"/>
        <v>CUMPLE</v>
      </c>
      <c r="AC124" s="268">
        <f t="shared" si="2364"/>
        <v>1749752</v>
      </c>
      <c r="AD124" s="270">
        <f t="shared" si="2365"/>
        <v>71739832</v>
      </c>
      <c r="AE124" s="266">
        <f t="shared" si="2366"/>
        <v>41</v>
      </c>
      <c r="AF124" s="267">
        <v>1176012</v>
      </c>
      <c r="AG124" s="268">
        <f t="shared" si="2367"/>
        <v>1176012</v>
      </c>
      <c r="AH124" s="268">
        <f t="shared" si="2368"/>
        <v>1528816</v>
      </c>
      <c r="AI124" s="269" t="str">
        <f t="shared" si="2369"/>
        <v>CUMPLE</v>
      </c>
      <c r="AJ124" s="268">
        <f t="shared" si="2370"/>
        <v>1620387</v>
      </c>
      <c r="AK124" s="270">
        <f t="shared" si="2371"/>
        <v>66435867</v>
      </c>
      <c r="AL124" s="356">
        <f t="shared" si="2372"/>
        <v>41</v>
      </c>
      <c r="AM124" s="357"/>
      <c r="AN124" s="358">
        <f t="shared" si="2373"/>
        <v>0</v>
      </c>
      <c r="AO124" s="358">
        <f t="shared" si="2374"/>
        <v>0</v>
      </c>
      <c r="AP124" s="359" t="str">
        <f t="shared" si="2375"/>
        <v>CUMPLE</v>
      </c>
      <c r="AQ124" s="358">
        <f t="shared" si="2376"/>
        <v>0</v>
      </c>
      <c r="AR124" s="360">
        <f t="shared" si="2377"/>
        <v>0</v>
      </c>
      <c r="AS124" s="266">
        <f t="shared" si="2378"/>
        <v>41</v>
      </c>
      <c r="AT124" s="434">
        <v>1148069</v>
      </c>
      <c r="AU124" s="268">
        <f t="shared" si="2379"/>
        <v>1148069</v>
      </c>
      <c r="AV124" s="268">
        <f t="shared" si="2380"/>
        <v>1492490</v>
      </c>
      <c r="AW124" s="269" t="str">
        <f t="shared" si="2381"/>
        <v>CUMPLE</v>
      </c>
      <c r="AX124" s="268">
        <f t="shared" si="2382"/>
        <v>1581885</v>
      </c>
      <c r="AY124" s="270">
        <f t="shared" si="2383"/>
        <v>64857285</v>
      </c>
      <c r="AZ124" s="266">
        <f t="shared" si="2384"/>
        <v>41</v>
      </c>
      <c r="BA124" s="439">
        <v>1208142</v>
      </c>
      <c r="BB124" s="268">
        <f t="shared" si="2385"/>
        <v>1208142</v>
      </c>
      <c r="BC124" s="268">
        <f t="shared" si="2386"/>
        <v>1570585</v>
      </c>
      <c r="BD124" s="269" t="str">
        <f t="shared" si="2387"/>
        <v>CUMPLE</v>
      </c>
      <c r="BE124" s="268">
        <f t="shared" si="2388"/>
        <v>1664658</v>
      </c>
      <c r="BF124" s="270">
        <f t="shared" si="2389"/>
        <v>68250978</v>
      </c>
      <c r="BG124" s="266">
        <f t="shared" si="2390"/>
        <v>41</v>
      </c>
      <c r="BH124" s="196">
        <v>1200140</v>
      </c>
      <c r="BI124" s="268">
        <f t="shared" si="2391"/>
        <v>1200140</v>
      </c>
      <c r="BJ124" s="268">
        <f t="shared" si="2392"/>
        <v>1560182</v>
      </c>
      <c r="BK124" s="269" t="str">
        <f t="shared" si="2393"/>
        <v>CUMPLE</v>
      </c>
      <c r="BL124" s="268">
        <f t="shared" si="2394"/>
        <v>1653632</v>
      </c>
      <c r="BM124" s="270">
        <f t="shared" si="2395"/>
        <v>67798912</v>
      </c>
      <c r="BN124" s="266">
        <f t="shared" si="2396"/>
        <v>41</v>
      </c>
      <c r="BO124" s="196">
        <v>1151879</v>
      </c>
      <c r="BP124" s="268">
        <f t="shared" si="2397"/>
        <v>1151879</v>
      </c>
      <c r="BQ124" s="268">
        <f t="shared" si="2398"/>
        <v>1497443</v>
      </c>
      <c r="BR124" s="269" t="str">
        <f t="shared" si="2399"/>
        <v>CUMPLE</v>
      </c>
      <c r="BS124" s="268">
        <f t="shared" si="2400"/>
        <v>1587135</v>
      </c>
      <c r="BT124" s="270">
        <f t="shared" si="2401"/>
        <v>65072535</v>
      </c>
      <c r="BU124" s="266">
        <f t="shared" si="2402"/>
        <v>41</v>
      </c>
      <c r="BV124" s="441">
        <v>1206617</v>
      </c>
      <c r="BW124" s="268">
        <f t="shared" si="2403"/>
        <v>1206617</v>
      </c>
      <c r="BX124" s="268">
        <f t="shared" si="2404"/>
        <v>1568602</v>
      </c>
      <c r="BY124" s="269" t="str">
        <f t="shared" si="2405"/>
        <v>CUMPLE</v>
      </c>
      <c r="BZ124" s="268">
        <f t="shared" si="2406"/>
        <v>1662557</v>
      </c>
      <c r="CA124" s="270">
        <f t="shared" si="2407"/>
        <v>68164837</v>
      </c>
      <c r="CB124" s="266">
        <f t="shared" si="2408"/>
        <v>41</v>
      </c>
      <c r="CC124" s="267">
        <v>1177280</v>
      </c>
      <c r="CD124" s="268">
        <f t="shared" si="2409"/>
        <v>1177280</v>
      </c>
      <c r="CE124" s="268">
        <f t="shared" si="2410"/>
        <v>1530464</v>
      </c>
      <c r="CF124" s="269" t="str">
        <f t="shared" si="2411"/>
        <v>CUMPLE</v>
      </c>
      <c r="CG124" s="268">
        <f t="shared" si="2412"/>
        <v>1622134</v>
      </c>
      <c r="CH124" s="270">
        <f t="shared" si="2413"/>
        <v>66507494</v>
      </c>
      <c r="CI124" s="266">
        <f t="shared" si="2414"/>
        <v>41</v>
      </c>
      <c r="CJ124" s="267">
        <v>1214111</v>
      </c>
      <c r="CK124" s="268">
        <f t="shared" si="2415"/>
        <v>1214111</v>
      </c>
      <c r="CL124" s="268">
        <f t="shared" si="2416"/>
        <v>1578344</v>
      </c>
      <c r="CM124" s="269" t="str">
        <f t="shared" si="2417"/>
        <v>CUMPLE</v>
      </c>
      <c r="CN124" s="268">
        <f t="shared" si="2418"/>
        <v>1672882</v>
      </c>
      <c r="CO124" s="270">
        <f t="shared" si="2419"/>
        <v>68588162</v>
      </c>
      <c r="CP124" s="266">
        <f t="shared" si="2420"/>
        <v>41</v>
      </c>
      <c r="CQ124" s="267">
        <v>1199126</v>
      </c>
      <c r="CR124" s="268">
        <f t="shared" si="2421"/>
        <v>1199126</v>
      </c>
      <c r="CS124" s="268">
        <f t="shared" si="2422"/>
        <v>1558864</v>
      </c>
      <c r="CT124" s="269" t="str">
        <f t="shared" si="2423"/>
        <v>CUMPLE</v>
      </c>
      <c r="CU124" s="268">
        <f t="shared" si="2424"/>
        <v>1652235</v>
      </c>
      <c r="CV124" s="270">
        <f t="shared" si="2425"/>
        <v>67741635</v>
      </c>
      <c r="CW124" s="266">
        <f t="shared" si="2426"/>
        <v>41</v>
      </c>
      <c r="CX124" s="196">
        <v>1206488</v>
      </c>
      <c r="CY124" s="268">
        <f t="shared" si="2427"/>
        <v>1206488</v>
      </c>
      <c r="CZ124" s="268">
        <f t="shared" si="2428"/>
        <v>1568434</v>
      </c>
      <c r="DA124" s="269" t="str">
        <f t="shared" si="2429"/>
        <v>CUMPLE</v>
      </c>
      <c r="DB124" s="268">
        <f t="shared" si="2430"/>
        <v>1662379</v>
      </c>
      <c r="DC124" s="270">
        <f t="shared" si="2431"/>
        <v>68157539</v>
      </c>
      <c r="DD124" s="266">
        <f t="shared" si="2432"/>
        <v>41</v>
      </c>
      <c r="DE124" s="267">
        <v>1171948</v>
      </c>
      <c r="DF124" s="268">
        <f t="shared" si="2433"/>
        <v>1171948</v>
      </c>
      <c r="DG124" s="268">
        <f t="shared" si="2434"/>
        <v>1523532</v>
      </c>
      <c r="DH124" s="269" t="str">
        <f t="shared" si="2435"/>
        <v>CUMPLE</v>
      </c>
      <c r="DI124" s="268">
        <f t="shared" si="2436"/>
        <v>1614787</v>
      </c>
      <c r="DJ124" s="270">
        <f t="shared" si="2437"/>
        <v>66206267</v>
      </c>
      <c r="DK124" s="266">
        <f t="shared" si="2438"/>
        <v>41</v>
      </c>
      <c r="DL124" s="267">
        <v>1202681</v>
      </c>
      <c r="DM124" s="268">
        <f t="shared" si="2439"/>
        <v>1202681</v>
      </c>
      <c r="DN124" s="268">
        <f t="shared" si="2440"/>
        <v>1563485</v>
      </c>
      <c r="DO124" s="269" t="str">
        <f t="shared" si="2441"/>
        <v>CUMPLE</v>
      </c>
      <c r="DP124" s="268">
        <f t="shared" si="2442"/>
        <v>1657133</v>
      </c>
      <c r="DQ124" s="270">
        <f t="shared" si="2443"/>
        <v>67942453</v>
      </c>
      <c r="DR124" s="356">
        <f t="shared" si="2444"/>
        <v>41</v>
      </c>
      <c r="DS124" s="357"/>
      <c r="DT124" s="358">
        <f t="shared" si="2445"/>
        <v>0</v>
      </c>
      <c r="DU124" s="358">
        <f t="shared" si="2446"/>
        <v>0</v>
      </c>
      <c r="DV124" s="359" t="str">
        <f t="shared" si="2447"/>
        <v>CUMPLE</v>
      </c>
      <c r="DW124" s="358">
        <f t="shared" si="2448"/>
        <v>0</v>
      </c>
      <c r="DX124" s="360">
        <f t="shared" si="2449"/>
        <v>0</v>
      </c>
      <c r="DY124" s="356">
        <f t="shared" si="2450"/>
        <v>41</v>
      </c>
      <c r="DZ124" s="357"/>
      <c r="EA124" s="358">
        <f t="shared" si="2451"/>
        <v>0</v>
      </c>
      <c r="EB124" s="358">
        <f t="shared" si="2452"/>
        <v>0</v>
      </c>
      <c r="EC124" s="359" t="str">
        <f t="shared" si="2453"/>
        <v>CUMPLE</v>
      </c>
      <c r="ED124" s="358">
        <f t="shared" si="2454"/>
        <v>0</v>
      </c>
      <c r="EE124" s="360">
        <f t="shared" si="2455"/>
        <v>0</v>
      </c>
      <c r="EF124" s="266">
        <f t="shared" si="2456"/>
        <v>41</v>
      </c>
      <c r="EG124" s="267">
        <v>1170551</v>
      </c>
      <c r="EH124" s="268">
        <f t="shared" si="2457"/>
        <v>1170551</v>
      </c>
      <c r="EI124" s="268">
        <f t="shared" si="2458"/>
        <v>1521716</v>
      </c>
      <c r="EJ124" s="269" t="str">
        <f t="shared" si="2459"/>
        <v>CUMPLE</v>
      </c>
      <c r="EK124" s="268">
        <f t="shared" si="2460"/>
        <v>1612862</v>
      </c>
      <c r="EL124" s="270">
        <f t="shared" si="2461"/>
        <v>66127342</v>
      </c>
      <c r="EM124" s="356">
        <f t="shared" si="2462"/>
        <v>41</v>
      </c>
      <c r="EN124" s="357"/>
      <c r="EO124" s="358">
        <f t="shared" si="2463"/>
        <v>0</v>
      </c>
      <c r="EP124" s="358">
        <f t="shared" si="2464"/>
        <v>0</v>
      </c>
      <c r="EQ124" s="359" t="str">
        <f t="shared" si="2465"/>
        <v>CUMPLE</v>
      </c>
      <c r="ER124" s="358">
        <f t="shared" si="2466"/>
        <v>0</v>
      </c>
      <c r="ES124" s="360">
        <f t="shared" si="2467"/>
        <v>0</v>
      </c>
      <c r="ET124" s="266">
        <f t="shared" si="2468"/>
        <v>41</v>
      </c>
      <c r="EU124" s="267">
        <v>1193792</v>
      </c>
      <c r="EV124" s="268">
        <f t="shared" si="2469"/>
        <v>1193792</v>
      </c>
      <c r="EW124" s="268">
        <f t="shared" si="2470"/>
        <v>1551930</v>
      </c>
      <c r="EX124" s="269" t="str">
        <f t="shared" si="2471"/>
        <v>CUMPLE</v>
      </c>
      <c r="EY124" s="268">
        <f t="shared" si="2472"/>
        <v>1644885</v>
      </c>
      <c r="EZ124" s="270">
        <f t="shared" si="2473"/>
        <v>67440285</v>
      </c>
      <c r="FA124" s="266">
        <f t="shared" si="2474"/>
        <v>41</v>
      </c>
      <c r="FB124" s="196">
        <v>1204840</v>
      </c>
      <c r="FC124" s="268">
        <f t="shared" si="2475"/>
        <v>1204840</v>
      </c>
      <c r="FD124" s="268">
        <f t="shared" si="2476"/>
        <v>1566292</v>
      </c>
      <c r="FE124" s="269" t="str">
        <f t="shared" si="2477"/>
        <v>CUMPLE</v>
      </c>
      <c r="FF124" s="268">
        <f t="shared" si="2478"/>
        <v>1660108</v>
      </c>
      <c r="FG124" s="270">
        <f t="shared" si="2479"/>
        <v>68064428</v>
      </c>
      <c r="FH124" s="266">
        <f t="shared" si="2480"/>
        <v>41</v>
      </c>
      <c r="FI124" s="267">
        <v>1184446</v>
      </c>
      <c r="FJ124" s="268">
        <f t="shared" si="2481"/>
        <v>1184446</v>
      </c>
      <c r="FK124" s="268">
        <f t="shared" si="2482"/>
        <v>1539780</v>
      </c>
      <c r="FL124" s="269" t="str">
        <f t="shared" si="2483"/>
        <v>CUMPLE</v>
      </c>
      <c r="FM124" s="268">
        <f t="shared" si="2484"/>
        <v>1632008</v>
      </c>
      <c r="FN124" s="270">
        <f t="shared" si="2485"/>
        <v>66912328</v>
      </c>
      <c r="FO124" s="266">
        <f t="shared" si="2486"/>
        <v>41</v>
      </c>
      <c r="FP124" s="267" t="s">
        <v>905</v>
      </c>
      <c r="FQ124" s="268">
        <f t="shared" si="2487"/>
        <v>1175071</v>
      </c>
      <c r="FR124" s="268">
        <f t="shared" si="2488"/>
        <v>1527592</v>
      </c>
      <c r="FS124" s="269" t="str">
        <f t="shared" si="2489"/>
        <v>CUMPLE</v>
      </c>
      <c r="FT124" s="268">
        <f t="shared" si="2490"/>
        <v>1619090</v>
      </c>
      <c r="FU124" s="270">
        <f t="shared" si="2491"/>
        <v>66382690</v>
      </c>
      <c r="FV124" s="266">
        <f t="shared" si="2492"/>
        <v>41</v>
      </c>
      <c r="FW124" s="267">
        <v>1194681</v>
      </c>
      <c r="FX124" s="268">
        <f t="shared" si="2493"/>
        <v>1194681</v>
      </c>
      <c r="FY124" s="268">
        <f t="shared" si="2494"/>
        <v>1553085</v>
      </c>
      <c r="FZ124" s="269" t="str">
        <f t="shared" si="2495"/>
        <v>CUMPLE</v>
      </c>
      <c r="GA124" s="268">
        <f t="shared" si="2496"/>
        <v>1646110</v>
      </c>
      <c r="GB124" s="270">
        <f t="shared" si="2497"/>
        <v>67490510</v>
      </c>
      <c r="GC124" s="356">
        <f t="shared" si="2498"/>
        <v>41</v>
      </c>
      <c r="GD124" s="357"/>
      <c r="GE124" s="358">
        <f t="shared" si="2499"/>
        <v>0</v>
      </c>
      <c r="GF124" s="358">
        <f t="shared" si="2500"/>
        <v>0</v>
      </c>
      <c r="GG124" s="359" t="str">
        <f t="shared" si="2501"/>
        <v>CUMPLE</v>
      </c>
      <c r="GH124" s="358">
        <f t="shared" si="2502"/>
        <v>0</v>
      </c>
      <c r="GI124" s="360">
        <f t="shared" si="2503"/>
        <v>0</v>
      </c>
      <c r="GJ124" s="266">
        <f t="shared" si="2504"/>
        <v>41</v>
      </c>
      <c r="GK124" s="196">
        <v>1208320</v>
      </c>
      <c r="GL124" s="268">
        <f t="shared" si="2505"/>
        <v>1208320</v>
      </c>
      <c r="GM124" s="268">
        <f t="shared" si="2506"/>
        <v>1570816</v>
      </c>
      <c r="GN124" s="269" t="str">
        <f t="shared" si="2507"/>
        <v>CUMPLE</v>
      </c>
      <c r="GO124" s="268">
        <f t="shared" si="2508"/>
        <v>1664903</v>
      </c>
      <c r="GP124" s="270">
        <f t="shared" si="2509"/>
        <v>68261023</v>
      </c>
      <c r="GQ124" s="266">
        <f t="shared" si="2510"/>
        <v>41</v>
      </c>
      <c r="GR124" s="407">
        <v>1210809</v>
      </c>
      <c r="GS124" s="268">
        <f t="shared" si="2511"/>
        <v>1210809</v>
      </c>
      <c r="GT124" s="268">
        <f t="shared" si="2512"/>
        <v>1574052</v>
      </c>
      <c r="GU124" s="269" t="str">
        <f t="shared" si="2513"/>
        <v>CUMPLE</v>
      </c>
      <c r="GV124" s="268">
        <f t="shared" si="2514"/>
        <v>1668333</v>
      </c>
      <c r="GW124" s="270">
        <f t="shared" si="2515"/>
        <v>68401653</v>
      </c>
      <c r="GX124" s="356">
        <f t="shared" si="2516"/>
        <v>41</v>
      </c>
      <c r="GY124" s="357"/>
      <c r="GZ124" s="358">
        <f t="shared" si="2517"/>
        <v>0</v>
      </c>
      <c r="HA124" s="358">
        <f t="shared" si="2518"/>
        <v>0</v>
      </c>
      <c r="HB124" s="359" t="str">
        <f t="shared" si="2519"/>
        <v>CUMPLE</v>
      </c>
      <c r="HC124" s="358">
        <f t="shared" si="2520"/>
        <v>0</v>
      </c>
      <c r="HD124" s="360">
        <f t="shared" si="2521"/>
        <v>0</v>
      </c>
      <c r="HE124" s="266">
        <f t="shared" si="2522"/>
        <v>41</v>
      </c>
      <c r="HF124" s="411">
        <v>1198122</v>
      </c>
      <c r="HG124" s="268">
        <f t="shared" si="2523"/>
        <v>1198122</v>
      </c>
      <c r="HH124" s="268">
        <f t="shared" si="2524"/>
        <v>1557559</v>
      </c>
      <c r="HI124" s="269" t="str">
        <f t="shared" si="2525"/>
        <v>CUMPLE</v>
      </c>
      <c r="HJ124" s="268">
        <f t="shared" si="2526"/>
        <v>1650852</v>
      </c>
      <c r="HK124" s="270">
        <f t="shared" si="2527"/>
        <v>67684932</v>
      </c>
      <c r="HL124" s="266">
        <f t="shared" si="2528"/>
        <v>41</v>
      </c>
      <c r="HM124" s="417">
        <v>1208142</v>
      </c>
      <c r="HN124" s="268">
        <f t="shared" si="2529"/>
        <v>1208142</v>
      </c>
      <c r="HO124" s="268">
        <f t="shared" si="2530"/>
        <v>1570585</v>
      </c>
      <c r="HP124" s="269" t="str">
        <f t="shared" si="2531"/>
        <v>CUMPLE</v>
      </c>
      <c r="HQ124" s="268">
        <f t="shared" si="2532"/>
        <v>1664658</v>
      </c>
      <c r="HR124" s="270">
        <f t="shared" si="2533"/>
        <v>68250978</v>
      </c>
      <c r="HS124" s="266">
        <f t="shared" si="2534"/>
        <v>41</v>
      </c>
      <c r="HT124" s="196">
        <v>1203355</v>
      </c>
      <c r="HU124" s="268">
        <f t="shared" si="2535"/>
        <v>1203355</v>
      </c>
      <c r="HV124" s="268">
        <f t="shared" si="2536"/>
        <v>1564362</v>
      </c>
      <c r="HW124" s="269" t="str">
        <f t="shared" si="2537"/>
        <v>CUMPLE</v>
      </c>
      <c r="HX124" s="268">
        <f t="shared" si="2538"/>
        <v>1658062</v>
      </c>
      <c r="HY124" s="270">
        <f t="shared" si="2539"/>
        <v>67980542</v>
      </c>
      <c r="HZ124" s="356">
        <f t="shared" si="2540"/>
        <v>41</v>
      </c>
      <c r="IA124" s="357"/>
      <c r="IB124" s="358">
        <f t="shared" si="2541"/>
        <v>0</v>
      </c>
      <c r="IC124" s="358">
        <f t="shared" si="2542"/>
        <v>0</v>
      </c>
      <c r="ID124" s="359" t="str">
        <f t="shared" si="2543"/>
        <v>CUMPLE</v>
      </c>
      <c r="IE124" s="358">
        <f t="shared" si="2544"/>
        <v>0</v>
      </c>
      <c r="IF124" s="360">
        <f t="shared" si="2545"/>
        <v>0</v>
      </c>
    </row>
    <row r="125" spans="1:240" ht="30" customHeight="1" x14ac:dyDescent="0.3">
      <c r="A125" s="174"/>
      <c r="B125" s="192">
        <v>11.018000000000001</v>
      </c>
      <c r="C125" s="193">
        <v>10313</v>
      </c>
      <c r="D125" s="194" t="s">
        <v>730</v>
      </c>
      <c r="E125" s="193" t="s">
        <v>629</v>
      </c>
      <c r="F125" s="195">
        <v>50</v>
      </c>
      <c r="G125" s="196">
        <v>585006</v>
      </c>
      <c r="H125" s="197">
        <f t="shared" si="2350"/>
        <v>760508</v>
      </c>
      <c r="J125" s="356">
        <f t="shared" si="2351"/>
        <v>50</v>
      </c>
      <c r="K125" s="357"/>
      <c r="L125" s="358">
        <f t="shared" si="1732"/>
        <v>0</v>
      </c>
      <c r="M125" s="358">
        <f t="shared" si="1733"/>
        <v>0</v>
      </c>
      <c r="N125" s="359" t="str">
        <f t="shared" si="2352"/>
        <v>CUMPLE</v>
      </c>
      <c r="O125" s="358">
        <f t="shared" si="2353"/>
        <v>0</v>
      </c>
      <c r="P125" s="360">
        <f t="shared" si="1736"/>
        <v>0</v>
      </c>
      <c r="Q125" s="266">
        <f t="shared" si="2354"/>
        <v>50</v>
      </c>
      <c r="R125" s="267">
        <v>547423</v>
      </c>
      <c r="S125" s="268">
        <f t="shared" si="2355"/>
        <v>547423</v>
      </c>
      <c r="T125" s="268">
        <f t="shared" si="2356"/>
        <v>711650</v>
      </c>
      <c r="U125" s="269" t="str">
        <f t="shared" si="2357"/>
        <v>CUMPLE</v>
      </c>
      <c r="V125" s="268">
        <f t="shared" si="2358"/>
        <v>754276</v>
      </c>
      <c r="W125" s="270">
        <f t="shared" si="2359"/>
        <v>37713800</v>
      </c>
      <c r="X125" s="266">
        <f t="shared" si="2360"/>
        <v>50</v>
      </c>
      <c r="Y125" s="267">
        <v>575000</v>
      </c>
      <c r="Z125" s="268">
        <f t="shared" si="2361"/>
        <v>575000</v>
      </c>
      <c r="AA125" s="268">
        <f t="shared" si="2362"/>
        <v>747500</v>
      </c>
      <c r="AB125" s="269" t="str">
        <f t="shared" si="2363"/>
        <v>CUMPLE</v>
      </c>
      <c r="AC125" s="268">
        <f t="shared" si="2364"/>
        <v>792273</v>
      </c>
      <c r="AD125" s="270">
        <f t="shared" si="2365"/>
        <v>39613650</v>
      </c>
      <c r="AE125" s="266">
        <f t="shared" si="2366"/>
        <v>50</v>
      </c>
      <c r="AF125" s="267">
        <v>541716</v>
      </c>
      <c r="AG125" s="268">
        <f t="shared" si="2367"/>
        <v>541716</v>
      </c>
      <c r="AH125" s="268">
        <f t="shared" si="2368"/>
        <v>704231</v>
      </c>
      <c r="AI125" s="269" t="str">
        <f t="shared" si="2369"/>
        <v>CUMPLE</v>
      </c>
      <c r="AJ125" s="268">
        <f t="shared" si="2370"/>
        <v>746412</v>
      </c>
      <c r="AK125" s="270">
        <f t="shared" si="2371"/>
        <v>37320600</v>
      </c>
      <c r="AL125" s="356">
        <f t="shared" si="2372"/>
        <v>50</v>
      </c>
      <c r="AM125" s="357"/>
      <c r="AN125" s="358">
        <f t="shared" si="2373"/>
        <v>0</v>
      </c>
      <c r="AO125" s="358">
        <f t="shared" si="2374"/>
        <v>0</v>
      </c>
      <c r="AP125" s="359" t="str">
        <f t="shared" si="2375"/>
        <v>CUMPLE</v>
      </c>
      <c r="AQ125" s="358">
        <f t="shared" si="2376"/>
        <v>0</v>
      </c>
      <c r="AR125" s="360">
        <f t="shared" si="2377"/>
        <v>0</v>
      </c>
      <c r="AS125" s="266">
        <f t="shared" si="2378"/>
        <v>50</v>
      </c>
      <c r="AT125" s="434">
        <v>528842</v>
      </c>
      <c r="AU125" s="268">
        <f t="shared" si="2379"/>
        <v>528842</v>
      </c>
      <c r="AV125" s="268">
        <f t="shared" si="2380"/>
        <v>687495</v>
      </c>
      <c r="AW125" s="269" t="str">
        <f t="shared" si="2381"/>
        <v>CUMPLE</v>
      </c>
      <c r="AX125" s="268">
        <f t="shared" si="2382"/>
        <v>728673</v>
      </c>
      <c r="AY125" s="270">
        <f t="shared" si="2383"/>
        <v>36433650</v>
      </c>
      <c r="AZ125" s="266">
        <f t="shared" si="2384"/>
        <v>50</v>
      </c>
      <c r="BA125" s="439">
        <v>556516</v>
      </c>
      <c r="BB125" s="268">
        <f t="shared" si="2385"/>
        <v>556516</v>
      </c>
      <c r="BC125" s="268">
        <f t="shared" si="2386"/>
        <v>723471</v>
      </c>
      <c r="BD125" s="269" t="str">
        <f t="shared" si="2387"/>
        <v>CUMPLE</v>
      </c>
      <c r="BE125" s="268">
        <f t="shared" si="2388"/>
        <v>766804</v>
      </c>
      <c r="BF125" s="270">
        <f t="shared" si="2389"/>
        <v>38340200</v>
      </c>
      <c r="BG125" s="266">
        <f t="shared" si="2390"/>
        <v>50</v>
      </c>
      <c r="BH125" s="196">
        <v>552830</v>
      </c>
      <c r="BI125" s="268">
        <f t="shared" si="2391"/>
        <v>552830</v>
      </c>
      <c r="BJ125" s="268">
        <f t="shared" si="2392"/>
        <v>718679</v>
      </c>
      <c r="BK125" s="269" t="str">
        <f t="shared" si="2393"/>
        <v>CUMPLE</v>
      </c>
      <c r="BL125" s="268">
        <f t="shared" si="2394"/>
        <v>761726</v>
      </c>
      <c r="BM125" s="270">
        <f t="shared" si="2395"/>
        <v>38086300</v>
      </c>
      <c r="BN125" s="266">
        <f t="shared" si="2396"/>
        <v>50</v>
      </c>
      <c r="BO125" s="196">
        <v>530597</v>
      </c>
      <c r="BP125" s="268">
        <f t="shared" si="2397"/>
        <v>530597</v>
      </c>
      <c r="BQ125" s="268">
        <f t="shared" si="2398"/>
        <v>689776</v>
      </c>
      <c r="BR125" s="269" t="str">
        <f t="shared" si="2399"/>
        <v>CUMPLE</v>
      </c>
      <c r="BS125" s="268">
        <f t="shared" si="2400"/>
        <v>731092</v>
      </c>
      <c r="BT125" s="270">
        <f t="shared" si="2401"/>
        <v>36554600</v>
      </c>
      <c r="BU125" s="266">
        <f t="shared" si="2402"/>
        <v>50</v>
      </c>
      <c r="BV125" s="441">
        <v>555813</v>
      </c>
      <c r="BW125" s="268">
        <f t="shared" si="2403"/>
        <v>555813</v>
      </c>
      <c r="BX125" s="268">
        <f t="shared" si="2404"/>
        <v>722557</v>
      </c>
      <c r="BY125" s="269" t="str">
        <f t="shared" si="2405"/>
        <v>CUMPLE</v>
      </c>
      <c r="BZ125" s="268">
        <f t="shared" si="2406"/>
        <v>765836</v>
      </c>
      <c r="CA125" s="270">
        <f t="shared" si="2407"/>
        <v>38291800</v>
      </c>
      <c r="CB125" s="266">
        <f t="shared" si="2408"/>
        <v>50</v>
      </c>
      <c r="CC125" s="267">
        <v>542299</v>
      </c>
      <c r="CD125" s="268">
        <f t="shared" si="2409"/>
        <v>542299</v>
      </c>
      <c r="CE125" s="268">
        <f t="shared" si="2410"/>
        <v>704989</v>
      </c>
      <c r="CF125" s="269" t="str">
        <f t="shared" si="2411"/>
        <v>CUMPLE</v>
      </c>
      <c r="CG125" s="268">
        <f t="shared" si="2412"/>
        <v>747215</v>
      </c>
      <c r="CH125" s="270">
        <f t="shared" si="2413"/>
        <v>37360750</v>
      </c>
      <c r="CI125" s="266">
        <f t="shared" si="2414"/>
        <v>50</v>
      </c>
      <c r="CJ125" s="267">
        <v>559266</v>
      </c>
      <c r="CK125" s="268">
        <f t="shared" si="2415"/>
        <v>559266</v>
      </c>
      <c r="CL125" s="268">
        <f t="shared" si="2416"/>
        <v>727046</v>
      </c>
      <c r="CM125" s="269" t="str">
        <f t="shared" si="2417"/>
        <v>CUMPLE</v>
      </c>
      <c r="CN125" s="268">
        <f t="shared" si="2418"/>
        <v>770594</v>
      </c>
      <c r="CO125" s="270">
        <f t="shared" si="2419"/>
        <v>38529700</v>
      </c>
      <c r="CP125" s="266">
        <f t="shared" si="2420"/>
        <v>50</v>
      </c>
      <c r="CQ125" s="267">
        <v>552363</v>
      </c>
      <c r="CR125" s="268">
        <f t="shared" si="2421"/>
        <v>552363</v>
      </c>
      <c r="CS125" s="268">
        <f t="shared" si="2422"/>
        <v>718072</v>
      </c>
      <c r="CT125" s="269" t="str">
        <f t="shared" si="2423"/>
        <v>CUMPLE</v>
      </c>
      <c r="CU125" s="268">
        <f t="shared" si="2424"/>
        <v>761082</v>
      </c>
      <c r="CV125" s="270">
        <f t="shared" si="2425"/>
        <v>38054100</v>
      </c>
      <c r="CW125" s="266">
        <f t="shared" si="2426"/>
        <v>50</v>
      </c>
      <c r="CX125" s="196">
        <v>555753</v>
      </c>
      <c r="CY125" s="268">
        <f t="shared" si="2427"/>
        <v>555753</v>
      </c>
      <c r="CZ125" s="268">
        <f t="shared" si="2428"/>
        <v>722479</v>
      </c>
      <c r="DA125" s="269" t="str">
        <f t="shared" si="2429"/>
        <v>CUMPLE</v>
      </c>
      <c r="DB125" s="268">
        <f t="shared" si="2430"/>
        <v>765753</v>
      </c>
      <c r="DC125" s="270">
        <f t="shared" si="2431"/>
        <v>38287650</v>
      </c>
      <c r="DD125" s="266">
        <f t="shared" si="2432"/>
        <v>50</v>
      </c>
      <c r="DE125" s="267">
        <v>539844</v>
      </c>
      <c r="DF125" s="268">
        <f t="shared" si="2433"/>
        <v>539844</v>
      </c>
      <c r="DG125" s="268">
        <f t="shared" si="2434"/>
        <v>701797</v>
      </c>
      <c r="DH125" s="269" t="str">
        <f t="shared" si="2435"/>
        <v>CUMPLE</v>
      </c>
      <c r="DI125" s="268">
        <f t="shared" si="2436"/>
        <v>743833</v>
      </c>
      <c r="DJ125" s="270">
        <f t="shared" si="2437"/>
        <v>37191650</v>
      </c>
      <c r="DK125" s="266">
        <f t="shared" si="2438"/>
        <v>50</v>
      </c>
      <c r="DL125" s="267">
        <v>554001</v>
      </c>
      <c r="DM125" s="268">
        <f t="shared" si="2439"/>
        <v>554001</v>
      </c>
      <c r="DN125" s="268">
        <f t="shared" si="2440"/>
        <v>720201</v>
      </c>
      <c r="DO125" s="269" t="str">
        <f t="shared" si="2441"/>
        <v>CUMPLE</v>
      </c>
      <c r="DP125" s="268">
        <f t="shared" si="2442"/>
        <v>763339</v>
      </c>
      <c r="DQ125" s="270">
        <f t="shared" si="2443"/>
        <v>38166950</v>
      </c>
      <c r="DR125" s="356">
        <f t="shared" si="2444"/>
        <v>50</v>
      </c>
      <c r="DS125" s="357"/>
      <c r="DT125" s="358">
        <f t="shared" si="2445"/>
        <v>0</v>
      </c>
      <c r="DU125" s="358">
        <f t="shared" si="2446"/>
        <v>0</v>
      </c>
      <c r="DV125" s="359" t="str">
        <f t="shared" si="2447"/>
        <v>CUMPLE</v>
      </c>
      <c r="DW125" s="358">
        <f t="shared" si="2448"/>
        <v>0</v>
      </c>
      <c r="DX125" s="360">
        <f t="shared" si="2449"/>
        <v>0</v>
      </c>
      <c r="DY125" s="356">
        <f t="shared" si="2450"/>
        <v>50</v>
      </c>
      <c r="DZ125" s="357"/>
      <c r="EA125" s="358">
        <f t="shared" si="2451"/>
        <v>0</v>
      </c>
      <c r="EB125" s="358">
        <f t="shared" si="2452"/>
        <v>0</v>
      </c>
      <c r="EC125" s="359" t="str">
        <f t="shared" si="2453"/>
        <v>CUMPLE</v>
      </c>
      <c r="ED125" s="358">
        <f t="shared" si="2454"/>
        <v>0</v>
      </c>
      <c r="EE125" s="360">
        <f t="shared" si="2455"/>
        <v>0</v>
      </c>
      <c r="EF125" s="266">
        <f t="shared" si="2456"/>
        <v>50</v>
      </c>
      <c r="EG125" s="267">
        <v>539200</v>
      </c>
      <c r="EH125" s="268">
        <f t="shared" si="2457"/>
        <v>539200</v>
      </c>
      <c r="EI125" s="268">
        <f t="shared" si="2458"/>
        <v>700960</v>
      </c>
      <c r="EJ125" s="269" t="str">
        <f t="shared" si="2459"/>
        <v>CUMPLE</v>
      </c>
      <c r="EK125" s="268">
        <f t="shared" si="2460"/>
        <v>742945</v>
      </c>
      <c r="EL125" s="270">
        <f t="shared" si="2461"/>
        <v>37147250</v>
      </c>
      <c r="EM125" s="356">
        <f t="shared" si="2462"/>
        <v>50</v>
      </c>
      <c r="EN125" s="357"/>
      <c r="EO125" s="358">
        <f t="shared" si="2463"/>
        <v>0</v>
      </c>
      <c r="EP125" s="358">
        <f t="shared" si="2464"/>
        <v>0</v>
      </c>
      <c r="EQ125" s="359" t="str">
        <f t="shared" si="2465"/>
        <v>CUMPLE</v>
      </c>
      <c r="ER125" s="358">
        <f t="shared" si="2466"/>
        <v>0</v>
      </c>
      <c r="ES125" s="360">
        <f t="shared" si="2467"/>
        <v>0</v>
      </c>
      <c r="ET125" s="266">
        <f t="shared" si="2468"/>
        <v>50</v>
      </c>
      <c r="EU125" s="267">
        <v>567456</v>
      </c>
      <c r="EV125" s="268">
        <f t="shared" si="2469"/>
        <v>567456</v>
      </c>
      <c r="EW125" s="268">
        <f t="shared" si="2470"/>
        <v>737693</v>
      </c>
      <c r="EX125" s="269" t="str">
        <f t="shared" si="2471"/>
        <v>CUMPLE</v>
      </c>
      <c r="EY125" s="268">
        <f t="shared" si="2472"/>
        <v>781878</v>
      </c>
      <c r="EZ125" s="270">
        <f t="shared" si="2473"/>
        <v>39093900</v>
      </c>
      <c r="FA125" s="266">
        <f t="shared" si="2474"/>
        <v>50</v>
      </c>
      <c r="FB125" s="196">
        <v>554995</v>
      </c>
      <c r="FC125" s="268">
        <f t="shared" si="2475"/>
        <v>554995</v>
      </c>
      <c r="FD125" s="268">
        <f t="shared" si="2476"/>
        <v>721494</v>
      </c>
      <c r="FE125" s="269" t="str">
        <f t="shared" si="2477"/>
        <v>CUMPLE</v>
      </c>
      <c r="FF125" s="268">
        <f t="shared" si="2478"/>
        <v>764709</v>
      </c>
      <c r="FG125" s="270">
        <f t="shared" si="2479"/>
        <v>38235450</v>
      </c>
      <c r="FH125" s="266">
        <f t="shared" si="2480"/>
        <v>50</v>
      </c>
      <c r="FI125" s="267">
        <v>545601</v>
      </c>
      <c r="FJ125" s="268">
        <f t="shared" si="2481"/>
        <v>545601</v>
      </c>
      <c r="FK125" s="268">
        <f t="shared" si="2482"/>
        <v>709281</v>
      </c>
      <c r="FL125" s="269" t="str">
        <f t="shared" si="2483"/>
        <v>CUMPLE</v>
      </c>
      <c r="FM125" s="268">
        <f t="shared" si="2484"/>
        <v>751765</v>
      </c>
      <c r="FN125" s="270">
        <f t="shared" si="2485"/>
        <v>37588250</v>
      </c>
      <c r="FO125" s="266">
        <f t="shared" si="2486"/>
        <v>50</v>
      </c>
      <c r="FP125" s="267" t="s">
        <v>906</v>
      </c>
      <c r="FQ125" s="268">
        <f t="shared" si="2487"/>
        <v>541282</v>
      </c>
      <c r="FR125" s="268">
        <f t="shared" si="2488"/>
        <v>703667</v>
      </c>
      <c r="FS125" s="269" t="str">
        <f t="shared" si="2489"/>
        <v>CUMPLE</v>
      </c>
      <c r="FT125" s="268">
        <f t="shared" si="2490"/>
        <v>745814</v>
      </c>
      <c r="FU125" s="270">
        <f t="shared" si="2491"/>
        <v>37290700</v>
      </c>
      <c r="FV125" s="266">
        <f t="shared" si="2492"/>
        <v>50</v>
      </c>
      <c r="FW125" s="267">
        <v>550315</v>
      </c>
      <c r="FX125" s="268">
        <f t="shared" si="2493"/>
        <v>550315</v>
      </c>
      <c r="FY125" s="268">
        <f t="shared" si="2494"/>
        <v>715410</v>
      </c>
      <c r="FZ125" s="269" t="str">
        <f t="shared" si="2495"/>
        <v>CUMPLE</v>
      </c>
      <c r="GA125" s="268">
        <f t="shared" si="2496"/>
        <v>758260</v>
      </c>
      <c r="GB125" s="270">
        <f t="shared" si="2497"/>
        <v>37913000</v>
      </c>
      <c r="GC125" s="356">
        <f t="shared" si="2498"/>
        <v>50</v>
      </c>
      <c r="GD125" s="357"/>
      <c r="GE125" s="358">
        <f t="shared" si="2499"/>
        <v>0</v>
      </c>
      <c r="GF125" s="358">
        <f t="shared" si="2500"/>
        <v>0</v>
      </c>
      <c r="GG125" s="359" t="str">
        <f t="shared" si="2501"/>
        <v>CUMPLE</v>
      </c>
      <c r="GH125" s="358">
        <f t="shared" si="2502"/>
        <v>0</v>
      </c>
      <c r="GI125" s="360">
        <f t="shared" si="2503"/>
        <v>0</v>
      </c>
      <c r="GJ125" s="266">
        <f t="shared" si="2504"/>
        <v>50</v>
      </c>
      <c r="GK125" s="196">
        <v>556598</v>
      </c>
      <c r="GL125" s="268">
        <f t="shared" si="2505"/>
        <v>556598</v>
      </c>
      <c r="GM125" s="268">
        <f t="shared" si="2506"/>
        <v>723577</v>
      </c>
      <c r="GN125" s="269" t="str">
        <f t="shared" si="2507"/>
        <v>CUMPLE</v>
      </c>
      <c r="GO125" s="268">
        <f t="shared" si="2508"/>
        <v>766917</v>
      </c>
      <c r="GP125" s="270">
        <f t="shared" si="2509"/>
        <v>38345850</v>
      </c>
      <c r="GQ125" s="266">
        <f t="shared" si="2510"/>
        <v>50</v>
      </c>
      <c r="GR125" s="407">
        <v>557745</v>
      </c>
      <c r="GS125" s="268">
        <f t="shared" si="2511"/>
        <v>557745</v>
      </c>
      <c r="GT125" s="268">
        <f t="shared" si="2512"/>
        <v>725069</v>
      </c>
      <c r="GU125" s="269" t="str">
        <f t="shared" si="2513"/>
        <v>CUMPLE</v>
      </c>
      <c r="GV125" s="268">
        <f t="shared" si="2514"/>
        <v>768498</v>
      </c>
      <c r="GW125" s="270">
        <f t="shared" si="2515"/>
        <v>38424900</v>
      </c>
      <c r="GX125" s="356">
        <f t="shared" si="2516"/>
        <v>50</v>
      </c>
      <c r="GY125" s="357"/>
      <c r="GZ125" s="358">
        <f t="shared" si="2517"/>
        <v>0</v>
      </c>
      <c r="HA125" s="358">
        <f t="shared" si="2518"/>
        <v>0</v>
      </c>
      <c r="HB125" s="359" t="str">
        <f t="shared" si="2519"/>
        <v>CUMPLE</v>
      </c>
      <c r="HC125" s="358">
        <f t="shared" si="2520"/>
        <v>0</v>
      </c>
      <c r="HD125" s="360">
        <f t="shared" si="2521"/>
        <v>0</v>
      </c>
      <c r="HE125" s="266">
        <f t="shared" si="2522"/>
        <v>50</v>
      </c>
      <c r="HF125" s="411">
        <v>551901</v>
      </c>
      <c r="HG125" s="268">
        <f t="shared" si="2523"/>
        <v>551901</v>
      </c>
      <c r="HH125" s="268">
        <f t="shared" si="2524"/>
        <v>717471</v>
      </c>
      <c r="HI125" s="269" t="str">
        <f t="shared" si="2525"/>
        <v>CUMPLE</v>
      </c>
      <c r="HJ125" s="268">
        <f t="shared" si="2526"/>
        <v>760446</v>
      </c>
      <c r="HK125" s="270">
        <f t="shared" si="2527"/>
        <v>38022300</v>
      </c>
      <c r="HL125" s="266">
        <f t="shared" si="2528"/>
        <v>50</v>
      </c>
      <c r="HM125" s="417">
        <v>556516</v>
      </c>
      <c r="HN125" s="268">
        <f t="shared" si="2529"/>
        <v>556516</v>
      </c>
      <c r="HO125" s="268">
        <f t="shared" si="2530"/>
        <v>723471</v>
      </c>
      <c r="HP125" s="269" t="str">
        <f t="shared" si="2531"/>
        <v>CUMPLE</v>
      </c>
      <c r="HQ125" s="268">
        <f t="shared" si="2532"/>
        <v>766804</v>
      </c>
      <c r="HR125" s="270">
        <f t="shared" si="2533"/>
        <v>38340200</v>
      </c>
      <c r="HS125" s="266">
        <f t="shared" si="2534"/>
        <v>50</v>
      </c>
      <c r="HT125" s="196">
        <v>554311</v>
      </c>
      <c r="HU125" s="268">
        <f t="shared" si="2535"/>
        <v>554311</v>
      </c>
      <c r="HV125" s="268">
        <f t="shared" si="2536"/>
        <v>720604</v>
      </c>
      <c r="HW125" s="269" t="str">
        <f t="shared" si="2537"/>
        <v>CUMPLE</v>
      </c>
      <c r="HX125" s="268">
        <f t="shared" si="2538"/>
        <v>763766</v>
      </c>
      <c r="HY125" s="270">
        <f t="shared" si="2539"/>
        <v>38188300</v>
      </c>
      <c r="HZ125" s="356">
        <f t="shared" si="2540"/>
        <v>50</v>
      </c>
      <c r="IA125" s="357"/>
      <c r="IB125" s="358">
        <f t="shared" si="2541"/>
        <v>0</v>
      </c>
      <c r="IC125" s="358">
        <f t="shared" si="2542"/>
        <v>0</v>
      </c>
      <c r="ID125" s="359" t="str">
        <f t="shared" si="2543"/>
        <v>CUMPLE</v>
      </c>
      <c r="IE125" s="358">
        <f t="shared" si="2544"/>
        <v>0</v>
      </c>
      <c r="IF125" s="360">
        <f t="shared" si="2545"/>
        <v>0</v>
      </c>
    </row>
    <row r="126" spans="1:240" ht="30" customHeight="1" x14ac:dyDescent="0.3">
      <c r="A126" s="174"/>
      <c r="B126" s="192">
        <v>11.019</v>
      </c>
      <c r="C126" s="193">
        <v>14769</v>
      </c>
      <c r="D126" s="194" t="s">
        <v>731</v>
      </c>
      <c r="E126" s="193" t="s">
        <v>629</v>
      </c>
      <c r="F126" s="195">
        <v>1</v>
      </c>
      <c r="G126" s="196">
        <v>2433010</v>
      </c>
      <c r="H126" s="197">
        <f t="shared" si="2350"/>
        <v>3162913</v>
      </c>
      <c r="J126" s="356">
        <f t="shared" si="2351"/>
        <v>1</v>
      </c>
      <c r="K126" s="357"/>
      <c r="L126" s="358">
        <f t="shared" si="1732"/>
        <v>0</v>
      </c>
      <c r="M126" s="358">
        <f t="shared" si="1733"/>
        <v>0</v>
      </c>
      <c r="N126" s="359" t="str">
        <f t="shared" si="2352"/>
        <v>CUMPLE</v>
      </c>
      <c r="O126" s="358">
        <f t="shared" si="2353"/>
        <v>0</v>
      </c>
      <c r="P126" s="360">
        <f t="shared" si="1736"/>
        <v>0</v>
      </c>
      <c r="Q126" s="266">
        <f t="shared" si="2354"/>
        <v>1</v>
      </c>
      <c r="R126" s="267">
        <v>2276702</v>
      </c>
      <c r="S126" s="268">
        <f t="shared" si="2355"/>
        <v>2276702</v>
      </c>
      <c r="T126" s="268">
        <f t="shared" si="2356"/>
        <v>2959713</v>
      </c>
      <c r="U126" s="269" t="str">
        <f t="shared" si="2357"/>
        <v>CUMPLE</v>
      </c>
      <c r="V126" s="268">
        <f t="shared" si="2358"/>
        <v>3136990</v>
      </c>
      <c r="W126" s="270">
        <f t="shared" si="2359"/>
        <v>3136990</v>
      </c>
      <c r="X126" s="266">
        <f t="shared" si="2360"/>
        <v>1</v>
      </c>
      <c r="Y126" s="267">
        <v>2433000</v>
      </c>
      <c r="Z126" s="268">
        <f t="shared" si="2361"/>
        <v>2433000</v>
      </c>
      <c r="AA126" s="268">
        <f t="shared" si="2362"/>
        <v>3162900</v>
      </c>
      <c r="AB126" s="269" t="str">
        <f t="shared" si="2363"/>
        <v>CUMPLE</v>
      </c>
      <c r="AC126" s="268">
        <f t="shared" si="2364"/>
        <v>3352348</v>
      </c>
      <c r="AD126" s="270">
        <f t="shared" si="2365"/>
        <v>3352348</v>
      </c>
      <c r="AE126" s="266">
        <f t="shared" si="2366"/>
        <v>1</v>
      </c>
      <c r="AF126" s="267">
        <v>2252967</v>
      </c>
      <c r="AG126" s="268">
        <f t="shared" si="2367"/>
        <v>2252967</v>
      </c>
      <c r="AH126" s="268">
        <f t="shared" si="2368"/>
        <v>2928857</v>
      </c>
      <c r="AI126" s="269" t="str">
        <f t="shared" si="2369"/>
        <v>CUMPLE</v>
      </c>
      <c r="AJ126" s="268">
        <f t="shared" si="2370"/>
        <v>3104287</v>
      </c>
      <c r="AK126" s="270">
        <f t="shared" si="2371"/>
        <v>3104287</v>
      </c>
      <c r="AL126" s="356">
        <f t="shared" si="2372"/>
        <v>1</v>
      </c>
      <c r="AM126" s="357"/>
      <c r="AN126" s="358">
        <f t="shared" si="2373"/>
        <v>0</v>
      </c>
      <c r="AO126" s="358">
        <f t="shared" si="2374"/>
        <v>0</v>
      </c>
      <c r="AP126" s="359" t="str">
        <f t="shared" si="2375"/>
        <v>CUMPLE</v>
      </c>
      <c r="AQ126" s="358">
        <f t="shared" si="2376"/>
        <v>0</v>
      </c>
      <c r="AR126" s="360">
        <f t="shared" si="2377"/>
        <v>0</v>
      </c>
      <c r="AS126" s="266">
        <f t="shared" si="2378"/>
        <v>1</v>
      </c>
      <c r="AT126" s="434">
        <v>2199438</v>
      </c>
      <c r="AU126" s="268">
        <f t="shared" si="2379"/>
        <v>2199438</v>
      </c>
      <c r="AV126" s="268">
        <f t="shared" si="2380"/>
        <v>2859269</v>
      </c>
      <c r="AW126" s="269" t="str">
        <f t="shared" si="2381"/>
        <v>CUMPLE</v>
      </c>
      <c r="AX126" s="268">
        <f t="shared" si="2382"/>
        <v>3030531</v>
      </c>
      <c r="AY126" s="270">
        <f t="shared" si="2383"/>
        <v>3030531</v>
      </c>
      <c r="AZ126" s="266">
        <f t="shared" si="2384"/>
        <v>1</v>
      </c>
      <c r="BA126" s="439">
        <v>2314522</v>
      </c>
      <c r="BB126" s="268">
        <f t="shared" si="2385"/>
        <v>2314522</v>
      </c>
      <c r="BC126" s="268">
        <f t="shared" si="2386"/>
        <v>3008879</v>
      </c>
      <c r="BD126" s="269" t="str">
        <f t="shared" si="2387"/>
        <v>CUMPLE</v>
      </c>
      <c r="BE126" s="268">
        <f t="shared" si="2388"/>
        <v>3189101</v>
      </c>
      <c r="BF126" s="270">
        <f t="shared" si="2389"/>
        <v>3189101</v>
      </c>
      <c r="BG126" s="266">
        <f t="shared" si="2390"/>
        <v>1</v>
      </c>
      <c r="BH126" s="196">
        <v>2299193</v>
      </c>
      <c r="BI126" s="268">
        <f t="shared" si="2391"/>
        <v>2299193</v>
      </c>
      <c r="BJ126" s="268">
        <f t="shared" si="2392"/>
        <v>2988951</v>
      </c>
      <c r="BK126" s="269" t="str">
        <f t="shared" si="2393"/>
        <v>CUMPLE</v>
      </c>
      <c r="BL126" s="268">
        <f t="shared" si="2394"/>
        <v>3167980</v>
      </c>
      <c r="BM126" s="270">
        <f t="shared" si="2395"/>
        <v>3167980</v>
      </c>
      <c r="BN126" s="266">
        <f t="shared" si="2396"/>
        <v>1</v>
      </c>
      <c r="BO126" s="196">
        <v>2206737</v>
      </c>
      <c r="BP126" s="268">
        <f t="shared" si="2397"/>
        <v>2206737</v>
      </c>
      <c r="BQ126" s="268">
        <f t="shared" si="2398"/>
        <v>2868758</v>
      </c>
      <c r="BR126" s="269" t="str">
        <f t="shared" si="2399"/>
        <v>CUMPLE</v>
      </c>
      <c r="BS126" s="268">
        <f t="shared" si="2400"/>
        <v>3040588</v>
      </c>
      <c r="BT126" s="270">
        <f t="shared" si="2401"/>
        <v>3040588</v>
      </c>
      <c r="BU126" s="266">
        <f t="shared" si="2402"/>
        <v>1</v>
      </c>
      <c r="BV126" s="441">
        <v>2311600</v>
      </c>
      <c r="BW126" s="268">
        <f t="shared" si="2403"/>
        <v>2311600</v>
      </c>
      <c r="BX126" s="268">
        <f t="shared" si="2404"/>
        <v>3005080</v>
      </c>
      <c r="BY126" s="269" t="str">
        <f t="shared" si="2405"/>
        <v>CUMPLE</v>
      </c>
      <c r="BZ126" s="268">
        <f t="shared" si="2406"/>
        <v>3185075</v>
      </c>
      <c r="CA126" s="270">
        <f t="shared" si="2407"/>
        <v>3185075</v>
      </c>
      <c r="CB126" s="266">
        <f t="shared" si="2408"/>
        <v>1</v>
      </c>
      <c r="CC126" s="267">
        <v>2255398</v>
      </c>
      <c r="CD126" s="268">
        <f t="shared" si="2409"/>
        <v>2255398</v>
      </c>
      <c r="CE126" s="268">
        <f t="shared" si="2410"/>
        <v>2932017</v>
      </c>
      <c r="CF126" s="269" t="str">
        <f t="shared" si="2411"/>
        <v>CUMPLE</v>
      </c>
      <c r="CG126" s="268">
        <f t="shared" si="2412"/>
        <v>3107636</v>
      </c>
      <c r="CH126" s="270">
        <f t="shared" si="2413"/>
        <v>3107636</v>
      </c>
      <c r="CI126" s="266">
        <f t="shared" si="2414"/>
        <v>1</v>
      </c>
      <c r="CJ126" s="267">
        <v>2325958</v>
      </c>
      <c r="CK126" s="268">
        <f t="shared" si="2415"/>
        <v>2325958</v>
      </c>
      <c r="CL126" s="268">
        <f t="shared" si="2416"/>
        <v>3023745</v>
      </c>
      <c r="CM126" s="269" t="str">
        <f t="shared" si="2417"/>
        <v>CUMPLE</v>
      </c>
      <c r="CN126" s="268">
        <f t="shared" si="2418"/>
        <v>3204858</v>
      </c>
      <c r="CO126" s="270">
        <f t="shared" si="2419"/>
        <v>3204858</v>
      </c>
      <c r="CP126" s="266">
        <f t="shared" si="2420"/>
        <v>1</v>
      </c>
      <c r="CQ126" s="267">
        <v>2297248</v>
      </c>
      <c r="CR126" s="268">
        <f t="shared" si="2421"/>
        <v>2297248</v>
      </c>
      <c r="CS126" s="268">
        <f t="shared" si="2422"/>
        <v>2986422</v>
      </c>
      <c r="CT126" s="269" t="str">
        <f t="shared" si="2423"/>
        <v>CUMPLE</v>
      </c>
      <c r="CU126" s="268">
        <f t="shared" si="2424"/>
        <v>3165300</v>
      </c>
      <c r="CV126" s="270">
        <f t="shared" si="2425"/>
        <v>3165300</v>
      </c>
      <c r="CW126" s="266">
        <f t="shared" si="2426"/>
        <v>1</v>
      </c>
      <c r="CX126" s="196">
        <v>2311357</v>
      </c>
      <c r="CY126" s="268">
        <f t="shared" si="2427"/>
        <v>2311357</v>
      </c>
      <c r="CZ126" s="268">
        <f t="shared" si="2428"/>
        <v>3004764</v>
      </c>
      <c r="DA126" s="269" t="str">
        <f t="shared" si="2429"/>
        <v>CUMPLE</v>
      </c>
      <c r="DB126" s="268">
        <f t="shared" si="2430"/>
        <v>3184740</v>
      </c>
      <c r="DC126" s="270">
        <f t="shared" si="2431"/>
        <v>3184740</v>
      </c>
      <c r="DD126" s="266">
        <f t="shared" si="2432"/>
        <v>1</v>
      </c>
      <c r="DE126" s="267">
        <v>2245182</v>
      </c>
      <c r="DF126" s="268">
        <f t="shared" si="2433"/>
        <v>2245182</v>
      </c>
      <c r="DG126" s="268">
        <f t="shared" si="2434"/>
        <v>2918737</v>
      </c>
      <c r="DH126" s="269" t="str">
        <f t="shared" si="2435"/>
        <v>CUMPLE</v>
      </c>
      <c r="DI126" s="268">
        <f t="shared" si="2436"/>
        <v>3093560</v>
      </c>
      <c r="DJ126" s="270">
        <f t="shared" si="2437"/>
        <v>3093560</v>
      </c>
      <c r="DK126" s="266">
        <f t="shared" si="2438"/>
        <v>1</v>
      </c>
      <c r="DL126" s="267">
        <v>2304060</v>
      </c>
      <c r="DM126" s="268">
        <f t="shared" si="2439"/>
        <v>2304060</v>
      </c>
      <c r="DN126" s="268">
        <f t="shared" si="2440"/>
        <v>2995278</v>
      </c>
      <c r="DO126" s="269" t="str">
        <f t="shared" si="2441"/>
        <v>CUMPLE</v>
      </c>
      <c r="DP126" s="268">
        <f t="shared" si="2442"/>
        <v>3174686</v>
      </c>
      <c r="DQ126" s="270">
        <f t="shared" si="2443"/>
        <v>3174686</v>
      </c>
      <c r="DR126" s="356">
        <f t="shared" si="2444"/>
        <v>1</v>
      </c>
      <c r="DS126" s="357"/>
      <c r="DT126" s="358">
        <f t="shared" si="2445"/>
        <v>0</v>
      </c>
      <c r="DU126" s="358">
        <f t="shared" si="2446"/>
        <v>0</v>
      </c>
      <c r="DV126" s="359" t="str">
        <f t="shared" si="2447"/>
        <v>CUMPLE</v>
      </c>
      <c r="DW126" s="358">
        <f t="shared" si="2448"/>
        <v>0</v>
      </c>
      <c r="DX126" s="360">
        <f t="shared" si="2449"/>
        <v>0</v>
      </c>
      <c r="DY126" s="356">
        <f t="shared" si="2450"/>
        <v>1</v>
      </c>
      <c r="DZ126" s="357"/>
      <c r="EA126" s="358">
        <f t="shared" si="2451"/>
        <v>0</v>
      </c>
      <c r="EB126" s="358">
        <f t="shared" si="2452"/>
        <v>0</v>
      </c>
      <c r="EC126" s="359" t="str">
        <f t="shared" si="2453"/>
        <v>CUMPLE</v>
      </c>
      <c r="ED126" s="358">
        <f t="shared" si="2454"/>
        <v>0</v>
      </c>
      <c r="EE126" s="360">
        <f t="shared" si="2455"/>
        <v>0</v>
      </c>
      <c r="EF126" s="266">
        <f t="shared" si="2456"/>
        <v>1</v>
      </c>
      <c r="EG126" s="267">
        <v>2242505</v>
      </c>
      <c r="EH126" s="268">
        <f t="shared" si="2457"/>
        <v>2242505</v>
      </c>
      <c r="EI126" s="268">
        <f t="shared" si="2458"/>
        <v>2915257</v>
      </c>
      <c r="EJ126" s="269" t="str">
        <f t="shared" si="2459"/>
        <v>CUMPLE</v>
      </c>
      <c r="EK126" s="268">
        <f t="shared" si="2460"/>
        <v>3089871</v>
      </c>
      <c r="EL126" s="270">
        <f t="shared" si="2461"/>
        <v>3089871</v>
      </c>
      <c r="EM126" s="356">
        <f t="shared" si="2462"/>
        <v>1</v>
      </c>
      <c r="EN126" s="357"/>
      <c r="EO126" s="358">
        <f t="shared" si="2463"/>
        <v>0</v>
      </c>
      <c r="EP126" s="358">
        <f t="shared" si="2464"/>
        <v>0</v>
      </c>
      <c r="EQ126" s="359" t="str">
        <f t="shared" si="2465"/>
        <v>CUMPLE</v>
      </c>
      <c r="ER126" s="358">
        <f t="shared" si="2466"/>
        <v>0</v>
      </c>
      <c r="ES126" s="360">
        <f t="shared" si="2467"/>
        <v>0</v>
      </c>
      <c r="ET126" s="266">
        <f t="shared" si="2468"/>
        <v>1</v>
      </c>
      <c r="EU126" s="267">
        <v>2360020</v>
      </c>
      <c r="EV126" s="268">
        <f t="shared" si="2469"/>
        <v>2360020</v>
      </c>
      <c r="EW126" s="268">
        <f t="shared" si="2470"/>
        <v>3068026</v>
      </c>
      <c r="EX126" s="269" t="str">
        <f t="shared" si="2471"/>
        <v>CUMPLE</v>
      </c>
      <c r="EY126" s="268">
        <f t="shared" si="2472"/>
        <v>3251791</v>
      </c>
      <c r="EZ126" s="270">
        <f t="shared" si="2473"/>
        <v>3251791</v>
      </c>
      <c r="FA126" s="266">
        <f t="shared" si="2474"/>
        <v>1</v>
      </c>
      <c r="FB126" s="196">
        <v>2308197</v>
      </c>
      <c r="FC126" s="268">
        <f t="shared" si="2475"/>
        <v>2308197</v>
      </c>
      <c r="FD126" s="268">
        <f t="shared" si="2476"/>
        <v>3000656</v>
      </c>
      <c r="FE126" s="269" t="str">
        <f t="shared" si="2477"/>
        <v>CUMPLE</v>
      </c>
      <c r="FF126" s="268">
        <f t="shared" si="2478"/>
        <v>3180386</v>
      </c>
      <c r="FG126" s="270">
        <f t="shared" si="2479"/>
        <v>3180386</v>
      </c>
      <c r="FH126" s="266">
        <f t="shared" si="2480"/>
        <v>1</v>
      </c>
      <c r="FI126" s="267">
        <v>2269125</v>
      </c>
      <c r="FJ126" s="268">
        <f t="shared" si="2481"/>
        <v>2269125</v>
      </c>
      <c r="FK126" s="268">
        <f t="shared" si="2482"/>
        <v>2949863</v>
      </c>
      <c r="FL126" s="269" t="str">
        <f t="shared" si="2483"/>
        <v>CUMPLE</v>
      </c>
      <c r="FM126" s="268">
        <f t="shared" si="2484"/>
        <v>3126550</v>
      </c>
      <c r="FN126" s="270">
        <f t="shared" si="2485"/>
        <v>3126550</v>
      </c>
      <c r="FO126" s="266">
        <f t="shared" si="2486"/>
        <v>1</v>
      </c>
      <c r="FP126" s="267" t="s">
        <v>907</v>
      </c>
      <c r="FQ126" s="268">
        <f t="shared" si="2487"/>
        <v>2251165</v>
      </c>
      <c r="FR126" s="268">
        <f t="shared" si="2488"/>
        <v>2926515</v>
      </c>
      <c r="FS126" s="269" t="str">
        <f t="shared" si="2489"/>
        <v>CUMPLE</v>
      </c>
      <c r="FT126" s="268">
        <f t="shared" si="2490"/>
        <v>3101804</v>
      </c>
      <c r="FU126" s="270">
        <f t="shared" si="2491"/>
        <v>3101804</v>
      </c>
      <c r="FV126" s="266">
        <f t="shared" si="2492"/>
        <v>1</v>
      </c>
      <c r="FW126" s="267">
        <v>2288733</v>
      </c>
      <c r="FX126" s="268">
        <f t="shared" si="2493"/>
        <v>2288733</v>
      </c>
      <c r="FY126" s="268">
        <f t="shared" si="2494"/>
        <v>2975353</v>
      </c>
      <c r="FZ126" s="269" t="str">
        <f t="shared" si="2495"/>
        <v>CUMPLE</v>
      </c>
      <c r="GA126" s="268">
        <f t="shared" si="2496"/>
        <v>3153567</v>
      </c>
      <c r="GB126" s="270">
        <f t="shared" si="2497"/>
        <v>3153567</v>
      </c>
      <c r="GC126" s="356">
        <f t="shared" si="2498"/>
        <v>1</v>
      </c>
      <c r="GD126" s="357"/>
      <c r="GE126" s="358">
        <f t="shared" si="2499"/>
        <v>0</v>
      </c>
      <c r="GF126" s="358">
        <f t="shared" si="2500"/>
        <v>0</v>
      </c>
      <c r="GG126" s="359" t="str">
        <f t="shared" si="2501"/>
        <v>CUMPLE</v>
      </c>
      <c r="GH126" s="358">
        <f t="shared" si="2502"/>
        <v>0</v>
      </c>
      <c r="GI126" s="360">
        <f t="shared" si="2503"/>
        <v>0</v>
      </c>
      <c r="GJ126" s="266">
        <f t="shared" si="2504"/>
        <v>1</v>
      </c>
      <c r="GK126" s="196">
        <v>2314863</v>
      </c>
      <c r="GL126" s="268">
        <f t="shared" si="2505"/>
        <v>2314863</v>
      </c>
      <c r="GM126" s="268">
        <f t="shared" si="2506"/>
        <v>3009322</v>
      </c>
      <c r="GN126" s="269" t="str">
        <f t="shared" si="2507"/>
        <v>CUMPLE</v>
      </c>
      <c r="GO126" s="268">
        <f t="shared" si="2508"/>
        <v>3189571</v>
      </c>
      <c r="GP126" s="270">
        <f t="shared" si="2509"/>
        <v>3189571</v>
      </c>
      <c r="GQ126" s="266">
        <f t="shared" si="2510"/>
        <v>1</v>
      </c>
      <c r="GR126" s="407">
        <v>2319632</v>
      </c>
      <c r="GS126" s="268">
        <f t="shared" si="2511"/>
        <v>2319632</v>
      </c>
      <c r="GT126" s="268">
        <f t="shared" si="2512"/>
        <v>3015522</v>
      </c>
      <c r="GU126" s="269" t="str">
        <f t="shared" si="2513"/>
        <v>CUMPLE</v>
      </c>
      <c r="GV126" s="268">
        <f t="shared" si="2514"/>
        <v>3196142</v>
      </c>
      <c r="GW126" s="270">
        <f t="shared" si="2515"/>
        <v>3196142</v>
      </c>
      <c r="GX126" s="356">
        <f t="shared" si="2516"/>
        <v>1</v>
      </c>
      <c r="GY126" s="357"/>
      <c r="GZ126" s="358">
        <f t="shared" si="2517"/>
        <v>0</v>
      </c>
      <c r="HA126" s="358">
        <f t="shared" si="2518"/>
        <v>0</v>
      </c>
      <c r="HB126" s="359" t="str">
        <f t="shared" si="2519"/>
        <v>CUMPLE</v>
      </c>
      <c r="HC126" s="358">
        <f t="shared" si="2520"/>
        <v>0</v>
      </c>
      <c r="HD126" s="360">
        <f t="shared" si="2521"/>
        <v>0</v>
      </c>
      <c r="HE126" s="266">
        <f t="shared" si="2522"/>
        <v>1</v>
      </c>
      <c r="HF126" s="411">
        <v>2295326</v>
      </c>
      <c r="HG126" s="268">
        <f t="shared" si="2523"/>
        <v>2295326</v>
      </c>
      <c r="HH126" s="268">
        <f t="shared" si="2524"/>
        <v>2983924</v>
      </c>
      <c r="HI126" s="269" t="str">
        <f t="shared" si="2525"/>
        <v>CUMPLE</v>
      </c>
      <c r="HJ126" s="268">
        <f t="shared" si="2526"/>
        <v>3162652</v>
      </c>
      <c r="HK126" s="270">
        <f t="shared" si="2527"/>
        <v>3162652</v>
      </c>
      <c r="HL126" s="266">
        <f t="shared" si="2528"/>
        <v>1</v>
      </c>
      <c r="HM126" s="417">
        <v>2314522</v>
      </c>
      <c r="HN126" s="268">
        <f t="shared" si="2529"/>
        <v>2314522</v>
      </c>
      <c r="HO126" s="268">
        <f t="shared" si="2530"/>
        <v>3008879</v>
      </c>
      <c r="HP126" s="269" t="str">
        <f t="shared" si="2531"/>
        <v>CUMPLE</v>
      </c>
      <c r="HQ126" s="268">
        <f t="shared" si="2532"/>
        <v>3189101</v>
      </c>
      <c r="HR126" s="270">
        <f t="shared" si="2533"/>
        <v>3189101</v>
      </c>
      <c r="HS126" s="266">
        <f t="shared" si="2534"/>
        <v>1</v>
      </c>
      <c r="HT126" s="196">
        <v>2305350</v>
      </c>
      <c r="HU126" s="268">
        <f t="shared" si="2535"/>
        <v>2305350</v>
      </c>
      <c r="HV126" s="268">
        <f t="shared" si="2536"/>
        <v>2996955</v>
      </c>
      <c r="HW126" s="269" t="str">
        <f t="shared" si="2537"/>
        <v>CUMPLE</v>
      </c>
      <c r="HX126" s="268">
        <f t="shared" si="2538"/>
        <v>3176463</v>
      </c>
      <c r="HY126" s="270">
        <f t="shared" si="2539"/>
        <v>3176463</v>
      </c>
      <c r="HZ126" s="356">
        <f t="shared" si="2540"/>
        <v>1</v>
      </c>
      <c r="IA126" s="357"/>
      <c r="IB126" s="358">
        <f t="shared" si="2541"/>
        <v>0</v>
      </c>
      <c r="IC126" s="358">
        <f t="shared" si="2542"/>
        <v>0</v>
      </c>
      <c r="ID126" s="359" t="str">
        <f t="shared" si="2543"/>
        <v>CUMPLE</v>
      </c>
      <c r="IE126" s="358">
        <f t="shared" si="2544"/>
        <v>0</v>
      </c>
      <c r="IF126" s="360">
        <f t="shared" si="2545"/>
        <v>0</v>
      </c>
    </row>
    <row r="127" spans="1:240" ht="30" customHeight="1" x14ac:dyDescent="0.3">
      <c r="A127" s="174"/>
      <c r="B127" s="199">
        <v>11.02</v>
      </c>
      <c r="C127" s="193">
        <v>14773</v>
      </c>
      <c r="D127" s="194" t="s">
        <v>732</v>
      </c>
      <c r="E127" s="193" t="s">
        <v>629</v>
      </c>
      <c r="F127" s="195">
        <v>1</v>
      </c>
      <c r="G127" s="196">
        <v>2575293</v>
      </c>
      <c r="H127" s="197">
        <f t="shared" si="2350"/>
        <v>3347881</v>
      </c>
      <c r="J127" s="356">
        <f t="shared" si="2351"/>
        <v>1</v>
      </c>
      <c r="K127" s="357"/>
      <c r="L127" s="358">
        <f t="shared" si="1732"/>
        <v>0</v>
      </c>
      <c r="M127" s="358">
        <f t="shared" si="1733"/>
        <v>0</v>
      </c>
      <c r="N127" s="359" t="str">
        <f t="shared" si="2352"/>
        <v>CUMPLE</v>
      </c>
      <c r="O127" s="358">
        <f t="shared" si="2353"/>
        <v>0</v>
      </c>
      <c r="P127" s="360">
        <f t="shared" si="1736"/>
        <v>0</v>
      </c>
      <c r="Q127" s="266">
        <f t="shared" si="2354"/>
        <v>1</v>
      </c>
      <c r="R127" s="267">
        <v>2409844</v>
      </c>
      <c r="S127" s="268">
        <f t="shared" si="2355"/>
        <v>2409844</v>
      </c>
      <c r="T127" s="268">
        <f t="shared" si="2356"/>
        <v>3132797</v>
      </c>
      <c r="U127" s="269" t="str">
        <f t="shared" si="2357"/>
        <v>CUMPLE</v>
      </c>
      <c r="V127" s="268">
        <f t="shared" si="2358"/>
        <v>3320442</v>
      </c>
      <c r="W127" s="270">
        <f t="shared" si="2359"/>
        <v>3320442</v>
      </c>
      <c r="X127" s="266">
        <f t="shared" si="2360"/>
        <v>1</v>
      </c>
      <c r="Y127" s="267">
        <v>2575200</v>
      </c>
      <c r="Z127" s="268">
        <f t="shared" si="2361"/>
        <v>2575200</v>
      </c>
      <c r="AA127" s="268">
        <f t="shared" si="2362"/>
        <v>3347760</v>
      </c>
      <c r="AB127" s="269" t="str">
        <f t="shared" si="2363"/>
        <v>CUMPLE</v>
      </c>
      <c r="AC127" s="268">
        <f t="shared" si="2364"/>
        <v>3548281</v>
      </c>
      <c r="AD127" s="270">
        <f t="shared" si="2365"/>
        <v>3548281</v>
      </c>
      <c r="AE127" s="266">
        <f t="shared" si="2366"/>
        <v>1</v>
      </c>
      <c r="AF127" s="267">
        <v>2384721</v>
      </c>
      <c r="AG127" s="268">
        <f t="shared" si="2367"/>
        <v>2384721</v>
      </c>
      <c r="AH127" s="268">
        <f t="shared" si="2368"/>
        <v>3100137</v>
      </c>
      <c r="AI127" s="269" t="str">
        <f t="shared" si="2369"/>
        <v>CUMPLE</v>
      </c>
      <c r="AJ127" s="268">
        <f t="shared" si="2370"/>
        <v>3285826</v>
      </c>
      <c r="AK127" s="270">
        <f t="shared" si="2371"/>
        <v>3285826</v>
      </c>
      <c r="AL127" s="356">
        <f t="shared" si="2372"/>
        <v>1</v>
      </c>
      <c r="AM127" s="357"/>
      <c r="AN127" s="358">
        <f t="shared" si="2373"/>
        <v>0</v>
      </c>
      <c r="AO127" s="358">
        <f t="shared" si="2374"/>
        <v>0</v>
      </c>
      <c r="AP127" s="359" t="str">
        <f t="shared" si="2375"/>
        <v>CUMPLE</v>
      </c>
      <c r="AQ127" s="358">
        <f t="shared" si="2376"/>
        <v>0</v>
      </c>
      <c r="AR127" s="360">
        <f t="shared" si="2377"/>
        <v>0</v>
      </c>
      <c r="AS127" s="266">
        <f t="shared" si="2378"/>
        <v>1</v>
      </c>
      <c r="AT127" s="434">
        <v>2328062</v>
      </c>
      <c r="AU127" s="268">
        <f t="shared" si="2379"/>
        <v>2328062</v>
      </c>
      <c r="AV127" s="268">
        <f t="shared" si="2380"/>
        <v>3026481</v>
      </c>
      <c r="AW127" s="269" t="str">
        <f t="shared" si="2381"/>
        <v>CUMPLE</v>
      </c>
      <c r="AX127" s="268">
        <f t="shared" si="2382"/>
        <v>3207757</v>
      </c>
      <c r="AY127" s="270">
        <f t="shared" si="2383"/>
        <v>3207757</v>
      </c>
      <c r="AZ127" s="266">
        <f t="shared" si="2384"/>
        <v>1</v>
      </c>
      <c r="BA127" s="439">
        <v>2449876</v>
      </c>
      <c r="BB127" s="268">
        <f t="shared" si="2385"/>
        <v>2449876</v>
      </c>
      <c r="BC127" s="268">
        <f t="shared" si="2386"/>
        <v>3184839</v>
      </c>
      <c r="BD127" s="269" t="str">
        <f t="shared" si="2387"/>
        <v>CUMPLE</v>
      </c>
      <c r="BE127" s="268">
        <f t="shared" si="2388"/>
        <v>3375601</v>
      </c>
      <c r="BF127" s="270">
        <f t="shared" si="2389"/>
        <v>3375601</v>
      </c>
      <c r="BG127" s="266">
        <f t="shared" si="2390"/>
        <v>1</v>
      </c>
      <c r="BH127" s="196">
        <v>2433651</v>
      </c>
      <c r="BI127" s="268">
        <f t="shared" si="2391"/>
        <v>2433651</v>
      </c>
      <c r="BJ127" s="268">
        <f t="shared" si="2392"/>
        <v>3163746</v>
      </c>
      <c r="BK127" s="269" t="str">
        <f t="shared" si="2393"/>
        <v>CUMPLE</v>
      </c>
      <c r="BL127" s="268">
        <f t="shared" si="2394"/>
        <v>3353245</v>
      </c>
      <c r="BM127" s="270">
        <f t="shared" si="2395"/>
        <v>3353245</v>
      </c>
      <c r="BN127" s="266">
        <f t="shared" si="2396"/>
        <v>1</v>
      </c>
      <c r="BO127" s="196">
        <v>2335788</v>
      </c>
      <c r="BP127" s="268">
        <f t="shared" si="2397"/>
        <v>2335788</v>
      </c>
      <c r="BQ127" s="268">
        <f t="shared" si="2398"/>
        <v>3036524</v>
      </c>
      <c r="BR127" s="269" t="str">
        <f t="shared" si="2399"/>
        <v>CUMPLE</v>
      </c>
      <c r="BS127" s="268">
        <f t="shared" si="2400"/>
        <v>3218403</v>
      </c>
      <c r="BT127" s="270">
        <f t="shared" si="2401"/>
        <v>3218403</v>
      </c>
      <c r="BU127" s="266">
        <f t="shared" si="2402"/>
        <v>1</v>
      </c>
      <c r="BV127" s="441">
        <v>2446783</v>
      </c>
      <c r="BW127" s="268">
        <f t="shared" si="2403"/>
        <v>2446783</v>
      </c>
      <c r="BX127" s="268">
        <f t="shared" si="2404"/>
        <v>3180818</v>
      </c>
      <c r="BY127" s="269" t="str">
        <f t="shared" si="2405"/>
        <v>CUMPLE</v>
      </c>
      <c r="BZ127" s="268">
        <f t="shared" si="2406"/>
        <v>3371339</v>
      </c>
      <c r="CA127" s="270">
        <f t="shared" si="2407"/>
        <v>3371339</v>
      </c>
      <c r="CB127" s="266">
        <f t="shared" si="2408"/>
        <v>1</v>
      </c>
      <c r="CC127" s="267">
        <v>2387295</v>
      </c>
      <c r="CD127" s="268">
        <f t="shared" si="2409"/>
        <v>2387295</v>
      </c>
      <c r="CE127" s="268">
        <f t="shared" si="2410"/>
        <v>3103484</v>
      </c>
      <c r="CF127" s="269" t="str">
        <f t="shared" si="2411"/>
        <v>CUMPLE</v>
      </c>
      <c r="CG127" s="268">
        <f t="shared" si="2412"/>
        <v>3289373</v>
      </c>
      <c r="CH127" s="270">
        <f t="shared" si="2413"/>
        <v>3289373</v>
      </c>
      <c r="CI127" s="266">
        <f t="shared" si="2414"/>
        <v>1</v>
      </c>
      <c r="CJ127" s="267">
        <v>2461980</v>
      </c>
      <c r="CK127" s="268">
        <f t="shared" si="2415"/>
        <v>2461980</v>
      </c>
      <c r="CL127" s="268">
        <f t="shared" si="2416"/>
        <v>3200574</v>
      </c>
      <c r="CM127" s="269" t="str">
        <f t="shared" si="2417"/>
        <v>CUMPLE</v>
      </c>
      <c r="CN127" s="268">
        <f t="shared" si="2418"/>
        <v>3392279</v>
      </c>
      <c r="CO127" s="270">
        <f t="shared" si="2419"/>
        <v>3392279</v>
      </c>
      <c r="CP127" s="266">
        <f t="shared" si="2420"/>
        <v>1</v>
      </c>
      <c r="CQ127" s="267">
        <v>2431592</v>
      </c>
      <c r="CR127" s="268">
        <f t="shared" si="2421"/>
        <v>2431592</v>
      </c>
      <c r="CS127" s="268">
        <f t="shared" si="2422"/>
        <v>3161070</v>
      </c>
      <c r="CT127" s="269" t="str">
        <f t="shared" si="2423"/>
        <v>CUMPLE</v>
      </c>
      <c r="CU127" s="268">
        <f t="shared" si="2424"/>
        <v>3350408</v>
      </c>
      <c r="CV127" s="270">
        <f t="shared" si="2425"/>
        <v>3350408</v>
      </c>
      <c r="CW127" s="266">
        <f t="shared" si="2426"/>
        <v>1</v>
      </c>
      <c r="CX127" s="196">
        <v>2446525</v>
      </c>
      <c r="CY127" s="268">
        <f t="shared" si="2427"/>
        <v>2446525</v>
      </c>
      <c r="CZ127" s="268">
        <f t="shared" si="2428"/>
        <v>3180483</v>
      </c>
      <c r="DA127" s="269" t="str">
        <f t="shared" si="2429"/>
        <v>CUMPLE</v>
      </c>
      <c r="DB127" s="268">
        <f t="shared" si="2430"/>
        <v>3370984</v>
      </c>
      <c r="DC127" s="270">
        <f t="shared" si="2431"/>
        <v>3370984</v>
      </c>
      <c r="DD127" s="266">
        <f t="shared" si="2432"/>
        <v>1</v>
      </c>
      <c r="DE127" s="267">
        <v>2376480</v>
      </c>
      <c r="DF127" s="268">
        <f t="shared" si="2433"/>
        <v>2376480</v>
      </c>
      <c r="DG127" s="268">
        <f t="shared" si="2434"/>
        <v>3089424</v>
      </c>
      <c r="DH127" s="269" t="str">
        <f t="shared" si="2435"/>
        <v>CUMPLE</v>
      </c>
      <c r="DI127" s="268">
        <f t="shared" si="2436"/>
        <v>3274471</v>
      </c>
      <c r="DJ127" s="270">
        <f t="shared" si="2437"/>
        <v>3274471</v>
      </c>
      <c r="DK127" s="266">
        <f t="shared" si="2438"/>
        <v>1</v>
      </c>
      <c r="DL127" s="267">
        <v>2438802</v>
      </c>
      <c r="DM127" s="268">
        <f t="shared" si="2439"/>
        <v>2438802</v>
      </c>
      <c r="DN127" s="268">
        <f t="shared" si="2440"/>
        <v>3170443</v>
      </c>
      <c r="DO127" s="269" t="str">
        <f t="shared" si="2441"/>
        <v>CUMPLE</v>
      </c>
      <c r="DP127" s="268">
        <f t="shared" si="2442"/>
        <v>3360342</v>
      </c>
      <c r="DQ127" s="270">
        <f t="shared" si="2443"/>
        <v>3360342</v>
      </c>
      <c r="DR127" s="356">
        <f t="shared" si="2444"/>
        <v>1</v>
      </c>
      <c r="DS127" s="357"/>
      <c r="DT127" s="358">
        <f t="shared" si="2445"/>
        <v>0</v>
      </c>
      <c r="DU127" s="358">
        <f t="shared" si="2446"/>
        <v>0</v>
      </c>
      <c r="DV127" s="359" t="str">
        <f t="shared" si="2447"/>
        <v>CUMPLE</v>
      </c>
      <c r="DW127" s="358">
        <f t="shared" si="2448"/>
        <v>0</v>
      </c>
      <c r="DX127" s="360">
        <f t="shared" si="2449"/>
        <v>0</v>
      </c>
      <c r="DY127" s="356">
        <f t="shared" si="2450"/>
        <v>1</v>
      </c>
      <c r="DZ127" s="357"/>
      <c r="EA127" s="358">
        <f t="shared" si="2451"/>
        <v>0</v>
      </c>
      <c r="EB127" s="358">
        <f t="shared" si="2452"/>
        <v>0</v>
      </c>
      <c r="EC127" s="359" t="str">
        <f t="shared" si="2453"/>
        <v>CUMPLE</v>
      </c>
      <c r="ED127" s="358">
        <f t="shared" si="2454"/>
        <v>0</v>
      </c>
      <c r="EE127" s="360">
        <f t="shared" si="2455"/>
        <v>0</v>
      </c>
      <c r="EF127" s="266">
        <f t="shared" si="2456"/>
        <v>1</v>
      </c>
      <c r="EG127" s="267">
        <v>2373648</v>
      </c>
      <c r="EH127" s="268">
        <f t="shared" si="2457"/>
        <v>2373648</v>
      </c>
      <c r="EI127" s="268">
        <f t="shared" si="2458"/>
        <v>3085742</v>
      </c>
      <c r="EJ127" s="269" t="str">
        <f t="shared" si="2459"/>
        <v>CUMPLE</v>
      </c>
      <c r="EK127" s="268">
        <f t="shared" si="2460"/>
        <v>3270569</v>
      </c>
      <c r="EL127" s="270">
        <f t="shared" si="2461"/>
        <v>3270569</v>
      </c>
      <c r="EM127" s="356">
        <f t="shared" si="2462"/>
        <v>1</v>
      </c>
      <c r="EN127" s="357"/>
      <c r="EO127" s="358">
        <f t="shared" si="2463"/>
        <v>0</v>
      </c>
      <c r="EP127" s="358">
        <f t="shared" si="2464"/>
        <v>0</v>
      </c>
      <c r="EQ127" s="359" t="str">
        <f t="shared" si="2465"/>
        <v>CUMPLE</v>
      </c>
      <c r="ER127" s="358">
        <f t="shared" si="2466"/>
        <v>0</v>
      </c>
      <c r="ES127" s="360">
        <f t="shared" si="2467"/>
        <v>0</v>
      </c>
      <c r="ET127" s="266">
        <f t="shared" si="2468"/>
        <v>1</v>
      </c>
      <c r="EU127" s="267">
        <v>2498034</v>
      </c>
      <c r="EV127" s="268">
        <f t="shared" si="2469"/>
        <v>2498034</v>
      </c>
      <c r="EW127" s="268">
        <f t="shared" si="2470"/>
        <v>3247444</v>
      </c>
      <c r="EX127" s="269" t="str">
        <f t="shared" si="2471"/>
        <v>CUMPLE</v>
      </c>
      <c r="EY127" s="268">
        <f t="shared" si="2472"/>
        <v>3441956</v>
      </c>
      <c r="EZ127" s="270">
        <f t="shared" si="2473"/>
        <v>3441956</v>
      </c>
      <c r="FA127" s="266">
        <f t="shared" si="2474"/>
        <v>1</v>
      </c>
      <c r="FB127" s="196">
        <v>2443180</v>
      </c>
      <c r="FC127" s="268">
        <f t="shared" si="2475"/>
        <v>2443180</v>
      </c>
      <c r="FD127" s="268">
        <f t="shared" si="2476"/>
        <v>3176134</v>
      </c>
      <c r="FE127" s="269" t="str">
        <f t="shared" si="2477"/>
        <v>CUMPLE</v>
      </c>
      <c r="FF127" s="268">
        <f t="shared" si="2478"/>
        <v>3366375</v>
      </c>
      <c r="FG127" s="270">
        <f t="shared" si="2479"/>
        <v>3366375</v>
      </c>
      <c r="FH127" s="266">
        <f t="shared" si="2480"/>
        <v>1</v>
      </c>
      <c r="FI127" s="267">
        <v>2401824</v>
      </c>
      <c r="FJ127" s="268">
        <f t="shared" si="2481"/>
        <v>2401824</v>
      </c>
      <c r="FK127" s="268">
        <f t="shared" si="2482"/>
        <v>3122371</v>
      </c>
      <c r="FL127" s="269" t="str">
        <f t="shared" si="2483"/>
        <v>CUMPLE</v>
      </c>
      <c r="FM127" s="268">
        <f t="shared" si="2484"/>
        <v>3309392</v>
      </c>
      <c r="FN127" s="270">
        <f t="shared" si="2485"/>
        <v>3309392</v>
      </c>
      <c r="FO127" s="266">
        <f t="shared" si="2486"/>
        <v>1</v>
      </c>
      <c r="FP127" s="267" t="s">
        <v>908</v>
      </c>
      <c r="FQ127" s="268">
        <f t="shared" si="2487"/>
        <v>2382814</v>
      </c>
      <c r="FR127" s="268">
        <f t="shared" si="2488"/>
        <v>3097658</v>
      </c>
      <c r="FS127" s="269" t="str">
        <f t="shared" si="2489"/>
        <v>CUMPLE</v>
      </c>
      <c r="FT127" s="268">
        <f t="shared" si="2490"/>
        <v>3283198</v>
      </c>
      <c r="FU127" s="270">
        <f t="shared" si="2491"/>
        <v>3283198</v>
      </c>
      <c r="FV127" s="266">
        <f t="shared" si="2492"/>
        <v>1</v>
      </c>
      <c r="FW127" s="267">
        <v>2422578</v>
      </c>
      <c r="FX127" s="268">
        <f t="shared" si="2493"/>
        <v>2422578</v>
      </c>
      <c r="FY127" s="268">
        <f t="shared" si="2494"/>
        <v>3149351</v>
      </c>
      <c r="FZ127" s="269" t="str">
        <f t="shared" si="2495"/>
        <v>CUMPLE</v>
      </c>
      <c r="GA127" s="268">
        <f t="shared" si="2496"/>
        <v>3337988</v>
      </c>
      <c r="GB127" s="270">
        <f t="shared" si="2497"/>
        <v>3337988</v>
      </c>
      <c r="GC127" s="356">
        <f t="shared" si="2498"/>
        <v>1</v>
      </c>
      <c r="GD127" s="357"/>
      <c r="GE127" s="358">
        <f t="shared" si="2499"/>
        <v>0</v>
      </c>
      <c r="GF127" s="358">
        <f t="shared" si="2500"/>
        <v>0</v>
      </c>
      <c r="GG127" s="359" t="str">
        <f t="shared" si="2501"/>
        <v>CUMPLE</v>
      </c>
      <c r="GH127" s="358">
        <f t="shared" si="2502"/>
        <v>0</v>
      </c>
      <c r="GI127" s="360">
        <f t="shared" si="2503"/>
        <v>0</v>
      </c>
      <c r="GJ127" s="266">
        <f t="shared" si="2504"/>
        <v>1</v>
      </c>
      <c r="GK127" s="196">
        <v>2450237</v>
      </c>
      <c r="GL127" s="268">
        <f t="shared" si="2505"/>
        <v>2450237</v>
      </c>
      <c r="GM127" s="268">
        <f t="shared" si="2506"/>
        <v>3185308</v>
      </c>
      <c r="GN127" s="269" t="str">
        <f t="shared" si="2507"/>
        <v>CUMPLE</v>
      </c>
      <c r="GO127" s="268">
        <f t="shared" si="2508"/>
        <v>3376098</v>
      </c>
      <c r="GP127" s="270">
        <f t="shared" si="2509"/>
        <v>3376098</v>
      </c>
      <c r="GQ127" s="266">
        <f t="shared" si="2510"/>
        <v>1</v>
      </c>
      <c r="GR127" s="407">
        <v>2455284</v>
      </c>
      <c r="GS127" s="268">
        <f t="shared" si="2511"/>
        <v>2455284</v>
      </c>
      <c r="GT127" s="268">
        <f t="shared" si="2512"/>
        <v>3191869</v>
      </c>
      <c r="GU127" s="269" t="str">
        <f t="shared" si="2513"/>
        <v>CUMPLE</v>
      </c>
      <c r="GV127" s="268">
        <f t="shared" si="2514"/>
        <v>3383052</v>
      </c>
      <c r="GW127" s="270">
        <f t="shared" si="2515"/>
        <v>3383052</v>
      </c>
      <c r="GX127" s="356">
        <f t="shared" si="2516"/>
        <v>1</v>
      </c>
      <c r="GY127" s="357"/>
      <c r="GZ127" s="358">
        <f t="shared" si="2517"/>
        <v>0</v>
      </c>
      <c r="HA127" s="358">
        <f t="shared" si="2518"/>
        <v>0</v>
      </c>
      <c r="HB127" s="359" t="str">
        <f t="shared" si="2519"/>
        <v>CUMPLE</v>
      </c>
      <c r="HC127" s="358">
        <f t="shared" si="2520"/>
        <v>0</v>
      </c>
      <c r="HD127" s="360">
        <f t="shared" si="2521"/>
        <v>0</v>
      </c>
      <c r="HE127" s="266">
        <f t="shared" si="2522"/>
        <v>1</v>
      </c>
      <c r="HF127" s="411">
        <v>2429557</v>
      </c>
      <c r="HG127" s="268">
        <f t="shared" si="2523"/>
        <v>2429557</v>
      </c>
      <c r="HH127" s="268">
        <f t="shared" si="2524"/>
        <v>3158424</v>
      </c>
      <c r="HI127" s="269" t="str">
        <f t="shared" si="2525"/>
        <v>CUMPLE</v>
      </c>
      <c r="HJ127" s="268">
        <f t="shared" si="2526"/>
        <v>3347604</v>
      </c>
      <c r="HK127" s="270">
        <f t="shared" si="2527"/>
        <v>3347604</v>
      </c>
      <c r="HL127" s="266">
        <f t="shared" si="2528"/>
        <v>1</v>
      </c>
      <c r="HM127" s="417">
        <v>2449876</v>
      </c>
      <c r="HN127" s="268">
        <f t="shared" si="2529"/>
        <v>2449876</v>
      </c>
      <c r="HO127" s="268">
        <f t="shared" si="2530"/>
        <v>3184839</v>
      </c>
      <c r="HP127" s="269" t="str">
        <f t="shared" si="2531"/>
        <v>CUMPLE</v>
      </c>
      <c r="HQ127" s="268">
        <f t="shared" si="2532"/>
        <v>3375601</v>
      </c>
      <c r="HR127" s="270">
        <f t="shared" si="2533"/>
        <v>3375601</v>
      </c>
      <c r="HS127" s="266">
        <f t="shared" si="2534"/>
        <v>1</v>
      </c>
      <c r="HT127" s="196">
        <v>2440168</v>
      </c>
      <c r="HU127" s="268">
        <f t="shared" si="2535"/>
        <v>2440168</v>
      </c>
      <c r="HV127" s="268">
        <f t="shared" si="2536"/>
        <v>3172218</v>
      </c>
      <c r="HW127" s="269" t="str">
        <f t="shared" si="2537"/>
        <v>CUMPLE</v>
      </c>
      <c r="HX127" s="268">
        <f t="shared" si="2538"/>
        <v>3362225</v>
      </c>
      <c r="HY127" s="270">
        <f t="shared" si="2539"/>
        <v>3362225</v>
      </c>
      <c r="HZ127" s="356">
        <f t="shared" si="2540"/>
        <v>1</v>
      </c>
      <c r="IA127" s="357"/>
      <c r="IB127" s="358">
        <f t="shared" si="2541"/>
        <v>0</v>
      </c>
      <c r="IC127" s="358">
        <f t="shared" si="2542"/>
        <v>0</v>
      </c>
      <c r="ID127" s="359" t="str">
        <f t="shared" si="2543"/>
        <v>CUMPLE</v>
      </c>
      <c r="IE127" s="358">
        <f t="shared" si="2544"/>
        <v>0</v>
      </c>
      <c r="IF127" s="360">
        <f t="shared" si="2545"/>
        <v>0</v>
      </c>
    </row>
    <row r="128" spans="1:240" ht="30" customHeight="1" x14ac:dyDescent="0.3">
      <c r="A128" s="174"/>
      <c r="B128" s="192">
        <v>11.021000000000001</v>
      </c>
      <c r="C128" s="193">
        <v>16066</v>
      </c>
      <c r="D128" s="194" t="s">
        <v>733</v>
      </c>
      <c r="E128" s="193" t="s">
        <v>629</v>
      </c>
      <c r="F128" s="195">
        <v>1</v>
      </c>
      <c r="G128" s="196">
        <v>4562763</v>
      </c>
      <c r="H128" s="197">
        <f t="shared" si="2350"/>
        <v>5931592</v>
      </c>
      <c r="J128" s="356">
        <f t="shared" si="2351"/>
        <v>1</v>
      </c>
      <c r="K128" s="357"/>
      <c r="L128" s="358">
        <f t="shared" si="1732"/>
        <v>0</v>
      </c>
      <c r="M128" s="358">
        <f t="shared" si="1733"/>
        <v>0</v>
      </c>
      <c r="N128" s="359" t="str">
        <f t="shared" si="2352"/>
        <v>CUMPLE</v>
      </c>
      <c r="O128" s="358">
        <f t="shared" si="2353"/>
        <v>0</v>
      </c>
      <c r="P128" s="360">
        <f t="shared" si="1736"/>
        <v>0</v>
      </c>
      <c r="Q128" s="266">
        <f t="shared" si="2354"/>
        <v>1</v>
      </c>
      <c r="R128" s="267">
        <v>4269630</v>
      </c>
      <c r="S128" s="268">
        <f t="shared" si="2355"/>
        <v>4269630</v>
      </c>
      <c r="T128" s="268">
        <f t="shared" si="2356"/>
        <v>5550519</v>
      </c>
      <c r="U128" s="269" t="str">
        <f t="shared" si="2357"/>
        <v>CUMPLE</v>
      </c>
      <c r="V128" s="268">
        <f t="shared" si="2358"/>
        <v>5882978</v>
      </c>
      <c r="W128" s="270">
        <f t="shared" si="2359"/>
        <v>5882978</v>
      </c>
      <c r="X128" s="266">
        <f t="shared" si="2360"/>
        <v>1</v>
      </c>
      <c r="Y128" s="267">
        <v>4562700</v>
      </c>
      <c r="Z128" s="268">
        <f t="shared" si="2361"/>
        <v>4562700</v>
      </c>
      <c r="AA128" s="268">
        <f t="shared" si="2362"/>
        <v>5931510</v>
      </c>
      <c r="AB128" s="269" t="str">
        <f t="shared" si="2363"/>
        <v>CUMPLE</v>
      </c>
      <c r="AC128" s="268">
        <f t="shared" si="2364"/>
        <v>6286789</v>
      </c>
      <c r="AD128" s="270">
        <f t="shared" si="2365"/>
        <v>6286789</v>
      </c>
      <c r="AE128" s="266">
        <f t="shared" si="2366"/>
        <v>1</v>
      </c>
      <c r="AF128" s="267">
        <v>4225119</v>
      </c>
      <c r="AG128" s="268">
        <f t="shared" si="2367"/>
        <v>4225119</v>
      </c>
      <c r="AH128" s="268">
        <f t="shared" si="2368"/>
        <v>5492655</v>
      </c>
      <c r="AI128" s="269" t="str">
        <f t="shared" si="2369"/>
        <v>CUMPLE</v>
      </c>
      <c r="AJ128" s="268">
        <f t="shared" si="2370"/>
        <v>5821648</v>
      </c>
      <c r="AK128" s="270">
        <f t="shared" si="2371"/>
        <v>5821648</v>
      </c>
      <c r="AL128" s="356">
        <f t="shared" si="2372"/>
        <v>1</v>
      </c>
      <c r="AM128" s="357"/>
      <c r="AN128" s="358">
        <f t="shared" si="2373"/>
        <v>0</v>
      </c>
      <c r="AO128" s="358">
        <f t="shared" si="2374"/>
        <v>0</v>
      </c>
      <c r="AP128" s="359" t="str">
        <f t="shared" si="2375"/>
        <v>CUMPLE</v>
      </c>
      <c r="AQ128" s="358">
        <f t="shared" si="2376"/>
        <v>0</v>
      </c>
      <c r="AR128" s="360">
        <f t="shared" si="2377"/>
        <v>0</v>
      </c>
      <c r="AS128" s="266">
        <f t="shared" si="2378"/>
        <v>1</v>
      </c>
      <c r="AT128" s="434">
        <v>4124735</v>
      </c>
      <c r="AU128" s="268">
        <f t="shared" si="2379"/>
        <v>4124735</v>
      </c>
      <c r="AV128" s="268">
        <f t="shared" si="2380"/>
        <v>5362156</v>
      </c>
      <c r="AW128" s="269" t="str">
        <f t="shared" si="2381"/>
        <v>CUMPLE</v>
      </c>
      <c r="AX128" s="268">
        <f t="shared" si="2382"/>
        <v>5683332</v>
      </c>
      <c r="AY128" s="270">
        <f t="shared" si="2383"/>
        <v>5683332</v>
      </c>
      <c r="AZ128" s="266">
        <f t="shared" si="2384"/>
        <v>1</v>
      </c>
      <c r="BA128" s="439">
        <v>4340556</v>
      </c>
      <c r="BB128" s="268">
        <f t="shared" si="2385"/>
        <v>4340556</v>
      </c>
      <c r="BC128" s="268">
        <f t="shared" si="2386"/>
        <v>5642723</v>
      </c>
      <c r="BD128" s="269" t="str">
        <f t="shared" si="2387"/>
        <v>CUMPLE</v>
      </c>
      <c r="BE128" s="268">
        <f t="shared" si="2388"/>
        <v>5980705</v>
      </c>
      <c r="BF128" s="270">
        <f t="shared" si="2389"/>
        <v>5980705</v>
      </c>
      <c r="BG128" s="266">
        <f t="shared" si="2390"/>
        <v>1</v>
      </c>
      <c r="BH128" s="196">
        <v>4311810</v>
      </c>
      <c r="BI128" s="268">
        <f t="shared" si="2391"/>
        <v>4311810</v>
      </c>
      <c r="BJ128" s="268">
        <f t="shared" si="2392"/>
        <v>5605353</v>
      </c>
      <c r="BK128" s="269" t="str">
        <f t="shared" si="2393"/>
        <v>CUMPLE</v>
      </c>
      <c r="BL128" s="268">
        <f t="shared" si="2394"/>
        <v>5941096</v>
      </c>
      <c r="BM128" s="270">
        <f t="shared" si="2395"/>
        <v>5941096</v>
      </c>
      <c r="BN128" s="266">
        <f t="shared" si="2396"/>
        <v>1</v>
      </c>
      <c r="BO128" s="196">
        <v>4138423</v>
      </c>
      <c r="BP128" s="268">
        <f t="shared" si="2397"/>
        <v>4138423</v>
      </c>
      <c r="BQ128" s="268">
        <f t="shared" si="2398"/>
        <v>5379950</v>
      </c>
      <c r="BR128" s="269" t="str">
        <f t="shared" si="2399"/>
        <v>CUMPLE</v>
      </c>
      <c r="BS128" s="268">
        <f t="shared" si="2400"/>
        <v>5702192</v>
      </c>
      <c r="BT128" s="270">
        <f t="shared" si="2401"/>
        <v>5702192</v>
      </c>
      <c r="BU128" s="266">
        <f t="shared" si="2402"/>
        <v>1</v>
      </c>
      <c r="BV128" s="441">
        <v>4335075</v>
      </c>
      <c r="BW128" s="268">
        <f t="shared" si="2403"/>
        <v>4335075</v>
      </c>
      <c r="BX128" s="268">
        <f t="shared" si="2404"/>
        <v>5635598</v>
      </c>
      <c r="BY128" s="269" t="str">
        <f t="shared" si="2405"/>
        <v>CUMPLE</v>
      </c>
      <c r="BZ128" s="268">
        <f t="shared" si="2406"/>
        <v>5973152</v>
      </c>
      <c r="CA128" s="270">
        <f t="shared" si="2407"/>
        <v>5973152</v>
      </c>
      <c r="CB128" s="266">
        <f t="shared" si="2408"/>
        <v>1</v>
      </c>
      <c r="CC128" s="267">
        <v>4229679</v>
      </c>
      <c r="CD128" s="268">
        <f t="shared" si="2409"/>
        <v>4229679</v>
      </c>
      <c r="CE128" s="268">
        <f t="shared" si="2410"/>
        <v>5498583</v>
      </c>
      <c r="CF128" s="269" t="str">
        <f t="shared" si="2411"/>
        <v>CUMPLE</v>
      </c>
      <c r="CG128" s="268">
        <f t="shared" si="2412"/>
        <v>5827931</v>
      </c>
      <c r="CH128" s="270">
        <f t="shared" si="2413"/>
        <v>5827931</v>
      </c>
      <c r="CI128" s="266">
        <f t="shared" si="2414"/>
        <v>1</v>
      </c>
      <c r="CJ128" s="267">
        <v>4362001</v>
      </c>
      <c r="CK128" s="268">
        <f t="shared" si="2415"/>
        <v>4362001</v>
      </c>
      <c r="CL128" s="268">
        <f t="shared" si="2416"/>
        <v>5670601</v>
      </c>
      <c r="CM128" s="269" t="str">
        <f t="shared" si="2417"/>
        <v>CUMPLE</v>
      </c>
      <c r="CN128" s="268">
        <f t="shared" si="2418"/>
        <v>6010253</v>
      </c>
      <c r="CO128" s="270">
        <f t="shared" si="2419"/>
        <v>6010253</v>
      </c>
      <c r="CP128" s="266">
        <f t="shared" si="2420"/>
        <v>1</v>
      </c>
      <c r="CQ128" s="267">
        <v>4308161</v>
      </c>
      <c r="CR128" s="268">
        <f t="shared" si="2421"/>
        <v>4308161</v>
      </c>
      <c r="CS128" s="268">
        <f t="shared" si="2422"/>
        <v>5600609</v>
      </c>
      <c r="CT128" s="269" t="str">
        <f t="shared" si="2423"/>
        <v>CUMPLE</v>
      </c>
      <c r="CU128" s="268">
        <f t="shared" si="2424"/>
        <v>5936069</v>
      </c>
      <c r="CV128" s="270">
        <f t="shared" si="2425"/>
        <v>5936069</v>
      </c>
      <c r="CW128" s="266">
        <f t="shared" si="2426"/>
        <v>1</v>
      </c>
      <c r="CX128" s="196">
        <v>4334622</v>
      </c>
      <c r="CY128" s="268">
        <f t="shared" si="2427"/>
        <v>4334622</v>
      </c>
      <c r="CZ128" s="268">
        <f t="shared" si="2428"/>
        <v>5635009</v>
      </c>
      <c r="DA128" s="269" t="str">
        <f t="shared" si="2429"/>
        <v>CUMPLE</v>
      </c>
      <c r="DB128" s="268">
        <f t="shared" si="2430"/>
        <v>5972528</v>
      </c>
      <c r="DC128" s="270">
        <f t="shared" si="2431"/>
        <v>5972528</v>
      </c>
      <c r="DD128" s="266">
        <f t="shared" si="2432"/>
        <v>1</v>
      </c>
      <c r="DE128" s="267">
        <v>4210518</v>
      </c>
      <c r="DF128" s="268">
        <f t="shared" si="2433"/>
        <v>4210518</v>
      </c>
      <c r="DG128" s="268">
        <f t="shared" si="2434"/>
        <v>5473673</v>
      </c>
      <c r="DH128" s="269" t="str">
        <f t="shared" si="2435"/>
        <v>CUMPLE</v>
      </c>
      <c r="DI128" s="268">
        <f t="shared" si="2436"/>
        <v>5801530</v>
      </c>
      <c r="DJ128" s="270">
        <f t="shared" si="2437"/>
        <v>5801530</v>
      </c>
      <c r="DK128" s="266">
        <f t="shared" si="2438"/>
        <v>1</v>
      </c>
      <c r="DL128" s="267">
        <v>4320937</v>
      </c>
      <c r="DM128" s="268">
        <f t="shared" si="2439"/>
        <v>4320937</v>
      </c>
      <c r="DN128" s="268">
        <f t="shared" si="2440"/>
        <v>5617218</v>
      </c>
      <c r="DO128" s="269" t="str">
        <f t="shared" si="2441"/>
        <v>CUMPLE</v>
      </c>
      <c r="DP128" s="268">
        <f t="shared" si="2442"/>
        <v>5953672</v>
      </c>
      <c r="DQ128" s="270">
        <f t="shared" si="2443"/>
        <v>5953672</v>
      </c>
      <c r="DR128" s="356">
        <f t="shared" si="2444"/>
        <v>1</v>
      </c>
      <c r="DS128" s="357"/>
      <c r="DT128" s="358">
        <f t="shared" si="2445"/>
        <v>0</v>
      </c>
      <c r="DU128" s="358">
        <f t="shared" si="2446"/>
        <v>0</v>
      </c>
      <c r="DV128" s="359" t="str">
        <f t="shared" si="2447"/>
        <v>CUMPLE</v>
      </c>
      <c r="DW128" s="358">
        <f t="shared" si="2448"/>
        <v>0</v>
      </c>
      <c r="DX128" s="360">
        <f t="shared" si="2449"/>
        <v>0</v>
      </c>
      <c r="DY128" s="356">
        <f t="shared" si="2450"/>
        <v>1</v>
      </c>
      <c r="DZ128" s="357"/>
      <c r="EA128" s="358">
        <f t="shared" si="2451"/>
        <v>0</v>
      </c>
      <c r="EB128" s="358">
        <f t="shared" si="2452"/>
        <v>0</v>
      </c>
      <c r="EC128" s="359" t="str">
        <f t="shared" si="2453"/>
        <v>CUMPLE</v>
      </c>
      <c r="ED128" s="358">
        <f t="shared" si="2454"/>
        <v>0</v>
      </c>
      <c r="EE128" s="360">
        <f t="shared" si="2455"/>
        <v>0</v>
      </c>
      <c r="EF128" s="266">
        <f t="shared" si="2456"/>
        <v>1</v>
      </c>
      <c r="EG128" s="267">
        <v>4205499</v>
      </c>
      <c r="EH128" s="268">
        <f t="shared" si="2457"/>
        <v>4205499</v>
      </c>
      <c r="EI128" s="268">
        <f t="shared" si="2458"/>
        <v>5467149</v>
      </c>
      <c r="EJ128" s="269" t="str">
        <f t="shared" si="2459"/>
        <v>CUMPLE</v>
      </c>
      <c r="EK128" s="268">
        <f t="shared" si="2460"/>
        <v>5794614</v>
      </c>
      <c r="EL128" s="270">
        <f t="shared" si="2461"/>
        <v>5794614</v>
      </c>
      <c r="EM128" s="356">
        <f t="shared" si="2462"/>
        <v>1</v>
      </c>
      <c r="EN128" s="357"/>
      <c r="EO128" s="358">
        <f t="shared" si="2463"/>
        <v>0</v>
      </c>
      <c r="EP128" s="358">
        <f t="shared" si="2464"/>
        <v>0</v>
      </c>
      <c r="EQ128" s="359" t="str">
        <f t="shared" si="2465"/>
        <v>CUMPLE</v>
      </c>
      <c r="ER128" s="358">
        <f t="shared" si="2466"/>
        <v>0</v>
      </c>
      <c r="ES128" s="360">
        <f t="shared" si="2467"/>
        <v>0</v>
      </c>
      <c r="ET128" s="266">
        <f t="shared" si="2468"/>
        <v>1</v>
      </c>
      <c r="EU128" s="267">
        <v>4425880</v>
      </c>
      <c r="EV128" s="268">
        <f t="shared" si="2469"/>
        <v>4425880</v>
      </c>
      <c r="EW128" s="268">
        <f t="shared" si="2470"/>
        <v>5753644</v>
      </c>
      <c r="EX128" s="269" t="str">
        <f t="shared" si="2471"/>
        <v>CUMPLE</v>
      </c>
      <c r="EY128" s="268">
        <f t="shared" si="2472"/>
        <v>6098270</v>
      </c>
      <c r="EZ128" s="270">
        <f t="shared" si="2473"/>
        <v>6098270</v>
      </c>
      <c r="FA128" s="266">
        <f t="shared" si="2474"/>
        <v>1</v>
      </c>
      <c r="FB128" s="196">
        <v>4328693</v>
      </c>
      <c r="FC128" s="268">
        <f t="shared" si="2475"/>
        <v>4328693</v>
      </c>
      <c r="FD128" s="268">
        <f t="shared" si="2476"/>
        <v>5627301</v>
      </c>
      <c r="FE128" s="269" t="str">
        <f t="shared" si="2477"/>
        <v>CUMPLE</v>
      </c>
      <c r="FF128" s="268">
        <f t="shared" si="2478"/>
        <v>5964359</v>
      </c>
      <c r="FG128" s="270">
        <f t="shared" si="2479"/>
        <v>5964359</v>
      </c>
      <c r="FH128" s="266">
        <f t="shared" si="2480"/>
        <v>1</v>
      </c>
      <c r="FI128" s="267">
        <v>4255421</v>
      </c>
      <c r="FJ128" s="268">
        <f t="shared" si="2481"/>
        <v>4255421</v>
      </c>
      <c r="FK128" s="268">
        <f t="shared" si="2482"/>
        <v>5532047</v>
      </c>
      <c r="FL128" s="269" t="str">
        <f t="shared" si="2483"/>
        <v>CUMPLE</v>
      </c>
      <c r="FM128" s="268">
        <f t="shared" si="2484"/>
        <v>5863400</v>
      </c>
      <c r="FN128" s="270">
        <f t="shared" si="2485"/>
        <v>5863400</v>
      </c>
      <c r="FO128" s="266">
        <f t="shared" si="2486"/>
        <v>1</v>
      </c>
      <c r="FP128" s="267" t="s">
        <v>909</v>
      </c>
      <c r="FQ128" s="268">
        <f t="shared" si="2487"/>
        <v>4221739</v>
      </c>
      <c r="FR128" s="268">
        <f t="shared" si="2488"/>
        <v>5488261</v>
      </c>
      <c r="FS128" s="269" t="str">
        <f t="shared" si="2489"/>
        <v>CUMPLE</v>
      </c>
      <c r="FT128" s="268">
        <f t="shared" si="2490"/>
        <v>5816991</v>
      </c>
      <c r="FU128" s="270">
        <f t="shared" si="2491"/>
        <v>5816991</v>
      </c>
      <c r="FV128" s="266">
        <f t="shared" si="2492"/>
        <v>1</v>
      </c>
      <c r="FW128" s="267">
        <v>4292191</v>
      </c>
      <c r="FX128" s="268">
        <f t="shared" si="2493"/>
        <v>4292191</v>
      </c>
      <c r="FY128" s="268">
        <f t="shared" si="2494"/>
        <v>5579848</v>
      </c>
      <c r="FZ128" s="269" t="str">
        <f t="shared" si="2495"/>
        <v>CUMPLE</v>
      </c>
      <c r="GA128" s="268">
        <f t="shared" si="2496"/>
        <v>5914064</v>
      </c>
      <c r="GB128" s="270">
        <f t="shared" si="2497"/>
        <v>5914064</v>
      </c>
      <c r="GC128" s="356">
        <f t="shared" si="2498"/>
        <v>1</v>
      </c>
      <c r="GD128" s="357"/>
      <c r="GE128" s="358">
        <f t="shared" si="2499"/>
        <v>0</v>
      </c>
      <c r="GF128" s="358">
        <f t="shared" si="2500"/>
        <v>0</v>
      </c>
      <c r="GG128" s="359" t="str">
        <f t="shared" si="2501"/>
        <v>CUMPLE</v>
      </c>
      <c r="GH128" s="358">
        <f t="shared" si="2502"/>
        <v>0</v>
      </c>
      <c r="GI128" s="360">
        <f t="shared" si="2503"/>
        <v>0</v>
      </c>
      <c r="GJ128" s="266">
        <f t="shared" si="2504"/>
        <v>1</v>
      </c>
      <c r="GK128" s="196">
        <v>4341195</v>
      </c>
      <c r="GL128" s="268">
        <f t="shared" si="2505"/>
        <v>4341195</v>
      </c>
      <c r="GM128" s="268">
        <f t="shared" si="2506"/>
        <v>5643554</v>
      </c>
      <c r="GN128" s="269" t="str">
        <f t="shared" si="2507"/>
        <v>CUMPLE</v>
      </c>
      <c r="GO128" s="268">
        <f t="shared" si="2508"/>
        <v>5981585</v>
      </c>
      <c r="GP128" s="270">
        <f t="shared" si="2509"/>
        <v>5981585</v>
      </c>
      <c r="GQ128" s="266">
        <f t="shared" si="2510"/>
        <v>1</v>
      </c>
      <c r="GR128" s="407">
        <v>4350138</v>
      </c>
      <c r="GS128" s="268">
        <f t="shared" si="2511"/>
        <v>4350138</v>
      </c>
      <c r="GT128" s="268">
        <f t="shared" si="2512"/>
        <v>5655179</v>
      </c>
      <c r="GU128" s="269" t="str">
        <f t="shared" si="2513"/>
        <v>CUMPLE</v>
      </c>
      <c r="GV128" s="268">
        <f t="shared" si="2514"/>
        <v>5993907</v>
      </c>
      <c r="GW128" s="270">
        <f t="shared" si="2515"/>
        <v>5993907</v>
      </c>
      <c r="GX128" s="356">
        <f t="shared" si="2516"/>
        <v>1</v>
      </c>
      <c r="GY128" s="357"/>
      <c r="GZ128" s="358">
        <f t="shared" si="2517"/>
        <v>0</v>
      </c>
      <c r="HA128" s="358">
        <f t="shared" si="2518"/>
        <v>0</v>
      </c>
      <c r="HB128" s="359" t="str">
        <f t="shared" si="2519"/>
        <v>CUMPLE</v>
      </c>
      <c r="HC128" s="358">
        <f t="shared" si="2520"/>
        <v>0</v>
      </c>
      <c r="HD128" s="360">
        <f t="shared" si="2521"/>
        <v>0</v>
      </c>
      <c r="HE128" s="266">
        <f t="shared" si="2522"/>
        <v>1</v>
      </c>
      <c r="HF128" s="411">
        <v>4304556</v>
      </c>
      <c r="HG128" s="268">
        <f t="shared" si="2523"/>
        <v>4304556</v>
      </c>
      <c r="HH128" s="268">
        <f t="shared" si="2524"/>
        <v>5595923</v>
      </c>
      <c r="HI128" s="269" t="str">
        <f t="shared" si="2525"/>
        <v>CUMPLE</v>
      </c>
      <c r="HJ128" s="268">
        <f t="shared" si="2526"/>
        <v>5931101</v>
      </c>
      <c r="HK128" s="270">
        <f t="shared" si="2527"/>
        <v>5931101</v>
      </c>
      <c r="HL128" s="266">
        <f t="shared" si="2528"/>
        <v>1</v>
      </c>
      <c r="HM128" s="417">
        <v>4340556</v>
      </c>
      <c r="HN128" s="268">
        <f t="shared" si="2529"/>
        <v>4340556</v>
      </c>
      <c r="HO128" s="268">
        <f t="shared" si="2530"/>
        <v>5642723</v>
      </c>
      <c r="HP128" s="269" t="str">
        <f t="shared" si="2531"/>
        <v>CUMPLE</v>
      </c>
      <c r="HQ128" s="268">
        <f t="shared" si="2532"/>
        <v>5980705</v>
      </c>
      <c r="HR128" s="270">
        <f t="shared" si="2533"/>
        <v>5980705</v>
      </c>
      <c r="HS128" s="266">
        <f t="shared" si="2534"/>
        <v>1</v>
      </c>
      <c r="HT128" s="196">
        <v>4323355</v>
      </c>
      <c r="HU128" s="268">
        <f t="shared" si="2535"/>
        <v>4323355</v>
      </c>
      <c r="HV128" s="268">
        <f t="shared" si="2536"/>
        <v>5620362</v>
      </c>
      <c r="HW128" s="269" t="str">
        <f t="shared" si="2537"/>
        <v>CUMPLE</v>
      </c>
      <c r="HX128" s="268">
        <f t="shared" si="2538"/>
        <v>5957004</v>
      </c>
      <c r="HY128" s="270">
        <f t="shared" si="2539"/>
        <v>5957004</v>
      </c>
      <c r="HZ128" s="356">
        <f t="shared" si="2540"/>
        <v>1</v>
      </c>
      <c r="IA128" s="357"/>
      <c r="IB128" s="358">
        <f t="shared" si="2541"/>
        <v>0</v>
      </c>
      <c r="IC128" s="358">
        <f t="shared" si="2542"/>
        <v>0</v>
      </c>
      <c r="ID128" s="359" t="str">
        <f t="shared" si="2543"/>
        <v>CUMPLE</v>
      </c>
      <c r="IE128" s="358">
        <f t="shared" si="2544"/>
        <v>0</v>
      </c>
      <c r="IF128" s="360">
        <f t="shared" si="2545"/>
        <v>0</v>
      </c>
    </row>
    <row r="129" spans="1:240" ht="30" customHeight="1" x14ac:dyDescent="0.3">
      <c r="A129" s="174"/>
      <c r="B129" s="192">
        <v>11.022</v>
      </c>
      <c r="C129" s="193">
        <v>16564</v>
      </c>
      <c r="D129" s="194" t="s">
        <v>734</v>
      </c>
      <c r="E129" s="193" t="s">
        <v>629</v>
      </c>
      <c r="F129" s="195">
        <v>1</v>
      </c>
      <c r="G129" s="196">
        <v>10666814</v>
      </c>
      <c r="H129" s="197">
        <f t="shared" si="2350"/>
        <v>13866858</v>
      </c>
      <c r="J129" s="356">
        <f t="shared" si="2351"/>
        <v>1</v>
      </c>
      <c r="K129" s="357"/>
      <c r="L129" s="358">
        <f t="shared" si="1732"/>
        <v>0</v>
      </c>
      <c r="M129" s="358">
        <f t="shared" si="1733"/>
        <v>0</v>
      </c>
      <c r="N129" s="359" t="str">
        <f t="shared" si="2352"/>
        <v>CUMPLE</v>
      </c>
      <c r="O129" s="358">
        <f t="shared" si="2353"/>
        <v>0</v>
      </c>
      <c r="P129" s="360">
        <f t="shared" si="1736"/>
        <v>0</v>
      </c>
      <c r="Q129" s="266">
        <f t="shared" si="2354"/>
        <v>1</v>
      </c>
      <c r="R129" s="267">
        <v>9981529</v>
      </c>
      <c r="S129" s="268">
        <f t="shared" si="2355"/>
        <v>9981529</v>
      </c>
      <c r="T129" s="268">
        <f t="shared" si="2356"/>
        <v>12975988</v>
      </c>
      <c r="U129" s="269" t="str">
        <f t="shared" si="2357"/>
        <v>CUMPLE</v>
      </c>
      <c r="V129" s="268">
        <f t="shared" si="2358"/>
        <v>13753209</v>
      </c>
      <c r="W129" s="270">
        <f t="shared" si="2359"/>
        <v>13753209</v>
      </c>
      <c r="X129" s="266">
        <f t="shared" si="2360"/>
        <v>1</v>
      </c>
      <c r="Y129" s="267">
        <v>10666800</v>
      </c>
      <c r="Z129" s="268">
        <f t="shared" si="2361"/>
        <v>10666800</v>
      </c>
      <c r="AA129" s="268">
        <f t="shared" si="2362"/>
        <v>13866840</v>
      </c>
      <c r="AB129" s="269" t="str">
        <f t="shared" si="2363"/>
        <v>CUMPLE</v>
      </c>
      <c r="AC129" s="268">
        <f t="shared" si="2364"/>
        <v>14697421</v>
      </c>
      <c r="AD129" s="270">
        <f t="shared" si="2365"/>
        <v>14697421</v>
      </c>
      <c r="AE129" s="266">
        <f t="shared" si="2366"/>
        <v>1</v>
      </c>
      <c r="AF129" s="267">
        <v>9877470</v>
      </c>
      <c r="AG129" s="268">
        <f t="shared" si="2367"/>
        <v>9877470</v>
      </c>
      <c r="AH129" s="268">
        <f t="shared" si="2368"/>
        <v>12840711</v>
      </c>
      <c r="AI129" s="269" t="str">
        <f t="shared" si="2369"/>
        <v>CUMPLE</v>
      </c>
      <c r="AJ129" s="268">
        <f t="shared" si="2370"/>
        <v>13609830</v>
      </c>
      <c r="AK129" s="270">
        <f t="shared" si="2371"/>
        <v>13609830</v>
      </c>
      <c r="AL129" s="356">
        <f t="shared" si="2372"/>
        <v>1</v>
      </c>
      <c r="AM129" s="357"/>
      <c r="AN129" s="358">
        <f t="shared" si="2373"/>
        <v>0</v>
      </c>
      <c r="AO129" s="358">
        <f t="shared" si="2374"/>
        <v>0</v>
      </c>
      <c r="AP129" s="359" t="str">
        <f t="shared" si="2375"/>
        <v>CUMPLE</v>
      </c>
      <c r="AQ129" s="358">
        <f t="shared" si="2376"/>
        <v>0</v>
      </c>
      <c r="AR129" s="360">
        <f t="shared" si="2377"/>
        <v>0</v>
      </c>
      <c r="AS129" s="266">
        <f t="shared" si="2378"/>
        <v>1</v>
      </c>
      <c r="AT129" s="434">
        <v>9642797</v>
      </c>
      <c r="AU129" s="268">
        <f t="shared" si="2379"/>
        <v>9642797</v>
      </c>
      <c r="AV129" s="268">
        <f t="shared" si="2380"/>
        <v>12535636</v>
      </c>
      <c r="AW129" s="269" t="str">
        <f t="shared" si="2381"/>
        <v>CUMPLE</v>
      </c>
      <c r="AX129" s="268">
        <f t="shared" si="2382"/>
        <v>13286482</v>
      </c>
      <c r="AY129" s="270">
        <f t="shared" si="2383"/>
        <v>13286482</v>
      </c>
      <c r="AZ129" s="266">
        <f t="shared" si="2384"/>
        <v>1</v>
      </c>
      <c r="BA129" s="439">
        <v>10147340</v>
      </c>
      <c r="BB129" s="268">
        <f t="shared" si="2385"/>
        <v>10147340</v>
      </c>
      <c r="BC129" s="268">
        <f t="shared" si="2386"/>
        <v>13191542</v>
      </c>
      <c r="BD129" s="269" t="str">
        <f t="shared" si="2387"/>
        <v>CUMPLE</v>
      </c>
      <c r="BE129" s="268">
        <f t="shared" si="2388"/>
        <v>13981675</v>
      </c>
      <c r="BF129" s="270">
        <f t="shared" si="2389"/>
        <v>13981675</v>
      </c>
      <c r="BG129" s="266">
        <f t="shared" si="2390"/>
        <v>1</v>
      </c>
      <c r="BH129" s="196">
        <v>10080138</v>
      </c>
      <c r="BI129" s="268">
        <f t="shared" si="2391"/>
        <v>10080138</v>
      </c>
      <c r="BJ129" s="268">
        <f t="shared" si="2392"/>
        <v>13104179</v>
      </c>
      <c r="BK129" s="269" t="str">
        <f t="shared" si="2393"/>
        <v>CUMPLE</v>
      </c>
      <c r="BL129" s="268">
        <f t="shared" si="2394"/>
        <v>13889079</v>
      </c>
      <c r="BM129" s="270">
        <f t="shared" si="2395"/>
        <v>13889079</v>
      </c>
      <c r="BN129" s="266">
        <f t="shared" si="2396"/>
        <v>1</v>
      </c>
      <c r="BO129" s="196">
        <v>9674797</v>
      </c>
      <c r="BP129" s="268">
        <f t="shared" si="2397"/>
        <v>9674797</v>
      </c>
      <c r="BQ129" s="268">
        <f t="shared" si="2398"/>
        <v>12577236</v>
      </c>
      <c r="BR129" s="269" t="str">
        <f t="shared" si="2399"/>
        <v>CUMPLE</v>
      </c>
      <c r="BS129" s="268">
        <f t="shared" si="2400"/>
        <v>13330574</v>
      </c>
      <c r="BT129" s="270">
        <f t="shared" si="2401"/>
        <v>13330574</v>
      </c>
      <c r="BU129" s="266">
        <f t="shared" si="2402"/>
        <v>1</v>
      </c>
      <c r="BV129" s="441">
        <v>10134527</v>
      </c>
      <c r="BW129" s="268">
        <f t="shared" si="2403"/>
        <v>10134527</v>
      </c>
      <c r="BX129" s="268">
        <f t="shared" si="2404"/>
        <v>13174885</v>
      </c>
      <c r="BY129" s="269" t="str">
        <f t="shared" si="2405"/>
        <v>CUMPLE</v>
      </c>
      <c r="BZ129" s="268">
        <f t="shared" si="2406"/>
        <v>13964020</v>
      </c>
      <c r="CA129" s="270">
        <f t="shared" si="2407"/>
        <v>13964020</v>
      </c>
      <c r="CB129" s="266">
        <f t="shared" si="2408"/>
        <v>1</v>
      </c>
      <c r="CC129" s="267">
        <v>9888135</v>
      </c>
      <c r="CD129" s="268">
        <f t="shared" si="2409"/>
        <v>9888135</v>
      </c>
      <c r="CE129" s="268">
        <f t="shared" si="2410"/>
        <v>12854576</v>
      </c>
      <c r="CF129" s="269" t="str">
        <f t="shared" si="2411"/>
        <v>CUMPLE</v>
      </c>
      <c r="CG129" s="268">
        <f t="shared" si="2412"/>
        <v>13624525</v>
      </c>
      <c r="CH129" s="270">
        <f t="shared" si="2413"/>
        <v>13624525</v>
      </c>
      <c r="CI129" s="266">
        <f t="shared" si="2414"/>
        <v>1</v>
      </c>
      <c r="CJ129" s="267">
        <v>10197474</v>
      </c>
      <c r="CK129" s="268">
        <f t="shared" si="2415"/>
        <v>10197474</v>
      </c>
      <c r="CL129" s="268">
        <f t="shared" si="2416"/>
        <v>13256716</v>
      </c>
      <c r="CM129" s="269" t="str">
        <f t="shared" si="2417"/>
        <v>CUMPLE</v>
      </c>
      <c r="CN129" s="268">
        <f t="shared" si="2418"/>
        <v>14050753</v>
      </c>
      <c r="CO129" s="270">
        <f t="shared" si="2419"/>
        <v>14050753</v>
      </c>
      <c r="CP129" s="266">
        <f t="shared" si="2420"/>
        <v>1</v>
      </c>
      <c r="CQ129" s="267">
        <v>10071606</v>
      </c>
      <c r="CR129" s="268">
        <f t="shared" si="2421"/>
        <v>10071606</v>
      </c>
      <c r="CS129" s="268">
        <f t="shared" si="2422"/>
        <v>13093088</v>
      </c>
      <c r="CT129" s="269" t="str">
        <f t="shared" si="2423"/>
        <v>CUMPLE</v>
      </c>
      <c r="CU129" s="268">
        <f t="shared" si="2424"/>
        <v>13877323</v>
      </c>
      <c r="CV129" s="270">
        <f t="shared" si="2425"/>
        <v>13877323</v>
      </c>
      <c r="CW129" s="266">
        <f t="shared" si="2426"/>
        <v>1</v>
      </c>
      <c r="CX129" s="196">
        <v>10133470</v>
      </c>
      <c r="CY129" s="268">
        <f t="shared" si="2427"/>
        <v>10133470</v>
      </c>
      <c r="CZ129" s="268">
        <f t="shared" si="2428"/>
        <v>13173511</v>
      </c>
      <c r="DA129" s="269" t="str">
        <f t="shared" si="2429"/>
        <v>CUMPLE</v>
      </c>
      <c r="DB129" s="268">
        <f t="shared" si="2430"/>
        <v>13962564</v>
      </c>
      <c r="DC129" s="270">
        <f t="shared" si="2431"/>
        <v>13962564</v>
      </c>
      <c r="DD129" s="266">
        <f t="shared" si="2432"/>
        <v>1</v>
      </c>
      <c r="DE129" s="267">
        <v>9843336</v>
      </c>
      <c r="DF129" s="268">
        <f t="shared" si="2433"/>
        <v>9843336</v>
      </c>
      <c r="DG129" s="268">
        <f t="shared" si="2434"/>
        <v>12796337</v>
      </c>
      <c r="DH129" s="269" t="str">
        <f t="shared" si="2435"/>
        <v>CUMPLE</v>
      </c>
      <c r="DI129" s="268">
        <f t="shared" si="2436"/>
        <v>13562798</v>
      </c>
      <c r="DJ129" s="270">
        <f t="shared" si="2437"/>
        <v>13562798</v>
      </c>
      <c r="DK129" s="266">
        <f t="shared" si="2438"/>
        <v>1</v>
      </c>
      <c r="DL129" s="267">
        <v>10122547.800000001</v>
      </c>
      <c r="DM129" s="268">
        <f t="shared" si="2439"/>
        <v>10122548</v>
      </c>
      <c r="DN129" s="268">
        <f t="shared" si="2440"/>
        <v>13159312</v>
      </c>
      <c r="DO129" s="269" t="str">
        <f t="shared" si="2441"/>
        <v>CUMPLE</v>
      </c>
      <c r="DP129" s="268">
        <f t="shared" si="2442"/>
        <v>13947515</v>
      </c>
      <c r="DQ129" s="270">
        <f t="shared" si="2443"/>
        <v>13947515</v>
      </c>
      <c r="DR129" s="356">
        <f t="shared" si="2444"/>
        <v>1</v>
      </c>
      <c r="DS129" s="357"/>
      <c r="DT129" s="358">
        <f t="shared" si="2445"/>
        <v>0</v>
      </c>
      <c r="DU129" s="358">
        <f t="shared" si="2446"/>
        <v>0</v>
      </c>
      <c r="DV129" s="359" t="str">
        <f t="shared" si="2447"/>
        <v>CUMPLE</v>
      </c>
      <c r="DW129" s="358">
        <f t="shared" si="2448"/>
        <v>0</v>
      </c>
      <c r="DX129" s="360">
        <f t="shared" si="2449"/>
        <v>0</v>
      </c>
      <c r="DY129" s="356">
        <f t="shared" si="2450"/>
        <v>1</v>
      </c>
      <c r="DZ129" s="357"/>
      <c r="EA129" s="358">
        <f t="shared" si="2451"/>
        <v>0</v>
      </c>
      <c r="EB129" s="358">
        <f t="shared" si="2452"/>
        <v>0</v>
      </c>
      <c r="EC129" s="359" t="str">
        <f t="shared" si="2453"/>
        <v>CUMPLE</v>
      </c>
      <c r="ED129" s="358">
        <f t="shared" si="2454"/>
        <v>0</v>
      </c>
      <c r="EE129" s="360">
        <f t="shared" si="2455"/>
        <v>0</v>
      </c>
      <c r="EF129" s="266">
        <f t="shared" si="2456"/>
        <v>1</v>
      </c>
      <c r="EG129" s="267">
        <v>9831602</v>
      </c>
      <c r="EH129" s="268">
        <f t="shared" si="2457"/>
        <v>9831602</v>
      </c>
      <c r="EI129" s="268">
        <f t="shared" si="2458"/>
        <v>12781083</v>
      </c>
      <c r="EJ129" s="269" t="str">
        <f t="shared" si="2459"/>
        <v>CUMPLE</v>
      </c>
      <c r="EK129" s="268">
        <f t="shared" si="2460"/>
        <v>13546630</v>
      </c>
      <c r="EL129" s="270">
        <f t="shared" si="2461"/>
        <v>13546630</v>
      </c>
      <c r="EM129" s="356">
        <f t="shared" si="2462"/>
        <v>1</v>
      </c>
      <c r="EN129" s="357"/>
      <c r="EO129" s="358">
        <f t="shared" si="2463"/>
        <v>0</v>
      </c>
      <c r="EP129" s="358">
        <f t="shared" si="2464"/>
        <v>0</v>
      </c>
      <c r="EQ129" s="359" t="str">
        <f t="shared" si="2465"/>
        <v>CUMPLE</v>
      </c>
      <c r="ER129" s="358">
        <f t="shared" si="2466"/>
        <v>0</v>
      </c>
      <c r="ES129" s="360">
        <f t="shared" si="2467"/>
        <v>0</v>
      </c>
      <c r="ET129" s="266">
        <f t="shared" si="2468"/>
        <v>1</v>
      </c>
      <c r="EU129" s="267">
        <v>10346810</v>
      </c>
      <c r="EV129" s="268">
        <f t="shared" si="2469"/>
        <v>10346810</v>
      </c>
      <c r="EW129" s="268">
        <f t="shared" si="2470"/>
        <v>13450853</v>
      </c>
      <c r="EX129" s="269" t="str">
        <f t="shared" si="2471"/>
        <v>CUMPLE</v>
      </c>
      <c r="EY129" s="268">
        <f t="shared" si="2472"/>
        <v>14256518</v>
      </c>
      <c r="EZ129" s="270">
        <f t="shared" si="2473"/>
        <v>14256518</v>
      </c>
      <c r="FA129" s="266">
        <f t="shared" si="2474"/>
        <v>1</v>
      </c>
      <c r="FB129" s="196">
        <v>10119606</v>
      </c>
      <c r="FC129" s="268">
        <f t="shared" si="2475"/>
        <v>10119606</v>
      </c>
      <c r="FD129" s="268">
        <f t="shared" si="2476"/>
        <v>13155488</v>
      </c>
      <c r="FE129" s="269" t="str">
        <f t="shared" si="2477"/>
        <v>CUMPLE</v>
      </c>
      <c r="FF129" s="268">
        <f t="shared" si="2478"/>
        <v>13943461</v>
      </c>
      <c r="FG129" s="270">
        <f t="shared" si="2479"/>
        <v>13943461</v>
      </c>
      <c r="FH129" s="266">
        <f t="shared" si="2480"/>
        <v>1</v>
      </c>
      <c r="FI129" s="267">
        <v>9948310</v>
      </c>
      <c r="FJ129" s="268">
        <f t="shared" si="2481"/>
        <v>9948310</v>
      </c>
      <c r="FK129" s="268">
        <f t="shared" si="2482"/>
        <v>12932803</v>
      </c>
      <c r="FL129" s="269" t="str">
        <f t="shared" si="2483"/>
        <v>CUMPLE</v>
      </c>
      <c r="FM129" s="268">
        <f t="shared" si="2484"/>
        <v>13707438</v>
      </c>
      <c r="FN129" s="270">
        <f t="shared" si="2485"/>
        <v>13707438</v>
      </c>
      <c r="FO129" s="266">
        <f t="shared" si="2486"/>
        <v>1</v>
      </c>
      <c r="FP129" s="267" t="s">
        <v>910</v>
      </c>
      <c r="FQ129" s="268">
        <f t="shared" si="2487"/>
        <v>9869570</v>
      </c>
      <c r="FR129" s="268">
        <f t="shared" si="2488"/>
        <v>12830441</v>
      </c>
      <c r="FS129" s="269" t="str">
        <f t="shared" si="2489"/>
        <v>CUMPLE</v>
      </c>
      <c r="FT129" s="268">
        <f t="shared" si="2490"/>
        <v>13598945</v>
      </c>
      <c r="FU129" s="270">
        <f t="shared" si="2491"/>
        <v>13598945</v>
      </c>
      <c r="FV129" s="266">
        <f t="shared" si="2492"/>
        <v>1</v>
      </c>
      <c r="FW129" s="267">
        <v>10034272</v>
      </c>
      <c r="FX129" s="268">
        <f t="shared" si="2493"/>
        <v>10034272</v>
      </c>
      <c r="FY129" s="268">
        <f t="shared" si="2494"/>
        <v>13044554</v>
      </c>
      <c r="FZ129" s="269" t="str">
        <f t="shared" si="2495"/>
        <v>CUMPLE</v>
      </c>
      <c r="GA129" s="268">
        <f t="shared" si="2496"/>
        <v>13825882</v>
      </c>
      <c r="GB129" s="270">
        <f t="shared" si="2497"/>
        <v>13825882</v>
      </c>
      <c r="GC129" s="356">
        <f t="shared" si="2498"/>
        <v>1</v>
      </c>
      <c r="GD129" s="357"/>
      <c r="GE129" s="358">
        <f t="shared" si="2499"/>
        <v>0</v>
      </c>
      <c r="GF129" s="358">
        <f t="shared" si="2500"/>
        <v>0</v>
      </c>
      <c r="GG129" s="359" t="str">
        <f t="shared" si="2501"/>
        <v>CUMPLE</v>
      </c>
      <c r="GH129" s="358">
        <f t="shared" si="2502"/>
        <v>0</v>
      </c>
      <c r="GI129" s="360">
        <f t="shared" si="2503"/>
        <v>0</v>
      </c>
      <c r="GJ129" s="266">
        <f t="shared" si="2504"/>
        <v>1</v>
      </c>
      <c r="GK129" s="196">
        <v>10148834</v>
      </c>
      <c r="GL129" s="268">
        <f t="shared" si="2505"/>
        <v>10148834</v>
      </c>
      <c r="GM129" s="268">
        <f t="shared" si="2506"/>
        <v>13193484</v>
      </c>
      <c r="GN129" s="269" t="str">
        <f t="shared" si="2507"/>
        <v>CUMPLE</v>
      </c>
      <c r="GO129" s="268">
        <f t="shared" si="2508"/>
        <v>13983733</v>
      </c>
      <c r="GP129" s="270">
        <f t="shared" si="2509"/>
        <v>13983733</v>
      </c>
      <c r="GQ129" s="266">
        <f t="shared" si="2510"/>
        <v>1</v>
      </c>
      <c r="GR129" s="407">
        <v>9809472</v>
      </c>
      <c r="GS129" s="268">
        <f t="shared" si="2511"/>
        <v>9809472</v>
      </c>
      <c r="GT129" s="268">
        <f t="shared" si="2512"/>
        <v>12752314</v>
      </c>
      <c r="GU129" s="269" t="str">
        <f t="shared" si="2513"/>
        <v>CUMPLE</v>
      </c>
      <c r="GV129" s="268">
        <f t="shared" si="2514"/>
        <v>13516138</v>
      </c>
      <c r="GW129" s="270">
        <f t="shared" si="2515"/>
        <v>13516138</v>
      </c>
      <c r="GX129" s="356">
        <f t="shared" si="2516"/>
        <v>1</v>
      </c>
      <c r="GY129" s="357"/>
      <c r="GZ129" s="358">
        <f t="shared" si="2517"/>
        <v>0</v>
      </c>
      <c r="HA129" s="358">
        <f t="shared" si="2518"/>
        <v>0</v>
      </c>
      <c r="HB129" s="359" t="str">
        <f t="shared" si="2519"/>
        <v>CUMPLE</v>
      </c>
      <c r="HC129" s="358">
        <f t="shared" si="2520"/>
        <v>0</v>
      </c>
      <c r="HD129" s="360">
        <f t="shared" si="2521"/>
        <v>0</v>
      </c>
      <c r="HE129" s="266">
        <f t="shared" si="2522"/>
        <v>1</v>
      </c>
      <c r="HF129" s="411">
        <v>10063179</v>
      </c>
      <c r="HG129" s="268">
        <f t="shared" si="2523"/>
        <v>10063179</v>
      </c>
      <c r="HH129" s="268">
        <f t="shared" si="2524"/>
        <v>13082133</v>
      </c>
      <c r="HI129" s="269" t="str">
        <f t="shared" si="2525"/>
        <v>CUMPLE</v>
      </c>
      <c r="HJ129" s="268">
        <f t="shared" si="2526"/>
        <v>13865712</v>
      </c>
      <c r="HK129" s="270">
        <f t="shared" si="2527"/>
        <v>13865712</v>
      </c>
      <c r="HL129" s="266">
        <f t="shared" si="2528"/>
        <v>1</v>
      </c>
      <c r="HM129" s="417">
        <v>10147340</v>
      </c>
      <c r="HN129" s="268">
        <f t="shared" si="2529"/>
        <v>10147340</v>
      </c>
      <c r="HO129" s="268">
        <f t="shared" si="2530"/>
        <v>13191542</v>
      </c>
      <c r="HP129" s="269" t="str">
        <f t="shared" si="2531"/>
        <v>CUMPLE</v>
      </c>
      <c r="HQ129" s="268">
        <f t="shared" si="2532"/>
        <v>13981675</v>
      </c>
      <c r="HR129" s="270">
        <f t="shared" si="2533"/>
        <v>13981675</v>
      </c>
      <c r="HS129" s="266">
        <f t="shared" si="2534"/>
        <v>1</v>
      </c>
      <c r="HT129" s="196">
        <v>10107128</v>
      </c>
      <c r="HU129" s="268">
        <f t="shared" si="2535"/>
        <v>10107128</v>
      </c>
      <c r="HV129" s="268">
        <f t="shared" si="2536"/>
        <v>13139266</v>
      </c>
      <c r="HW129" s="269" t="str">
        <f t="shared" si="2537"/>
        <v>CUMPLE</v>
      </c>
      <c r="HX129" s="268">
        <f t="shared" si="2538"/>
        <v>13926268</v>
      </c>
      <c r="HY129" s="270">
        <f t="shared" si="2539"/>
        <v>13926268</v>
      </c>
      <c r="HZ129" s="356">
        <f t="shared" si="2540"/>
        <v>1</v>
      </c>
      <c r="IA129" s="357"/>
      <c r="IB129" s="358">
        <f t="shared" si="2541"/>
        <v>0</v>
      </c>
      <c r="IC129" s="358">
        <f t="shared" si="2542"/>
        <v>0</v>
      </c>
      <c r="ID129" s="359" t="str">
        <f t="shared" si="2543"/>
        <v>CUMPLE</v>
      </c>
      <c r="IE129" s="358">
        <f t="shared" si="2544"/>
        <v>0</v>
      </c>
      <c r="IF129" s="360">
        <f t="shared" si="2545"/>
        <v>0</v>
      </c>
    </row>
    <row r="130" spans="1:240" ht="30" customHeight="1" x14ac:dyDescent="0.3">
      <c r="A130" s="174"/>
      <c r="B130" s="192">
        <v>11.023</v>
      </c>
      <c r="C130" s="193">
        <v>16072</v>
      </c>
      <c r="D130" s="194" t="s">
        <v>735</v>
      </c>
      <c r="E130" s="193" t="s">
        <v>629</v>
      </c>
      <c r="F130" s="195">
        <v>1</v>
      </c>
      <c r="G130" s="196">
        <v>3275471</v>
      </c>
      <c r="H130" s="197">
        <f t="shared" si="2350"/>
        <v>4258112</v>
      </c>
      <c r="J130" s="356">
        <f t="shared" si="2351"/>
        <v>1</v>
      </c>
      <c r="K130" s="357"/>
      <c r="L130" s="358">
        <f t="shared" si="1732"/>
        <v>0</v>
      </c>
      <c r="M130" s="358">
        <f t="shared" si="1733"/>
        <v>0</v>
      </c>
      <c r="N130" s="359" t="str">
        <f t="shared" si="2352"/>
        <v>CUMPLE</v>
      </c>
      <c r="O130" s="358">
        <f t="shared" si="2353"/>
        <v>0</v>
      </c>
      <c r="P130" s="360">
        <f t="shared" si="1736"/>
        <v>0</v>
      </c>
      <c r="Q130" s="266">
        <f t="shared" si="2354"/>
        <v>1</v>
      </c>
      <c r="R130" s="267">
        <v>3065040</v>
      </c>
      <c r="S130" s="268">
        <f t="shared" si="2355"/>
        <v>3065040</v>
      </c>
      <c r="T130" s="268">
        <f t="shared" si="2356"/>
        <v>3984552</v>
      </c>
      <c r="U130" s="269" t="str">
        <f t="shared" si="2357"/>
        <v>CUMPLE</v>
      </c>
      <c r="V130" s="268">
        <f t="shared" si="2358"/>
        <v>4223214</v>
      </c>
      <c r="W130" s="270">
        <f t="shared" si="2359"/>
        <v>4223214</v>
      </c>
      <c r="X130" s="266">
        <f t="shared" si="2360"/>
        <v>1</v>
      </c>
      <c r="Y130" s="267">
        <v>3275400</v>
      </c>
      <c r="Z130" s="268">
        <f t="shared" si="2361"/>
        <v>3275400</v>
      </c>
      <c r="AA130" s="268">
        <f t="shared" si="2362"/>
        <v>4258020</v>
      </c>
      <c r="AB130" s="269" t="str">
        <f t="shared" si="2363"/>
        <v>CUMPLE</v>
      </c>
      <c r="AC130" s="268">
        <f t="shared" si="2364"/>
        <v>4513062</v>
      </c>
      <c r="AD130" s="270">
        <f t="shared" si="2365"/>
        <v>4513062</v>
      </c>
      <c r="AE130" s="266">
        <f t="shared" si="2366"/>
        <v>1</v>
      </c>
      <c r="AF130" s="267">
        <v>3033086</v>
      </c>
      <c r="AG130" s="268">
        <f t="shared" si="2367"/>
        <v>3033086</v>
      </c>
      <c r="AH130" s="268">
        <f t="shared" si="2368"/>
        <v>3943012</v>
      </c>
      <c r="AI130" s="269" t="str">
        <f t="shared" si="2369"/>
        <v>CUMPLE</v>
      </c>
      <c r="AJ130" s="268">
        <f t="shared" si="2370"/>
        <v>4179186</v>
      </c>
      <c r="AK130" s="270">
        <f t="shared" si="2371"/>
        <v>4179186</v>
      </c>
      <c r="AL130" s="356">
        <f t="shared" si="2372"/>
        <v>1</v>
      </c>
      <c r="AM130" s="357"/>
      <c r="AN130" s="358">
        <f t="shared" si="2373"/>
        <v>0</v>
      </c>
      <c r="AO130" s="358">
        <f t="shared" si="2374"/>
        <v>0</v>
      </c>
      <c r="AP130" s="359" t="str">
        <f t="shared" si="2375"/>
        <v>CUMPLE</v>
      </c>
      <c r="AQ130" s="358">
        <f t="shared" si="2376"/>
        <v>0</v>
      </c>
      <c r="AR130" s="360">
        <f t="shared" si="2377"/>
        <v>0</v>
      </c>
      <c r="AS130" s="266">
        <f t="shared" si="2378"/>
        <v>1</v>
      </c>
      <c r="AT130" s="434">
        <v>2961023</v>
      </c>
      <c r="AU130" s="268">
        <f t="shared" si="2379"/>
        <v>2961023</v>
      </c>
      <c r="AV130" s="268">
        <f t="shared" si="2380"/>
        <v>3849330</v>
      </c>
      <c r="AW130" s="269" t="str">
        <f t="shared" si="2381"/>
        <v>CUMPLE</v>
      </c>
      <c r="AX130" s="268">
        <f t="shared" si="2382"/>
        <v>4079893</v>
      </c>
      <c r="AY130" s="270">
        <f t="shared" si="2383"/>
        <v>4079893</v>
      </c>
      <c r="AZ130" s="266">
        <f t="shared" si="2384"/>
        <v>1</v>
      </c>
      <c r="BA130" s="439">
        <v>3115956</v>
      </c>
      <c r="BB130" s="268">
        <f t="shared" si="2385"/>
        <v>3115956</v>
      </c>
      <c r="BC130" s="268">
        <f t="shared" si="2386"/>
        <v>4050743</v>
      </c>
      <c r="BD130" s="269" t="str">
        <f t="shared" si="2387"/>
        <v>CUMPLE</v>
      </c>
      <c r="BE130" s="268">
        <f t="shared" si="2388"/>
        <v>4293370</v>
      </c>
      <c r="BF130" s="270">
        <f t="shared" si="2389"/>
        <v>4293370</v>
      </c>
      <c r="BG130" s="266">
        <f t="shared" si="2390"/>
        <v>1</v>
      </c>
      <c r="BH130" s="196">
        <v>3095319</v>
      </c>
      <c r="BI130" s="268">
        <f t="shared" si="2391"/>
        <v>3095319</v>
      </c>
      <c r="BJ130" s="268">
        <f t="shared" si="2392"/>
        <v>4023915</v>
      </c>
      <c r="BK130" s="269" t="str">
        <f t="shared" si="2393"/>
        <v>CUMPLE</v>
      </c>
      <c r="BL130" s="268">
        <f t="shared" si="2394"/>
        <v>4264935</v>
      </c>
      <c r="BM130" s="270">
        <f t="shared" si="2395"/>
        <v>4264935</v>
      </c>
      <c r="BN130" s="266">
        <f t="shared" si="2396"/>
        <v>1</v>
      </c>
      <c r="BO130" s="196">
        <v>2970849</v>
      </c>
      <c r="BP130" s="268">
        <f t="shared" si="2397"/>
        <v>2970849</v>
      </c>
      <c r="BQ130" s="268">
        <f t="shared" si="2398"/>
        <v>3862104</v>
      </c>
      <c r="BR130" s="269" t="str">
        <f t="shared" si="2399"/>
        <v>CUMPLE</v>
      </c>
      <c r="BS130" s="268">
        <f t="shared" si="2400"/>
        <v>4093432</v>
      </c>
      <c r="BT130" s="270">
        <f t="shared" si="2401"/>
        <v>4093432</v>
      </c>
      <c r="BU130" s="266">
        <f t="shared" si="2402"/>
        <v>1</v>
      </c>
      <c r="BV130" s="441">
        <v>3112021</v>
      </c>
      <c r="BW130" s="268">
        <f t="shared" si="2403"/>
        <v>3112021</v>
      </c>
      <c r="BX130" s="268">
        <f t="shared" si="2404"/>
        <v>4045627</v>
      </c>
      <c r="BY130" s="269" t="str">
        <f t="shared" si="2405"/>
        <v>CUMPLE</v>
      </c>
      <c r="BZ130" s="268">
        <f t="shared" si="2406"/>
        <v>4287948</v>
      </c>
      <c r="CA130" s="270">
        <f t="shared" si="2407"/>
        <v>4287948</v>
      </c>
      <c r="CB130" s="266">
        <f t="shared" si="2408"/>
        <v>1</v>
      </c>
      <c r="CC130" s="267">
        <v>3036360</v>
      </c>
      <c r="CD130" s="268">
        <f t="shared" si="2409"/>
        <v>3036360</v>
      </c>
      <c r="CE130" s="268">
        <f t="shared" si="2410"/>
        <v>3947268</v>
      </c>
      <c r="CF130" s="269" t="str">
        <f t="shared" si="2411"/>
        <v>CUMPLE</v>
      </c>
      <c r="CG130" s="268">
        <f t="shared" si="2412"/>
        <v>4183697</v>
      </c>
      <c r="CH130" s="270">
        <f t="shared" si="2413"/>
        <v>4183697</v>
      </c>
      <c r="CI130" s="266">
        <f t="shared" si="2414"/>
        <v>1</v>
      </c>
      <c r="CJ130" s="267">
        <v>3131350</v>
      </c>
      <c r="CK130" s="268">
        <f t="shared" si="2415"/>
        <v>3131350</v>
      </c>
      <c r="CL130" s="268">
        <f t="shared" si="2416"/>
        <v>4070755</v>
      </c>
      <c r="CM130" s="269" t="str">
        <f t="shared" si="2417"/>
        <v>CUMPLE</v>
      </c>
      <c r="CN130" s="268">
        <f t="shared" si="2418"/>
        <v>4314581</v>
      </c>
      <c r="CO130" s="270">
        <f t="shared" si="2419"/>
        <v>4314581</v>
      </c>
      <c r="CP130" s="266">
        <f t="shared" si="2420"/>
        <v>1</v>
      </c>
      <c r="CQ130" s="267">
        <v>3092700</v>
      </c>
      <c r="CR130" s="268">
        <f t="shared" si="2421"/>
        <v>3092700</v>
      </c>
      <c r="CS130" s="268">
        <f t="shared" si="2422"/>
        <v>4020510</v>
      </c>
      <c r="CT130" s="269" t="str">
        <f t="shared" si="2423"/>
        <v>CUMPLE</v>
      </c>
      <c r="CU130" s="268">
        <f t="shared" si="2424"/>
        <v>4261326</v>
      </c>
      <c r="CV130" s="270">
        <f t="shared" si="2425"/>
        <v>4261326</v>
      </c>
      <c r="CW130" s="266">
        <f t="shared" si="2426"/>
        <v>1</v>
      </c>
      <c r="CX130" s="196">
        <v>3111694</v>
      </c>
      <c r="CY130" s="268">
        <f t="shared" si="2427"/>
        <v>3111694</v>
      </c>
      <c r="CZ130" s="268">
        <f t="shared" si="2428"/>
        <v>4045202</v>
      </c>
      <c r="DA130" s="269" t="str">
        <f t="shared" si="2429"/>
        <v>CUMPLE</v>
      </c>
      <c r="DB130" s="268">
        <f t="shared" si="2430"/>
        <v>4287497</v>
      </c>
      <c r="DC130" s="270">
        <f t="shared" si="2431"/>
        <v>4287497</v>
      </c>
      <c r="DD130" s="266">
        <f t="shared" si="2432"/>
        <v>1</v>
      </c>
      <c r="DE130" s="267">
        <v>3022605</v>
      </c>
      <c r="DF130" s="268">
        <f t="shared" si="2433"/>
        <v>3022605</v>
      </c>
      <c r="DG130" s="268">
        <f t="shared" si="2434"/>
        <v>3929387</v>
      </c>
      <c r="DH130" s="269" t="str">
        <f t="shared" si="2435"/>
        <v>CUMPLE</v>
      </c>
      <c r="DI130" s="268">
        <f t="shared" si="2436"/>
        <v>4164745</v>
      </c>
      <c r="DJ130" s="270">
        <f t="shared" si="2437"/>
        <v>4164745</v>
      </c>
      <c r="DK130" s="266">
        <f t="shared" si="2438"/>
        <v>1</v>
      </c>
      <c r="DL130" s="267">
        <v>3101871</v>
      </c>
      <c r="DM130" s="268">
        <f t="shared" si="2439"/>
        <v>3101871</v>
      </c>
      <c r="DN130" s="268">
        <f t="shared" si="2440"/>
        <v>4032432</v>
      </c>
      <c r="DO130" s="269" t="str">
        <f t="shared" si="2441"/>
        <v>CUMPLE</v>
      </c>
      <c r="DP130" s="268">
        <f t="shared" si="2442"/>
        <v>4273963</v>
      </c>
      <c r="DQ130" s="270">
        <f t="shared" si="2443"/>
        <v>4273963</v>
      </c>
      <c r="DR130" s="356">
        <f t="shared" si="2444"/>
        <v>1</v>
      </c>
      <c r="DS130" s="357"/>
      <c r="DT130" s="358">
        <f t="shared" si="2445"/>
        <v>0</v>
      </c>
      <c r="DU130" s="358">
        <f t="shared" si="2446"/>
        <v>0</v>
      </c>
      <c r="DV130" s="359" t="str">
        <f t="shared" si="2447"/>
        <v>CUMPLE</v>
      </c>
      <c r="DW130" s="358">
        <f t="shared" si="2448"/>
        <v>0</v>
      </c>
      <c r="DX130" s="360">
        <f t="shared" si="2449"/>
        <v>0</v>
      </c>
      <c r="DY130" s="356">
        <f t="shared" si="2450"/>
        <v>1</v>
      </c>
      <c r="DZ130" s="357"/>
      <c r="EA130" s="358">
        <f t="shared" si="2451"/>
        <v>0</v>
      </c>
      <c r="EB130" s="358">
        <f t="shared" si="2452"/>
        <v>0</v>
      </c>
      <c r="EC130" s="359" t="str">
        <f t="shared" si="2453"/>
        <v>CUMPLE</v>
      </c>
      <c r="ED130" s="358">
        <f t="shared" si="2454"/>
        <v>0</v>
      </c>
      <c r="EE130" s="360">
        <f t="shared" si="2455"/>
        <v>0</v>
      </c>
      <c r="EF130" s="266">
        <f t="shared" si="2456"/>
        <v>1</v>
      </c>
      <c r="EG130" s="267">
        <v>3019002</v>
      </c>
      <c r="EH130" s="268">
        <f t="shared" si="2457"/>
        <v>3019002</v>
      </c>
      <c r="EI130" s="268">
        <f t="shared" si="2458"/>
        <v>3924703</v>
      </c>
      <c r="EJ130" s="269" t="str">
        <f t="shared" si="2459"/>
        <v>CUMPLE</v>
      </c>
      <c r="EK130" s="268">
        <f t="shared" si="2460"/>
        <v>4159780</v>
      </c>
      <c r="EL130" s="270">
        <f t="shared" si="2461"/>
        <v>4159780</v>
      </c>
      <c r="EM130" s="356">
        <f t="shared" si="2462"/>
        <v>1</v>
      </c>
      <c r="EN130" s="357"/>
      <c r="EO130" s="358">
        <f t="shared" si="2463"/>
        <v>0</v>
      </c>
      <c r="EP130" s="358">
        <f t="shared" si="2464"/>
        <v>0</v>
      </c>
      <c r="EQ130" s="359" t="str">
        <f t="shared" si="2465"/>
        <v>CUMPLE</v>
      </c>
      <c r="ER130" s="358">
        <f t="shared" si="2466"/>
        <v>0</v>
      </c>
      <c r="ES130" s="360">
        <f t="shared" si="2467"/>
        <v>0</v>
      </c>
      <c r="ET130" s="266">
        <f t="shared" si="2468"/>
        <v>1</v>
      </c>
      <c r="EU130" s="267">
        <v>3177207</v>
      </c>
      <c r="EV130" s="268">
        <f t="shared" si="2469"/>
        <v>3177207</v>
      </c>
      <c r="EW130" s="268">
        <f t="shared" si="2470"/>
        <v>4130369</v>
      </c>
      <c r="EX130" s="269" t="str">
        <f t="shared" si="2471"/>
        <v>CUMPLE</v>
      </c>
      <c r="EY130" s="268">
        <f t="shared" si="2472"/>
        <v>4377766</v>
      </c>
      <c r="EZ130" s="270">
        <f t="shared" si="2473"/>
        <v>4377766</v>
      </c>
      <c r="FA130" s="266">
        <f t="shared" si="2474"/>
        <v>1</v>
      </c>
      <c r="FB130" s="196">
        <v>3107439</v>
      </c>
      <c r="FC130" s="268">
        <f t="shared" si="2475"/>
        <v>3107439</v>
      </c>
      <c r="FD130" s="268">
        <f t="shared" si="2476"/>
        <v>4039671</v>
      </c>
      <c r="FE130" s="269" t="str">
        <f t="shared" si="2477"/>
        <v>CUMPLE</v>
      </c>
      <c r="FF130" s="268">
        <f t="shared" si="2478"/>
        <v>4281635</v>
      </c>
      <c r="FG130" s="270">
        <f t="shared" si="2479"/>
        <v>4281635</v>
      </c>
      <c r="FH130" s="266">
        <f t="shared" si="2480"/>
        <v>1</v>
      </c>
      <c r="FI130" s="267">
        <v>3054839</v>
      </c>
      <c r="FJ130" s="268">
        <f t="shared" si="2481"/>
        <v>3054839</v>
      </c>
      <c r="FK130" s="268">
        <f t="shared" si="2482"/>
        <v>3971291</v>
      </c>
      <c r="FL130" s="269" t="str">
        <f t="shared" si="2483"/>
        <v>CUMPLE</v>
      </c>
      <c r="FM130" s="268">
        <f t="shared" si="2484"/>
        <v>4209159</v>
      </c>
      <c r="FN130" s="270">
        <f t="shared" si="2485"/>
        <v>4209159</v>
      </c>
      <c r="FO130" s="266">
        <f t="shared" si="2486"/>
        <v>1</v>
      </c>
      <c r="FP130" s="267" t="s">
        <v>911</v>
      </c>
      <c r="FQ130" s="268">
        <f t="shared" si="2487"/>
        <v>3030660</v>
      </c>
      <c r="FR130" s="268">
        <f t="shared" si="2488"/>
        <v>3939858</v>
      </c>
      <c r="FS130" s="269" t="str">
        <f t="shared" si="2489"/>
        <v>CUMPLE</v>
      </c>
      <c r="FT130" s="268">
        <f t="shared" si="2490"/>
        <v>4175843</v>
      </c>
      <c r="FU130" s="270">
        <f t="shared" si="2491"/>
        <v>4175843</v>
      </c>
      <c r="FV130" s="266">
        <f t="shared" si="2492"/>
        <v>1</v>
      </c>
      <c r="FW130" s="267">
        <v>3081236</v>
      </c>
      <c r="FX130" s="268">
        <f t="shared" si="2493"/>
        <v>3081236</v>
      </c>
      <c r="FY130" s="268">
        <f t="shared" si="2494"/>
        <v>4005607</v>
      </c>
      <c r="FZ130" s="269" t="str">
        <f t="shared" si="2495"/>
        <v>CUMPLE</v>
      </c>
      <c r="GA130" s="268">
        <f t="shared" si="2496"/>
        <v>4245530</v>
      </c>
      <c r="GB130" s="270">
        <f t="shared" si="2497"/>
        <v>4245530</v>
      </c>
      <c r="GC130" s="356">
        <f t="shared" si="2498"/>
        <v>1</v>
      </c>
      <c r="GD130" s="357"/>
      <c r="GE130" s="358">
        <f t="shared" si="2499"/>
        <v>0</v>
      </c>
      <c r="GF130" s="358">
        <f t="shared" si="2500"/>
        <v>0</v>
      </c>
      <c r="GG130" s="359" t="str">
        <f t="shared" si="2501"/>
        <v>CUMPLE</v>
      </c>
      <c r="GH130" s="358">
        <f t="shared" si="2502"/>
        <v>0</v>
      </c>
      <c r="GI130" s="360">
        <f t="shared" si="2503"/>
        <v>0</v>
      </c>
      <c r="GJ130" s="266">
        <f t="shared" si="2504"/>
        <v>1</v>
      </c>
      <c r="GK130" s="196">
        <v>3116414</v>
      </c>
      <c r="GL130" s="268">
        <f t="shared" si="2505"/>
        <v>3116414</v>
      </c>
      <c r="GM130" s="268">
        <f t="shared" si="2506"/>
        <v>4051338</v>
      </c>
      <c r="GN130" s="269" t="str">
        <f t="shared" si="2507"/>
        <v>CUMPLE</v>
      </c>
      <c r="GO130" s="268">
        <f t="shared" si="2508"/>
        <v>4294001</v>
      </c>
      <c r="GP130" s="270">
        <f t="shared" si="2509"/>
        <v>4294001</v>
      </c>
      <c r="GQ130" s="266">
        <f t="shared" si="2510"/>
        <v>1</v>
      </c>
      <c r="GR130" s="407">
        <v>3122834</v>
      </c>
      <c r="GS130" s="268">
        <f t="shared" si="2511"/>
        <v>3122834</v>
      </c>
      <c r="GT130" s="268">
        <f t="shared" si="2512"/>
        <v>4059684</v>
      </c>
      <c r="GU130" s="269" t="str">
        <f t="shared" si="2513"/>
        <v>CUMPLE</v>
      </c>
      <c r="GV130" s="268">
        <f t="shared" si="2514"/>
        <v>4302847</v>
      </c>
      <c r="GW130" s="270">
        <f t="shared" si="2515"/>
        <v>4302847</v>
      </c>
      <c r="GX130" s="356">
        <f t="shared" si="2516"/>
        <v>1</v>
      </c>
      <c r="GY130" s="357"/>
      <c r="GZ130" s="358">
        <f t="shared" si="2517"/>
        <v>0</v>
      </c>
      <c r="HA130" s="358">
        <f t="shared" si="2518"/>
        <v>0</v>
      </c>
      <c r="HB130" s="359" t="str">
        <f t="shared" si="2519"/>
        <v>CUMPLE</v>
      </c>
      <c r="HC130" s="358">
        <f t="shared" si="2520"/>
        <v>0</v>
      </c>
      <c r="HD130" s="360">
        <f t="shared" si="2521"/>
        <v>0</v>
      </c>
      <c r="HE130" s="266">
        <f t="shared" si="2522"/>
        <v>1</v>
      </c>
      <c r="HF130" s="411">
        <v>3090112</v>
      </c>
      <c r="HG130" s="268">
        <f t="shared" si="2523"/>
        <v>3090112</v>
      </c>
      <c r="HH130" s="268">
        <f t="shared" si="2524"/>
        <v>4017146</v>
      </c>
      <c r="HI130" s="269" t="str">
        <f t="shared" si="2525"/>
        <v>CUMPLE</v>
      </c>
      <c r="HJ130" s="268">
        <f t="shared" si="2526"/>
        <v>4257760</v>
      </c>
      <c r="HK130" s="270">
        <f t="shared" si="2527"/>
        <v>4257760</v>
      </c>
      <c r="HL130" s="266">
        <f t="shared" si="2528"/>
        <v>1</v>
      </c>
      <c r="HM130" s="417">
        <v>3115956</v>
      </c>
      <c r="HN130" s="268">
        <f t="shared" si="2529"/>
        <v>3115956</v>
      </c>
      <c r="HO130" s="268">
        <f t="shared" si="2530"/>
        <v>4050743</v>
      </c>
      <c r="HP130" s="269" t="str">
        <f t="shared" si="2531"/>
        <v>CUMPLE</v>
      </c>
      <c r="HQ130" s="268">
        <f t="shared" si="2532"/>
        <v>4293370</v>
      </c>
      <c r="HR130" s="270">
        <f t="shared" si="2533"/>
        <v>4293370</v>
      </c>
      <c r="HS130" s="266">
        <f t="shared" si="2534"/>
        <v>1</v>
      </c>
      <c r="HT130" s="196">
        <v>3103607</v>
      </c>
      <c r="HU130" s="268">
        <f t="shared" si="2535"/>
        <v>3103607</v>
      </c>
      <c r="HV130" s="268">
        <f t="shared" si="2536"/>
        <v>4034689</v>
      </c>
      <c r="HW130" s="269" t="str">
        <f t="shared" si="2537"/>
        <v>CUMPLE</v>
      </c>
      <c r="HX130" s="268">
        <f t="shared" si="2538"/>
        <v>4276355</v>
      </c>
      <c r="HY130" s="270">
        <f t="shared" si="2539"/>
        <v>4276355</v>
      </c>
      <c r="HZ130" s="356">
        <f t="shared" si="2540"/>
        <v>1</v>
      </c>
      <c r="IA130" s="357"/>
      <c r="IB130" s="358">
        <f t="shared" si="2541"/>
        <v>0</v>
      </c>
      <c r="IC130" s="358">
        <f t="shared" si="2542"/>
        <v>0</v>
      </c>
      <c r="ID130" s="359" t="str">
        <f t="shared" si="2543"/>
        <v>CUMPLE</v>
      </c>
      <c r="IE130" s="358">
        <f t="shared" si="2544"/>
        <v>0</v>
      </c>
      <c r="IF130" s="360">
        <f t="shared" si="2545"/>
        <v>0</v>
      </c>
    </row>
    <row r="131" spans="1:240" ht="30" customHeight="1" x14ac:dyDescent="0.3">
      <c r="A131" s="174"/>
      <c r="B131" s="192">
        <v>11.023999999999999</v>
      </c>
      <c r="C131" s="193">
        <v>16067</v>
      </c>
      <c r="D131" s="194" t="s">
        <v>736</v>
      </c>
      <c r="E131" s="193" t="s">
        <v>629</v>
      </c>
      <c r="F131" s="195">
        <v>1</v>
      </c>
      <c r="G131" s="196">
        <v>6633921</v>
      </c>
      <c r="H131" s="197">
        <f t="shared" si="2350"/>
        <v>8624097</v>
      </c>
      <c r="J131" s="356">
        <f t="shared" si="2351"/>
        <v>1</v>
      </c>
      <c r="K131" s="357"/>
      <c r="L131" s="358">
        <f t="shared" si="1732"/>
        <v>0</v>
      </c>
      <c r="M131" s="358">
        <f t="shared" si="1733"/>
        <v>0</v>
      </c>
      <c r="N131" s="359" t="str">
        <f t="shared" si="2352"/>
        <v>CUMPLE</v>
      </c>
      <c r="O131" s="358">
        <f t="shared" si="2353"/>
        <v>0</v>
      </c>
      <c r="P131" s="360">
        <f t="shared" si="1736"/>
        <v>0</v>
      </c>
      <c r="Q131" s="266">
        <f t="shared" si="2354"/>
        <v>1</v>
      </c>
      <c r="R131" s="267">
        <v>6207728</v>
      </c>
      <c r="S131" s="268">
        <f t="shared" si="2355"/>
        <v>6207728</v>
      </c>
      <c r="T131" s="268">
        <f t="shared" si="2356"/>
        <v>8070046</v>
      </c>
      <c r="U131" s="269" t="str">
        <f t="shared" si="2357"/>
        <v>CUMPLE</v>
      </c>
      <c r="V131" s="268">
        <f t="shared" si="2358"/>
        <v>8553417</v>
      </c>
      <c r="W131" s="270">
        <f t="shared" si="2359"/>
        <v>8553417</v>
      </c>
      <c r="X131" s="266">
        <f t="shared" si="2360"/>
        <v>1</v>
      </c>
      <c r="Y131" s="267">
        <v>6633900</v>
      </c>
      <c r="Z131" s="268">
        <f t="shared" si="2361"/>
        <v>6633900</v>
      </c>
      <c r="AA131" s="268">
        <f t="shared" si="2362"/>
        <v>8624070</v>
      </c>
      <c r="AB131" s="269" t="str">
        <f t="shared" si="2363"/>
        <v>CUMPLE</v>
      </c>
      <c r="AC131" s="268">
        <f t="shared" si="2364"/>
        <v>9140625</v>
      </c>
      <c r="AD131" s="270">
        <f t="shared" si="2365"/>
        <v>9140625</v>
      </c>
      <c r="AE131" s="266">
        <f t="shared" si="2366"/>
        <v>1</v>
      </c>
      <c r="AF131" s="267">
        <v>6143011</v>
      </c>
      <c r="AG131" s="268">
        <f t="shared" si="2367"/>
        <v>6143011</v>
      </c>
      <c r="AH131" s="268">
        <f t="shared" si="2368"/>
        <v>7985914</v>
      </c>
      <c r="AI131" s="269" t="str">
        <f t="shared" si="2369"/>
        <v>CUMPLE</v>
      </c>
      <c r="AJ131" s="268">
        <f t="shared" si="2370"/>
        <v>8464246</v>
      </c>
      <c r="AK131" s="270">
        <f t="shared" si="2371"/>
        <v>8464246</v>
      </c>
      <c r="AL131" s="356">
        <f t="shared" si="2372"/>
        <v>1</v>
      </c>
      <c r="AM131" s="357"/>
      <c r="AN131" s="358">
        <f t="shared" si="2373"/>
        <v>0</v>
      </c>
      <c r="AO131" s="358">
        <f t="shared" si="2374"/>
        <v>0</v>
      </c>
      <c r="AP131" s="359" t="str">
        <f t="shared" si="2375"/>
        <v>CUMPLE</v>
      </c>
      <c r="AQ131" s="358">
        <f t="shared" si="2376"/>
        <v>0</v>
      </c>
      <c r="AR131" s="360">
        <f t="shared" si="2377"/>
        <v>0</v>
      </c>
      <c r="AS131" s="266">
        <f t="shared" si="2378"/>
        <v>1</v>
      </c>
      <c r="AT131" s="434">
        <v>5997062</v>
      </c>
      <c r="AU131" s="268">
        <f t="shared" si="2379"/>
        <v>5997062</v>
      </c>
      <c r="AV131" s="268">
        <f t="shared" si="2380"/>
        <v>7796181</v>
      </c>
      <c r="AW131" s="269" t="str">
        <f t="shared" si="2381"/>
        <v>CUMPLE</v>
      </c>
      <c r="AX131" s="268">
        <f t="shared" si="2382"/>
        <v>8263148</v>
      </c>
      <c r="AY131" s="270">
        <f t="shared" si="2383"/>
        <v>8263148</v>
      </c>
      <c r="AZ131" s="266">
        <f t="shared" si="2384"/>
        <v>1</v>
      </c>
      <c r="BA131" s="439">
        <v>6310849</v>
      </c>
      <c r="BB131" s="268">
        <f t="shared" si="2385"/>
        <v>6310849</v>
      </c>
      <c r="BC131" s="268">
        <f t="shared" si="2386"/>
        <v>8204104</v>
      </c>
      <c r="BD131" s="269" t="str">
        <f t="shared" si="2387"/>
        <v>CUMPLE</v>
      </c>
      <c r="BE131" s="268">
        <f t="shared" si="2388"/>
        <v>8695504</v>
      </c>
      <c r="BF131" s="270">
        <f t="shared" si="2389"/>
        <v>8695504</v>
      </c>
      <c r="BG131" s="266">
        <f t="shared" si="2390"/>
        <v>1</v>
      </c>
      <c r="BH131" s="196">
        <v>6269054</v>
      </c>
      <c r="BI131" s="268">
        <f t="shared" si="2391"/>
        <v>6269054</v>
      </c>
      <c r="BJ131" s="268">
        <f t="shared" si="2392"/>
        <v>8149770</v>
      </c>
      <c r="BK131" s="269" t="str">
        <f t="shared" si="2393"/>
        <v>CUMPLE</v>
      </c>
      <c r="BL131" s="268">
        <f t="shared" si="2394"/>
        <v>8637916</v>
      </c>
      <c r="BM131" s="270">
        <f t="shared" si="2395"/>
        <v>8637916</v>
      </c>
      <c r="BN131" s="266">
        <f t="shared" si="2396"/>
        <v>1</v>
      </c>
      <c r="BO131" s="196">
        <v>6016963</v>
      </c>
      <c r="BP131" s="268">
        <f t="shared" si="2397"/>
        <v>6016963</v>
      </c>
      <c r="BQ131" s="268">
        <f t="shared" si="2398"/>
        <v>7822052</v>
      </c>
      <c r="BR131" s="269" t="str">
        <f t="shared" si="2399"/>
        <v>CUMPLE</v>
      </c>
      <c r="BS131" s="268">
        <f t="shared" si="2400"/>
        <v>8290569</v>
      </c>
      <c r="BT131" s="270">
        <f t="shared" si="2401"/>
        <v>8290569</v>
      </c>
      <c r="BU131" s="266">
        <f t="shared" si="2402"/>
        <v>1</v>
      </c>
      <c r="BV131" s="441">
        <v>6302880</v>
      </c>
      <c r="BW131" s="268">
        <f t="shared" si="2403"/>
        <v>6302880</v>
      </c>
      <c r="BX131" s="268">
        <f t="shared" si="2404"/>
        <v>8193744</v>
      </c>
      <c r="BY131" s="269" t="str">
        <f t="shared" si="2405"/>
        <v>CUMPLE</v>
      </c>
      <c r="BZ131" s="268">
        <f t="shared" si="2406"/>
        <v>8684524</v>
      </c>
      <c r="CA131" s="270">
        <f t="shared" si="2407"/>
        <v>8684524</v>
      </c>
      <c r="CB131" s="266">
        <f t="shared" si="2408"/>
        <v>1</v>
      </c>
      <c r="CC131" s="267">
        <v>6149643</v>
      </c>
      <c r="CD131" s="268">
        <f t="shared" si="2409"/>
        <v>6149643</v>
      </c>
      <c r="CE131" s="268">
        <f t="shared" si="2410"/>
        <v>7994536</v>
      </c>
      <c r="CF131" s="269" t="str">
        <f t="shared" si="2411"/>
        <v>CUMPLE</v>
      </c>
      <c r="CG131" s="268">
        <f t="shared" si="2412"/>
        <v>8473384</v>
      </c>
      <c r="CH131" s="270">
        <f t="shared" si="2413"/>
        <v>8473384</v>
      </c>
      <c r="CI131" s="266">
        <f t="shared" si="2414"/>
        <v>1</v>
      </c>
      <c r="CJ131" s="267">
        <v>6342028</v>
      </c>
      <c r="CK131" s="268">
        <f t="shared" si="2415"/>
        <v>6342028</v>
      </c>
      <c r="CL131" s="268">
        <f t="shared" si="2416"/>
        <v>8244636</v>
      </c>
      <c r="CM131" s="269" t="str">
        <f t="shared" si="2417"/>
        <v>CUMPLE</v>
      </c>
      <c r="CN131" s="268">
        <f t="shared" si="2418"/>
        <v>8738465</v>
      </c>
      <c r="CO131" s="270">
        <f t="shared" si="2419"/>
        <v>8738465</v>
      </c>
      <c r="CP131" s="266">
        <f t="shared" si="2420"/>
        <v>1</v>
      </c>
      <c r="CQ131" s="267">
        <v>6263748</v>
      </c>
      <c r="CR131" s="268">
        <f t="shared" si="2421"/>
        <v>6263748</v>
      </c>
      <c r="CS131" s="268">
        <f t="shared" si="2422"/>
        <v>8142872</v>
      </c>
      <c r="CT131" s="269" t="str">
        <f t="shared" si="2423"/>
        <v>CUMPLE</v>
      </c>
      <c r="CU131" s="268">
        <f t="shared" si="2424"/>
        <v>8630605</v>
      </c>
      <c r="CV131" s="270">
        <f t="shared" si="2425"/>
        <v>8630605</v>
      </c>
      <c r="CW131" s="266">
        <f t="shared" si="2426"/>
        <v>1</v>
      </c>
      <c r="CX131" s="196">
        <v>6302222</v>
      </c>
      <c r="CY131" s="268">
        <f t="shared" si="2427"/>
        <v>6302222</v>
      </c>
      <c r="CZ131" s="268">
        <f t="shared" si="2428"/>
        <v>8192889</v>
      </c>
      <c r="DA131" s="269" t="str">
        <f t="shared" si="2429"/>
        <v>CUMPLE</v>
      </c>
      <c r="DB131" s="268">
        <f t="shared" si="2430"/>
        <v>8683617</v>
      </c>
      <c r="DC131" s="270">
        <f t="shared" si="2431"/>
        <v>8683617</v>
      </c>
      <c r="DD131" s="266">
        <f t="shared" si="2432"/>
        <v>1</v>
      </c>
      <c r="DE131" s="267">
        <v>6121782</v>
      </c>
      <c r="DF131" s="268">
        <f t="shared" si="2433"/>
        <v>6121782</v>
      </c>
      <c r="DG131" s="268">
        <f t="shared" si="2434"/>
        <v>7958317</v>
      </c>
      <c r="DH131" s="269" t="str">
        <f t="shared" si="2435"/>
        <v>CUMPLE</v>
      </c>
      <c r="DI131" s="268">
        <f t="shared" si="2436"/>
        <v>8434995</v>
      </c>
      <c r="DJ131" s="270">
        <f t="shared" si="2437"/>
        <v>8434995</v>
      </c>
      <c r="DK131" s="266">
        <f t="shared" si="2438"/>
        <v>1</v>
      </c>
      <c r="DL131" s="267">
        <v>6282323</v>
      </c>
      <c r="DM131" s="268">
        <f t="shared" si="2439"/>
        <v>6282323</v>
      </c>
      <c r="DN131" s="268">
        <f t="shared" si="2440"/>
        <v>8167020</v>
      </c>
      <c r="DO131" s="269" t="str">
        <f t="shared" si="2441"/>
        <v>CUMPLE</v>
      </c>
      <c r="DP131" s="268">
        <f t="shared" si="2442"/>
        <v>8656199</v>
      </c>
      <c r="DQ131" s="270">
        <f t="shared" si="2443"/>
        <v>8656199</v>
      </c>
      <c r="DR131" s="356">
        <f t="shared" si="2444"/>
        <v>1</v>
      </c>
      <c r="DS131" s="357"/>
      <c r="DT131" s="358">
        <f t="shared" si="2445"/>
        <v>0</v>
      </c>
      <c r="DU131" s="358">
        <f t="shared" si="2446"/>
        <v>0</v>
      </c>
      <c r="DV131" s="359" t="str">
        <f t="shared" si="2447"/>
        <v>CUMPLE</v>
      </c>
      <c r="DW131" s="358">
        <f t="shared" si="2448"/>
        <v>0</v>
      </c>
      <c r="DX131" s="360">
        <f t="shared" si="2449"/>
        <v>0</v>
      </c>
      <c r="DY131" s="356">
        <f t="shared" si="2450"/>
        <v>1</v>
      </c>
      <c r="DZ131" s="357"/>
      <c r="EA131" s="358">
        <f t="shared" si="2451"/>
        <v>0</v>
      </c>
      <c r="EB131" s="358">
        <f t="shared" si="2452"/>
        <v>0</v>
      </c>
      <c r="EC131" s="359" t="str">
        <f t="shared" si="2453"/>
        <v>CUMPLE</v>
      </c>
      <c r="ED131" s="358">
        <f t="shared" si="2454"/>
        <v>0</v>
      </c>
      <c r="EE131" s="360">
        <f t="shared" si="2455"/>
        <v>0</v>
      </c>
      <c r="EF131" s="266">
        <f t="shared" si="2456"/>
        <v>1</v>
      </c>
      <c r="EG131" s="267">
        <v>6114485</v>
      </c>
      <c r="EH131" s="268">
        <f t="shared" si="2457"/>
        <v>6114485</v>
      </c>
      <c r="EI131" s="268">
        <f t="shared" si="2458"/>
        <v>7948831</v>
      </c>
      <c r="EJ131" s="269" t="str">
        <f t="shared" si="2459"/>
        <v>CUMPLE</v>
      </c>
      <c r="EK131" s="268">
        <f t="shared" si="2460"/>
        <v>8424941</v>
      </c>
      <c r="EL131" s="270">
        <f t="shared" si="2461"/>
        <v>8424941</v>
      </c>
      <c r="EM131" s="356">
        <f t="shared" si="2462"/>
        <v>1</v>
      </c>
      <c r="EN131" s="357"/>
      <c r="EO131" s="358">
        <f t="shared" si="2463"/>
        <v>0</v>
      </c>
      <c r="EP131" s="358">
        <f t="shared" si="2464"/>
        <v>0</v>
      </c>
      <c r="EQ131" s="359" t="str">
        <f t="shared" si="2465"/>
        <v>CUMPLE</v>
      </c>
      <c r="ER131" s="358">
        <f t="shared" si="2466"/>
        <v>0</v>
      </c>
      <c r="ES131" s="360">
        <f t="shared" si="2467"/>
        <v>0</v>
      </c>
      <c r="ET131" s="266">
        <f t="shared" si="2468"/>
        <v>1</v>
      </c>
      <c r="EU131" s="267">
        <v>6434903</v>
      </c>
      <c r="EV131" s="268">
        <f t="shared" si="2469"/>
        <v>6434903</v>
      </c>
      <c r="EW131" s="268">
        <f t="shared" si="2470"/>
        <v>8365374</v>
      </c>
      <c r="EX131" s="269" t="str">
        <f t="shared" si="2471"/>
        <v>CUMPLE</v>
      </c>
      <c r="EY131" s="268">
        <f t="shared" si="2472"/>
        <v>8866434</v>
      </c>
      <c r="EZ131" s="270">
        <f t="shared" si="2473"/>
        <v>8866434</v>
      </c>
      <c r="FA131" s="266">
        <f t="shared" si="2474"/>
        <v>1</v>
      </c>
      <c r="FB131" s="196">
        <v>6293601</v>
      </c>
      <c r="FC131" s="268">
        <f t="shared" si="2475"/>
        <v>6293601</v>
      </c>
      <c r="FD131" s="268">
        <f t="shared" si="2476"/>
        <v>8181681</v>
      </c>
      <c r="FE131" s="269" t="str">
        <f t="shared" si="2477"/>
        <v>CUMPLE</v>
      </c>
      <c r="FF131" s="268">
        <f t="shared" si="2478"/>
        <v>8671739</v>
      </c>
      <c r="FG131" s="270">
        <f t="shared" si="2479"/>
        <v>8671739</v>
      </c>
      <c r="FH131" s="266">
        <f t="shared" si="2480"/>
        <v>1</v>
      </c>
      <c r="FI131" s="267">
        <v>6187068</v>
      </c>
      <c r="FJ131" s="268">
        <f t="shared" si="2481"/>
        <v>6187068</v>
      </c>
      <c r="FK131" s="268">
        <f t="shared" si="2482"/>
        <v>8043188</v>
      </c>
      <c r="FL131" s="269" t="str">
        <f t="shared" si="2483"/>
        <v>CUMPLE</v>
      </c>
      <c r="FM131" s="268">
        <f t="shared" si="2484"/>
        <v>8524951</v>
      </c>
      <c r="FN131" s="270">
        <f t="shared" si="2485"/>
        <v>8524951</v>
      </c>
      <c r="FO131" s="266">
        <f t="shared" si="2486"/>
        <v>1</v>
      </c>
      <c r="FP131" s="267" t="s">
        <v>912</v>
      </c>
      <c r="FQ131" s="268">
        <f t="shared" si="2487"/>
        <v>6138098</v>
      </c>
      <c r="FR131" s="268">
        <f t="shared" si="2488"/>
        <v>7979527</v>
      </c>
      <c r="FS131" s="269" t="str">
        <f t="shared" si="2489"/>
        <v>CUMPLE</v>
      </c>
      <c r="FT131" s="268">
        <f t="shared" si="2490"/>
        <v>8457477</v>
      </c>
      <c r="FU131" s="270">
        <f t="shared" si="2491"/>
        <v>8457477</v>
      </c>
      <c r="FV131" s="266">
        <f t="shared" si="2492"/>
        <v>1</v>
      </c>
      <c r="FW131" s="267">
        <v>6240529</v>
      </c>
      <c r="FX131" s="268">
        <f t="shared" si="2493"/>
        <v>6240529</v>
      </c>
      <c r="FY131" s="268">
        <f t="shared" si="2494"/>
        <v>8112688</v>
      </c>
      <c r="FZ131" s="269" t="str">
        <f t="shared" si="2495"/>
        <v>CUMPLE</v>
      </c>
      <c r="GA131" s="268">
        <f t="shared" si="2496"/>
        <v>8598613</v>
      </c>
      <c r="GB131" s="270">
        <f t="shared" si="2497"/>
        <v>8598613</v>
      </c>
      <c r="GC131" s="356">
        <f t="shared" si="2498"/>
        <v>1</v>
      </c>
      <c r="GD131" s="357"/>
      <c r="GE131" s="358">
        <f t="shared" si="2499"/>
        <v>0</v>
      </c>
      <c r="GF131" s="358">
        <f t="shared" si="2500"/>
        <v>0</v>
      </c>
      <c r="GG131" s="359" t="str">
        <f t="shared" si="2501"/>
        <v>CUMPLE</v>
      </c>
      <c r="GH131" s="358">
        <f t="shared" si="2502"/>
        <v>0</v>
      </c>
      <c r="GI131" s="360">
        <f t="shared" si="2503"/>
        <v>0</v>
      </c>
      <c r="GJ131" s="266">
        <f t="shared" si="2504"/>
        <v>1</v>
      </c>
      <c r="GK131" s="196">
        <v>6311778</v>
      </c>
      <c r="GL131" s="268">
        <f t="shared" si="2505"/>
        <v>6311778</v>
      </c>
      <c r="GM131" s="268">
        <f t="shared" si="2506"/>
        <v>8205311</v>
      </c>
      <c r="GN131" s="269" t="str">
        <f t="shared" si="2507"/>
        <v>CUMPLE</v>
      </c>
      <c r="GO131" s="268">
        <f t="shared" si="2508"/>
        <v>8696784</v>
      </c>
      <c r="GP131" s="270">
        <f t="shared" si="2509"/>
        <v>8696784</v>
      </c>
      <c r="GQ131" s="266">
        <f t="shared" si="2510"/>
        <v>1</v>
      </c>
      <c r="GR131" s="407">
        <v>6324780</v>
      </c>
      <c r="GS131" s="268">
        <f t="shared" si="2511"/>
        <v>6324780</v>
      </c>
      <c r="GT131" s="268">
        <f t="shared" si="2512"/>
        <v>8222214</v>
      </c>
      <c r="GU131" s="269" t="str">
        <f t="shared" si="2513"/>
        <v>CUMPLE</v>
      </c>
      <c r="GV131" s="268">
        <f t="shared" si="2514"/>
        <v>8714699</v>
      </c>
      <c r="GW131" s="270">
        <f t="shared" si="2515"/>
        <v>8714699</v>
      </c>
      <c r="GX131" s="356">
        <f t="shared" si="2516"/>
        <v>1</v>
      </c>
      <c r="GY131" s="357"/>
      <c r="GZ131" s="358">
        <f t="shared" si="2517"/>
        <v>0</v>
      </c>
      <c r="HA131" s="358">
        <f t="shared" si="2518"/>
        <v>0</v>
      </c>
      <c r="HB131" s="359" t="str">
        <f t="shared" si="2519"/>
        <v>CUMPLE</v>
      </c>
      <c r="HC131" s="358">
        <f t="shared" si="2520"/>
        <v>0</v>
      </c>
      <c r="HD131" s="360">
        <f t="shared" si="2521"/>
        <v>0</v>
      </c>
      <c r="HE131" s="266">
        <f t="shared" si="2522"/>
        <v>1</v>
      </c>
      <c r="HF131" s="411">
        <v>6258507</v>
      </c>
      <c r="HG131" s="268">
        <f t="shared" si="2523"/>
        <v>6258507</v>
      </c>
      <c r="HH131" s="268">
        <f t="shared" si="2524"/>
        <v>8136059</v>
      </c>
      <c r="HI131" s="269" t="str">
        <f t="shared" si="2525"/>
        <v>CUMPLE</v>
      </c>
      <c r="HJ131" s="268">
        <f t="shared" si="2526"/>
        <v>8623384</v>
      </c>
      <c r="HK131" s="270">
        <f t="shared" si="2527"/>
        <v>8623384</v>
      </c>
      <c r="HL131" s="266">
        <f t="shared" si="2528"/>
        <v>1</v>
      </c>
      <c r="HM131" s="417">
        <v>6310849</v>
      </c>
      <c r="HN131" s="268">
        <f t="shared" si="2529"/>
        <v>6310849</v>
      </c>
      <c r="HO131" s="268">
        <f t="shared" si="2530"/>
        <v>8204104</v>
      </c>
      <c r="HP131" s="269" t="str">
        <f t="shared" si="2531"/>
        <v>CUMPLE</v>
      </c>
      <c r="HQ131" s="268">
        <f t="shared" si="2532"/>
        <v>8695504</v>
      </c>
      <c r="HR131" s="270">
        <f t="shared" si="2533"/>
        <v>8695504</v>
      </c>
      <c r="HS131" s="266">
        <f t="shared" si="2534"/>
        <v>1</v>
      </c>
      <c r="HT131" s="196">
        <v>6285840</v>
      </c>
      <c r="HU131" s="268">
        <f t="shared" si="2535"/>
        <v>6285840</v>
      </c>
      <c r="HV131" s="268">
        <f t="shared" si="2536"/>
        <v>8171592</v>
      </c>
      <c r="HW131" s="269" t="str">
        <f t="shared" si="2537"/>
        <v>CUMPLE</v>
      </c>
      <c r="HX131" s="268">
        <f t="shared" si="2538"/>
        <v>8661045</v>
      </c>
      <c r="HY131" s="270">
        <f t="shared" si="2539"/>
        <v>8661045</v>
      </c>
      <c r="HZ131" s="356">
        <f t="shared" si="2540"/>
        <v>1</v>
      </c>
      <c r="IA131" s="357"/>
      <c r="IB131" s="358">
        <f t="shared" si="2541"/>
        <v>0</v>
      </c>
      <c r="IC131" s="358">
        <f t="shared" si="2542"/>
        <v>0</v>
      </c>
      <c r="ID131" s="359" t="str">
        <f t="shared" si="2543"/>
        <v>CUMPLE</v>
      </c>
      <c r="IE131" s="358">
        <f t="shared" si="2544"/>
        <v>0</v>
      </c>
      <c r="IF131" s="360">
        <f t="shared" si="2545"/>
        <v>0</v>
      </c>
    </row>
    <row r="132" spans="1:240" ht="30" customHeight="1" x14ac:dyDescent="0.3">
      <c r="A132" s="174"/>
      <c r="B132" s="192">
        <v>11.025</v>
      </c>
      <c r="C132" s="193">
        <v>16069</v>
      </c>
      <c r="D132" s="194" t="s">
        <v>737</v>
      </c>
      <c r="E132" s="193" t="s">
        <v>629</v>
      </c>
      <c r="F132" s="195">
        <v>1</v>
      </c>
      <c r="G132" s="196">
        <v>6780847</v>
      </c>
      <c r="H132" s="197">
        <f t="shared" si="2350"/>
        <v>8815101</v>
      </c>
      <c r="J132" s="356">
        <f t="shared" si="2351"/>
        <v>1</v>
      </c>
      <c r="K132" s="357"/>
      <c r="L132" s="358">
        <f t="shared" si="1732"/>
        <v>0</v>
      </c>
      <c r="M132" s="358">
        <f t="shared" si="1733"/>
        <v>0</v>
      </c>
      <c r="N132" s="359" t="str">
        <f t="shared" si="2352"/>
        <v>CUMPLE</v>
      </c>
      <c r="O132" s="358">
        <f t="shared" si="2353"/>
        <v>0</v>
      </c>
      <c r="P132" s="360">
        <f t="shared" si="1736"/>
        <v>0</v>
      </c>
      <c r="Q132" s="266">
        <f t="shared" si="2354"/>
        <v>1</v>
      </c>
      <c r="R132" s="267">
        <v>6345214</v>
      </c>
      <c r="S132" s="268">
        <f t="shared" si="2355"/>
        <v>6345214</v>
      </c>
      <c r="T132" s="268">
        <f t="shared" si="2356"/>
        <v>8248778</v>
      </c>
      <c r="U132" s="269" t="str">
        <f t="shared" si="2357"/>
        <v>CUMPLE</v>
      </c>
      <c r="V132" s="268">
        <f t="shared" si="2358"/>
        <v>8742855</v>
      </c>
      <c r="W132" s="270">
        <f t="shared" si="2359"/>
        <v>8742855</v>
      </c>
      <c r="X132" s="266">
        <f t="shared" si="2360"/>
        <v>1</v>
      </c>
      <c r="Y132" s="267">
        <v>6780800</v>
      </c>
      <c r="Z132" s="268">
        <f t="shared" si="2361"/>
        <v>6780800</v>
      </c>
      <c r="AA132" s="268">
        <f t="shared" si="2362"/>
        <v>8815040</v>
      </c>
      <c r="AB132" s="269" t="str">
        <f t="shared" si="2363"/>
        <v>CUMPLE</v>
      </c>
      <c r="AC132" s="268">
        <f t="shared" si="2364"/>
        <v>9343034</v>
      </c>
      <c r="AD132" s="270">
        <f t="shared" si="2365"/>
        <v>9343034</v>
      </c>
      <c r="AE132" s="266">
        <f t="shared" si="2366"/>
        <v>1</v>
      </c>
      <c r="AF132" s="267">
        <v>6279064</v>
      </c>
      <c r="AG132" s="268">
        <f t="shared" si="2367"/>
        <v>6279064</v>
      </c>
      <c r="AH132" s="268">
        <f t="shared" si="2368"/>
        <v>8162783</v>
      </c>
      <c r="AI132" s="269" t="str">
        <f t="shared" si="2369"/>
        <v>CUMPLE</v>
      </c>
      <c r="AJ132" s="268">
        <f t="shared" si="2370"/>
        <v>8651709</v>
      </c>
      <c r="AK132" s="270">
        <f t="shared" si="2371"/>
        <v>8651709</v>
      </c>
      <c r="AL132" s="356">
        <f t="shared" si="2372"/>
        <v>1</v>
      </c>
      <c r="AM132" s="357"/>
      <c r="AN132" s="358">
        <f t="shared" si="2373"/>
        <v>0</v>
      </c>
      <c r="AO132" s="358">
        <f t="shared" si="2374"/>
        <v>0</v>
      </c>
      <c r="AP132" s="359" t="str">
        <f t="shared" si="2375"/>
        <v>CUMPLE</v>
      </c>
      <c r="AQ132" s="358">
        <f t="shared" si="2376"/>
        <v>0</v>
      </c>
      <c r="AR132" s="360">
        <f t="shared" si="2377"/>
        <v>0</v>
      </c>
      <c r="AS132" s="266">
        <f t="shared" si="2378"/>
        <v>1</v>
      </c>
      <c r="AT132" s="434">
        <v>6129883</v>
      </c>
      <c r="AU132" s="268">
        <f t="shared" si="2379"/>
        <v>6129883</v>
      </c>
      <c r="AV132" s="268">
        <f t="shared" si="2380"/>
        <v>7968848</v>
      </c>
      <c r="AW132" s="269" t="str">
        <f t="shared" si="2381"/>
        <v>CUMPLE</v>
      </c>
      <c r="AX132" s="268">
        <f t="shared" si="2382"/>
        <v>8446157</v>
      </c>
      <c r="AY132" s="270">
        <f t="shared" si="2383"/>
        <v>8446157</v>
      </c>
      <c r="AZ132" s="266">
        <f t="shared" si="2384"/>
        <v>1</v>
      </c>
      <c r="BA132" s="439">
        <v>6450620</v>
      </c>
      <c r="BB132" s="268">
        <f t="shared" si="2385"/>
        <v>6450620</v>
      </c>
      <c r="BC132" s="268">
        <f t="shared" si="2386"/>
        <v>8385806</v>
      </c>
      <c r="BD132" s="269" t="str">
        <f t="shared" si="2387"/>
        <v>CUMPLE</v>
      </c>
      <c r="BE132" s="268">
        <f t="shared" si="2388"/>
        <v>8888090</v>
      </c>
      <c r="BF132" s="270">
        <f t="shared" si="2389"/>
        <v>8888090</v>
      </c>
      <c r="BG132" s="266">
        <f t="shared" si="2390"/>
        <v>1</v>
      </c>
      <c r="BH132" s="196">
        <v>6407899</v>
      </c>
      <c r="BI132" s="268">
        <f t="shared" si="2391"/>
        <v>6407899</v>
      </c>
      <c r="BJ132" s="268">
        <f t="shared" si="2392"/>
        <v>8330269</v>
      </c>
      <c r="BK132" s="269" t="str">
        <f t="shared" si="2393"/>
        <v>CUMPLE</v>
      </c>
      <c r="BL132" s="268">
        <f t="shared" si="2394"/>
        <v>8829226</v>
      </c>
      <c r="BM132" s="270">
        <f t="shared" si="2395"/>
        <v>8829226</v>
      </c>
      <c r="BN132" s="266">
        <f t="shared" si="2396"/>
        <v>1</v>
      </c>
      <c r="BO132" s="196">
        <v>6150225</v>
      </c>
      <c r="BP132" s="268">
        <f t="shared" si="2397"/>
        <v>6150225</v>
      </c>
      <c r="BQ132" s="268">
        <f t="shared" si="2398"/>
        <v>7995293</v>
      </c>
      <c r="BR132" s="269" t="str">
        <f t="shared" si="2399"/>
        <v>CUMPLE</v>
      </c>
      <c r="BS132" s="268">
        <f t="shared" si="2400"/>
        <v>8474186</v>
      </c>
      <c r="BT132" s="270">
        <f t="shared" si="2401"/>
        <v>8474186</v>
      </c>
      <c r="BU132" s="266">
        <f t="shared" si="2402"/>
        <v>1</v>
      </c>
      <c r="BV132" s="441">
        <v>6442474</v>
      </c>
      <c r="BW132" s="268">
        <f t="shared" si="2403"/>
        <v>6442474</v>
      </c>
      <c r="BX132" s="268">
        <f t="shared" si="2404"/>
        <v>8375216</v>
      </c>
      <c r="BY132" s="269" t="str">
        <f t="shared" si="2405"/>
        <v>CUMPLE</v>
      </c>
      <c r="BZ132" s="268">
        <f t="shared" si="2406"/>
        <v>8876866</v>
      </c>
      <c r="CA132" s="270">
        <f t="shared" si="2407"/>
        <v>8876866</v>
      </c>
      <c r="CB132" s="266">
        <f t="shared" si="2408"/>
        <v>1</v>
      </c>
      <c r="CC132" s="267">
        <v>6285843</v>
      </c>
      <c r="CD132" s="268">
        <f t="shared" si="2409"/>
        <v>6285843</v>
      </c>
      <c r="CE132" s="268">
        <f t="shared" si="2410"/>
        <v>8171596</v>
      </c>
      <c r="CF132" s="269" t="str">
        <f t="shared" si="2411"/>
        <v>CUMPLE</v>
      </c>
      <c r="CG132" s="268">
        <f t="shared" si="2412"/>
        <v>8661049</v>
      </c>
      <c r="CH132" s="270">
        <f t="shared" si="2413"/>
        <v>8661049</v>
      </c>
      <c r="CI132" s="266">
        <f t="shared" si="2414"/>
        <v>1</v>
      </c>
      <c r="CJ132" s="267">
        <v>6482490</v>
      </c>
      <c r="CK132" s="268">
        <f t="shared" si="2415"/>
        <v>6482490</v>
      </c>
      <c r="CL132" s="268">
        <f t="shared" si="2416"/>
        <v>8427237</v>
      </c>
      <c r="CM132" s="269" t="str">
        <f t="shared" si="2417"/>
        <v>CUMPLE</v>
      </c>
      <c r="CN132" s="268">
        <f t="shared" si="2418"/>
        <v>8932003</v>
      </c>
      <c r="CO132" s="270">
        <f t="shared" si="2419"/>
        <v>8932003</v>
      </c>
      <c r="CP132" s="266">
        <f t="shared" si="2420"/>
        <v>1</v>
      </c>
      <c r="CQ132" s="267">
        <v>6402476</v>
      </c>
      <c r="CR132" s="268">
        <f t="shared" si="2421"/>
        <v>6402476</v>
      </c>
      <c r="CS132" s="268">
        <f t="shared" si="2422"/>
        <v>8323219</v>
      </c>
      <c r="CT132" s="269" t="str">
        <f t="shared" si="2423"/>
        <v>CUMPLE</v>
      </c>
      <c r="CU132" s="268">
        <f t="shared" si="2424"/>
        <v>8821754</v>
      </c>
      <c r="CV132" s="270">
        <f t="shared" si="2425"/>
        <v>8821754</v>
      </c>
      <c r="CW132" s="266">
        <f t="shared" si="2426"/>
        <v>1</v>
      </c>
      <c r="CX132" s="196">
        <v>6441802</v>
      </c>
      <c r="CY132" s="268">
        <f t="shared" si="2427"/>
        <v>6441802</v>
      </c>
      <c r="CZ132" s="268">
        <f t="shared" si="2428"/>
        <v>8374343</v>
      </c>
      <c r="DA132" s="269" t="str">
        <f t="shared" si="2429"/>
        <v>CUMPLE</v>
      </c>
      <c r="DB132" s="268">
        <f t="shared" si="2430"/>
        <v>8875940</v>
      </c>
      <c r="DC132" s="270">
        <f t="shared" si="2431"/>
        <v>8875940</v>
      </c>
      <c r="DD132" s="266">
        <f t="shared" si="2432"/>
        <v>1</v>
      </c>
      <c r="DE132" s="267">
        <v>6257366</v>
      </c>
      <c r="DF132" s="268">
        <f t="shared" si="2433"/>
        <v>6257366</v>
      </c>
      <c r="DG132" s="268">
        <f t="shared" si="2434"/>
        <v>8134576</v>
      </c>
      <c r="DH132" s="269" t="str">
        <f t="shared" si="2435"/>
        <v>CUMPLE</v>
      </c>
      <c r="DI132" s="268">
        <f t="shared" si="2436"/>
        <v>8621812</v>
      </c>
      <c r="DJ132" s="270">
        <f t="shared" si="2437"/>
        <v>8621812</v>
      </c>
      <c r="DK132" s="266">
        <f t="shared" si="2438"/>
        <v>1</v>
      </c>
      <c r="DL132" s="267">
        <v>6421462</v>
      </c>
      <c r="DM132" s="268">
        <f t="shared" si="2439"/>
        <v>6421462</v>
      </c>
      <c r="DN132" s="268">
        <f t="shared" si="2440"/>
        <v>8347901</v>
      </c>
      <c r="DO132" s="269" t="str">
        <f t="shared" si="2441"/>
        <v>CUMPLE</v>
      </c>
      <c r="DP132" s="268">
        <f t="shared" si="2442"/>
        <v>8847914</v>
      </c>
      <c r="DQ132" s="270">
        <f t="shared" si="2443"/>
        <v>8847914</v>
      </c>
      <c r="DR132" s="356">
        <f t="shared" si="2444"/>
        <v>1</v>
      </c>
      <c r="DS132" s="357"/>
      <c r="DT132" s="358">
        <f t="shared" si="2445"/>
        <v>0</v>
      </c>
      <c r="DU132" s="358">
        <f t="shared" si="2446"/>
        <v>0</v>
      </c>
      <c r="DV132" s="359" t="str">
        <f t="shared" si="2447"/>
        <v>CUMPLE</v>
      </c>
      <c r="DW132" s="358">
        <f t="shared" si="2448"/>
        <v>0</v>
      </c>
      <c r="DX132" s="360">
        <f t="shared" si="2449"/>
        <v>0</v>
      </c>
      <c r="DY132" s="356">
        <f t="shared" si="2450"/>
        <v>1</v>
      </c>
      <c r="DZ132" s="357"/>
      <c r="EA132" s="358">
        <f t="shared" si="2451"/>
        <v>0</v>
      </c>
      <c r="EB132" s="358">
        <f t="shared" si="2452"/>
        <v>0</v>
      </c>
      <c r="EC132" s="359" t="str">
        <f t="shared" si="2453"/>
        <v>CUMPLE</v>
      </c>
      <c r="ED132" s="358">
        <f t="shared" si="2454"/>
        <v>0</v>
      </c>
      <c r="EE132" s="360">
        <f t="shared" si="2455"/>
        <v>0</v>
      </c>
      <c r="EF132" s="266">
        <f t="shared" si="2456"/>
        <v>1</v>
      </c>
      <c r="EG132" s="267">
        <v>6249907</v>
      </c>
      <c r="EH132" s="268">
        <f t="shared" si="2457"/>
        <v>6249907</v>
      </c>
      <c r="EI132" s="268">
        <f t="shared" si="2458"/>
        <v>8124879</v>
      </c>
      <c r="EJ132" s="269" t="str">
        <f t="shared" si="2459"/>
        <v>CUMPLE</v>
      </c>
      <c r="EK132" s="268">
        <f t="shared" si="2460"/>
        <v>8611534</v>
      </c>
      <c r="EL132" s="270">
        <f t="shared" si="2461"/>
        <v>8611534</v>
      </c>
      <c r="EM132" s="356">
        <f t="shared" si="2462"/>
        <v>1</v>
      </c>
      <c r="EN132" s="357"/>
      <c r="EO132" s="358">
        <f t="shared" si="2463"/>
        <v>0</v>
      </c>
      <c r="EP132" s="358">
        <f t="shared" si="2464"/>
        <v>0</v>
      </c>
      <c r="EQ132" s="359" t="str">
        <f t="shared" si="2465"/>
        <v>CUMPLE</v>
      </c>
      <c r="ER132" s="358">
        <f t="shared" si="2466"/>
        <v>0</v>
      </c>
      <c r="ES132" s="360">
        <f t="shared" si="2467"/>
        <v>0</v>
      </c>
      <c r="ET132" s="266">
        <f t="shared" si="2468"/>
        <v>1</v>
      </c>
      <c r="EU132" s="267">
        <v>6577422</v>
      </c>
      <c r="EV132" s="268">
        <f t="shared" si="2469"/>
        <v>6577422</v>
      </c>
      <c r="EW132" s="268">
        <f t="shared" si="2470"/>
        <v>8550649</v>
      </c>
      <c r="EX132" s="269" t="str">
        <f t="shared" si="2471"/>
        <v>CUMPLE</v>
      </c>
      <c r="EY132" s="268">
        <f t="shared" si="2472"/>
        <v>9062806</v>
      </c>
      <c r="EZ132" s="270">
        <f t="shared" si="2473"/>
        <v>9062806</v>
      </c>
      <c r="FA132" s="266">
        <f t="shared" si="2474"/>
        <v>1</v>
      </c>
      <c r="FB132" s="196">
        <v>6432990</v>
      </c>
      <c r="FC132" s="268">
        <f t="shared" si="2475"/>
        <v>6432990</v>
      </c>
      <c r="FD132" s="268">
        <f t="shared" si="2476"/>
        <v>8362887</v>
      </c>
      <c r="FE132" s="269" t="str">
        <f t="shared" si="2477"/>
        <v>CUMPLE</v>
      </c>
      <c r="FF132" s="268">
        <f t="shared" si="2478"/>
        <v>8863798</v>
      </c>
      <c r="FG132" s="270">
        <f t="shared" si="2479"/>
        <v>8863798</v>
      </c>
      <c r="FH132" s="266">
        <f t="shared" si="2480"/>
        <v>1</v>
      </c>
      <c r="FI132" s="267">
        <v>6324097</v>
      </c>
      <c r="FJ132" s="268">
        <f t="shared" si="2481"/>
        <v>6324097</v>
      </c>
      <c r="FK132" s="268">
        <f t="shared" si="2482"/>
        <v>8221326</v>
      </c>
      <c r="FL132" s="269" t="str">
        <f t="shared" si="2483"/>
        <v>CUMPLE</v>
      </c>
      <c r="FM132" s="268">
        <f t="shared" si="2484"/>
        <v>8713758</v>
      </c>
      <c r="FN132" s="270">
        <f t="shared" si="2485"/>
        <v>8713758</v>
      </c>
      <c r="FO132" s="266">
        <f t="shared" si="2486"/>
        <v>1</v>
      </c>
      <c r="FP132" s="267" t="s">
        <v>913</v>
      </c>
      <c r="FQ132" s="268">
        <f t="shared" si="2487"/>
        <v>6274043</v>
      </c>
      <c r="FR132" s="268">
        <f t="shared" si="2488"/>
        <v>8156256</v>
      </c>
      <c r="FS132" s="269" t="str">
        <f t="shared" si="2489"/>
        <v>CUMPLE</v>
      </c>
      <c r="FT132" s="268">
        <f t="shared" si="2490"/>
        <v>8644791</v>
      </c>
      <c r="FU132" s="270">
        <f t="shared" si="2491"/>
        <v>8644791</v>
      </c>
      <c r="FV132" s="266">
        <f t="shared" si="2492"/>
        <v>1</v>
      </c>
      <c r="FW132" s="267">
        <v>6378743</v>
      </c>
      <c r="FX132" s="268">
        <f t="shared" si="2493"/>
        <v>6378743</v>
      </c>
      <c r="FY132" s="268">
        <f t="shared" si="2494"/>
        <v>8292366</v>
      </c>
      <c r="FZ132" s="269" t="str">
        <f t="shared" si="2495"/>
        <v>CUMPLE</v>
      </c>
      <c r="GA132" s="268">
        <f t="shared" si="2496"/>
        <v>8789053</v>
      </c>
      <c r="GB132" s="270">
        <f t="shared" si="2497"/>
        <v>8789053</v>
      </c>
      <c r="GC132" s="356">
        <f t="shared" si="2498"/>
        <v>1</v>
      </c>
      <c r="GD132" s="357"/>
      <c r="GE132" s="358">
        <f t="shared" si="2499"/>
        <v>0</v>
      </c>
      <c r="GF132" s="358">
        <f t="shared" si="2500"/>
        <v>0</v>
      </c>
      <c r="GG132" s="359" t="str">
        <f t="shared" si="2501"/>
        <v>CUMPLE</v>
      </c>
      <c r="GH132" s="358">
        <f t="shared" si="2502"/>
        <v>0</v>
      </c>
      <c r="GI132" s="360">
        <f t="shared" si="2503"/>
        <v>0</v>
      </c>
      <c r="GJ132" s="266">
        <f t="shared" si="2504"/>
        <v>1</v>
      </c>
      <c r="GK132" s="196">
        <v>6451569</v>
      </c>
      <c r="GL132" s="268">
        <f t="shared" si="2505"/>
        <v>6451569</v>
      </c>
      <c r="GM132" s="268">
        <f t="shared" si="2506"/>
        <v>8387040</v>
      </c>
      <c r="GN132" s="269" t="str">
        <f t="shared" si="2507"/>
        <v>CUMPLE</v>
      </c>
      <c r="GO132" s="268">
        <f t="shared" si="2508"/>
        <v>8889398</v>
      </c>
      <c r="GP132" s="270">
        <f t="shared" si="2509"/>
        <v>8889398</v>
      </c>
      <c r="GQ132" s="266">
        <f t="shared" si="2510"/>
        <v>1</v>
      </c>
      <c r="GR132" s="407">
        <v>6464860</v>
      </c>
      <c r="GS132" s="268">
        <f t="shared" si="2511"/>
        <v>6464860</v>
      </c>
      <c r="GT132" s="268">
        <f t="shared" si="2512"/>
        <v>8404318</v>
      </c>
      <c r="GU132" s="269" t="str">
        <f t="shared" si="2513"/>
        <v>CUMPLE</v>
      </c>
      <c r="GV132" s="268">
        <f t="shared" si="2514"/>
        <v>8907711</v>
      </c>
      <c r="GW132" s="270">
        <f t="shared" si="2515"/>
        <v>8907711</v>
      </c>
      <c r="GX132" s="356">
        <f t="shared" si="2516"/>
        <v>1</v>
      </c>
      <c r="GY132" s="357"/>
      <c r="GZ132" s="358">
        <f t="shared" si="2517"/>
        <v>0</v>
      </c>
      <c r="HA132" s="358">
        <f t="shared" si="2518"/>
        <v>0</v>
      </c>
      <c r="HB132" s="359" t="str">
        <f t="shared" si="2519"/>
        <v>CUMPLE</v>
      </c>
      <c r="HC132" s="358">
        <f t="shared" si="2520"/>
        <v>0</v>
      </c>
      <c r="HD132" s="360">
        <f t="shared" si="2521"/>
        <v>0</v>
      </c>
      <c r="HE132" s="266">
        <f t="shared" si="2522"/>
        <v>1</v>
      </c>
      <c r="HF132" s="411">
        <v>6397119</v>
      </c>
      <c r="HG132" s="268">
        <f t="shared" si="2523"/>
        <v>6397119</v>
      </c>
      <c r="HH132" s="268">
        <f t="shared" si="2524"/>
        <v>8316255</v>
      </c>
      <c r="HI132" s="269" t="str">
        <f t="shared" si="2525"/>
        <v>CUMPLE</v>
      </c>
      <c r="HJ132" s="268">
        <f t="shared" si="2526"/>
        <v>8814373</v>
      </c>
      <c r="HK132" s="270">
        <f t="shared" si="2527"/>
        <v>8814373</v>
      </c>
      <c r="HL132" s="266">
        <f t="shared" si="2528"/>
        <v>1</v>
      </c>
      <c r="HM132" s="417">
        <v>6450620</v>
      </c>
      <c r="HN132" s="268">
        <f t="shared" si="2529"/>
        <v>6450620</v>
      </c>
      <c r="HO132" s="268">
        <f t="shared" si="2530"/>
        <v>8385806</v>
      </c>
      <c r="HP132" s="269" t="str">
        <f t="shared" si="2531"/>
        <v>CUMPLE</v>
      </c>
      <c r="HQ132" s="268">
        <f t="shared" si="2532"/>
        <v>8888090</v>
      </c>
      <c r="HR132" s="270">
        <f t="shared" si="2533"/>
        <v>8888090</v>
      </c>
      <c r="HS132" s="266">
        <f t="shared" si="2534"/>
        <v>1</v>
      </c>
      <c r="HT132" s="196">
        <v>6425057</v>
      </c>
      <c r="HU132" s="268">
        <f t="shared" si="2535"/>
        <v>6425057</v>
      </c>
      <c r="HV132" s="268">
        <f t="shared" si="2536"/>
        <v>8352574</v>
      </c>
      <c r="HW132" s="269" t="str">
        <f t="shared" si="2537"/>
        <v>CUMPLE</v>
      </c>
      <c r="HX132" s="268">
        <f t="shared" si="2538"/>
        <v>8852868</v>
      </c>
      <c r="HY132" s="270">
        <f t="shared" si="2539"/>
        <v>8852868</v>
      </c>
      <c r="HZ132" s="356">
        <f t="shared" si="2540"/>
        <v>1</v>
      </c>
      <c r="IA132" s="357"/>
      <c r="IB132" s="358">
        <f t="shared" si="2541"/>
        <v>0</v>
      </c>
      <c r="IC132" s="358">
        <f t="shared" si="2542"/>
        <v>0</v>
      </c>
      <c r="ID132" s="359" t="str">
        <f t="shared" si="2543"/>
        <v>CUMPLE</v>
      </c>
      <c r="IE132" s="358">
        <f t="shared" si="2544"/>
        <v>0</v>
      </c>
      <c r="IF132" s="360">
        <f t="shared" si="2545"/>
        <v>0</v>
      </c>
    </row>
    <row r="133" spans="1:240" ht="30" customHeight="1" x14ac:dyDescent="0.3">
      <c r="A133" s="174"/>
      <c r="B133" s="192">
        <v>11.026</v>
      </c>
      <c r="C133" s="193">
        <v>16071</v>
      </c>
      <c r="D133" s="194" t="s">
        <v>738</v>
      </c>
      <c r="E133" s="193" t="s">
        <v>629</v>
      </c>
      <c r="F133" s="195">
        <v>1</v>
      </c>
      <c r="G133" s="196">
        <v>8164977</v>
      </c>
      <c r="H133" s="197">
        <f t="shared" si="2350"/>
        <v>10614470</v>
      </c>
      <c r="J133" s="356">
        <f t="shared" si="2351"/>
        <v>1</v>
      </c>
      <c r="K133" s="357"/>
      <c r="L133" s="358">
        <f t="shared" si="1732"/>
        <v>0</v>
      </c>
      <c r="M133" s="358">
        <f t="shared" si="1733"/>
        <v>0</v>
      </c>
      <c r="N133" s="359" t="str">
        <f t="shared" si="2352"/>
        <v>CUMPLE</v>
      </c>
      <c r="O133" s="358">
        <f t="shared" si="2353"/>
        <v>0</v>
      </c>
      <c r="P133" s="360">
        <f t="shared" si="1736"/>
        <v>0</v>
      </c>
      <c r="Q133" s="266">
        <f t="shared" si="2354"/>
        <v>1</v>
      </c>
      <c r="R133" s="267">
        <v>7640421</v>
      </c>
      <c r="S133" s="268">
        <f t="shared" si="2355"/>
        <v>7640421</v>
      </c>
      <c r="T133" s="268">
        <f t="shared" si="2356"/>
        <v>9932547</v>
      </c>
      <c r="U133" s="269" t="str">
        <f t="shared" si="2357"/>
        <v>CUMPLE</v>
      </c>
      <c r="V133" s="268">
        <f t="shared" si="2358"/>
        <v>10527476</v>
      </c>
      <c r="W133" s="270">
        <f t="shared" si="2359"/>
        <v>10527476</v>
      </c>
      <c r="X133" s="266">
        <f t="shared" si="2360"/>
        <v>1</v>
      </c>
      <c r="Y133" s="267">
        <v>8164900</v>
      </c>
      <c r="Z133" s="268">
        <f t="shared" si="2361"/>
        <v>8164900</v>
      </c>
      <c r="AA133" s="268">
        <f t="shared" si="2362"/>
        <v>10614370</v>
      </c>
      <c r="AB133" s="269" t="str">
        <f t="shared" si="2363"/>
        <v>CUMPLE</v>
      </c>
      <c r="AC133" s="268">
        <f t="shared" si="2364"/>
        <v>11250138</v>
      </c>
      <c r="AD133" s="270">
        <f t="shared" si="2365"/>
        <v>11250138</v>
      </c>
      <c r="AE133" s="266">
        <f t="shared" si="2366"/>
        <v>1</v>
      </c>
      <c r="AF133" s="267">
        <v>7560769</v>
      </c>
      <c r="AG133" s="268">
        <f t="shared" si="2367"/>
        <v>7560769</v>
      </c>
      <c r="AH133" s="268">
        <f t="shared" si="2368"/>
        <v>9829000</v>
      </c>
      <c r="AI133" s="269" t="str">
        <f t="shared" si="2369"/>
        <v>CUMPLE</v>
      </c>
      <c r="AJ133" s="268">
        <f t="shared" si="2370"/>
        <v>10417727</v>
      </c>
      <c r="AK133" s="270">
        <f t="shared" si="2371"/>
        <v>10417727</v>
      </c>
      <c r="AL133" s="356">
        <f t="shared" si="2372"/>
        <v>1</v>
      </c>
      <c r="AM133" s="357"/>
      <c r="AN133" s="358">
        <f t="shared" si="2373"/>
        <v>0</v>
      </c>
      <c r="AO133" s="358">
        <f t="shared" si="2374"/>
        <v>0</v>
      </c>
      <c r="AP133" s="359" t="str">
        <f t="shared" si="2375"/>
        <v>CUMPLE</v>
      </c>
      <c r="AQ133" s="358">
        <f t="shared" si="2376"/>
        <v>0</v>
      </c>
      <c r="AR133" s="360">
        <f t="shared" si="2377"/>
        <v>0</v>
      </c>
      <c r="AS133" s="266">
        <f t="shared" si="2378"/>
        <v>1</v>
      </c>
      <c r="AT133" s="434">
        <v>7381136</v>
      </c>
      <c r="AU133" s="268">
        <f t="shared" si="2379"/>
        <v>7381136</v>
      </c>
      <c r="AV133" s="268">
        <f t="shared" si="2380"/>
        <v>9595477</v>
      </c>
      <c r="AW133" s="269" t="str">
        <f t="shared" si="2381"/>
        <v>CUMPLE</v>
      </c>
      <c r="AX133" s="268">
        <f t="shared" si="2382"/>
        <v>10170216</v>
      </c>
      <c r="AY133" s="270">
        <f t="shared" si="2383"/>
        <v>10170216</v>
      </c>
      <c r="AZ133" s="266">
        <f t="shared" si="2384"/>
        <v>1</v>
      </c>
      <c r="BA133" s="439">
        <v>7767343</v>
      </c>
      <c r="BB133" s="268">
        <f t="shared" si="2385"/>
        <v>7767343</v>
      </c>
      <c r="BC133" s="268">
        <f t="shared" si="2386"/>
        <v>10097546</v>
      </c>
      <c r="BD133" s="269" t="str">
        <f t="shared" si="2387"/>
        <v>CUMPLE</v>
      </c>
      <c r="BE133" s="268">
        <f t="shared" si="2388"/>
        <v>10702358</v>
      </c>
      <c r="BF133" s="270">
        <f t="shared" si="2389"/>
        <v>10702358</v>
      </c>
      <c r="BG133" s="266">
        <f t="shared" si="2390"/>
        <v>1</v>
      </c>
      <c r="BH133" s="196">
        <v>7715902</v>
      </c>
      <c r="BI133" s="268">
        <f t="shared" si="2391"/>
        <v>7715902</v>
      </c>
      <c r="BJ133" s="268">
        <f t="shared" si="2392"/>
        <v>10030673</v>
      </c>
      <c r="BK133" s="269" t="str">
        <f t="shared" si="2393"/>
        <v>CUMPLE</v>
      </c>
      <c r="BL133" s="268">
        <f t="shared" si="2394"/>
        <v>10631479</v>
      </c>
      <c r="BM133" s="270">
        <f t="shared" si="2395"/>
        <v>10631479</v>
      </c>
      <c r="BN133" s="266">
        <f t="shared" si="2396"/>
        <v>1</v>
      </c>
      <c r="BO133" s="196">
        <v>7405631</v>
      </c>
      <c r="BP133" s="268">
        <f t="shared" si="2397"/>
        <v>7405631</v>
      </c>
      <c r="BQ133" s="268">
        <f t="shared" si="2398"/>
        <v>9627320</v>
      </c>
      <c r="BR133" s="269" t="str">
        <f t="shared" si="2399"/>
        <v>CUMPLE</v>
      </c>
      <c r="BS133" s="268">
        <f t="shared" si="2400"/>
        <v>10203967</v>
      </c>
      <c r="BT133" s="270">
        <f t="shared" si="2401"/>
        <v>10203967</v>
      </c>
      <c r="BU133" s="266">
        <f t="shared" si="2402"/>
        <v>1</v>
      </c>
      <c r="BV133" s="441">
        <v>7757534</v>
      </c>
      <c r="BW133" s="268">
        <f t="shared" si="2403"/>
        <v>7757534</v>
      </c>
      <c r="BX133" s="268">
        <f t="shared" si="2404"/>
        <v>10084794</v>
      </c>
      <c r="BY133" s="269" t="str">
        <f t="shared" si="2405"/>
        <v>CUMPLE</v>
      </c>
      <c r="BZ133" s="268">
        <f t="shared" si="2406"/>
        <v>10688842</v>
      </c>
      <c r="CA133" s="270">
        <f t="shared" si="2407"/>
        <v>10688842</v>
      </c>
      <c r="CB133" s="266">
        <f t="shared" si="2408"/>
        <v>1</v>
      </c>
      <c r="CC133" s="267">
        <v>7568932</v>
      </c>
      <c r="CD133" s="268">
        <f t="shared" si="2409"/>
        <v>7568932</v>
      </c>
      <c r="CE133" s="268">
        <f t="shared" si="2410"/>
        <v>9839612</v>
      </c>
      <c r="CF133" s="269" t="str">
        <f t="shared" si="2411"/>
        <v>CUMPLE</v>
      </c>
      <c r="CG133" s="268">
        <f t="shared" si="2412"/>
        <v>10428974</v>
      </c>
      <c r="CH133" s="270">
        <f t="shared" si="2413"/>
        <v>10428974</v>
      </c>
      <c r="CI133" s="266">
        <f t="shared" si="2414"/>
        <v>1</v>
      </c>
      <c r="CJ133" s="267">
        <v>7805718</v>
      </c>
      <c r="CK133" s="268">
        <f t="shared" si="2415"/>
        <v>7805718</v>
      </c>
      <c r="CL133" s="268">
        <f t="shared" si="2416"/>
        <v>10147433</v>
      </c>
      <c r="CM133" s="269" t="str">
        <f t="shared" si="2417"/>
        <v>CUMPLE</v>
      </c>
      <c r="CN133" s="268">
        <f t="shared" si="2418"/>
        <v>10755233</v>
      </c>
      <c r="CO133" s="270">
        <f t="shared" si="2419"/>
        <v>10755233</v>
      </c>
      <c r="CP133" s="266">
        <f t="shared" si="2420"/>
        <v>1</v>
      </c>
      <c r="CQ133" s="267">
        <v>7709371</v>
      </c>
      <c r="CR133" s="268">
        <f t="shared" si="2421"/>
        <v>7709371</v>
      </c>
      <c r="CS133" s="268">
        <f t="shared" si="2422"/>
        <v>10022182</v>
      </c>
      <c r="CT133" s="269" t="str">
        <f t="shared" si="2423"/>
        <v>CUMPLE</v>
      </c>
      <c r="CU133" s="268">
        <f t="shared" si="2424"/>
        <v>10622480</v>
      </c>
      <c r="CV133" s="270">
        <f t="shared" si="2425"/>
        <v>10622480</v>
      </c>
      <c r="CW133" s="266">
        <f t="shared" si="2426"/>
        <v>1</v>
      </c>
      <c r="CX133" s="196">
        <v>7756725</v>
      </c>
      <c r="CY133" s="268">
        <f t="shared" si="2427"/>
        <v>7756725</v>
      </c>
      <c r="CZ133" s="268">
        <f t="shared" si="2428"/>
        <v>10083743</v>
      </c>
      <c r="DA133" s="269" t="str">
        <f t="shared" si="2429"/>
        <v>CUMPLE</v>
      </c>
      <c r="DB133" s="268">
        <f t="shared" si="2430"/>
        <v>10687728</v>
      </c>
      <c r="DC133" s="270">
        <f t="shared" si="2431"/>
        <v>10687728</v>
      </c>
      <c r="DD133" s="266">
        <f t="shared" si="2432"/>
        <v>1</v>
      </c>
      <c r="DE133" s="267">
        <v>7534641</v>
      </c>
      <c r="DF133" s="268">
        <f t="shared" si="2433"/>
        <v>7534641</v>
      </c>
      <c r="DG133" s="268">
        <f t="shared" si="2434"/>
        <v>9795033</v>
      </c>
      <c r="DH133" s="269" t="str">
        <f t="shared" si="2435"/>
        <v>CUMPLE</v>
      </c>
      <c r="DI133" s="268">
        <f t="shared" si="2436"/>
        <v>10381726</v>
      </c>
      <c r="DJ133" s="270">
        <f t="shared" si="2437"/>
        <v>10381726</v>
      </c>
      <c r="DK133" s="266">
        <f t="shared" si="2438"/>
        <v>1</v>
      </c>
      <c r="DL133" s="267">
        <v>7732233</v>
      </c>
      <c r="DM133" s="268">
        <f t="shared" si="2439"/>
        <v>7732233</v>
      </c>
      <c r="DN133" s="268">
        <f t="shared" si="2440"/>
        <v>10051903</v>
      </c>
      <c r="DO133" s="269" t="str">
        <f t="shared" si="2441"/>
        <v>CUMPLE</v>
      </c>
      <c r="DP133" s="268">
        <f t="shared" si="2442"/>
        <v>10653981</v>
      </c>
      <c r="DQ133" s="270">
        <f t="shared" si="2443"/>
        <v>10653981</v>
      </c>
      <c r="DR133" s="356">
        <f t="shared" si="2444"/>
        <v>1</v>
      </c>
      <c r="DS133" s="357"/>
      <c r="DT133" s="358">
        <f t="shared" si="2445"/>
        <v>0</v>
      </c>
      <c r="DU133" s="358">
        <f t="shared" si="2446"/>
        <v>0</v>
      </c>
      <c r="DV133" s="359" t="str">
        <f t="shared" si="2447"/>
        <v>CUMPLE</v>
      </c>
      <c r="DW133" s="358">
        <f t="shared" si="2448"/>
        <v>0</v>
      </c>
      <c r="DX133" s="360">
        <f t="shared" si="2449"/>
        <v>0</v>
      </c>
      <c r="DY133" s="356">
        <f t="shared" si="2450"/>
        <v>1</v>
      </c>
      <c r="DZ133" s="357"/>
      <c r="EA133" s="358">
        <f t="shared" si="2451"/>
        <v>0</v>
      </c>
      <c r="EB133" s="358">
        <f t="shared" si="2452"/>
        <v>0</v>
      </c>
      <c r="EC133" s="359" t="str">
        <f t="shared" si="2453"/>
        <v>CUMPLE</v>
      </c>
      <c r="ED133" s="358">
        <f t="shared" si="2454"/>
        <v>0</v>
      </c>
      <c r="EE133" s="360">
        <f t="shared" si="2455"/>
        <v>0</v>
      </c>
      <c r="EF133" s="266">
        <f t="shared" si="2456"/>
        <v>1</v>
      </c>
      <c r="EG133" s="267">
        <v>7525659</v>
      </c>
      <c r="EH133" s="268">
        <f t="shared" si="2457"/>
        <v>7525659</v>
      </c>
      <c r="EI133" s="268">
        <f t="shared" si="2458"/>
        <v>9783357</v>
      </c>
      <c r="EJ133" s="269" t="str">
        <f t="shared" si="2459"/>
        <v>CUMPLE</v>
      </c>
      <c r="EK133" s="268">
        <f t="shared" si="2460"/>
        <v>10369350</v>
      </c>
      <c r="EL133" s="270">
        <f t="shared" si="2461"/>
        <v>10369350</v>
      </c>
      <c r="EM133" s="356">
        <f t="shared" si="2462"/>
        <v>1</v>
      </c>
      <c r="EN133" s="357"/>
      <c r="EO133" s="358">
        <f t="shared" si="2463"/>
        <v>0</v>
      </c>
      <c r="EP133" s="358">
        <f t="shared" si="2464"/>
        <v>0</v>
      </c>
      <c r="EQ133" s="359" t="str">
        <f t="shared" si="2465"/>
        <v>CUMPLE</v>
      </c>
      <c r="ER133" s="358">
        <f t="shared" si="2466"/>
        <v>0</v>
      </c>
      <c r="ES133" s="360">
        <f t="shared" si="2467"/>
        <v>0</v>
      </c>
      <c r="ET133" s="266">
        <f t="shared" si="2468"/>
        <v>1</v>
      </c>
      <c r="EU133" s="267">
        <v>7920028</v>
      </c>
      <c r="EV133" s="268">
        <f t="shared" si="2469"/>
        <v>7920028</v>
      </c>
      <c r="EW133" s="268">
        <f t="shared" si="2470"/>
        <v>10296036</v>
      </c>
      <c r="EX133" s="269" t="str">
        <f t="shared" si="2471"/>
        <v>CUMPLE</v>
      </c>
      <c r="EY133" s="268">
        <f t="shared" si="2472"/>
        <v>10912737</v>
      </c>
      <c r="EZ133" s="270">
        <f t="shared" si="2473"/>
        <v>10912737</v>
      </c>
      <c r="FA133" s="266">
        <f t="shared" si="2474"/>
        <v>1</v>
      </c>
      <c r="FB133" s="196">
        <v>7746114</v>
      </c>
      <c r="FC133" s="268">
        <f t="shared" si="2475"/>
        <v>7746114</v>
      </c>
      <c r="FD133" s="268">
        <f t="shared" si="2476"/>
        <v>10069948</v>
      </c>
      <c r="FE133" s="269" t="str">
        <f t="shared" si="2477"/>
        <v>CUMPLE</v>
      </c>
      <c r="FF133" s="268">
        <f t="shared" si="2478"/>
        <v>10673107</v>
      </c>
      <c r="FG133" s="270">
        <f t="shared" si="2479"/>
        <v>10673107</v>
      </c>
      <c r="FH133" s="266">
        <f t="shared" si="2480"/>
        <v>1</v>
      </c>
      <c r="FI133" s="267">
        <v>7614994</v>
      </c>
      <c r="FJ133" s="268">
        <f t="shared" si="2481"/>
        <v>7614994</v>
      </c>
      <c r="FK133" s="268">
        <f t="shared" si="2482"/>
        <v>9899492</v>
      </c>
      <c r="FL133" s="269" t="str">
        <f t="shared" si="2483"/>
        <v>CUMPLE</v>
      </c>
      <c r="FM133" s="268">
        <f t="shared" si="2484"/>
        <v>10492441</v>
      </c>
      <c r="FN133" s="270">
        <f t="shared" si="2485"/>
        <v>10492441</v>
      </c>
      <c r="FO133" s="266">
        <f t="shared" si="2486"/>
        <v>1</v>
      </c>
      <c r="FP133" s="267" t="s">
        <v>914</v>
      </c>
      <c r="FQ133" s="268">
        <f t="shared" si="2487"/>
        <v>7554722</v>
      </c>
      <c r="FR133" s="268">
        <f t="shared" si="2488"/>
        <v>9821139</v>
      </c>
      <c r="FS133" s="269" t="str">
        <f t="shared" si="2489"/>
        <v>CUMPLE</v>
      </c>
      <c r="FT133" s="268">
        <f t="shared" si="2490"/>
        <v>10409395</v>
      </c>
      <c r="FU133" s="270">
        <f t="shared" si="2491"/>
        <v>10409395</v>
      </c>
      <c r="FV133" s="266">
        <f t="shared" si="2492"/>
        <v>1</v>
      </c>
      <c r="FW133" s="267">
        <v>7680794</v>
      </c>
      <c r="FX133" s="268">
        <f t="shared" si="2493"/>
        <v>7680794</v>
      </c>
      <c r="FY133" s="268">
        <f t="shared" si="2494"/>
        <v>9985032</v>
      </c>
      <c r="FZ133" s="269" t="str">
        <f t="shared" si="2495"/>
        <v>CUMPLE</v>
      </c>
      <c r="GA133" s="268">
        <f t="shared" si="2496"/>
        <v>10583105</v>
      </c>
      <c r="GB133" s="270">
        <f t="shared" si="2497"/>
        <v>10583105</v>
      </c>
      <c r="GC133" s="356">
        <f t="shared" si="2498"/>
        <v>1</v>
      </c>
      <c r="GD133" s="357"/>
      <c r="GE133" s="358">
        <f t="shared" si="2499"/>
        <v>0</v>
      </c>
      <c r="GF133" s="358">
        <f t="shared" si="2500"/>
        <v>0</v>
      </c>
      <c r="GG133" s="359" t="str">
        <f t="shared" si="2501"/>
        <v>CUMPLE</v>
      </c>
      <c r="GH133" s="358">
        <f t="shared" si="2502"/>
        <v>0</v>
      </c>
      <c r="GI133" s="360">
        <f t="shared" si="2503"/>
        <v>0</v>
      </c>
      <c r="GJ133" s="266">
        <f t="shared" si="2504"/>
        <v>1</v>
      </c>
      <c r="GK133" s="196">
        <v>7768486</v>
      </c>
      <c r="GL133" s="268">
        <f t="shared" si="2505"/>
        <v>7768486</v>
      </c>
      <c r="GM133" s="268">
        <f t="shared" si="2506"/>
        <v>10099032</v>
      </c>
      <c r="GN133" s="269" t="str">
        <f t="shared" si="2507"/>
        <v>CUMPLE</v>
      </c>
      <c r="GO133" s="268">
        <f t="shared" si="2508"/>
        <v>10703933</v>
      </c>
      <c r="GP133" s="270">
        <f t="shared" si="2509"/>
        <v>10703933</v>
      </c>
      <c r="GQ133" s="266">
        <f t="shared" si="2510"/>
        <v>1</v>
      </c>
      <c r="GR133" s="407">
        <v>7784489</v>
      </c>
      <c r="GS133" s="268">
        <f t="shared" si="2511"/>
        <v>7784489</v>
      </c>
      <c r="GT133" s="268">
        <f t="shared" si="2512"/>
        <v>10119836</v>
      </c>
      <c r="GU133" s="269" t="str">
        <f t="shared" si="2513"/>
        <v>CUMPLE</v>
      </c>
      <c r="GV133" s="268">
        <f t="shared" si="2514"/>
        <v>10725983</v>
      </c>
      <c r="GW133" s="270">
        <f t="shared" si="2515"/>
        <v>10725983</v>
      </c>
      <c r="GX133" s="356">
        <f t="shared" si="2516"/>
        <v>1</v>
      </c>
      <c r="GY133" s="357"/>
      <c r="GZ133" s="358">
        <f t="shared" si="2517"/>
        <v>0</v>
      </c>
      <c r="HA133" s="358">
        <f t="shared" si="2518"/>
        <v>0</v>
      </c>
      <c r="HB133" s="359" t="str">
        <f t="shared" si="2519"/>
        <v>CUMPLE</v>
      </c>
      <c r="HC133" s="358">
        <f t="shared" si="2520"/>
        <v>0</v>
      </c>
      <c r="HD133" s="360">
        <f t="shared" si="2521"/>
        <v>0</v>
      </c>
      <c r="HE133" s="266">
        <f t="shared" si="2522"/>
        <v>1</v>
      </c>
      <c r="HF133" s="411">
        <v>7702921</v>
      </c>
      <c r="HG133" s="268">
        <f t="shared" si="2523"/>
        <v>7702921</v>
      </c>
      <c r="HH133" s="268">
        <f t="shared" si="2524"/>
        <v>10013797</v>
      </c>
      <c r="HI133" s="269" t="str">
        <f t="shared" si="2525"/>
        <v>CUMPLE</v>
      </c>
      <c r="HJ133" s="268">
        <f t="shared" si="2526"/>
        <v>10613593</v>
      </c>
      <c r="HK133" s="270">
        <f t="shared" si="2527"/>
        <v>10613593</v>
      </c>
      <c r="HL133" s="266">
        <f t="shared" si="2528"/>
        <v>1</v>
      </c>
      <c r="HM133" s="417">
        <v>7767343</v>
      </c>
      <c r="HN133" s="268">
        <f t="shared" si="2529"/>
        <v>7767343</v>
      </c>
      <c r="HO133" s="268">
        <f t="shared" si="2530"/>
        <v>10097546</v>
      </c>
      <c r="HP133" s="269" t="str">
        <f t="shared" si="2531"/>
        <v>CUMPLE</v>
      </c>
      <c r="HQ133" s="268">
        <f t="shared" si="2532"/>
        <v>10702358</v>
      </c>
      <c r="HR133" s="270">
        <f t="shared" si="2533"/>
        <v>10702358</v>
      </c>
      <c r="HS133" s="266">
        <f t="shared" si="2534"/>
        <v>1</v>
      </c>
      <c r="HT133" s="196">
        <v>7736562</v>
      </c>
      <c r="HU133" s="268">
        <f t="shared" si="2535"/>
        <v>7736562</v>
      </c>
      <c r="HV133" s="268">
        <f t="shared" si="2536"/>
        <v>10057531</v>
      </c>
      <c r="HW133" s="269" t="str">
        <f t="shared" si="2537"/>
        <v>CUMPLE</v>
      </c>
      <c r="HX133" s="268">
        <f t="shared" si="2538"/>
        <v>10659946</v>
      </c>
      <c r="HY133" s="270">
        <f t="shared" si="2539"/>
        <v>10659946</v>
      </c>
      <c r="HZ133" s="356">
        <f t="shared" si="2540"/>
        <v>1</v>
      </c>
      <c r="IA133" s="357"/>
      <c r="IB133" s="358">
        <f t="shared" si="2541"/>
        <v>0</v>
      </c>
      <c r="IC133" s="358">
        <f t="shared" si="2542"/>
        <v>0</v>
      </c>
      <c r="ID133" s="359" t="str">
        <f t="shared" si="2543"/>
        <v>CUMPLE</v>
      </c>
      <c r="IE133" s="358">
        <f t="shared" si="2544"/>
        <v>0</v>
      </c>
      <c r="IF133" s="360">
        <f t="shared" si="2545"/>
        <v>0</v>
      </c>
    </row>
    <row r="134" spans="1:240" ht="30" customHeight="1" x14ac:dyDescent="0.3">
      <c r="A134" s="174"/>
      <c r="B134" s="192">
        <v>11.026999999999999</v>
      </c>
      <c r="C134" s="193">
        <v>16065</v>
      </c>
      <c r="D134" s="194" t="s">
        <v>739</v>
      </c>
      <c r="E134" s="193" t="s">
        <v>629</v>
      </c>
      <c r="F134" s="195">
        <v>1</v>
      </c>
      <c r="G134" s="196">
        <v>2621472</v>
      </c>
      <c r="H134" s="197">
        <f t="shared" si="2350"/>
        <v>3407914</v>
      </c>
      <c r="J134" s="356">
        <f t="shared" si="2351"/>
        <v>1</v>
      </c>
      <c r="K134" s="357"/>
      <c r="L134" s="358">
        <f t="shared" si="1732"/>
        <v>0</v>
      </c>
      <c r="M134" s="358">
        <f t="shared" si="1733"/>
        <v>0</v>
      </c>
      <c r="N134" s="359" t="str">
        <f t="shared" si="2352"/>
        <v>CUMPLE</v>
      </c>
      <c r="O134" s="358">
        <f t="shared" si="2353"/>
        <v>0</v>
      </c>
      <c r="P134" s="360">
        <f t="shared" si="1736"/>
        <v>0</v>
      </c>
      <c r="Q134" s="266">
        <f t="shared" si="2354"/>
        <v>1</v>
      </c>
      <c r="R134" s="267">
        <v>2453057</v>
      </c>
      <c r="S134" s="268">
        <f t="shared" si="2355"/>
        <v>2453057</v>
      </c>
      <c r="T134" s="268">
        <f t="shared" si="2356"/>
        <v>3188974</v>
      </c>
      <c r="U134" s="269" t="str">
        <f t="shared" si="2357"/>
        <v>CUMPLE</v>
      </c>
      <c r="V134" s="268">
        <f t="shared" si="2358"/>
        <v>3379984</v>
      </c>
      <c r="W134" s="270">
        <f t="shared" si="2359"/>
        <v>3379984</v>
      </c>
      <c r="X134" s="266">
        <f t="shared" si="2360"/>
        <v>1</v>
      </c>
      <c r="Y134" s="267">
        <v>2621400</v>
      </c>
      <c r="Z134" s="268">
        <f t="shared" si="2361"/>
        <v>2621400</v>
      </c>
      <c r="AA134" s="268">
        <f t="shared" si="2362"/>
        <v>3407820</v>
      </c>
      <c r="AB134" s="269" t="str">
        <f t="shared" si="2363"/>
        <v>CUMPLE</v>
      </c>
      <c r="AC134" s="268">
        <f t="shared" si="2364"/>
        <v>3611938</v>
      </c>
      <c r="AD134" s="270">
        <f t="shared" si="2365"/>
        <v>3611938</v>
      </c>
      <c r="AE134" s="266">
        <f t="shared" si="2366"/>
        <v>1</v>
      </c>
      <c r="AF134" s="267">
        <v>2427483</v>
      </c>
      <c r="AG134" s="268">
        <f t="shared" si="2367"/>
        <v>2427483</v>
      </c>
      <c r="AH134" s="268">
        <f t="shared" si="2368"/>
        <v>3155728</v>
      </c>
      <c r="AI134" s="269" t="str">
        <f t="shared" si="2369"/>
        <v>CUMPLE</v>
      </c>
      <c r="AJ134" s="268">
        <f t="shared" si="2370"/>
        <v>3344746</v>
      </c>
      <c r="AK134" s="270">
        <f t="shared" si="2371"/>
        <v>3344746</v>
      </c>
      <c r="AL134" s="356">
        <f t="shared" si="2372"/>
        <v>1</v>
      </c>
      <c r="AM134" s="357"/>
      <c r="AN134" s="358">
        <f t="shared" si="2373"/>
        <v>0</v>
      </c>
      <c r="AO134" s="358">
        <f t="shared" si="2374"/>
        <v>0</v>
      </c>
      <c r="AP134" s="359" t="str">
        <f t="shared" si="2375"/>
        <v>CUMPLE</v>
      </c>
      <c r="AQ134" s="358">
        <f t="shared" si="2376"/>
        <v>0</v>
      </c>
      <c r="AR134" s="360">
        <f t="shared" si="2377"/>
        <v>0</v>
      </c>
      <c r="AS134" s="266">
        <f t="shared" si="2378"/>
        <v>1</v>
      </c>
      <c r="AT134" s="434">
        <v>2369808</v>
      </c>
      <c r="AU134" s="268">
        <f t="shared" si="2379"/>
        <v>2369808</v>
      </c>
      <c r="AV134" s="268">
        <f t="shared" si="2380"/>
        <v>3080750</v>
      </c>
      <c r="AW134" s="269" t="str">
        <f t="shared" si="2381"/>
        <v>CUMPLE</v>
      </c>
      <c r="AX134" s="268">
        <f t="shared" si="2382"/>
        <v>3265278</v>
      </c>
      <c r="AY134" s="270">
        <f t="shared" si="2383"/>
        <v>3265278</v>
      </c>
      <c r="AZ134" s="266">
        <f t="shared" si="2384"/>
        <v>1</v>
      </c>
      <c r="BA134" s="439">
        <v>2493806</v>
      </c>
      <c r="BB134" s="268">
        <f t="shared" si="2385"/>
        <v>2493806</v>
      </c>
      <c r="BC134" s="268">
        <f t="shared" si="2386"/>
        <v>3241948</v>
      </c>
      <c r="BD134" s="269" t="str">
        <f t="shared" si="2387"/>
        <v>CUMPLE</v>
      </c>
      <c r="BE134" s="268">
        <f t="shared" si="2388"/>
        <v>3436130</v>
      </c>
      <c r="BF134" s="270">
        <f t="shared" si="2389"/>
        <v>3436130</v>
      </c>
      <c r="BG134" s="266">
        <f t="shared" si="2390"/>
        <v>1</v>
      </c>
      <c r="BH134" s="196">
        <v>2477290</v>
      </c>
      <c r="BI134" s="268">
        <f t="shared" si="2391"/>
        <v>2477290</v>
      </c>
      <c r="BJ134" s="268">
        <f t="shared" si="2392"/>
        <v>3220477</v>
      </c>
      <c r="BK134" s="269" t="str">
        <f t="shared" si="2393"/>
        <v>CUMPLE</v>
      </c>
      <c r="BL134" s="268">
        <f t="shared" si="2394"/>
        <v>3413374</v>
      </c>
      <c r="BM134" s="270">
        <f t="shared" si="2395"/>
        <v>3413374</v>
      </c>
      <c r="BN134" s="266">
        <f t="shared" si="2396"/>
        <v>1</v>
      </c>
      <c r="BO134" s="196">
        <v>2377672</v>
      </c>
      <c r="BP134" s="268">
        <f t="shared" si="2397"/>
        <v>2377672</v>
      </c>
      <c r="BQ134" s="268">
        <f t="shared" si="2398"/>
        <v>3090974</v>
      </c>
      <c r="BR134" s="269" t="str">
        <f t="shared" si="2399"/>
        <v>CUMPLE</v>
      </c>
      <c r="BS134" s="268">
        <f t="shared" si="2400"/>
        <v>3276113</v>
      </c>
      <c r="BT134" s="270">
        <f t="shared" si="2401"/>
        <v>3276113</v>
      </c>
      <c r="BU134" s="266">
        <f t="shared" si="2402"/>
        <v>1</v>
      </c>
      <c r="BV134" s="441">
        <v>2490657</v>
      </c>
      <c r="BW134" s="268">
        <f t="shared" si="2403"/>
        <v>2490657</v>
      </c>
      <c r="BX134" s="268">
        <f t="shared" si="2404"/>
        <v>3237854</v>
      </c>
      <c r="BY134" s="269" t="str">
        <f t="shared" si="2405"/>
        <v>CUMPLE</v>
      </c>
      <c r="BZ134" s="268">
        <f t="shared" si="2406"/>
        <v>3431792</v>
      </c>
      <c r="CA134" s="270">
        <f t="shared" si="2407"/>
        <v>3431792</v>
      </c>
      <c r="CB134" s="266">
        <f t="shared" si="2408"/>
        <v>1</v>
      </c>
      <c r="CC134" s="267">
        <v>2430103</v>
      </c>
      <c r="CD134" s="268">
        <f t="shared" si="2409"/>
        <v>2430103</v>
      </c>
      <c r="CE134" s="268">
        <f t="shared" si="2410"/>
        <v>3159134</v>
      </c>
      <c r="CF134" s="269" t="str">
        <f t="shared" si="2411"/>
        <v>CUMPLE</v>
      </c>
      <c r="CG134" s="268">
        <f t="shared" si="2412"/>
        <v>3348356</v>
      </c>
      <c r="CH134" s="270">
        <f t="shared" si="2413"/>
        <v>3348356</v>
      </c>
      <c r="CI134" s="266">
        <f t="shared" si="2414"/>
        <v>1</v>
      </c>
      <c r="CJ134" s="267">
        <v>2506127</v>
      </c>
      <c r="CK134" s="268">
        <f t="shared" si="2415"/>
        <v>2506127</v>
      </c>
      <c r="CL134" s="268">
        <f t="shared" si="2416"/>
        <v>3257965</v>
      </c>
      <c r="CM134" s="269" t="str">
        <f t="shared" si="2417"/>
        <v>CUMPLE</v>
      </c>
      <c r="CN134" s="268">
        <f t="shared" si="2418"/>
        <v>3453107</v>
      </c>
      <c r="CO134" s="270">
        <f t="shared" si="2419"/>
        <v>3453107</v>
      </c>
      <c r="CP134" s="266">
        <f t="shared" si="2420"/>
        <v>1</v>
      </c>
      <c r="CQ134" s="267">
        <v>2475194</v>
      </c>
      <c r="CR134" s="268">
        <f t="shared" si="2421"/>
        <v>2475194</v>
      </c>
      <c r="CS134" s="268">
        <f t="shared" si="2422"/>
        <v>3217752</v>
      </c>
      <c r="CT134" s="269" t="str">
        <f t="shared" si="2423"/>
        <v>CUMPLE</v>
      </c>
      <c r="CU134" s="268">
        <f t="shared" si="2424"/>
        <v>3410486</v>
      </c>
      <c r="CV134" s="270">
        <f t="shared" si="2425"/>
        <v>3410486</v>
      </c>
      <c r="CW134" s="266">
        <f t="shared" si="2426"/>
        <v>1</v>
      </c>
      <c r="CX134" s="196">
        <v>2490395</v>
      </c>
      <c r="CY134" s="268">
        <f t="shared" si="2427"/>
        <v>2490395</v>
      </c>
      <c r="CZ134" s="268">
        <f t="shared" si="2428"/>
        <v>3237514</v>
      </c>
      <c r="DA134" s="269" t="str">
        <f t="shared" si="2429"/>
        <v>CUMPLE</v>
      </c>
      <c r="DB134" s="268">
        <f t="shared" si="2430"/>
        <v>3431431</v>
      </c>
      <c r="DC134" s="270">
        <f t="shared" si="2431"/>
        <v>3431431</v>
      </c>
      <c r="DD134" s="266">
        <f t="shared" si="2432"/>
        <v>1</v>
      </c>
      <c r="DE134" s="267">
        <v>2419094</v>
      </c>
      <c r="DF134" s="268">
        <f t="shared" si="2433"/>
        <v>2419094</v>
      </c>
      <c r="DG134" s="268">
        <f t="shared" si="2434"/>
        <v>3144822</v>
      </c>
      <c r="DH134" s="269" t="str">
        <f t="shared" si="2435"/>
        <v>CUMPLE</v>
      </c>
      <c r="DI134" s="268">
        <f t="shared" si="2436"/>
        <v>3333187</v>
      </c>
      <c r="DJ134" s="270">
        <f t="shared" si="2437"/>
        <v>3333187</v>
      </c>
      <c r="DK134" s="266">
        <f t="shared" si="2438"/>
        <v>1</v>
      </c>
      <c r="DL134" s="267">
        <v>2482534</v>
      </c>
      <c r="DM134" s="268">
        <f t="shared" si="2439"/>
        <v>2482534</v>
      </c>
      <c r="DN134" s="268">
        <f t="shared" si="2440"/>
        <v>3227294</v>
      </c>
      <c r="DO134" s="269" t="str">
        <f t="shared" si="2441"/>
        <v>CUMPLE</v>
      </c>
      <c r="DP134" s="268">
        <f t="shared" si="2442"/>
        <v>3420599</v>
      </c>
      <c r="DQ134" s="270">
        <f t="shared" si="2443"/>
        <v>3420599</v>
      </c>
      <c r="DR134" s="356">
        <f t="shared" si="2444"/>
        <v>1</v>
      </c>
      <c r="DS134" s="357"/>
      <c r="DT134" s="358">
        <f t="shared" si="2445"/>
        <v>0</v>
      </c>
      <c r="DU134" s="358">
        <f t="shared" si="2446"/>
        <v>0</v>
      </c>
      <c r="DV134" s="359" t="str">
        <f t="shared" si="2447"/>
        <v>CUMPLE</v>
      </c>
      <c r="DW134" s="358">
        <f t="shared" si="2448"/>
        <v>0</v>
      </c>
      <c r="DX134" s="360">
        <f t="shared" si="2449"/>
        <v>0</v>
      </c>
      <c r="DY134" s="356">
        <f t="shared" si="2450"/>
        <v>1</v>
      </c>
      <c r="DZ134" s="357"/>
      <c r="EA134" s="358">
        <f t="shared" si="2451"/>
        <v>0</v>
      </c>
      <c r="EB134" s="358">
        <f t="shared" si="2452"/>
        <v>0</v>
      </c>
      <c r="EC134" s="359" t="str">
        <f t="shared" si="2453"/>
        <v>CUMPLE</v>
      </c>
      <c r="ED134" s="358">
        <f t="shared" si="2454"/>
        <v>0</v>
      </c>
      <c r="EE134" s="360">
        <f t="shared" si="2455"/>
        <v>0</v>
      </c>
      <c r="EF134" s="266">
        <f t="shared" si="2456"/>
        <v>1</v>
      </c>
      <c r="EG134" s="267">
        <v>2416211</v>
      </c>
      <c r="EH134" s="268">
        <f t="shared" si="2457"/>
        <v>2416211</v>
      </c>
      <c r="EI134" s="268">
        <f t="shared" si="2458"/>
        <v>3141074</v>
      </c>
      <c r="EJ134" s="269" t="str">
        <f t="shared" si="2459"/>
        <v>CUMPLE</v>
      </c>
      <c r="EK134" s="268">
        <f t="shared" si="2460"/>
        <v>3329215</v>
      </c>
      <c r="EL134" s="270">
        <f t="shared" si="2461"/>
        <v>3329215</v>
      </c>
      <c r="EM134" s="356">
        <f t="shared" si="2462"/>
        <v>1</v>
      </c>
      <c r="EN134" s="357"/>
      <c r="EO134" s="358">
        <f t="shared" si="2463"/>
        <v>0</v>
      </c>
      <c r="EP134" s="358">
        <f t="shared" si="2464"/>
        <v>0</v>
      </c>
      <c r="EQ134" s="359" t="str">
        <f t="shared" si="2465"/>
        <v>CUMPLE</v>
      </c>
      <c r="ER134" s="358">
        <f t="shared" si="2466"/>
        <v>0</v>
      </c>
      <c r="ES134" s="360">
        <f t="shared" si="2467"/>
        <v>0</v>
      </c>
      <c r="ET134" s="266">
        <f t="shared" si="2468"/>
        <v>1</v>
      </c>
      <c r="EU134" s="267">
        <v>2542828</v>
      </c>
      <c r="EV134" s="268">
        <f t="shared" si="2469"/>
        <v>2542828</v>
      </c>
      <c r="EW134" s="268">
        <f t="shared" si="2470"/>
        <v>3305676</v>
      </c>
      <c r="EX134" s="269" t="str">
        <f t="shared" si="2471"/>
        <v>CUMPLE</v>
      </c>
      <c r="EY134" s="268">
        <f t="shared" si="2472"/>
        <v>3503676</v>
      </c>
      <c r="EZ134" s="270">
        <f t="shared" si="2473"/>
        <v>3503676</v>
      </c>
      <c r="FA134" s="266">
        <f t="shared" si="2474"/>
        <v>1</v>
      </c>
      <c r="FB134" s="196">
        <v>2486990</v>
      </c>
      <c r="FC134" s="268">
        <f t="shared" si="2475"/>
        <v>2486990</v>
      </c>
      <c r="FD134" s="268">
        <f t="shared" si="2476"/>
        <v>3233087</v>
      </c>
      <c r="FE134" s="269" t="str">
        <f t="shared" si="2477"/>
        <v>CUMPLE</v>
      </c>
      <c r="FF134" s="268">
        <f t="shared" si="2478"/>
        <v>3426739</v>
      </c>
      <c r="FG134" s="270">
        <f t="shared" si="2479"/>
        <v>3426739</v>
      </c>
      <c r="FH134" s="266">
        <f t="shared" si="2480"/>
        <v>1</v>
      </c>
      <c r="FI134" s="267">
        <v>2444893</v>
      </c>
      <c r="FJ134" s="268">
        <f t="shared" si="2481"/>
        <v>2444893</v>
      </c>
      <c r="FK134" s="268">
        <f t="shared" si="2482"/>
        <v>3178361</v>
      </c>
      <c r="FL134" s="269" t="str">
        <f t="shared" si="2483"/>
        <v>CUMPLE</v>
      </c>
      <c r="FM134" s="268">
        <f t="shared" si="2484"/>
        <v>3368735</v>
      </c>
      <c r="FN134" s="270">
        <f t="shared" si="2485"/>
        <v>3368735</v>
      </c>
      <c r="FO134" s="266">
        <f t="shared" si="2486"/>
        <v>1</v>
      </c>
      <c r="FP134" s="267" t="s">
        <v>915</v>
      </c>
      <c r="FQ134" s="268">
        <f t="shared" si="2487"/>
        <v>2425542</v>
      </c>
      <c r="FR134" s="268">
        <f t="shared" si="2488"/>
        <v>3153205</v>
      </c>
      <c r="FS134" s="269" t="str">
        <f t="shared" si="2489"/>
        <v>CUMPLE</v>
      </c>
      <c r="FT134" s="268">
        <f t="shared" si="2490"/>
        <v>3342072</v>
      </c>
      <c r="FU134" s="270">
        <f t="shared" si="2491"/>
        <v>3342072</v>
      </c>
      <c r="FV134" s="266">
        <f t="shared" si="2492"/>
        <v>1</v>
      </c>
      <c r="FW134" s="267">
        <v>2466019</v>
      </c>
      <c r="FX134" s="268">
        <f t="shared" si="2493"/>
        <v>2466019</v>
      </c>
      <c r="FY134" s="268">
        <f t="shared" si="2494"/>
        <v>3205825</v>
      </c>
      <c r="FZ134" s="269" t="str">
        <f t="shared" si="2495"/>
        <v>CUMPLE</v>
      </c>
      <c r="GA134" s="268">
        <f t="shared" si="2496"/>
        <v>3397844</v>
      </c>
      <c r="GB134" s="270">
        <f t="shared" si="2497"/>
        <v>3397844</v>
      </c>
      <c r="GC134" s="356">
        <f t="shared" si="2498"/>
        <v>1</v>
      </c>
      <c r="GD134" s="357"/>
      <c r="GE134" s="358">
        <f t="shared" si="2499"/>
        <v>0</v>
      </c>
      <c r="GF134" s="358">
        <f t="shared" si="2500"/>
        <v>0</v>
      </c>
      <c r="GG134" s="359" t="str">
        <f t="shared" si="2501"/>
        <v>CUMPLE</v>
      </c>
      <c r="GH134" s="358">
        <f t="shared" si="2502"/>
        <v>0</v>
      </c>
      <c r="GI134" s="360">
        <f t="shared" si="2503"/>
        <v>0</v>
      </c>
      <c r="GJ134" s="266">
        <f t="shared" si="2504"/>
        <v>1</v>
      </c>
      <c r="GK134" s="196">
        <v>2494173</v>
      </c>
      <c r="GL134" s="268">
        <f t="shared" si="2505"/>
        <v>2494173</v>
      </c>
      <c r="GM134" s="268">
        <f t="shared" si="2506"/>
        <v>3242425</v>
      </c>
      <c r="GN134" s="269" t="str">
        <f t="shared" si="2507"/>
        <v>CUMPLE</v>
      </c>
      <c r="GO134" s="268">
        <f t="shared" si="2508"/>
        <v>3436636</v>
      </c>
      <c r="GP134" s="270">
        <f t="shared" si="2509"/>
        <v>3436636</v>
      </c>
      <c r="GQ134" s="266">
        <f t="shared" si="2510"/>
        <v>1</v>
      </c>
      <c r="GR134" s="407">
        <v>2499311</v>
      </c>
      <c r="GS134" s="268">
        <f t="shared" si="2511"/>
        <v>2499311</v>
      </c>
      <c r="GT134" s="268">
        <f t="shared" si="2512"/>
        <v>3249104</v>
      </c>
      <c r="GU134" s="269" t="str">
        <f t="shared" si="2513"/>
        <v>CUMPLE</v>
      </c>
      <c r="GV134" s="268">
        <f t="shared" si="2514"/>
        <v>3443716</v>
      </c>
      <c r="GW134" s="270">
        <f t="shared" si="2515"/>
        <v>3443716</v>
      </c>
      <c r="GX134" s="356">
        <f t="shared" si="2516"/>
        <v>1</v>
      </c>
      <c r="GY134" s="357"/>
      <c r="GZ134" s="358">
        <f t="shared" si="2517"/>
        <v>0</v>
      </c>
      <c r="HA134" s="358">
        <f t="shared" si="2518"/>
        <v>0</v>
      </c>
      <c r="HB134" s="359" t="str">
        <f t="shared" si="2519"/>
        <v>CUMPLE</v>
      </c>
      <c r="HC134" s="358">
        <f t="shared" si="2520"/>
        <v>0</v>
      </c>
      <c r="HD134" s="360">
        <f t="shared" si="2521"/>
        <v>0</v>
      </c>
      <c r="HE134" s="266">
        <f t="shared" si="2522"/>
        <v>1</v>
      </c>
      <c r="HF134" s="411">
        <v>2473123</v>
      </c>
      <c r="HG134" s="268">
        <f t="shared" si="2523"/>
        <v>2473123</v>
      </c>
      <c r="HH134" s="268">
        <f t="shared" si="2524"/>
        <v>3215060</v>
      </c>
      <c r="HI134" s="269" t="str">
        <f t="shared" si="2525"/>
        <v>CUMPLE</v>
      </c>
      <c r="HJ134" s="268">
        <f t="shared" si="2526"/>
        <v>3407632</v>
      </c>
      <c r="HK134" s="270">
        <f t="shared" si="2527"/>
        <v>3407632</v>
      </c>
      <c r="HL134" s="266">
        <f t="shared" si="2528"/>
        <v>1</v>
      </c>
      <c r="HM134" s="417">
        <v>2493806</v>
      </c>
      <c r="HN134" s="268">
        <f t="shared" si="2529"/>
        <v>2493806</v>
      </c>
      <c r="HO134" s="268">
        <f t="shared" si="2530"/>
        <v>3241948</v>
      </c>
      <c r="HP134" s="269" t="str">
        <f t="shared" si="2531"/>
        <v>CUMPLE</v>
      </c>
      <c r="HQ134" s="268">
        <f t="shared" si="2532"/>
        <v>3436130</v>
      </c>
      <c r="HR134" s="270">
        <f t="shared" si="2533"/>
        <v>3436130</v>
      </c>
      <c r="HS134" s="266">
        <f t="shared" si="2534"/>
        <v>1</v>
      </c>
      <c r="HT134" s="196">
        <v>2483924</v>
      </c>
      <c r="HU134" s="268">
        <f t="shared" si="2535"/>
        <v>2483924</v>
      </c>
      <c r="HV134" s="268">
        <f t="shared" si="2536"/>
        <v>3229101</v>
      </c>
      <c r="HW134" s="269" t="str">
        <f t="shared" si="2537"/>
        <v>CUMPLE</v>
      </c>
      <c r="HX134" s="268">
        <f t="shared" si="2538"/>
        <v>3422514</v>
      </c>
      <c r="HY134" s="270">
        <f t="shared" si="2539"/>
        <v>3422514</v>
      </c>
      <c r="HZ134" s="356">
        <f t="shared" si="2540"/>
        <v>1</v>
      </c>
      <c r="IA134" s="357"/>
      <c r="IB134" s="358">
        <f t="shared" si="2541"/>
        <v>0</v>
      </c>
      <c r="IC134" s="358">
        <f t="shared" si="2542"/>
        <v>0</v>
      </c>
      <c r="ID134" s="359" t="str">
        <f t="shared" si="2543"/>
        <v>CUMPLE</v>
      </c>
      <c r="IE134" s="358">
        <f t="shared" si="2544"/>
        <v>0</v>
      </c>
      <c r="IF134" s="360">
        <f t="shared" si="2545"/>
        <v>0</v>
      </c>
    </row>
    <row r="135" spans="1:240" ht="30" customHeight="1" x14ac:dyDescent="0.3">
      <c r="A135" s="174"/>
      <c r="B135" s="192">
        <v>11.028</v>
      </c>
      <c r="C135" s="193">
        <v>10342</v>
      </c>
      <c r="D135" s="194" t="s">
        <v>740</v>
      </c>
      <c r="E135" s="193" t="s">
        <v>629</v>
      </c>
      <c r="F135" s="195">
        <v>26</v>
      </c>
      <c r="G135" s="196">
        <v>11236</v>
      </c>
      <c r="H135" s="197">
        <f t="shared" si="2350"/>
        <v>14607</v>
      </c>
      <c r="J135" s="356">
        <f t="shared" si="2351"/>
        <v>26</v>
      </c>
      <c r="K135" s="357"/>
      <c r="L135" s="358">
        <f t="shared" si="1732"/>
        <v>0</v>
      </c>
      <c r="M135" s="358">
        <f t="shared" si="1733"/>
        <v>0</v>
      </c>
      <c r="N135" s="359" t="str">
        <f t="shared" si="2352"/>
        <v>CUMPLE</v>
      </c>
      <c r="O135" s="358">
        <f t="shared" si="2353"/>
        <v>0</v>
      </c>
      <c r="P135" s="360">
        <f t="shared" si="1736"/>
        <v>0</v>
      </c>
      <c r="Q135" s="266">
        <f t="shared" si="2354"/>
        <v>26</v>
      </c>
      <c r="R135" s="267">
        <v>10514</v>
      </c>
      <c r="S135" s="268">
        <f t="shared" si="2355"/>
        <v>10514</v>
      </c>
      <c r="T135" s="268">
        <f t="shared" si="2356"/>
        <v>13668</v>
      </c>
      <c r="U135" s="269" t="str">
        <f t="shared" si="2357"/>
        <v>CUMPLE</v>
      </c>
      <c r="V135" s="268">
        <f t="shared" si="2358"/>
        <v>14487</v>
      </c>
      <c r="W135" s="270">
        <f t="shared" si="2359"/>
        <v>376662</v>
      </c>
      <c r="X135" s="266">
        <f t="shared" si="2360"/>
        <v>26</v>
      </c>
      <c r="Y135" s="267">
        <v>11200</v>
      </c>
      <c r="Z135" s="268">
        <f t="shared" si="2361"/>
        <v>11200</v>
      </c>
      <c r="AA135" s="268">
        <f t="shared" si="2362"/>
        <v>14560</v>
      </c>
      <c r="AB135" s="269" t="str">
        <f t="shared" si="2363"/>
        <v>CUMPLE</v>
      </c>
      <c r="AC135" s="268">
        <f t="shared" si="2364"/>
        <v>15432</v>
      </c>
      <c r="AD135" s="270">
        <f t="shared" si="2365"/>
        <v>401232</v>
      </c>
      <c r="AE135" s="266">
        <f t="shared" si="2366"/>
        <v>26</v>
      </c>
      <c r="AF135" s="267">
        <v>10405</v>
      </c>
      <c r="AG135" s="268">
        <f t="shared" si="2367"/>
        <v>10405</v>
      </c>
      <c r="AH135" s="268">
        <f t="shared" si="2368"/>
        <v>13527</v>
      </c>
      <c r="AI135" s="269" t="str">
        <f t="shared" si="2369"/>
        <v>CUMPLE</v>
      </c>
      <c r="AJ135" s="268">
        <f t="shared" si="2370"/>
        <v>14337</v>
      </c>
      <c r="AK135" s="270">
        <f t="shared" si="2371"/>
        <v>372762</v>
      </c>
      <c r="AL135" s="356">
        <f t="shared" si="2372"/>
        <v>26</v>
      </c>
      <c r="AM135" s="357"/>
      <c r="AN135" s="358">
        <f t="shared" si="2373"/>
        <v>0</v>
      </c>
      <c r="AO135" s="358">
        <f t="shared" si="2374"/>
        <v>0</v>
      </c>
      <c r="AP135" s="359" t="str">
        <f t="shared" si="2375"/>
        <v>CUMPLE</v>
      </c>
      <c r="AQ135" s="358">
        <f t="shared" si="2376"/>
        <v>0</v>
      </c>
      <c r="AR135" s="360">
        <f t="shared" si="2377"/>
        <v>0</v>
      </c>
      <c r="AS135" s="266">
        <f t="shared" si="2378"/>
        <v>26</v>
      </c>
      <c r="AT135" s="434">
        <v>10154</v>
      </c>
      <c r="AU135" s="268">
        <f t="shared" si="2379"/>
        <v>10154</v>
      </c>
      <c r="AV135" s="268">
        <f t="shared" si="2380"/>
        <v>13200</v>
      </c>
      <c r="AW135" s="269" t="str">
        <f t="shared" si="2381"/>
        <v>CUMPLE</v>
      </c>
      <c r="AX135" s="268">
        <f t="shared" si="2382"/>
        <v>13991</v>
      </c>
      <c r="AY135" s="270">
        <f t="shared" si="2383"/>
        <v>363766</v>
      </c>
      <c r="AZ135" s="266">
        <f t="shared" si="2384"/>
        <v>26</v>
      </c>
      <c r="BA135" s="439">
        <v>10689</v>
      </c>
      <c r="BB135" s="268">
        <f t="shared" si="2385"/>
        <v>10689</v>
      </c>
      <c r="BC135" s="268">
        <f t="shared" si="2386"/>
        <v>13896</v>
      </c>
      <c r="BD135" s="269" t="str">
        <f t="shared" si="2387"/>
        <v>CUMPLE</v>
      </c>
      <c r="BE135" s="268">
        <f t="shared" si="2388"/>
        <v>14728</v>
      </c>
      <c r="BF135" s="270">
        <f t="shared" si="2389"/>
        <v>382928</v>
      </c>
      <c r="BG135" s="266">
        <f t="shared" si="2390"/>
        <v>26</v>
      </c>
      <c r="BH135" s="196">
        <v>10617</v>
      </c>
      <c r="BI135" s="268">
        <f t="shared" si="2391"/>
        <v>10617</v>
      </c>
      <c r="BJ135" s="268">
        <f t="shared" si="2392"/>
        <v>13802</v>
      </c>
      <c r="BK135" s="269" t="str">
        <f t="shared" si="2393"/>
        <v>CUMPLE</v>
      </c>
      <c r="BL135" s="268">
        <f t="shared" si="2394"/>
        <v>14629</v>
      </c>
      <c r="BM135" s="270">
        <f t="shared" si="2395"/>
        <v>380354</v>
      </c>
      <c r="BN135" s="266">
        <f t="shared" si="2396"/>
        <v>26</v>
      </c>
      <c r="BO135" s="196">
        <v>10188</v>
      </c>
      <c r="BP135" s="268">
        <f t="shared" si="2397"/>
        <v>10188</v>
      </c>
      <c r="BQ135" s="268">
        <f t="shared" si="2398"/>
        <v>13244</v>
      </c>
      <c r="BR135" s="269" t="str">
        <f t="shared" si="2399"/>
        <v>CUMPLE</v>
      </c>
      <c r="BS135" s="268">
        <f t="shared" si="2400"/>
        <v>14038</v>
      </c>
      <c r="BT135" s="270">
        <f t="shared" si="2401"/>
        <v>364988</v>
      </c>
      <c r="BU135" s="266">
        <f t="shared" si="2402"/>
        <v>26</v>
      </c>
      <c r="BV135" s="441">
        <v>10675</v>
      </c>
      <c r="BW135" s="268">
        <f t="shared" si="2403"/>
        <v>10675</v>
      </c>
      <c r="BX135" s="268">
        <f t="shared" si="2404"/>
        <v>13878</v>
      </c>
      <c r="BY135" s="269" t="str">
        <f t="shared" si="2405"/>
        <v>CUMPLE</v>
      </c>
      <c r="BZ135" s="268">
        <f t="shared" si="2406"/>
        <v>14709</v>
      </c>
      <c r="CA135" s="270">
        <f t="shared" si="2407"/>
        <v>382434</v>
      </c>
      <c r="CB135" s="266">
        <f t="shared" si="2408"/>
        <v>26</v>
      </c>
      <c r="CC135" s="267">
        <v>10414</v>
      </c>
      <c r="CD135" s="268">
        <f t="shared" si="2409"/>
        <v>10414</v>
      </c>
      <c r="CE135" s="268">
        <f t="shared" si="2410"/>
        <v>13538</v>
      </c>
      <c r="CF135" s="269" t="str">
        <f t="shared" si="2411"/>
        <v>CUMPLE</v>
      </c>
      <c r="CG135" s="268">
        <f t="shared" si="2412"/>
        <v>14349</v>
      </c>
      <c r="CH135" s="270">
        <f t="shared" si="2413"/>
        <v>373074</v>
      </c>
      <c r="CI135" s="266">
        <f t="shared" si="2414"/>
        <v>26</v>
      </c>
      <c r="CJ135" s="267">
        <v>10742</v>
      </c>
      <c r="CK135" s="268">
        <f t="shared" si="2415"/>
        <v>10742</v>
      </c>
      <c r="CL135" s="268">
        <f t="shared" si="2416"/>
        <v>13965</v>
      </c>
      <c r="CM135" s="269" t="str">
        <f t="shared" si="2417"/>
        <v>CUMPLE</v>
      </c>
      <c r="CN135" s="268">
        <f t="shared" si="2418"/>
        <v>14801</v>
      </c>
      <c r="CO135" s="270">
        <f t="shared" si="2419"/>
        <v>384826</v>
      </c>
      <c r="CP135" s="266">
        <f t="shared" si="2420"/>
        <v>26</v>
      </c>
      <c r="CQ135" s="267">
        <v>10609</v>
      </c>
      <c r="CR135" s="268">
        <f t="shared" si="2421"/>
        <v>10609</v>
      </c>
      <c r="CS135" s="268">
        <f t="shared" si="2422"/>
        <v>13792</v>
      </c>
      <c r="CT135" s="269" t="str">
        <f t="shared" si="2423"/>
        <v>CUMPLE</v>
      </c>
      <c r="CU135" s="268">
        <f t="shared" si="2424"/>
        <v>14618</v>
      </c>
      <c r="CV135" s="270">
        <f t="shared" si="2425"/>
        <v>380068</v>
      </c>
      <c r="CW135" s="266">
        <f t="shared" si="2426"/>
        <v>26</v>
      </c>
      <c r="CX135" s="196">
        <v>10671</v>
      </c>
      <c r="CY135" s="268">
        <f t="shared" si="2427"/>
        <v>10671</v>
      </c>
      <c r="CZ135" s="268">
        <f t="shared" si="2428"/>
        <v>13872</v>
      </c>
      <c r="DA135" s="269" t="str">
        <f t="shared" si="2429"/>
        <v>CUMPLE</v>
      </c>
      <c r="DB135" s="268">
        <f t="shared" si="2430"/>
        <v>14703</v>
      </c>
      <c r="DC135" s="270">
        <f t="shared" si="2431"/>
        <v>382278</v>
      </c>
      <c r="DD135" s="266">
        <f t="shared" si="2432"/>
        <v>26</v>
      </c>
      <c r="DE135" s="267">
        <v>10369</v>
      </c>
      <c r="DF135" s="268">
        <f t="shared" si="2433"/>
        <v>10369</v>
      </c>
      <c r="DG135" s="268">
        <f t="shared" si="2434"/>
        <v>13480</v>
      </c>
      <c r="DH135" s="269" t="str">
        <f t="shared" si="2435"/>
        <v>CUMPLE</v>
      </c>
      <c r="DI135" s="268">
        <f t="shared" si="2436"/>
        <v>14287</v>
      </c>
      <c r="DJ135" s="270">
        <f t="shared" si="2437"/>
        <v>371462</v>
      </c>
      <c r="DK135" s="266">
        <f t="shared" si="2438"/>
        <v>26</v>
      </c>
      <c r="DL135" s="267">
        <v>10640</v>
      </c>
      <c r="DM135" s="268">
        <f t="shared" si="2439"/>
        <v>10640</v>
      </c>
      <c r="DN135" s="268">
        <f t="shared" si="2440"/>
        <v>13832</v>
      </c>
      <c r="DO135" s="269" t="str">
        <f t="shared" si="2441"/>
        <v>CUMPLE</v>
      </c>
      <c r="DP135" s="268">
        <f t="shared" si="2442"/>
        <v>14660</v>
      </c>
      <c r="DQ135" s="270">
        <f t="shared" si="2443"/>
        <v>381160</v>
      </c>
      <c r="DR135" s="356">
        <f t="shared" si="2444"/>
        <v>26</v>
      </c>
      <c r="DS135" s="357"/>
      <c r="DT135" s="358">
        <f t="shared" si="2445"/>
        <v>0</v>
      </c>
      <c r="DU135" s="358">
        <f t="shared" si="2446"/>
        <v>0</v>
      </c>
      <c r="DV135" s="359" t="str">
        <f t="shared" si="2447"/>
        <v>CUMPLE</v>
      </c>
      <c r="DW135" s="358">
        <f t="shared" si="2448"/>
        <v>0</v>
      </c>
      <c r="DX135" s="360">
        <f t="shared" si="2449"/>
        <v>0</v>
      </c>
      <c r="DY135" s="356">
        <f t="shared" si="2450"/>
        <v>26</v>
      </c>
      <c r="DZ135" s="357"/>
      <c r="EA135" s="358">
        <f t="shared" si="2451"/>
        <v>0</v>
      </c>
      <c r="EB135" s="358">
        <f t="shared" si="2452"/>
        <v>0</v>
      </c>
      <c r="EC135" s="359" t="str">
        <f t="shared" si="2453"/>
        <v>CUMPLE</v>
      </c>
      <c r="ED135" s="358">
        <f t="shared" si="2454"/>
        <v>0</v>
      </c>
      <c r="EE135" s="360">
        <f t="shared" si="2455"/>
        <v>0</v>
      </c>
      <c r="EF135" s="266">
        <f t="shared" si="2456"/>
        <v>26</v>
      </c>
      <c r="EG135" s="267">
        <v>10356</v>
      </c>
      <c r="EH135" s="268">
        <f t="shared" si="2457"/>
        <v>10356</v>
      </c>
      <c r="EI135" s="268">
        <f t="shared" si="2458"/>
        <v>13463</v>
      </c>
      <c r="EJ135" s="269" t="str">
        <f t="shared" si="2459"/>
        <v>CUMPLE</v>
      </c>
      <c r="EK135" s="268">
        <f t="shared" si="2460"/>
        <v>14269</v>
      </c>
      <c r="EL135" s="270">
        <f t="shared" si="2461"/>
        <v>370994</v>
      </c>
      <c r="EM135" s="356">
        <f t="shared" si="2462"/>
        <v>26</v>
      </c>
      <c r="EN135" s="357"/>
      <c r="EO135" s="358">
        <f t="shared" si="2463"/>
        <v>0</v>
      </c>
      <c r="EP135" s="358">
        <f t="shared" si="2464"/>
        <v>0</v>
      </c>
      <c r="EQ135" s="359" t="str">
        <f t="shared" si="2465"/>
        <v>CUMPLE</v>
      </c>
      <c r="ER135" s="358">
        <f t="shared" si="2466"/>
        <v>0</v>
      </c>
      <c r="ES135" s="360">
        <f t="shared" si="2467"/>
        <v>0</v>
      </c>
      <c r="ET135" s="266">
        <f t="shared" si="2468"/>
        <v>26</v>
      </c>
      <c r="EU135" s="267">
        <v>10899</v>
      </c>
      <c r="EV135" s="268">
        <f t="shared" si="2469"/>
        <v>10899</v>
      </c>
      <c r="EW135" s="268">
        <f t="shared" si="2470"/>
        <v>14169</v>
      </c>
      <c r="EX135" s="269" t="str">
        <f t="shared" si="2471"/>
        <v>CUMPLE</v>
      </c>
      <c r="EY135" s="268">
        <f t="shared" si="2472"/>
        <v>15017</v>
      </c>
      <c r="EZ135" s="270">
        <f t="shared" si="2473"/>
        <v>390442</v>
      </c>
      <c r="FA135" s="266">
        <f t="shared" si="2474"/>
        <v>26</v>
      </c>
      <c r="FB135" s="196">
        <v>10660</v>
      </c>
      <c r="FC135" s="268">
        <f t="shared" si="2475"/>
        <v>10660</v>
      </c>
      <c r="FD135" s="268">
        <f t="shared" si="2476"/>
        <v>13858</v>
      </c>
      <c r="FE135" s="269" t="str">
        <f t="shared" si="2477"/>
        <v>CUMPLE</v>
      </c>
      <c r="FF135" s="268">
        <f t="shared" si="2478"/>
        <v>14688</v>
      </c>
      <c r="FG135" s="270">
        <f t="shared" si="2479"/>
        <v>381888</v>
      </c>
      <c r="FH135" s="266">
        <f t="shared" si="2480"/>
        <v>26</v>
      </c>
      <c r="FI135" s="267">
        <v>10479</v>
      </c>
      <c r="FJ135" s="268">
        <f t="shared" si="2481"/>
        <v>10479</v>
      </c>
      <c r="FK135" s="268">
        <f t="shared" si="2482"/>
        <v>13623</v>
      </c>
      <c r="FL135" s="269" t="str">
        <f t="shared" si="2483"/>
        <v>CUMPLE</v>
      </c>
      <c r="FM135" s="268">
        <f t="shared" si="2484"/>
        <v>14439</v>
      </c>
      <c r="FN135" s="270">
        <f t="shared" si="2485"/>
        <v>375414</v>
      </c>
      <c r="FO135" s="266">
        <f t="shared" si="2486"/>
        <v>26</v>
      </c>
      <c r="FP135" s="267" t="s">
        <v>916</v>
      </c>
      <c r="FQ135" s="268">
        <f t="shared" si="2487"/>
        <v>10396</v>
      </c>
      <c r="FR135" s="268">
        <f t="shared" si="2488"/>
        <v>13515</v>
      </c>
      <c r="FS135" s="269" t="str">
        <f t="shared" si="2489"/>
        <v>CUMPLE</v>
      </c>
      <c r="FT135" s="268">
        <f t="shared" si="2490"/>
        <v>14324</v>
      </c>
      <c r="FU135" s="270">
        <f t="shared" si="2491"/>
        <v>372424</v>
      </c>
      <c r="FV135" s="266">
        <f t="shared" si="2492"/>
        <v>26</v>
      </c>
      <c r="FW135" s="267">
        <v>10570</v>
      </c>
      <c r="FX135" s="268">
        <f t="shared" si="2493"/>
        <v>10570</v>
      </c>
      <c r="FY135" s="268">
        <f t="shared" si="2494"/>
        <v>13741</v>
      </c>
      <c r="FZ135" s="269" t="str">
        <f t="shared" si="2495"/>
        <v>CUMPLE</v>
      </c>
      <c r="GA135" s="268">
        <f t="shared" si="2496"/>
        <v>14564</v>
      </c>
      <c r="GB135" s="270">
        <f t="shared" si="2497"/>
        <v>378664</v>
      </c>
      <c r="GC135" s="356">
        <f t="shared" si="2498"/>
        <v>26</v>
      </c>
      <c r="GD135" s="357"/>
      <c r="GE135" s="358">
        <f t="shared" si="2499"/>
        <v>0</v>
      </c>
      <c r="GF135" s="358">
        <f t="shared" si="2500"/>
        <v>0</v>
      </c>
      <c r="GG135" s="359" t="str">
        <f t="shared" si="2501"/>
        <v>CUMPLE</v>
      </c>
      <c r="GH135" s="358">
        <f t="shared" si="2502"/>
        <v>0</v>
      </c>
      <c r="GI135" s="360">
        <f t="shared" si="2503"/>
        <v>0</v>
      </c>
      <c r="GJ135" s="266">
        <f t="shared" si="2504"/>
        <v>26</v>
      </c>
      <c r="GK135" s="196">
        <v>10690</v>
      </c>
      <c r="GL135" s="268">
        <f t="shared" si="2505"/>
        <v>10690</v>
      </c>
      <c r="GM135" s="268">
        <f t="shared" si="2506"/>
        <v>13897</v>
      </c>
      <c r="GN135" s="269" t="str">
        <f t="shared" si="2507"/>
        <v>CUMPLE</v>
      </c>
      <c r="GO135" s="268">
        <f t="shared" si="2508"/>
        <v>14729</v>
      </c>
      <c r="GP135" s="270">
        <f t="shared" si="2509"/>
        <v>382954</v>
      </c>
      <c r="GQ135" s="266">
        <f t="shared" si="2510"/>
        <v>26</v>
      </c>
      <c r="GR135" s="407">
        <v>10712</v>
      </c>
      <c r="GS135" s="268">
        <f t="shared" si="2511"/>
        <v>10712</v>
      </c>
      <c r="GT135" s="268">
        <f t="shared" si="2512"/>
        <v>13926</v>
      </c>
      <c r="GU135" s="269" t="str">
        <f t="shared" si="2513"/>
        <v>CUMPLE</v>
      </c>
      <c r="GV135" s="268">
        <f t="shared" si="2514"/>
        <v>14760</v>
      </c>
      <c r="GW135" s="270">
        <f t="shared" si="2515"/>
        <v>383760</v>
      </c>
      <c r="GX135" s="356">
        <f t="shared" si="2516"/>
        <v>26</v>
      </c>
      <c r="GY135" s="357"/>
      <c r="GZ135" s="358">
        <f t="shared" si="2517"/>
        <v>0</v>
      </c>
      <c r="HA135" s="358">
        <f t="shared" si="2518"/>
        <v>0</v>
      </c>
      <c r="HB135" s="359" t="str">
        <f t="shared" si="2519"/>
        <v>CUMPLE</v>
      </c>
      <c r="HC135" s="358">
        <f t="shared" si="2520"/>
        <v>0</v>
      </c>
      <c r="HD135" s="360">
        <f t="shared" si="2521"/>
        <v>0</v>
      </c>
      <c r="HE135" s="266">
        <f t="shared" si="2522"/>
        <v>26</v>
      </c>
      <c r="HF135" s="411">
        <v>10600</v>
      </c>
      <c r="HG135" s="268">
        <f t="shared" si="2523"/>
        <v>10600</v>
      </c>
      <c r="HH135" s="268">
        <f t="shared" si="2524"/>
        <v>13780</v>
      </c>
      <c r="HI135" s="269" t="str">
        <f t="shared" si="2525"/>
        <v>CUMPLE</v>
      </c>
      <c r="HJ135" s="268">
        <f t="shared" si="2526"/>
        <v>14605</v>
      </c>
      <c r="HK135" s="270">
        <f t="shared" si="2527"/>
        <v>379730</v>
      </c>
      <c r="HL135" s="266">
        <f t="shared" si="2528"/>
        <v>26</v>
      </c>
      <c r="HM135" s="417">
        <v>10689</v>
      </c>
      <c r="HN135" s="268">
        <f t="shared" si="2529"/>
        <v>10689</v>
      </c>
      <c r="HO135" s="268">
        <f t="shared" si="2530"/>
        <v>13896</v>
      </c>
      <c r="HP135" s="269" t="str">
        <f t="shared" si="2531"/>
        <v>CUMPLE</v>
      </c>
      <c r="HQ135" s="268">
        <f t="shared" si="2532"/>
        <v>14728</v>
      </c>
      <c r="HR135" s="270">
        <f t="shared" si="2533"/>
        <v>382928</v>
      </c>
      <c r="HS135" s="266">
        <f t="shared" si="2534"/>
        <v>26</v>
      </c>
      <c r="HT135" s="196">
        <v>10646</v>
      </c>
      <c r="HU135" s="268">
        <f t="shared" si="2535"/>
        <v>10646</v>
      </c>
      <c r="HV135" s="268">
        <f t="shared" si="2536"/>
        <v>13840</v>
      </c>
      <c r="HW135" s="269" t="str">
        <f t="shared" si="2537"/>
        <v>CUMPLE</v>
      </c>
      <c r="HX135" s="268">
        <f t="shared" si="2538"/>
        <v>14669</v>
      </c>
      <c r="HY135" s="270">
        <f t="shared" si="2539"/>
        <v>381394</v>
      </c>
      <c r="HZ135" s="356">
        <f t="shared" si="2540"/>
        <v>26</v>
      </c>
      <c r="IA135" s="357"/>
      <c r="IB135" s="358">
        <f t="shared" si="2541"/>
        <v>0</v>
      </c>
      <c r="IC135" s="358">
        <f t="shared" si="2542"/>
        <v>0</v>
      </c>
      <c r="ID135" s="359" t="str">
        <f t="shared" si="2543"/>
        <v>CUMPLE</v>
      </c>
      <c r="IE135" s="358">
        <f t="shared" si="2544"/>
        <v>0</v>
      </c>
      <c r="IF135" s="360">
        <f t="shared" si="2545"/>
        <v>0</v>
      </c>
    </row>
    <row r="136" spans="1:240" ht="30" customHeight="1" x14ac:dyDescent="0.3">
      <c r="A136" s="174"/>
      <c r="B136" s="192">
        <v>11.029</v>
      </c>
      <c r="C136" s="193">
        <v>12983</v>
      </c>
      <c r="D136" s="194" t="s">
        <v>741</v>
      </c>
      <c r="E136" s="193" t="s">
        <v>629</v>
      </c>
      <c r="F136" s="195">
        <v>1</v>
      </c>
      <c r="G136" s="196">
        <v>20416</v>
      </c>
      <c r="H136" s="197">
        <f t="shared" si="2350"/>
        <v>26541</v>
      </c>
      <c r="J136" s="356">
        <f t="shared" si="2351"/>
        <v>1</v>
      </c>
      <c r="K136" s="357"/>
      <c r="L136" s="358">
        <f t="shared" si="1732"/>
        <v>0</v>
      </c>
      <c r="M136" s="358">
        <f t="shared" si="1733"/>
        <v>0</v>
      </c>
      <c r="N136" s="359" t="str">
        <f t="shared" si="2352"/>
        <v>CUMPLE</v>
      </c>
      <c r="O136" s="358">
        <f t="shared" si="2353"/>
        <v>0</v>
      </c>
      <c r="P136" s="360">
        <f t="shared" si="1736"/>
        <v>0</v>
      </c>
      <c r="Q136" s="266">
        <f t="shared" si="2354"/>
        <v>1</v>
      </c>
      <c r="R136" s="267">
        <v>19104</v>
      </c>
      <c r="S136" s="268">
        <f t="shared" si="2355"/>
        <v>19104</v>
      </c>
      <c r="T136" s="268">
        <f t="shared" si="2356"/>
        <v>24835</v>
      </c>
      <c r="U136" s="269" t="str">
        <f t="shared" si="2357"/>
        <v>CUMPLE</v>
      </c>
      <c r="V136" s="268">
        <f t="shared" si="2358"/>
        <v>26323</v>
      </c>
      <c r="W136" s="270">
        <f t="shared" si="2359"/>
        <v>26323</v>
      </c>
      <c r="X136" s="266">
        <f t="shared" si="2360"/>
        <v>1</v>
      </c>
      <c r="Y136" s="267">
        <v>20400</v>
      </c>
      <c r="Z136" s="268">
        <f t="shared" si="2361"/>
        <v>20400</v>
      </c>
      <c r="AA136" s="268">
        <f t="shared" si="2362"/>
        <v>26520</v>
      </c>
      <c r="AB136" s="269" t="str">
        <f t="shared" si="2363"/>
        <v>CUMPLE</v>
      </c>
      <c r="AC136" s="268">
        <f t="shared" si="2364"/>
        <v>28108</v>
      </c>
      <c r="AD136" s="270">
        <f t="shared" si="2365"/>
        <v>28108</v>
      </c>
      <c r="AE136" s="266">
        <f t="shared" si="2366"/>
        <v>1</v>
      </c>
      <c r="AF136" s="267">
        <v>18905</v>
      </c>
      <c r="AG136" s="268">
        <f t="shared" si="2367"/>
        <v>18905</v>
      </c>
      <c r="AH136" s="268">
        <f t="shared" si="2368"/>
        <v>24577</v>
      </c>
      <c r="AI136" s="269" t="str">
        <f t="shared" si="2369"/>
        <v>CUMPLE</v>
      </c>
      <c r="AJ136" s="268">
        <f t="shared" si="2370"/>
        <v>26049</v>
      </c>
      <c r="AK136" s="270">
        <f t="shared" si="2371"/>
        <v>26049</v>
      </c>
      <c r="AL136" s="356">
        <f t="shared" si="2372"/>
        <v>1</v>
      </c>
      <c r="AM136" s="357"/>
      <c r="AN136" s="358">
        <f t="shared" si="2373"/>
        <v>0</v>
      </c>
      <c r="AO136" s="358">
        <f t="shared" si="2374"/>
        <v>0</v>
      </c>
      <c r="AP136" s="359" t="str">
        <f t="shared" si="2375"/>
        <v>CUMPLE</v>
      </c>
      <c r="AQ136" s="358">
        <f t="shared" si="2376"/>
        <v>0</v>
      </c>
      <c r="AR136" s="360">
        <f t="shared" si="2377"/>
        <v>0</v>
      </c>
      <c r="AS136" s="266">
        <f t="shared" si="2378"/>
        <v>1</v>
      </c>
      <c r="AT136" s="434">
        <v>18453</v>
      </c>
      <c r="AU136" s="268">
        <f t="shared" si="2379"/>
        <v>18453</v>
      </c>
      <c r="AV136" s="268">
        <f t="shared" si="2380"/>
        <v>23989</v>
      </c>
      <c r="AW136" s="269" t="str">
        <f t="shared" si="2381"/>
        <v>CUMPLE</v>
      </c>
      <c r="AX136" s="268">
        <f t="shared" si="2382"/>
        <v>25426</v>
      </c>
      <c r="AY136" s="270">
        <f t="shared" si="2383"/>
        <v>25426</v>
      </c>
      <c r="AZ136" s="266">
        <f t="shared" si="2384"/>
        <v>1</v>
      </c>
      <c r="BA136" s="439">
        <v>19422</v>
      </c>
      <c r="BB136" s="268">
        <f t="shared" si="2385"/>
        <v>19422</v>
      </c>
      <c r="BC136" s="268">
        <f t="shared" si="2386"/>
        <v>25249</v>
      </c>
      <c r="BD136" s="269" t="str">
        <f t="shared" si="2387"/>
        <v>CUMPLE</v>
      </c>
      <c r="BE136" s="268">
        <f t="shared" si="2388"/>
        <v>26761</v>
      </c>
      <c r="BF136" s="270">
        <f t="shared" si="2389"/>
        <v>26761</v>
      </c>
      <c r="BG136" s="266">
        <f t="shared" si="2390"/>
        <v>1</v>
      </c>
      <c r="BH136" s="196">
        <v>19292</v>
      </c>
      <c r="BI136" s="268">
        <f t="shared" si="2391"/>
        <v>19292</v>
      </c>
      <c r="BJ136" s="268">
        <f t="shared" si="2392"/>
        <v>25080</v>
      </c>
      <c r="BK136" s="269" t="str">
        <f t="shared" si="2393"/>
        <v>CUMPLE</v>
      </c>
      <c r="BL136" s="268">
        <f t="shared" si="2394"/>
        <v>26582</v>
      </c>
      <c r="BM136" s="270">
        <f t="shared" si="2395"/>
        <v>26582</v>
      </c>
      <c r="BN136" s="266">
        <f t="shared" si="2396"/>
        <v>1</v>
      </c>
      <c r="BO136" s="196">
        <v>18514</v>
      </c>
      <c r="BP136" s="268">
        <f t="shared" si="2397"/>
        <v>18514</v>
      </c>
      <c r="BQ136" s="268">
        <f t="shared" si="2398"/>
        <v>24068</v>
      </c>
      <c r="BR136" s="269" t="str">
        <f t="shared" si="2399"/>
        <v>CUMPLE</v>
      </c>
      <c r="BS136" s="268">
        <f t="shared" si="2400"/>
        <v>25510</v>
      </c>
      <c r="BT136" s="270">
        <f t="shared" si="2401"/>
        <v>25510</v>
      </c>
      <c r="BU136" s="266">
        <f t="shared" si="2402"/>
        <v>1</v>
      </c>
      <c r="BV136" s="441">
        <v>19397</v>
      </c>
      <c r="BW136" s="268">
        <f t="shared" si="2403"/>
        <v>19397</v>
      </c>
      <c r="BX136" s="268">
        <f t="shared" si="2404"/>
        <v>25216</v>
      </c>
      <c r="BY136" s="269" t="str">
        <f t="shared" si="2405"/>
        <v>CUMPLE</v>
      </c>
      <c r="BZ136" s="268">
        <f t="shared" si="2406"/>
        <v>26726</v>
      </c>
      <c r="CA136" s="270">
        <f t="shared" si="2407"/>
        <v>26726</v>
      </c>
      <c r="CB136" s="266">
        <f t="shared" si="2408"/>
        <v>1</v>
      </c>
      <c r="CC136" s="267">
        <v>18924</v>
      </c>
      <c r="CD136" s="268">
        <f t="shared" si="2409"/>
        <v>18924</v>
      </c>
      <c r="CE136" s="268">
        <f t="shared" si="2410"/>
        <v>24601</v>
      </c>
      <c r="CF136" s="269" t="str">
        <f t="shared" si="2411"/>
        <v>CUMPLE</v>
      </c>
      <c r="CG136" s="268">
        <f t="shared" si="2412"/>
        <v>26075</v>
      </c>
      <c r="CH136" s="270">
        <f t="shared" si="2413"/>
        <v>26075</v>
      </c>
      <c r="CI136" s="266">
        <f t="shared" si="2414"/>
        <v>1</v>
      </c>
      <c r="CJ136" s="267">
        <v>19518</v>
      </c>
      <c r="CK136" s="268">
        <f t="shared" si="2415"/>
        <v>19518</v>
      </c>
      <c r="CL136" s="268">
        <f t="shared" si="2416"/>
        <v>25373</v>
      </c>
      <c r="CM136" s="269" t="str">
        <f t="shared" si="2417"/>
        <v>CUMPLE</v>
      </c>
      <c r="CN136" s="268">
        <f t="shared" si="2418"/>
        <v>26893</v>
      </c>
      <c r="CO136" s="270">
        <f t="shared" si="2419"/>
        <v>26893</v>
      </c>
      <c r="CP136" s="266">
        <f t="shared" si="2420"/>
        <v>1</v>
      </c>
      <c r="CQ136" s="267">
        <v>19277</v>
      </c>
      <c r="CR136" s="268">
        <f t="shared" si="2421"/>
        <v>19277</v>
      </c>
      <c r="CS136" s="268">
        <f t="shared" si="2422"/>
        <v>25060</v>
      </c>
      <c r="CT136" s="269" t="str">
        <f t="shared" si="2423"/>
        <v>CUMPLE</v>
      </c>
      <c r="CU136" s="268">
        <f t="shared" si="2424"/>
        <v>26561</v>
      </c>
      <c r="CV136" s="270">
        <f t="shared" si="2425"/>
        <v>26561</v>
      </c>
      <c r="CW136" s="266">
        <f t="shared" si="2426"/>
        <v>1</v>
      </c>
      <c r="CX136" s="196">
        <v>19392</v>
      </c>
      <c r="CY136" s="268">
        <f t="shared" si="2427"/>
        <v>19392</v>
      </c>
      <c r="CZ136" s="268">
        <f t="shared" si="2428"/>
        <v>25210</v>
      </c>
      <c r="DA136" s="269" t="str">
        <f t="shared" si="2429"/>
        <v>CUMPLE</v>
      </c>
      <c r="DB136" s="268">
        <f t="shared" si="2430"/>
        <v>26720</v>
      </c>
      <c r="DC136" s="270">
        <f t="shared" si="2431"/>
        <v>26720</v>
      </c>
      <c r="DD136" s="266">
        <f t="shared" si="2432"/>
        <v>1</v>
      </c>
      <c r="DE136" s="267">
        <v>18840</v>
      </c>
      <c r="DF136" s="268">
        <f t="shared" si="2433"/>
        <v>18840</v>
      </c>
      <c r="DG136" s="268">
        <f t="shared" si="2434"/>
        <v>24492</v>
      </c>
      <c r="DH136" s="269" t="str">
        <f t="shared" si="2435"/>
        <v>CUMPLE</v>
      </c>
      <c r="DI136" s="268">
        <f t="shared" si="2436"/>
        <v>25959</v>
      </c>
      <c r="DJ136" s="270">
        <f t="shared" si="2437"/>
        <v>25959</v>
      </c>
      <c r="DK136" s="266">
        <f t="shared" si="2438"/>
        <v>1</v>
      </c>
      <c r="DL136" s="267">
        <v>19334</v>
      </c>
      <c r="DM136" s="268">
        <f t="shared" si="2439"/>
        <v>19334</v>
      </c>
      <c r="DN136" s="268">
        <f t="shared" si="2440"/>
        <v>25134</v>
      </c>
      <c r="DO136" s="269" t="str">
        <f t="shared" si="2441"/>
        <v>CUMPLE</v>
      </c>
      <c r="DP136" s="268">
        <f t="shared" si="2442"/>
        <v>26640</v>
      </c>
      <c r="DQ136" s="270">
        <f t="shared" si="2443"/>
        <v>26640</v>
      </c>
      <c r="DR136" s="356">
        <f t="shared" si="2444"/>
        <v>1</v>
      </c>
      <c r="DS136" s="357"/>
      <c r="DT136" s="358">
        <f t="shared" si="2445"/>
        <v>0</v>
      </c>
      <c r="DU136" s="358">
        <f t="shared" si="2446"/>
        <v>0</v>
      </c>
      <c r="DV136" s="359" t="str">
        <f t="shared" si="2447"/>
        <v>CUMPLE</v>
      </c>
      <c r="DW136" s="358">
        <f t="shared" si="2448"/>
        <v>0</v>
      </c>
      <c r="DX136" s="360">
        <f t="shared" si="2449"/>
        <v>0</v>
      </c>
      <c r="DY136" s="356">
        <f t="shared" si="2450"/>
        <v>1</v>
      </c>
      <c r="DZ136" s="357"/>
      <c r="EA136" s="358">
        <f t="shared" si="2451"/>
        <v>0</v>
      </c>
      <c r="EB136" s="358">
        <f t="shared" si="2452"/>
        <v>0</v>
      </c>
      <c r="EC136" s="359" t="str">
        <f t="shared" si="2453"/>
        <v>CUMPLE</v>
      </c>
      <c r="ED136" s="358">
        <f t="shared" si="2454"/>
        <v>0</v>
      </c>
      <c r="EE136" s="360">
        <f t="shared" si="2455"/>
        <v>0</v>
      </c>
      <c r="EF136" s="266">
        <f t="shared" si="2456"/>
        <v>1</v>
      </c>
      <c r="EG136" s="267">
        <v>18817</v>
      </c>
      <c r="EH136" s="268">
        <f t="shared" si="2457"/>
        <v>18817</v>
      </c>
      <c r="EI136" s="268">
        <f t="shared" si="2458"/>
        <v>24462</v>
      </c>
      <c r="EJ136" s="269" t="str">
        <f t="shared" si="2459"/>
        <v>CUMPLE</v>
      </c>
      <c r="EK136" s="268">
        <f t="shared" si="2460"/>
        <v>25927</v>
      </c>
      <c r="EL136" s="270">
        <f t="shared" si="2461"/>
        <v>25927</v>
      </c>
      <c r="EM136" s="356">
        <f t="shared" si="2462"/>
        <v>1</v>
      </c>
      <c r="EN136" s="357"/>
      <c r="EO136" s="358">
        <f t="shared" si="2463"/>
        <v>0</v>
      </c>
      <c r="EP136" s="358">
        <f t="shared" si="2464"/>
        <v>0</v>
      </c>
      <c r="EQ136" s="359" t="str">
        <f t="shared" si="2465"/>
        <v>CUMPLE</v>
      </c>
      <c r="ER136" s="358">
        <f t="shared" si="2466"/>
        <v>0</v>
      </c>
      <c r="ES136" s="360">
        <f t="shared" si="2467"/>
        <v>0</v>
      </c>
      <c r="ET136" s="266">
        <f t="shared" si="2468"/>
        <v>1</v>
      </c>
      <c r="EU136" s="267">
        <v>19804</v>
      </c>
      <c r="EV136" s="268">
        <f t="shared" si="2469"/>
        <v>19804</v>
      </c>
      <c r="EW136" s="268">
        <f t="shared" si="2470"/>
        <v>25745</v>
      </c>
      <c r="EX136" s="269" t="str">
        <f t="shared" si="2471"/>
        <v>CUMPLE</v>
      </c>
      <c r="EY136" s="268">
        <f t="shared" si="2472"/>
        <v>27287</v>
      </c>
      <c r="EZ136" s="270">
        <f t="shared" si="2473"/>
        <v>27287</v>
      </c>
      <c r="FA136" s="266">
        <f t="shared" si="2474"/>
        <v>1</v>
      </c>
      <c r="FB136" s="196">
        <v>19369</v>
      </c>
      <c r="FC136" s="268">
        <f t="shared" si="2475"/>
        <v>19369</v>
      </c>
      <c r="FD136" s="268">
        <f t="shared" si="2476"/>
        <v>25180</v>
      </c>
      <c r="FE136" s="269" t="str">
        <f t="shared" si="2477"/>
        <v>CUMPLE</v>
      </c>
      <c r="FF136" s="268">
        <f t="shared" si="2478"/>
        <v>26688</v>
      </c>
      <c r="FG136" s="270">
        <f t="shared" si="2479"/>
        <v>26688</v>
      </c>
      <c r="FH136" s="266">
        <f t="shared" si="2480"/>
        <v>1</v>
      </c>
      <c r="FI136" s="267">
        <v>19041</v>
      </c>
      <c r="FJ136" s="268">
        <f t="shared" si="2481"/>
        <v>19041</v>
      </c>
      <c r="FK136" s="268">
        <f t="shared" si="2482"/>
        <v>24753</v>
      </c>
      <c r="FL136" s="269" t="str">
        <f t="shared" si="2483"/>
        <v>CUMPLE</v>
      </c>
      <c r="FM136" s="268">
        <f t="shared" si="2484"/>
        <v>26236</v>
      </c>
      <c r="FN136" s="270">
        <f t="shared" si="2485"/>
        <v>26236</v>
      </c>
      <c r="FO136" s="266">
        <f t="shared" si="2486"/>
        <v>1</v>
      </c>
      <c r="FP136" s="267" t="s">
        <v>917</v>
      </c>
      <c r="FQ136" s="268">
        <f t="shared" si="2487"/>
        <v>18890</v>
      </c>
      <c r="FR136" s="268">
        <f t="shared" si="2488"/>
        <v>24557</v>
      </c>
      <c r="FS136" s="269" t="str">
        <f t="shared" si="2489"/>
        <v>CUMPLE</v>
      </c>
      <c r="FT136" s="268">
        <f t="shared" si="2490"/>
        <v>26028</v>
      </c>
      <c r="FU136" s="270">
        <f t="shared" si="2491"/>
        <v>26028</v>
      </c>
      <c r="FV136" s="266">
        <f t="shared" si="2492"/>
        <v>1</v>
      </c>
      <c r="FW136" s="267">
        <v>19205</v>
      </c>
      <c r="FX136" s="268">
        <f t="shared" si="2493"/>
        <v>19205</v>
      </c>
      <c r="FY136" s="268">
        <f t="shared" si="2494"/>
        <v>24967</v>
      </c>
      <c r="FZ136" s="269" t="str">
        <f t="shared" si="2495"/>
        <v>CUMPLE</v>
      </c>
      <c r="GA136" s="268">
        <f t="shared" si="2496"/>
        <v>26462</v>
      </c>
      <c r="GB136" s="270">
        <f t="shared" si="2497"/>
        <v>26462</v>
      </c>
      <c r="GC136" s="356">
        <f t="shared" si="2498"/>
        <v>1</v>
      </c>
      <c r="GD136" s="357"/>
      <c r="GE136" s="358">
        <f t="shared" si="2499"/>
        <v>0</v>
      </c>
      <c r="GF136" s="358">
        <f t="shared" si="2500"/>
        <v>0</v>
      </c>
      <c r="GG136" s="359" t="str">
        <f t="shared" si="2501"/>
        <v>CUMPLE</v>
      </c>
      <c r="GH136" s="358">
        <f t="shared" si="2502"/>
        <v>0</v>
      </c>
      <c r="GI136" s="360">
        <f t="shared" si="2503"/>
        <v>0</v>
      </c>
      <c r="GJ136" s="266">
        <f t="shared" si="2504"/>
        <v>1</v>
      </c>
      <c r="GK136" s="196">
        <v>19425</v>
      </c>
      <c r="GL136" s="268">
        <f t="shared" si="2505"/>
        <v>19425</v>
      </c>
      <c r="GM136" s="268">
        <f t="shared" si="2506"/>
        <v>25253</v>
      </c>
      <c r="GN136" s="269" t="str">
        <f t="shared" si="2507"/>
        <v>CUMPLE</v>
      </c>
      <c r="GO136" s="268">
        <f t="shared" si="2508"/>
        <v>26765</v>
      </c>
      <c r="GP136" s="270">
        <f t="shared" si="2509"/>
        <v>26765</v>
      </c>
      <c r="GQ136" s="266">
        <f t="shared" si="2510"/>
        <v>1</v>
      </c>
      <c r="GR136" s="407">
        <v>19465</v>
      </c>
      <c r="GS136" s="268">
        <f t="shared" si="2511"/>
        <v>19465</v>
      </c>
      <c r="GT136" s="268">
        <f t="shared" si="2512"/>
        <v>25305</v>
      </c>
      <c r="GU136" s="269" t="str">
        <f t="shared" si="2513"/>
        <v>CUMPLE</v>
      </c>
      <c r="GV136" s="268">
        <f t="shared" si="2514"/>
        <v>26820</v>
      </c>
      <c r="GW136" s="270">
        <f t="shared" si="2515"/>
        <v>26820</v>
      </c>
      <c r="GX136" s="356">
        <f t="shared" si="2516"/>
        <v>1</v>
      </c>
      <c r="GY136" s="357"/>
      <c r="GZ136" s="358">
        <f t="shared" si="2517"/>
        <v>0</v>
      </c>
      <c r="HA136" s="358">
        <f t="shared" si="2518"/>
        <v>0</v>
      </c>
      <c r="HB136" s="359" t="str">
        <f t="shared" si="2519"/>
        <v>CUMPLE</v>
      </c>
      <c r="HC136" s="358">
        <f t="shared" si="2520"/>
        <v>0</v>
      </c>
      <c r="HD136" s="360">
        <f t="shared" si="2521"/>
        <v>0</v>
      </c>
      <c r="HE136" s="266">
        <f t="shared" si="2522"/>
        <v>1</v>
      </c>
      <c r="HF136" s="411">
        <v>19261</v>
      </c>
      <c r="HG136" s="268">
        <f t="shared" si="2523"/>
        <v>19261</v>
      </c>
      <c r="HH136" s="268">
        <f t="shared" si="2524"/>
        <v>25039</v>
      </c>
      <c r="HI136" s="269" t="str">
        <f t="shared" si="2525"/>
        <v>CUMPLE</v>
      </c>
      <c r="HJ136" s="268">
        <f t="shared" si="2526"/>
        <v>26539</v>
      </c>
      <c r="HK136" s="270">
        <f t="shared" si="2527"/>
        <v>26539</v>
      </c>
      <c r="HL136" s="266">
        <f t="shared" si="2528"/>
        <v>1</v>
      </c>
      <c r="HM136" s="417">
        <v>19422</v>
      </c>
      <c r="HN136" s="268">
        <f t="shared" si="2529"/>
        <v>19422</v>
      </c>
      <c r="HO136" s="268">
        <f t="shared" si="2530"/>
        <v>25249</v>
      </c>
      <c r="HP136" s="269" t="str">
        <f t="shared" si="2531"/>
        <v>CUMPLE</v>
      </c>
      <c r="HQ136" s="268">
        <f t="shared" si="2532"/>
        <v>26761</v>
      </c>
      <c r="HR136" s="270">
        <f t="shared" si="2533"/>
        <v>26761</v>
      </c>
      <c r="HS136" s="266">
        <f t="shared" si="2534"/>
        <v>1</v>
      </c>
      <c r="HT136" s="196">
        <v>19345</v>
      </c>
      <c r="HU136" s="268">
        <f t="shared" si="2535"/>
        <v>19345</v>
      </c>
      <c r="HV136" s="268">
        <f t="shared" si="2536"/>
        <v>25149</v>
      </c>
      <c r="HW136" s="269" t="str">
        <f t="shared" si="2537"/>
        <v>CUMPLE</v>
      </c>
      <c r="HX136" s="268">
        <f t="shared" si="2538"/>
        <v>26655</v>
      </c>
      <c r="HY136" s="270">
        <f t="shared" si="2539"/>
        <v>26655</v>
      </c>
      <c r="HZ136" s="356">
        <f t="shared" si="2540"/>
        <v>1</v>
      </c>
      <c r="IA136" s="357"/>
      <c r="IB136" s="358">
        <f t="shared" si="2541"/>
        <v>0</v>
      </c>
      <c r="IC136" s="358">
        <f t="shared" si="2542"/>
        <v>0</v>
      </c>
      <c r="ID136" s="359" t="str">
        <f t="shared" si="2543"/>
        <v>CUMPLE</v>
      </c>
      <c r="IE136" s="358">
        <f t="shared" si="2544"/>
        <v>0</v>
      </c>
      <c r="IF136" s="360">
        <f t="shared" si="2545"/>
        <v>0</v>
      </c>
    </row>
    <row r="137" spans="1:240" ht="30" customHeight="1" x14ac:dyDescent="0.3">
      <c r="A137" s="174"/>
      <c r="B137" s="199">
        <v>11.03</v>
      </c>
      <c r="C137" s="193">
        <v>12985</v>
      </c>
      <c r="D137" s="194" t="s">
        <v>742</v>
      </c>
      <c r="E137" s="193" t="s">
        <v>629</v>
      </c>
      <c r="F137" s="195">
        <v>4</v>
      </c>
      <c r="G137" s="196">
        <v>275981</v>
      </c>
      <c r="H137" s="197">
        <f t="shared" si="2350"/>
        <v>358775</v>
      </c>
      <c r="J137" s="356">
        <f t="shared" si="2351"/>
        <v>4</v>
      </c>
      <c r="K137" s="357"/>
      <c r="L137" s="358">
        <f t="shared" si="1732"/>
        <v>0</v>
      </c>
      <c r="M137" s="358">
        <f t="shared" si="1733"/>
        <v>0</v>
      </c>
      <c r="N137" s="359" t="str">
        <f t="shared" si="2352"/>
        <v>CUMPLE</v>
      </c>
      <c r="O137" s="358">
        <f t="shared" si="2353"/>
        <v>0</v>
      </c>
      <c r="P137" s="360">
        <f t="shared" si="1736"/>
        <v>0</v>
      </c>
      <c r="Q137" s="266">
        <f t="shared" si="2354"/>
        <v>4</v>
      </c>
      <c r="R137" s="267">
        <v>258251</v>
      </c>
      <c r="S137" s="268">
        <f t="shared" si="2355"/>
        <v>258251</v>
      </c>
      <c r="T137" s="268">
        <f t="shared" si="2356"/>
        <v>335726</v>
      </c>
      <c r="U137" s="269" t="str">
        <f t="shared" si="2357"/>
        <v>CUMPLE</v>
      </c>
      <c r="V137" s="268">
        <f t="shared" si="2358"/>
        <v>355835</v>
      </c>
      <c r="W137" s="270">
        <f t="shared" si="2359"/>
        <v>1423340</v>
      </c>
      <c r="X137" s="266">
        <f t="shared" si="2360"/>
        <v>4</v>
      </c>
      <c r="Y137" s="267">
        <v>275900</v>
      </c>
      <c r="Z137" s="268">
        <f t="shared" si="2361"/>
        <v>275900</v>
      </c>
      <c r="AA137" s="268">
        <f t="shared" si="2362"/>
        <v>358670</v>
      </c>
      <c r="AB137" s="269" t="str">
        <f t="shared" si="2363"/>
        <v>CUMPLE</v>
      </c>
      <c r="AC137" s="268">
        <f t="shared" si="2364"/>
        <v>380153</v>
      </c>
      <c r="AD137" s="270">
        <f t="shared" si="2365"/>
        <v>1520612</v>
      </c>
      <c r="AE137" s="266">
        <f t="shared" si="2366"/>
        <v>4</v>
      </c>
      <c r="AF137" s="267">
        <v>255558</v>
      </c>
      <c r="AG137" s="268">
        <f t="shared" si="2367"/>
        <v>255558</v>
      </c>
      <c r="AH137" s="268">
        <f t="shared" si="2368"/>
        <v>332225</v>
      </c>
      <c r="AI137" s="269" t="str">
        <f t="shared" si="2369"/>
        <v>CUMPLE</v>
      </c>
      <c r="AJ137" s="268">
        <f t="shared" si="2370"/>
        <v>352125</v>
      </c>
      <c r="AK137" s="270">
        <f t="shared" si="2371"/>
        <v>1408500</v>
      </c>
      <c r="AL137" s="356">
        <f t="shared" si="2372"/>
        <v>4</v>
      </c>
      <c r="AM137" s="357"/>
      <c r="AN137" s="358">
        <f t="shared" si="2373"/>
        <v>0</v>
      </c>
      <c r="AO137" s="358">
        <f t="shared" si="2374"/>
        <v>0</v>
      </c>
      <c r="AP137" s="359" t="str">
        <f t="shared" si="2375"/>
        <v>CUMPLE</v>
      </c>
      <c r="AQ137" s="358">
        <f t="shared" si="2376"/>
        <v>0</v>
      </c>
      <c r="AR137" s="360">
        <f t="shared" si="2377"/>
        <v>0</v>
      </c>
      <c r="AS137" s="266">
        <f t="shared" si="2378"/>
        <v>4</v>
      </c>
      <c r="AT137" s="434">
        <v>249484</v>
      </c>
      <c r="AU137" s="268">
        <f t="shared" si="2379"/>
        <v>249484</v>
      </c>
      <c r="AV137" s="268">
        <f t="shared" si="2380"/>
        <v>324329</v>
      </c>
      <c r="AW137" s="269" t="str">
        <f t="shared" si="2381"/>
        <v>CUMPLE</v>
      </c>
      <c r="AX137" s="268">
        <f t="shared" si="2382"/>
        <v>343756</v>
      </c>
      <c r="AY137" s="270">
        <f t="shared" si="2383"/>
        <v>1375024</v>
      </c>
      <c r="AZ137" s="266">
        <f t="shared" si="2384"/>
        <v>4</v>
      </c>
      <c r="BA137" s="439">
        <v>262541</v>
      </c>
      <c r="BB137" s="268">
        <f t="shared" si="2385"/>
        <v>262541</v>
      </c>
      <c r="BC137" s="268">
        <f t="shared" si="2386"/>
        <v>341303</v>
      </c>
      <c r="BD137" s="269" t="str">
        <f t="shared" si="2387"/>
        <v>CUMPLE</v>
      </c>
      <c r="BE137" s="268">
        <f t="shared" si="2388"/>
        <v>361746</v>
      </c>
      <c r="BF137" s="270">
        <f t="shared" si="2389"/>
        <v>1446984</v>
      </c>
      <c r="BG137" s="266">
        <f t="shared" si="2390"/>
        <v>4</v>
      </c>
      <c r="BH137" s="196">
        <v>260801</v>
      </c>
      <c r="BI137" s="268">
        <f t="shared" si="2391"/>
        <v>260801</v>
      </c>
      <c r="BJ137" s="268">
        <f t="shared" si="2392"/>
        <v>339041</v>
      </c>
      <c r="BK137" s="269" t="str">
        <f t="shared" si="2393"/>
        <v>CUMPLE</v>
      </c>
      <c r="BL137" s="268">
        <f t="shared" si="2394"/>
        <v>359349</v>
      </c>
      <c r="BM137" s="270">
        <f t="shared" si="2395"/>
        <v>1437396</v>
      </c>
      <c r="BN137" s="266">
        <f t="shared" si="2396"/>
        <v>4</v>
      </c>
      <c r="BO137" s="196">
        <v>250312</v>
      </c>
      <c r="BP137" s="268">
        <f t="shared" si="2397"/>
        <v>250312</v>
      </c>
      <c r="BQ137" s="268">
        <f t="shared" si="2398"/>
        <v>325406</v>
      </c>
      <c r="BR137" s="269" t="str">
        <f t="shared" si="2399"/>
        <v>CUMPLE</v>
      </c>
      <c r="BS137" s="268">
        <f t="shared" si="2400"/>
        <v>344896</v>
      </c>
      <c r="BT137" s="270">
        <f t="shared" si="2401"/>
        <v>1379584</v>
      </c>
      <c r="BU137" s="266">
        <f t="shared" si="2402"/>
        <v>4</v>
      </c>
      <c r="BV137" s="441">
        <v>262209</v>
      </c>
      <c r="BW137" s="268">
        <f t="shared" si="2403"/>
        <v>262209</v>
      </c>
      <c r="BX137" s="268">
        <f t="shared" si="2404"/>
        <v>340872</v>
      </c>
      <c r="BY137" s="269" t="str">
        <f t="shared" si="2405"/>
        <v>CUMPLE</v>
      </c>
      <c r="BZ137" s="268">
        <f t="shared" si="2406"/>
        <v>361289</v>
      </c>
      <c r="CA137" s="270">
        <f t="shared" si="2407"/>
        <v>1445156</v>
      </c>
      <c r="CB137" s="266">
        <f t="shared" si="2408"/>
        <v>4</v>
      </c>
      <c r="CC137" s="267">
        <v>255832</v>
      </c>
      <c r="CD137" s="268">
        <f t="shared" si="2409"/>
        <v>255832</v>
      </c>
      <c r="CE137" s="268">
        <f t="shared" si="2410"/>
        <v>332582</v>
      </c>
      <c r="CF137" s="269" t="str">
        <f t="shared" si="2411"/>
        <v>CUMPLE</v>
      </c>
      <c r="CG137" s="268">
        <f t="shared" si="2412"/>
        <v>352502</v>
      </c>
      <c r="CH137" s="270">
        <f t="shared" si="2413"/>
        <v>1410008</v>
      </c>
      <c r="CI137" s="266">
        <f t="shared" si="2414"/>
        <v>4</v>
      </c>
      <c r="CJ137" s="267">
        <v>263838</v>
      </c>
      <c r="CK137" s="268">
        <f t="shared" si="2415"/>
        <v>263838</v>
      </c>
      <c r="CL137" s="268">
        <f t="shared" si="2416"/>
        <v>342989</v>
      </c>
      <c r="CM137" s="269" t="str">
        <f t="shared" si="2417"/>
        <v>CUMPLE</v>
      </c>
      <c r="CN137" s="268">
        <f t="shared" si="2418"/>
        <v>363533</v>
      </c>
      <c r="CO137" s="270">
        <f t="shared" si="2419"/>
        <v>1454132</v>
      </c>
      <c r="CP137" s="266">
        <f t="shared" si="2420"/>
        <v>4</v>
      </c>
      <c r="CQ137" s="267">
        <v>260581</v>
      </c>
      <c r="CR137" s="268">
        <f t="shared" si="2421"/>
        <v>260581</v>
      </c>
      <c r="CS137" s="268">
        <f t="shared" si="2422"/>
        <v>338755</v>
      </c>
      <c r="CT137" s="269" t="str">
        <f t="shared" si="2423"/>
        <v>CUMPLE</v>
      </c>
      <c r="CU137" s="268">
        <f t="shared" si="2424"/>
        <v>359046</v>
      </c>
      <c r="CV137" s="270">
        <f t="shared" si="2425"/>
        <v>1436184</v>
      </c>
      <c r="CW137" s="266">
        <f t="shared" si="2426"/>
        <v>4</v>
      </c>
      <c r="CX137" s="196">
        <v>262179</v>
      </c>
      <c r="CY137" s="268">
        <f t="shared" si="2427"/>
        <v>262179</v>
      </c>
      <c r="CZ137" s="268">
        <f t="shared" si="2428"/>
        <v>340833</v>
      </c>
      <c r="DA137" s="269" t="str">
        <f t="shared" si="2429"/>
        <v>CUMPLE</v>
      </c>
      <c r="DB137" s="268">
        <f t="shared" si="2430"/>
        <v>361248</v>
      </c>
      <c r="DC137" s="270">
        <f t="shared" si="2431"/>
        <v>1444992</v>
      </c>
      <c r="DD137" s="266">
        <f t="shared" si="2432"/>
        <v>4</v>
      </c>
      <c r="DE137" s="267">
        <v>254675</v>
      </c>
      <c r="DF137" s="268">
        <f t="shared" si="2433"/>
        <v>254675</v>
      </c>
      <c r="DG137" s="268">
        <f t="shared" si="2434"/>
        <v>331078</v>
      </c>
      <c r="DH137" s="269" t="str">
        <f t="shared" si="2435"/>
        <v>CUMPLE</v>
      </c>
      <c r="DI137" s="268">
        <f t="shared" si="2436"/>
        <v>350908</v>
      </c>
      <c r="DJ137" s="270">
        <f t="shared" si="2437"/>
        <v>1403632</v>
      </c>
      <c r="DK137" s="266">
        <f t="shared" si="2438"/>
        <v>4</v>
      </c>
      <c r="DL137" s="267">
        <v>261354</v>
      </c>
      <c r="DM137" s="268">
        <f t="shared" si="2439"/>
        <v>261354</v>
      </c>
      <c r="DN137" s="268">
        <f t="shared" si="2440"/>
        <v>339760</v>
      </c>
      <c r="DO137" s="269" t="str">
        <f t="shared" si="2441"/>
        <v>CUMPLE</v>
      </c>
      <c r="DP137" s="268">
        <f t="shared" si="2442"/>
        <v>360111</v>
      </c>
      <c r="DQ137" s="270">
        <f t="shared" si="2443"/>
        <v>1440444</v>
      </c>
      <c r="DR137" s="356">
        <f t="shared" si="2444"/>
        <v>4</v>
      </c>
      <c r="DS137" s="357"/>
      <c r="DT137" s="358">
        <f t="shared" si="2445"/>
        <v>0</v>
      </c>
      <c r="DU137" s="358">
        <f t="shared" si="2446"/>
        <v>0</v>
      </c>
      <c r="DV137" s="359" t="str">
        <f t="shared" si="2447"/>
        <v>CUMPLE</v>
      </c>
      <c r="DW137" s="358">
        <f t="shared" si="2448"/>
        <v>0</v>
      </c>
      <c r="DX137" s="360">
        <f t="shared" si="2449"/>
        <v>0</v>
      </c>
      <c r="DY137" s="356">
        <f t="shared" si="2450"/>
        <v>4</v>
      </c>
      <c r="DZ137" s="357"/>
      <c r="EA137" s="358">
        <f t="shared" si="2451"/>
        <v>0</v>
      </c>
      <c r="EB137" s="358">
        <f t="shared" si="2452"/>
        <v>0</v>
      </c>
      <c r="EC137" s="359" t="str">
        <f t="shared" si="2453"/>
        <v>CUMPLE</v>
      </c>
      <c r="ED137" s="358">
        <f t="shared" si="2454"/>
        <v>0</v>
      </c>
      <c r="EE137" s="360">
        <f t="shared" si="2455"/>
        <v>0</v>
      </c>
      <c r="EF137" s="266">
        <f t="shared" si="2456"/>
        <v>4</v>
      </c>
      <c r="EG137" s="267">
        <v>254372</v>
      </c>
      <c r="EH137" s="268">
        <f t="shared" si="2457"/>
        <v>254372</v>
      </c>
      <c r="EI137" s="268">
        <f t="shared" si="2458"/>
        <v>330684</v>
      </c>
      <c r="EJ137" s="269" t="str">
        <f t="shared" si="2459"/>
        <v>CUMPLE</v>
      </c>
      <c r="EK137" s="268">
        <f t="shared" si="2460"/>
        <v>350491</v>
      </c>
      <c r="EL137" s="270">
        <f t="shared" si="2461"/>
        <v>1401964</v>
      </c>
      <c r="EM137" s="356">
        <f t="shared" si="2462"/>
        <v>4</v>
      </c>
      <c r="EN137" s="357"/>
      <c r="EO137" s="358">
        <f t="shared" si="2463"/>
        <v>0</v>
      </c>
      <c r="EP137" s="358">
        <f t="shared" si="2464"/>
        <v>0</v>
      </c>
      <c r="EQ137" s="359" t="str">
        <f t="shared" si="2465"/>
        <v>CUMPLE</v>
      </c>
      <c r="ER137" s="358">
        <f t="shared" si="2466"/>
        <v>0</v>
      </c>
      <c r="ES137" s="360">
        <f t="shared" si="2467"/>
        <v>0</v>
      </c>
      <c r="ET137" s="266">
        <f t="shared" si="2468"/>
        <v>4</v>
      </c>
      <c r="EU137" s="267">
        <v>267702</v>
      </c>
      <c r="EV137" s="268">
        <f t="shared" si="2469"/>
        <v>267702</v>
      </c>
      <c r="EW137" s="268">
        <f t="shared" si="2470"/>
        <v>348013</v>
      </c>
      <c r="EX137" s="269" t="str">
        <f t="shared" si="2471"/>
        <v>CUMPLE</v>
      </c>
      <c r="EY137" s="268">
        <f t="shared" si="2472"/>
        <v>368857</v>
      </c>
      <c r="EZ137" s="270">
        <f t="shared" si="2473"/>
        <v>1475428</v>
      </c>
      <c r="FA137" s="266">
        <f t="shared" si="2474"/>
        <v>4</v>
      </c>
      <c r="FB137" s="196">
        <v>261823</v>
      </c>
      <c r="FC137" s="268">
        <f t="shared" si="2475"/>
        <v>261823</v>
      </c>
      <c r="FD137" s="268">
        <f t="shared" si="2476"/>
        <v>340370</v>
      </c>
      <c r="FE137" s="269" t="str">
        <f t="shared" si="2477"/>
        <v>CUMPLE</v>
      </c>
      <c r="FF137" s="268">
        <f t="shared" si="2478"/>
        <v>360757</v>
      </c>
      <c r="FG137" s="270">
        <f t="shared" si="2479"/>
        <v>1443028</v>
      </c>
      <c r="FH137" s="266">
        <f t="shared" si="2480"/>
        <v>4</v>
      </c>
      <c r="FI137" s="267">
        <v>257391</v>
      </c>
      <c r="FJ137" s="268">
        <f t="shared" si="2481"/>
        <v>257391</v>
      </c>
      <c r="FK137" s="268">
        <f t="shared" si="2482"/>
        <v>334608</v>
      </c>
      <c r="FL137" s="269" t="str">
        <f t="shared" si="2483"/>
        <v>CUMPLE</v>
      </c>
      <c r="FM137" s="268">
        <f t="shared" si="2484"/>
        <v>354650</v>
      </c>
      <c r="FN137" s="270">
        <f t="shared" si="2485"/>
        <v>1418600</v>
      </c>
      <c r="FO137" s="266">
        <f t="shared" si="2486"/>
        <v>4</v>
      </c>
      <c r="FP137" s="267" t="s">
        <v>918</v>
      </c>
      <c r="FQ137" s="268">
        <f t="shared" si="2487"/>
        <v>255354</v>
      </c>
      <c r="FR137" s="268">
        <f t="shared" si="2488"/>
        <v>331960</v>
      </c>
      <c r="FS137" s="269" t="str">
        <f t="shared" si="2489"/>
        <v>CUMPLE</v>
      </c>
      <c r="FT137" s="268">
        <f t="shared" si="2490"/>
        <v>351844</v>
      </c>
      <c r="FU137" s="270">
        <f t="shared" si="2491"/>
        <v>1407376</v>
      </c>
      <c r="FV137" s="266">
        <f t="shared" si="2492"/>
        <v>4</v>
      </c>
      <c r="FW137" s="267">
        <v>259615</v>
      </c>
      <c r="FX137" s="268">
        <f t="shared" si="2493"/>
        <v>259615</v>
      </c>
      <c r="FY137" s="268">
        <f t="shared" si="2494"/>
        <v>337500</v>
      </c>
      <c r="FZ137" s="269" t="str">
        <f t="shared" si="2495"/>
        <v>CUMPLE</v>
      </c>
      <c r="GA137" s="268">
        <f t="shared" si="2496"/>
        <v>357715</v>
      </c>
      <c r="GB137" s="270">
        <f t="shared" si="2497"/>
        <v>1430860</v>
      </c>
      <c r="GC137" s="356">
        <f t="shared" si="2498"/>
        <v>4</v>
      </c>
      <c r="GD137" s="357"/>
      <c r="GE137" s="358">
        <f t="shared" si="2499"/>
        <v>0</v>
      </c>
      <c r="GF137" s="358">
        <f t="shared" si="2500"/>
        <v>0</v>
      </c>
      <c r="GG137" s="359" t="str">
        <f t="shared" si="2501"/>
        <v>CUMPLE</v>
      </c>
      <c r="GH137" s="358">
        <f t="shared" si="2502"/>
        <v>0</v>
      </c>
      <c r="GI137" s="360">
        <f t="shared" si="2503"/>
        <v>0</v>
      </c>
      <c r="GJ137" s="266">
        <f t="shared" si="2504"/>
        <v>4</v>
      </c>
      <c r="GK137" s="196">
        <v>262579</v>
      </c>
      <c r="GL137" s="268">
        <f t="shared" si="2505"/>
        <v>262579</v>
      </c>
      <c r="GM137" s="268">
        <f t="shared" si="2506"/>
        <v>341353</v>
      </c>
      <c r="GN137" s="269" t="str">
        <f t="shared" si="2507"/>
        <v>CUMPLE</v>
      </c>
      <c r="GO137" s="268">
        <f t="shared" si="2508"/>
        <v>361799</v>
      </c>
      <c r="GP137" s="270">
        <f t="shared" si="2509"/>
        <v>1447196</v>
      </c>
      <c r="GQ137" s="266">
        <f t="shared" si="2510"/>
        <v>4</v>
      </c>
      <c r="GR137" s="407">
        <v>263120</v>
      </c>
      <c r="GS137" s="268">
        <f t="shared" si="2511"/>
        <v>263120</v>
      </c>
      <c r="GT137" s="268">
        <f t="shared" si="2512"/>
        <v>342056</v>
      </c>
      <c r="GU137" s="269" t="str">
        <f t="shared" si="2513"/>
        <v>CUMPLE</v>
      </c>
      <c r="GV137" s="268">
        <f t="shared" si="2514"/>
        <v>362544</v>
      </c>
      <c r="GW137" s="270">
        <f t="shared" si="2515"/>
        <v>1450176</v>
      </c>
      <c r="GX137" s="356">
        <f t="shared" si="2516"/>
        <v>4</v>
      </c>
      <c r="GY137" s="357"/>
      <c r="GZ137" s="358">
        <f t="shared" si="2517"/>
        <v>0</v>
      </c>
      <c r="HA137" s="358">
        <f t="shared" si="2518"/>
        <v>0</v>
      </c>
      <c r="HB137" s="359" t="str">
        <f t="shared" si="2519"/>
        <v>CUMPLE</v>
      </c>
      <c r="HC137" s="358">
        <f t="shared" si="2520"/>
        <v>0</v>
      </c>
      <c r="HD137" s="360">
        <f t="shared" si="2521"/>
        <v>0</v>
      </c>
      <c r="HE137" s="266">
        <f t="shared" si="2522"/>
        <v>4</v>
      </c>
      <c r="HF137" s="411">
        <v>260363</v>
      </c>
      <c r="HG137" s="268">
        <f t="shared" si="2523"/>
        <v>260363</v>
      </c>
      <c r="HH137" s="268">
        <f t="shared" si="2524"/>
        <v>338472</v>
      </c>
      <c r="HI137" s="269" t="str">
        <f t="shared" si="2525"/>
        <v>CUMPLE</v>
      </c>
      <c r="HJ137" s="268">
        <f t="shared" si="2526"/>
        <v>358745</v>
      </c>
      <c r="HK137" s="270">
        <f t="shared" si="2527"/>
        <v>1434980</v>
      </c>
      <c r="HL137" s="266">
        <f t="shared" si="2528"/>
        <v>4</v>
      </c>
      <c r="HM137" s="417">
        <v>262541</v>
      </c>
      <c r="HN137" s="268">
        <f t="shared" si="2529"/>
        <v>262541</v>
      </c>
      <c r="HO137" s="268">
        <f t="shared" si="2530"/>
        <v>341303</v>
      </c>
      <c r="HP137" s="269" t="str">
        <f t="shared" si="2531"/>
        <v>CUMPLE</v>
      </c>
      <c r="HQ137" s="268">
        <f t="shared" si="2532"/>
        <v>361746</v>
      </c>
      <c r="HR137" s="270">
        <f t="shared" si="2533"/>
        <v>1446984</v>
      </c>
      <c r="HS137" s="266">
        <f t="shared" si="2534"/>
        <v>4</v>
      </c>
      <c r="HT137" s="196">
        <v>261500</v>
      </c>
      <c r="HU137" s="268">
        <f t="shared" si="2535"/>
        <v>261500</v>
      </c>
      <c r="HV137" s="268">
        <f t="shared" si="2536"/>
        <v>339950</v>
      </c>
      <c r="HW137" s="269" t="str">
        <f t="shared" si="2537"/>
        <v>CUMPLE</v>
      </c>
      <c r="HX137" s="268">
        <f t="shared" si="2538"/>
        <v>360312</v>
      </c>
      <c r="HY137" s="270">
        <f t="shared" si="2539"/>
        <v>1441248</v>
      </c>
      <c r="HZ137" s="356">
        <f t="shared" si="2540"/>
        <v>4</v>
      </c>
      <c r="IA137" s="357"/>
      <c r="IB137" s="358">
        <f t="shared" si="2541"/>
        <v>0</v>
      </c>
      <c r="IC137" s="358">
        <f t="shared" si="2542"/>
        <v>0</v>
      </c>
      <c r="ID137" s="359" t="str">
        <f t="shared" si="2543"/>
        <v>CUMPLE</v>
      </c>
      <c r="IE137" s="358">
        <f t="shared" si="2544"/>
        <v>0</v>
      </c>
      <c r="IF137" s="360">
        <f t="shared" si="2545"/>
        <v>0</v>
      </c>
    </row>
    <row r="138" spans="1:240" ht="30" customHeight="1" x14ac:dyDescent="0.3">
      <c r="A138" s="174"/>
      <c r="B138" s="192">
        <v>11.031000000000001</v>
      </c>
      <c r="C138" s="193">
        <v>14826</v>
      </c>
      <c r="D138" s="194" t="s">
        <v>743</v>
      </c>
      <c r="E138" s="193" t="s">
        <v>629</v>
      </c>
      <c r="F138" s="195">
        <v>3</v>
      </c>
      <c r="G138" s="196">
        <v>455051</v>
      </c>
      <c r="H138" s="197">
        <f t="shared" si="2350"/>
        <v>591566</v>
      </c>
      <c r="J138" s="356">
        <f t="shared" si="2351"/>
        <v>3</v>
      </c>
      <c r="K138" s="357"/>
      <c r="L138" s="358">
        <f t="shared" si="1732"/>
        <v>0</v>
      </c>
      <c r="M138" s="358">
        <f t="shared" si="1733"/>
        <v>0</v>
      </c>
      <c r="N138" s="359" t="str">
        <f t="shared" si="2352"/>
        <v>CUMPLE</v>
      </c>
      <c r="O138" s="358">
        <f t="shared" si="2353"/>
        <v>0</v>
      </c>
      <c r="P138" s="360">
        <f t="shared" si="1736"/>
        <v>0</v>
      </c>
      <c r="Q138" s="266">
        <f t="shared" si="2354"/>
        <v>3</v>
      </c>
      <c r="R138" s="267">
        <v>425816</v>
      </c>
      <c r="S138" s="268">
        <f t="shared" si="2355"/>
        <v>425816</v>
      </c>
      <c r="T138" s="268">
        <f t="shared" si="2356"/>
        <v>553561</v>
      </c>
      <c r="U138" s="269" t="str">
        <f t="shared" si="2357"/>
        <v>CUMPLE</v>
      </c>
      <c r="V138" s="268">
        <f t="shared" si="2358"/>
        <v>586717</v>
      </c>
      <c r="W138" s="270">
        <f t="shared" si="2359"/>
        <v>1760151</v>
      </c>
      <c r="X138" s="266">
        <f t="shared" si="2360"/>
        <v>3</v>
      </c>
      <c r="Y138" s="267">
        <v>455000</v>
      </c>
      <c r="Z138" s="268">
        <f t="shared" si="2361"/>
        <v>455000</v>
      </c>
      <c r="AA138" s="268">
        <f t="shared" si="2362"/>
        <v>591500</v>
      </c>
      <c r="AB138" s="269" t="str">
        <f t="shared" si="2363"/>
        <v>CUMPLE</v>
      </c>
      <c r="AC138" s="268">
        <f t="shared" si="2364"/>
        <v>626929</v>
      </c>
      <c r="AD138" s="270">
        <f t="shared" si="2365"/>
        <v>1880787</v>
      </c>
      <c r="AE138" s="266">
        <f t="shared" si="2366"/>
        <v>3</v>
      </c>
      <c r="AF138" s="267">
        <v>421377</v>
      </c>
      <c r="AG138" s="268">
        <f t="shared" si="2367"/>
        <v>421377</v>
      </c>
      <c r="AH138" s="268">
        <f t="shared" si="2368"/>
        <v>547790</v>
      </c>
      <c r="AI138" s="269" t="str">
        <f t="shared" si="2369"/>
        <v>CUMPLE</v>
      </c>
      <c r="AJ138" s="268">
        <f t="shared" si="2370"/>
        <v>580601</v>
      </c>
      <c r="AK138" s="270">
        <f t="shared" si="2371"/>
        <v>1741803</v>
      </c>
      <c r="AL138" s="356">
        <f t="shared" si="2372"/>
        <v>3</v>
      </c>
      <c r="AM138" s="357"/>
      <c r="AN138" s="358">
        <f t="shared" si="2373"/>
        <v>0</v>
      </c>
      <c r="AO138" s="358">
        <f t="shared" si="2374"/>
        <v>0</v>
      </c>
      <c r="AP138" s="359" t="str">
        <f t="shared" si="2375"/>
        <v>CUMPLE</v>
      </c>
      <c r="AQ138" s="358">
        <f t="shared" si="2376"/>
        <v>0</v>
      </c>
      <c r="AR138" s="360">
        <f t="shared" si="2377"/>
        <v>0</v>
      </c>
      <c r="AS138" s="266">
        <f t="shared" si="2378"/>
        <v>3</v>
      </c>
      <c r="AT138" s="434">
        <v>411363</v>
      </c>
      <c r="AU138" s="268">
        <f t="shared" si="2379"/>
        <v>411363</v>
      </c>
      <c r="AV138" s="268">
        <f t="shared" si="2380"/>
        <v>534772</v>
      </c>
      <c r="AW138" s="269" t="str">
        <f t="shared" si="2381"/>
        <v>CUMPLE</v>
      </c>
      <c r="AX138" s="268">
        <f t="shared" si="2382"/>
        <v>566803</v>
      </c>
      <c r="AY138" s="270">
        <f t="shared" si="2383"/>
        <v>1700409</v>
      </c>
      <c r="AZ138" s="266">
        <f t="shared" si="2384"/>
        <v>3</v>
      </c>
      <c r="BA138" s="439">
        <v>432890</v>
      </c>
      <c r="BB138" s="268">
        <f t="shared" si="2385"/>
        <v>432890</v>
      </c>
      <c r="BC138" s="268">
        <f t="shared" si="2386"/>
        <v>562757</v>
      </c>
      <c r="BD138" s="269" t="str">
        <f t="shared" si="2387"/>
        <v>CUMPLE</v>
      </c>
      <c r="BE138" s="268">
        <f t="shared" si="2388"/>
        <v>596464</v>
      </c>
      <c r="BF138" s="270">
        <f t="shared" si="2389"/>
        <v>1789392</v>
      </c>
      <c r="BG138" s="266">
        <f t="shared" si="2390"/>
        <v>3</v>
      </c>
      <c r="BH138" s="196">
        <v>430022</v>
      </c>
      <c r="BI138" s="268">
        <f t="shared" si="2391"/>
        <v>430022</v>
      </c>
      <c r="BJ138" s="268">
        <f t="shared" si="2392"/>
        <v>559029</v>
      </c>
      <c r="BK138" s="269" t="str">
        <f t="shared" si="2393"/>
        <v>CUMPLE</v>
      </c>
      <c r="BL138" s="268">
        <f t="shared" si="2394"/>
        <v>592513</v>
      </c>
      <c r="BM138" s="270">
        <f t="shared" si="2395"/>
        <v>1777539</v>
      </c>
      <c r="BN138" s="266">
        <f t="shared" si="2396"/>
        <v>3</v>
      </c>
      <c r="BO138" s="196">
        <v>412728</v>
      </c>
      <c r="BP138" s="268">
        <f t="shared" si="2397"/>
        <v>412728</v>
      </c>
      <c r="BQ138" s="268">
        <f t="shared" si="2398"/>
        <v>536546</v>
      </c>
      <c r="BR138" s="269" t="str">
        <f t="shared" si="2399"/>
        <v>CUMPLE</v>
      </c>
      <c r="BS138" s="268">
        <f t="shared" si="2400"/>
        <v>568684</v>
      </c>
      <c r="BT138" s="270">
        <f t="shared" si="2401"/>
        <v>1706052</v>
      </c>
      <c r="BU138" s="266">
        <f t="shared" si="2402"/>
        <v>3</v>
      </c>
      <c r="BV138" s="441">
        <v>432343</v>
      </c>
      <c r="BW138" s="268">
        <f t="shared" si="2403"/>
        <v>432343</v>
      </c>
      <c r="BX138" s="268">
        <f t="shared" si="2404"/>
        <v>562046</v>
      </c>
      <c r="BY138" s="269" t="str">
        <f t="shared" si="2405"/>
        <v>CUMPLE</v>
      </c>
      <c r="BZ138" s="268">
        <f t="shared" si="2406"/>
        <v>595711</v>
      </c>
      <c r="CA138" s="270">
        <f t="shared" si="2407"/>
        <v>1787133</v>
      </c>
      <c r="CB138" s="266">
        <f t="shared" si="2408"/>
        <v>3</v>
      </c>
      <c r="CC138" s="267">
        <v>421830</v>
      </c>
      <c r="CD138" s="268">
        <f t="shared" si="2409"/>
        <v>421830</v>
      </c>
      <c r="CE138" s="268">
        <f t="shared" si="2410"/>
        <v>548379</v>
      </c>
      <c r="CF138" s="269" t="str">
        <f t="shared" si="2411"/>
        <v>CUMPLE</v>
      </c>
      <c r="CG138" s="268">
        <f t="shared" si="2412"/>
        <v>581225</v>
      </c>
      <c r="CH138" s="270">
        <f t="shared" si="2413"/>
        <v>1743675</v>
      </c>
      <c r="CI138" s="266">
        <f t="shared" si="2414"/>
        <v>3</v>
      </c>
      <c r="CJ138" s="267">
        <v>435029</v>
      </c>
      <c r="CK138" s="268">
        <f t="shared" si="2415"/>
        <v>435029</v>
      </c>
      <c r="CL138" s="268">
        <f t="shared" si="2416"/>
        <v>565538</v>
      </c>
      <c r="CM138" s="269" t="str">
        <f t="shared" si="2417"/>
        <v>CUMPLE</v>
      </c>
      <c r="CN138" s="268">
        <f t="shared" si="2418"/>
        <v>599412</v>
      </c>
      <c r="CO138" s="270">
        <f t="shared" si="2419"/>
        <v>1798236</v>
      </c>
      <c r="CP138" s="266">
        <f t="shared" si="2420"/>
        <v>3</v>
      </c>
      <c r="CQ138" s="267">
        <v>429659</v>
      </c>
      <c r="CR138" s="268">
        <f t="shared" si="2421"/>
        <v>429659</v>
      </c>
      <c r="CS138" s="268">
        <f t="shared" si="2422"/>
        <v>558557</v>
      </c>
      <c r="CT138" s="269" t="str">
        <f t="shared" si="2423"/>
        <v>CUMPLE</v>
      </c>
      <c r="CU138" s="268">
        <f t="shared" si="2424"/>
        <v>592013</v>
      </c>
      <c r="CV138" s="270">
        <f t="shared" si="2425"/>
        <v>1776039</v>
      </c>
      <c r="CW138" s="266">
        <f t="shared" si="2426"/>
        <v>3</v>
      </c>
      <c r="CX138" s="196">
        <v>432295</v>
      </c>
      <c r="CY138" s="268">
        <f t="shared" si="2427"/>
        <v>432295</v>
      </c>
      <c r="CZ138" s="268">
        <f t="shared" si="2428"/>
        <v>561984</v>
      </c>
      <c r="DA138" s="269" t="str">
        <f t="shared" si="2429"/>
        <v>CUMPLE</v>
      </c>
      <c r="DB138" s="268">
        <f t="shared" si="2430"/>
        <v>595645</v>
      </c>
      <c r="DC138" s="270">
        <f t="shared" si="2431"/>
        <v>1786935</v>
      </c>
      <c r="DD138" s="266">
        <f t="shared" si="2432"/>
        <v>3</v>
      </c>
      <c r="DE138" s="267">
        <v>419921</v>
      </c>
      <c r="DF138" s="268">
        <f t="shared" si="2433"/>
        <v>419921</v>
      </c>
      <c r="DG138" s="268">
        <f t="shared" si="2434"/>
        <v>545897</v>
      </c>
      <c r="DH138" s="269" t="str">
        <f t="shared" si="2435"/>
        <v>CUMPLE</v>
      </c>
      <c r="DI138" s="268">
        <f t="shared" si="2436"/>
        <v>578595</v>
      </c>
      <c r="DJ138" s="270">
        <f t="shared" si="2437"/>
        <v>1735785</v>
      </c>
      <c r="DK138" s="266">
        <f t="shared" si="2438"/>
        <v>3</v>
      </c>
      <c r="DL138" s="267">
        <v>430933</v>
      </c>
      <c r="DM138" s="268">
        <f t="shared" si="2439"/>
        <v>430933</v>
      </c>
      <c r="DN138" s="268">
        <f t="shared" si="2440"/>
        <v>560213</v>
      </c>
      <c r="DO138" s="269" t="str">
        <f t="shared" si="2441"/>
        <v>CUMPLE</v>
      </c>
      <c r="DP138" s="268">
        <f t="shared" si="2442"/>
        <v>593768</v>
      </c>
      <c r="DQ138" s="270">
        <f t="shared" si="2443"/>
        <v>1781304</v>
      </c>
      <c r="DR138" s="356">
        <f t="shared" si="2444"/>
        <v>3</v>
      </c>
      <c r="DS138" s="357"/>
      <c r="DT138" s="358">
        <f t="shared" si="2445"/>
        <v>0</v>
      </c>
      <c r="DU138" s="358">
        <f t="shared" si="2446"/>
        <v>0</v>
      </c>
      <c r="DV138" s="359" t="str">
        <f t="shared" si="2447"/>
        <v>CUMPLE</v>
      </c>
      <c r="DW138" s="358">
        <f t="shared" si="2448"/>
        <v>0</v>
      </c>
      <c r="DX138" s="360">
        <f t="shared" si="2449"/>
        <v>0</v>
      </c>
      <c r="DY138" s="356">
        <f t="shared" si="2450"/>
        <v>3</v>
      </c>
      <c r="DZ138" s="357"/>
      <c r="EA138" s="358">
        <f t="shared" si="2451"/>
        <v>0</v>
      </c>
      <c r="EB138" s="358">
        <f t="shared" si="2452"/>
        <v>0</v>
      </c>
      <c r="EC138" s="359" t="str">
        <f t="shared" si="2453"/>
        <v>CUMPLE</v>
      </c>
      <c r="ED138" s="358">
        <f t="shared" si="2454"/>
        <v>0</v>
      </c>
      <c r="EE138" s="360">
        <f t="shared" si="2455"/>
        <v>0</v>
      </c>
      <c r="EF138" s="266">
        <f t="shared" si="2456"/>
        <v>3</v>
      </c>
      <c r="EG138" s="267">
        <v>419421</v>
      </c>
      <c r="EH138" s="268">
        <f t="shared" si="2457"/>
        <v>419421</v>
      </c>
      <c r="EI138" s="268">
        <f t="shared" si="2458"/>
        <v>545247</v>
      </c>
      <c r="EJ138" s="269" t="str">
        <f t="shared" si="2459"/>
        <v>CUMPLE</v>
      </c>
      <c r="EK138" s="268">
        <f t="shared" si="2460"/>
        <v>577906</v>
      </c>
      <c r="EL138" s="270">
        <f t="shared" si="2461"/>
        <v>1733718</v>
      </c>
      <c r="EM138" s="356">
        <f t="shared" si="2462"/>
        <v>3</v>
      </c>
      <c r="EN138" s="357"/>
      <c r="EO138" s="358">
        <f t="shared" si="2463"/>
        <v>0</v>
      </c>
      <c r="EP138" s="358">
        <f t="shared" si="2464"/>
        <v>0</v>
      </c>
      <c r="EQ138" s="359" t="str">
        <f t="shared" si="2465"/>
        <v>CUMPLE</v>
      </c>
      <c r="ER138" s="358">
        <f t="shared" si="2466"/>
        <v>0</v>
      </c>
      <c r="ES138" s="360">
        <f t="shared" si="2467"/>
        <v>0</v>
      </c>
      <c r="ET138" s="266">
        <f t="shared" si="2468"/>
        <v>3</v>
      </c>
      <c r="EU138" s="267">
        <v>441399</v>
      </c>
      <c r="EV138" s="268">
        <f t="shared" si="2469"/>
        <v>441399</v>
      </c>
      <c r="EW138" s="268">
        <f t="shared" si="2470"/>
        <v>573819</v>
      </c>
      <c r="EX138" s="269" t="str">
        <f t="shared" si="2471"/>
        <v>CUMPLE</v>
      </c>
      <c r="EY138" s="268">
        <f t="shared" si="2472"/>
        <v>608189</v>
      </c>
      <c r="EZ138" s="270">
        <f t="shared" si="2473"/>
        <v>1824567</v>
      </c>
      <c r="FA138" s="266">
        <f t="shared" si="2474"/>
        <v>3</v>
      </c>
      <c r="FB138" s="196">
        <v>431707</v>
      </c>
      <c r="FC138" s="268">
        <f t="shared" si="2475"/>
        <v>431707</v>
      </c>
      <c r="FD138" s="268">
        <f t="shared" si="2476"/>
        <v>561219</v>
      </c>
      <c r="FE138" s="269" t="str">
        <f t="shared" si="2477"/>
        <v>CUMPLE</v>
      </c>
      <c r="FF138" s="268">
        <f t="shared" si="2478"/>
        <v>594834</v>
      </c>
      <c r="FG138" s="270">
        <f t="shared" si="2479"/>
        <v>1784502</v>
      </c>
      <c r="FH138" s="266">
        <f t="shared" si="2480"/>
        <v>3</v>
      </c>
      <c r="FI138" s="267">
        <v>424399</v>
      </c>
      <c r="FJ138" s="268">
        <f t="shared" si="2481"/>
        <v>424399</v>
      </c>
      <c r="FK138" s="268">
        <f t="shared" si="2482"/>
        <v>551719</v>
      </c>
      <c r="FL138" s="269" t="str">
        <f t="shared" si="2483"/>
        <v>CUMPLE</v>
      </c>
      <c r="FM138" s="268">
        <f t="shared" si="2484"/>
        <v>584765</v>
      </c>
      <c r="FN138" s="270">
        <f t="shared" si="2485"/>
        <v>1754295</v>
      </c>
      <c r="FO138" s="266">
        <f t="shared" si="2486"/>
        <v>3</v>
      </c>
      <c r="FP138" s="267" t="s">
        <v>919</v>
      </c>
      <c r="FQ138" s="268">
        <f t="shared" si="2487"/>
        <v>421040</v>
      </c>
      <c r="FR138" s="268">
        <f t="shared" si="2488"/>
        <v>547352</v>
      </c>
      <c r="FS138" s="269" t="str">
        <f t="shared" si="2489"/>
        <v>CUMPLE</v>
      </c>
      <c r="FT138" s="268">
        <f t="shared" si="2490"/>
        <v>580137</v>
      </c>
      <c r="FU138" s="270">
        <f t="shared" si="2491"/>
        <v>1740411</v>
      </c>
      <c r="FV138" s="266">
        <f t="shared" si="2492"/>
        <v>3</v>
      </c>
      <c r="FW138" s="267">
        <v>428066</v>
      </c>
      <c r="FX138" s="268">
        <f t="shared" si="2493"/>
        <v>428066</v>
      </c>
      <c r="FY138" s="268">
        <f t="shared" si="2494"/>
        <v>556486</v>
      </c>
      <c r="FZ138" s="269" t="str">
        <f t="shared" si="2495"/>
        <v>CUMPLE</v>
      </c>
      <c r="GA138" s="268">
        <f t="shared" si="2496"/>
        <v>589818</v>
      </c>
      <c r="GB138" s="270">
        <f t="shared" si="2497"/>
        <v>1769454</v>
      </c>
      <c r="GC138" s="356">
        <f t="shared" si="2498"/>
        <v>3</v>
      </c>
      <c r="GD138" s="357"/>
      <c r="GE138" s="358">
        <f t="shared" si="2499"/>
        <v>0</v>
      </c>
      <c r="GF138" s="358">
        <f t="shared" si="2500"/>
        <v>0</v>
      </c>
      <c r="GG138" s="359" t="str">
        <f t="shared" si="2501"/>
        <v>CUMPLE</v>
      </c>
      <c r="GH138" s="358">
        <f t="shared" si="2502"/>
        <v>0</v>
      </c>
      <c r="GI138" s="360">
        <f t="shared" si="2503"/>
        <v>0</v>
      </c>
      <c r="GJ138" s="266">
        <f t="shared" si="2504"/>
        <v>3</v>
      </c>
      <c r="GK138" s="196">
        <v>432954</v>
      </c>
      <c r="GL138" s="268">
        <f t="shared" si="2505"/>
        <v>432954</v>
      </c>
      <c r="GM138" s="268">
        <f t="shared" si="2506"/>
        <v>562840</v>
      </c>
      <c r="GN138" s="269" t="str">
        <f t="shared" si="2507"/>
        <v>CUMPLE</v>
      </c>
      <c r="GO138" s="268">
        <f t="shared" si="2508"/>
        <v>596553</v>
      </c>
      <c r="GP138" s="270">
        <f t="shared" si="2509"/>
        <v>1789659</v>
      </c>
      <c r="GQ138" s="266">
        <f t="shared" si="2510"/>
        <v>3</v>
      </c>
      <c r="GR138" s="407">
        <v>433846</v>
      </c>
      <c r="GS138" s="268">
        <f t="shared" si="2511"/>
        <v>433846</v>
      </c>
      <c r="GT138" s="268">
        <f t="shared" si="2512"/>
        <v>564000</v>
      </c>
      <c r="GU138" s="269" t="str">
        <f t="shared" si="2513"/>
        <v>CUMPLE</v>
      </c>
      <c r="GV138" s="268">
        <f t="shared" si="2514"/>
        <v>597782</v>
      </c>
      <c r="GW138" s="270">
        <f t="shared" si="2515"/>
        <v>1793346</v>
      </c>
      <c r="GX138" s="356">
        <f t="shared" si="2516"/>
        <v>3</v>
      </c>
      <c r="GY138" s="357"/>
      <c r="GZ138" s="358">
        <f t="shared" si="2517"/>
        <v>0</v>
      </c>
      <c r="HA138" s="358">
        <f t="shared" si="2518"/>
        <v>0</v>
      </c>
      <c r="HB138" s="359" t="str">
        <f t="shared" si="2519"/>
        <v>CUMPLE</v>
      </c>
      <c r="HC138" s="358">
        <f t="shared" si="2520"/>
        <v>0</v>
      </c>
      <c r="HD138" s="360">
        <f t="shared" si="2521"/>
        <v>0</v>
      </c>
      <c r="HE138" s="266">
        <f t="shared" si="2522"/>
        <v>3</v>
      </c>
      <c r="HF138" s="411">
        <v>429300</v>
      </c>
      <c r="HG138" s="268">
        <f t="shared" si="2523"/>
        <v>429300</v>
      </c>
      <c r="HH138" s="268">
        <f t="shared" si="2524"/>
        <v>558090</v>
      </c>
      <c r="HI138" s="269" t="str">
        <f t="shared" si="2525"/>
        <v>CUMPLE</v>
      </c>
      <c r="HJ138" s="268">
        <f t="shared" si="2526"/>
        <v>591518</v>
      </c>
      <c r="HK138" s="270">
        <f t="shared" si="2527"/>
        <v>1774554</v>
      </c>
      <c r="HL138" s="266">
        <f t="shared" si="2528"/>
        <v>3</v>
      </c>
      <c r="HM138" s="417">
        <v>432890</v>
      </c>
      <c r="HN138" s="268">
        <f t="shared" si="2529"/>
        <v>432890</v>
      </c>
      <c r="HO138" s="268">
        <f t="shared" si="2530"/>
        <v>562757</v>
      </c>
      <c r="HP138" s="269" t="str">
        <f t="shared" si="2531"/>
        <v>CUMPLE</v>
      </c>
      <c r="HQ138" s="268">
        <f t="shared" si="2532"/>
        <v>596464</v>
      </c>
      <c r="HR138" s="270">
        <f t="shared" si="2533"/>
        <v>1789392</v>
      </c>
      <c r="HS138" s="266">
        <f t="shared" si="2534"/>
        <v>3</v>
      </c>
      <c r="HT138" s="196">
        <v>431175</v>
      </c>
      <c r="HU138" s="268">
        <f t="shared" si="2535"/>
        <v>431175</v>
      </c>
      <c r="HV138" s="268">
        <f t="shared" si="2536"/>
        <v>560528</v>
      </c>
      <c r="HW138" s="269" t="str">
        <f t="shared" si="2537"/>
        <v>CUMPLE</v>
      </c>
      <c r="HX138" s="268">
        <f t="shared" si="2538"/>
        <v>594101</v>
      </c>
      <c r="HY138" s="270">
        <f t="shared" si="2539"/>
        <v>1782303</v>
      </c>
      <c r="HZ138" s="356">
        <f t="shared" si="2540"/>
        <v>3</v>
      </c>
      <c r="IA138" s="357"/>
      <c r="IB138" s="358">
        <f t="shared" si="2541"/>
        <v>0</v>
      </c>
      <c r="IC138" s="358">
        <f t="shared" si="2542"/>
        <v>0</v>
      </c>
      <c r="ID138" s="359" t="str">
        <f t="shared" si="2543"/>
        <v>CUMPLE</v>
      </c>
      <c r="IE138" s="358">
        <f t="shared" si="2544"/>
        <v>0</v>
      </c>
      <c r="IF138" s="360">
        <f t="shared" si="2545"/>
        <v>0</v>
      </c>
    </row>
    <row r="139" spans="1:240" ht="30" customHeight="1" x14ac:dyDescent="0.3">
      <c r="A139" s="174"/>
      <c r="B139" s="192">
        <v>11.032</v>
      </c>
      <c r="C139" s="193">
        <v>16999</v>
      </c>
      <c r="D139" s="194" t="s">
        <v>744</v>
      </c>
      <c r="E139" s="193" t="s">
        <v>620</v>
      </c>
      <c r="F139" s="195">
        <v>6</v>
      </c>
      <c r="G139" s="196">
        <v>140978</v>
      </c>
      <c r="H139" s="197">
        <f t="shared" si="2350"/>
        <v>183271</v>
      </c>
      <c r="J139" s="356">
        <f t="shared" si="2351"/>
        <v>6</v>
      </c>
      <c r="K139" s="357"/>
      <c r="L139" s="358">
        <f t="shared" si="1732"/>
        <v>0</v>
      </c>
      <c r="M139" s="358">
        <f t="shared" si="1733"/>
        <v>0</v>
      </c>
      <c r="N139" s="359" t="str">
        <f t="shared" si="2352"/>
        <v>CUMPLE</v>
      </c>
      <c r="O139" s="358">
        <f t="shared" si="2353"/>
        <v>0</v>
      </c>
      <c r="P139" s="360">
        <f t="shared" si="1736"/>
        <v>0</v>
      </c>
      <c r="Q139" s="266">
        <f t="shared" si="2354"/>
        <v>6</v>
      </c>
      <c r="R139" s="267">
        <v>131921</v>
      </c>
      <c r="S139" s="268">
        <f t="shared" si="2355"/>
        <v>131921</v>
      </c>
      <c r="T139" s="268">
        <f t="shared" si="2356"/>
        <v>171497</v>
      </c>
      <c r="U139" s="269" t="str">
        <f t="shared" si="2357"/>
        <v>CUMPLE</v>
      </c>
      <c r="V139" s="268">
        <f t="shared" si="2358"/>
        <v>181769</v>
      </c>
      <c r="W139" s="270">
        <f t="shared" si="2359"/>
        <v>1090614</v>
      </c>
      <c r="X139" s="266">
        <f t="shared" si="2360"/>
        <v>6</v>
      </c>
      <c r="Y139" s="267">
        <v>140900</v>
      </c>
      <c r="Z139" s="268">
        <f t="shared" si="2361"/>
        <v>140900</v>
      </c>
      <c r="AA139" s="268">
        <f t="shared" si="2362"/>
        <v>183170</v>
      </c>
      <c r="AB139" s="269" t="str">
        <f t="shared" si="2363"/>
        <v>CUMPLE</v>
      </c>
      <c r="AC139" s="268">
        <f t="shared" si="2364"/>
        <v>194141</v>
      </c>
      <c r="AD139" s="270">
        <f t="shared" si="2365"/>
        <v>1164846</v>
      </c>
      <c r="AE139" s="266">
        <f t="shared" si="2366"/>
        <v>6</v>
      </c>
      <c r="AF139" s="267">
        <v>130546</v>
      </c>
      <c r="AG139" s="268">
        <f t="shared" si="2367"/>
        <v>130546</v>
      </c>
      <c r="AH139" s="268">
        <f t="shared" si="2368"/>
        <v>169710</v>
      </c>
      <c r="AI139" s="269" t="str">
        <f t="shared" si="2369"/>
        <v>CUMPLE</v>
      </c>
      <c r="AJ139" s="268">
        <f t="shared" si="2370"/>
        <v>179875</v>
      </c>
      <c r="AK139" s="270">
        <f t="shared" si="2371"/>
        <v>1079250</v>
      </c>
      <c r="AL139" s="356">
        <f t="shared" si="2372"/>
        <v>6</v>
      </c>
      <c r="AM139" s="357"/>
      <c r="AN139" s="358">
        <f t="shared" si="2373"/>
        <v>0</v>
      </c>
      <c r="AO139" s="358">
        <f t="shared" si="2374"/>
        <v>0</v>
      </c>
      <c r="AP139" s="359" t="str">
        <f t="shared" si="2375"/>
        <v>CUMPLE</v>
      </c>
      <c r="AQ139" s="358">
        <f t="shared" si="2376"/>
        <v>0</v>
      </c>
      <c r="AR139" s="360">
        <f t="shared" si="2377"/>
        <v>0</v>
      </c>
      <c r="AS139" s="266">
        <f t="shared" si="2378"/>
        <v>6</v>
      </c>
      <c r="AT139" s="434">
        <v>127441</v>
      </c>
      <c r="AU139" s="268">
        <f t="shared" si="2379"/>
        <v>127441</v>
      </c>
      <c r="AV139" s="268">
        <f t="shared" si="2380"/>
        <v>165673</v>
      </c>
      <c r="AW139" s="269" t="str">
        <f t="shared" si="2381"/>
        <v>CUMPLE</v>
      </c>
      <c r="AX139" s="268">
        <f t="shared" si="2382"/>
        <v>175597</v>
      </c>
      <c r="AY139" s="270">
        <f t="shared" si="2383"/>
        <v>1053582</v>
      </c>
      <c r="AZ139" s="266">
        <f t="shared" si="2384"/>
        <v>6</v>
      </c>
      <c r="BA139" s="439">
        <v>134112</v>
      </c>
      <c r="BB139" s="268">
        <f t="shared" si="2385"/>
        <v>134112</v>
      </c>
      <c r="BC139" s="268">
        <f t="shared" si="2386"/>
        <v>174346</v>
      </c>
      <c r="BD139" s="269" t="str">
        <f t="shared" si="2387"/>
        <v>CUMPLE</v>
      </c>
      <c r="BE139" s="268">
        <f t="shared" si="2388"/>
        <v>184788</v>
      </c>
      <c r="BF139" s="270">
        <f t="shared" si="2389"/>
        <v>1108728</v>
      </c>
      <c r="BG139" s="266">
        <f t="shared" si="2390"/>
        <v>6</v>
      </c>
      <c r="BH139" s="196">
        <v>133223</v>
      </c>
      <c r="BI139" s="268">
        <f t="shared" si="2391"/>
        <v>133223</v>
      </c>
      <c r="BJ139" s="268">
        <f t="shared" si="2392"/>
        <v>173190</v>
      </c>
      <c r="BK139" s="269" t="str">
        <f t="shared" si="2393"/>
        <v>CUMPLE</v>
      </c>
      <c r="BL139" s="268">
        <f t="shared" si="2394"/>
        <v>183563</v>
      </c>
      <c r="BM139" s="270">
        <f t="shared" si="2395"/>
        <v>1101378</v>
      </c>
      <c r="BN139" s="266">
        <f t="shared" si="2396"/>
        <v>6</v>
      </c>
      <c r="BO139" s="196">
        <v>127864</v>
      </c>
      <c r="BP139" s="268">
        <f t="shared" si="2397"/>
        <v>127864</v>
      </c>
      <c r="BQ139" s="268">
        <f t="shared" si="2398"/>
        <v>166223</v>
      </c>
      <c r="BR139" s="269" t="str">
        <f t="shared" si="2399"/>
        <v>CUMPLE</v>
      </c>
      <c r="BS139" s="268">
        <f t="shared" si="2400"/>
        <v>176179</v>
      </c>
      <c r="BT139" s="270">
        <f t="shared" si="2401"/>
        <v>1057074</v>
      </c>
      <c r="BU139" s="266">
        <f t="shared" si="2402"/>
        <v>6</v>
      </c>
      <c r="BV139" s="441">
        <v>133943</v>
      </c>
      <c r="BW139" s="268">
        <f t="shared" si="2403"/>
        <v>133943</v>
      </c>
      <c r="BX139" s="268">
        <f t="shared" si="2404"/>
        <v>174126</v>
      </c>
      <c r="BY139" s="269" t="str">
        <f t="shared" si="2405"/>
        <v>CUMPLE</v>
      </c>
      <c r="BZ139" s="268">
        <f t="shared" si="2406"/>
        <v>184556</v>
      </c>
      <c r="CA139" s="270">
        <f t="shared" si="2407"/>
        <v>1107336</v>
      </c>
      <c r="CB139" s="266">
        <f t="shared" si="2408"/>
        <v>6</v>
      </c>
      <c r="CC139" s="267">
        <v>130685</v>
      </c>
      <c r="CD139" s="268">
        <f t="shared" si="2409"/>
        <v>130685</v>
      </c>
      <c r="CE139" s="268">
        <f t="shared" si="2410"/>
        <v>169891</v>
      </c>
      <c r="CF139" s="269" t="str">
        <f t="shared" si="2411"/>
        <v>CUMPLE</v>
      </c>
      <c r="CG139" s="268">
        <f t="shared" si="2412"/>
        <v>180066</v>
      </c>
      <c r="CH139" s="270">
        <f t="shared" si="2413"/>
        <v>1080396</v>
      </c>
      <c r="CI139" s="266">
        <f t="shared" si="2414"/>
        <v>6</v>
      </c>
      <c r="CJ139" s="267">
        <v>134775</v>
      </c>
      <c r="CK139" s="268">
        <f t="shared" si="2415"/>
        <v>134775</v>
      </c>
      <c r="CL139" s="268">
        <f t="shared" si="2416"/>
        <v>175208</v>
      </c>
      <c r="CM139" s="269" t="str">
        <f t="shared" si="2417"/>
        <v>CUMPLE</v>
      </c>
      <c r="CN139" s="268">
        <f t="shared" si="2418"/>
        <v>185702</v>
      </c>
      <c r="CO139" s="270">
        <f t="shared" si="2419"/>
        <v>1114212</v>
      </c>
      <c r="CP139" s="266">
        <f t="shared" si="2420"/>
        <v>6</v>
      </c>
      <c r="CQ139" s="267">
        <v>133111</v>
      </c>
      <c r="CR139" s="268">
        <f t="shared" si="2421"/>
        <v>133111</v>
      </c>
      <c r="CS139" s="268">
        <f t="shared" si="2422"/>
        <v>173044</v>
      </c>
      <c r="CT139" s="269" t="str">
        <f t="shared" si="2423"/>
        <v>CUMPLE</v>
      </c>
      <c r="CU139" s="268">
        <f t="shared" si="2424"/>
        <v>183409</v>
      </c>
      <c r="CV139" s="270">
        <f t="shared" si="2425"/>
        <v>1100454</v>
      </c>
      <c r="CW139" s="266">
        <f t="shared" si="2426"/>
        <v>6</v>
      </c>
      <c r="CX139" s="196">
        <v>133926</v>
      </c>
      <c r="CY139" s="268">
        <f t="shared" si="2427"/>
        <v>133926</v>
      </c>
      <c r="CZ139" s="268">
        <f t="shared" si="2428"/>
        <v>174104</v>
      </c>
      <c r="DA139" s="269" t="str">
        <f t="shared" si="2429"/>
        <v>CUMPLE</v>
      </c>
      <c r="DB139" s="268">
        <f t="shared" si="2430"/>
        <v>184532</v>
      </c>
      <c r="DC139" s="270">
        <f t="shared" si="2431"/>
        <v>1107192</v>
      </c>
      <c r="DD139" s="266">
        <f t="shared" si="2432"/>
        <v>6</v>
      </c>
      <c r="DE139" s="267">
        <v>130094</v>
      </c>
      <c r="DF139" s="268">
        <f t="shared" si="2433"/>
        <v>130094</v>
      </c>
      <c r="DG139" s="268">
        <f t="shared" si="2434"/>
        <v>169122</v>
      </c>
      <c r="DH139" s="269" t="str">
        <f t="shared" si="2435"/>
        <v>CUMPLE</v>
      </c>
      <c r="DI139" s="268">
        <f t="shared" si="2436"/>
        <v>179252</v>
      </c>
      <c r="DJ139" s="270">
        <f t="shared" si="2437"/>
        <v>1075512</v>
      </c>
      <c r="DK139" s="266">
        <f t="shared" si="2438"/>
        <v>6</v>
      </c>
      <c r="DL139" s="267">
        <v>133506</v>
      </c>
      <c r="DM139" s="268">
        <f t="shared" si="2439"/>
        <v>133506</v>
      </c>
      <c r="DN139" s="268">
        <f t="shared" si="2440"/>
        <v>173558</v>
      </c>
      <c r="DO139" s="269" t="str">
        <f t="shared" si="2441"/>
        <v>CUMPLE</v>
      </c>
      <c r="DP139" s="268">
        <f t="shared" si="2442"/>
        <v>183953</v>
      </c>
      <c r="DQ139" s="270">
        <f t="shared" si="2443"/>
        <v>1103718</v>
      </c>
      <c r="DR139" s="356">
        <f t="shared" si="2444"/>
        <v>6</v>
      </c>
      <c r="DS139" s="357"/>
      <c r="DT139" s="358">
        <f t="shared" si="2445"/>
        <v>0</v>
      </c>
      <c r="DU139" s="358">
        <f t="shared" si="2446"/>
        <v>0</v>
      </c>
      <c r="DV139" s="359" t="str">
        <f t="shared" si="2447"/>
        <v>CUMPLE</v>
      </c>
      <c r="DW139" s="358">
        <f t="shared" si="2448"/>
        <v>0</v>
      </c>
      <c r="DX139" s="360">
        <f t="shared" si="2449"/>
        <v>0</v>
      </c>
      <c r="DY139" s="356">
        <f t="shared" si="2450"/>
        <v>6</v>
      </c>
      <c r="DZ139" s="357"/>
      <c r="EA139" s="358">
        <f t="shared" si="2451"/>
        <v>0</v>
      </c>
      <c r="EB139" s="358">
        <f t="shared" si="2452"/>
        <v>0</v>
      </c>
      <c r="EC139" s="359" t="str">
        <f t="shared" si="2453"/>
        <v>CUMPLE</v>
      </c>
      <c r="ED139" s="358">
        <f t="shared" si="2454"/>
        <v>0</v>
      </c>
      <c r="EE139" s="360">
        <f t="shared" si="2455"/>
        <v>0</v>
      </c>
      <c r="EF139" s="266">
        <f t="shared" si="2456"/>
        <v>6</v>
      </c>
      <c r="EG139" s="267">
        <v>129939</v>
      </c>
      <c r="EH139" s="268">
        <f t="shared" si="2457"/>
        <v>129939</v>
      </c>
      <c r="EI139" s="268">
        <f t="shared" si="2458"/>
        <v>168921</v>
      </c>
      <c r="EJ139" s="269" t="str">
        <f t="shared" si="2459"/>
        <v>CUMPLE</v>
      </c>
      <c r="EK139" s="268">
        <f t="shared" si="2460"/>
        <v>179039</v>
      </c>
      <c r="EL139" s="270">
        <f t="shared" si="2461"/>
        <v>1074234</v>
      </c>
      <c r="EM139" s="356">
        <f t="shared" si="2462"/>
        <v>6</v>
      </c>
      <c r="EN139" s="357"/>
      <c r="EO139" s="358">
        <f t="shared" si="2463"/>
        <v>0</v>
      </c>
      <c r="EP139" s="358">
        <f t="shared" si="2464"/>
        <v>0</v>
      </c>
      <c r="EQ139" s="359" t="str">
        <f t="shared" si="2465"/>
        <v>CUMPLE</v>
      </c>
      <c r="ER139" s="358">
        <f t="shared" si="2466"/>
        <v>0</v>
      </c>
      <c r="ES139" s="360">
        <f t="shared" si="2467"/>
        <v>0</v>
      </c>
      <c r="ET139" s="266">
        <f t="shared" si="2468"/>
        <v>6</v>
      </c>
      <c r="EU139" s="267">
        <v>136749</v>
      </c>
      <c r="EV139" s="268">
        <f t="shared" si="2469"/>
        <v>136749</v>
      </c>
      <c r="EW139" s="268">
        <f t="shared" si="2470"/>
        <v>177774</v>
      </c>
      <c r="EX139" s="269" t="str">
        <f t="shared" si="2471"/>
        <v>CUMPLE</v>
      </c>
      <c r="EY139" s="268">
        <f t="shared" si="2472"/>
        <v>188422</v>
      </c>
      <c r="EZ139" s="270">
        <f t="shared" si="2473"/>
        <v>1130532</v>
      </c>
      <c r="FA139" s="266">
        <f t="shared" si="2474"/>
        <v>6</v>
      </c>
      <c r="FB139" s="196">
        <v>133746</v>
      </c>
      <c r="FC139" s="268">
        <f t="shared" si="2475"/>
        <v>133746</v>
      </c>
      <c r="FD139" s="268">
        <f t="shared" si="2476"/>
        <v>173870</v>
      </c>
      <c r="FE139" s="269" t="str">
        <f t="shared" si="2477"/>
        <v>CUMPLE</v>
      </c>
      <c r="FF139" s="268">
        <f t="shared" si="2478"/>
        <v>184284</v>
      </c>
      <c r="FG139" s="270">
        <f t="shared" si="2479"/>
        <v>1105704</v>
      </c>
      <c r="FH139" s="266">
        <f t="shared" si="2480"/>
        <v>6</v>
      </c>
      <c r="FI139" s="267">
        <v>131482</v>
      </c>
      <c r="FJ139" s="268">
        <f t="shared" si="2481"/>
        <v>131482</v>
      </c>
      <c r="FK139" s="268">
        <f t="shared" si="2482"/>
        <v>170927</v>
      </c>
      <c r="FL139" s="269" t="str">
        <f t="shared" si="2483"/>
        <v>CUMPLE</v>
      </c>
      <c r="FM139" s="268">
        <f t="shared" si="2484"/>
        <v>181165</v>
      </c>
      <c r="FN139" s="270">
        <f t="shared" si="2485"/>
        <v>1086990</v>
      </c>
      <c r="FO139" s="266">
        <f t="shared" si="2486"/>
        <v>6</v>
      </c>
      <c r="FP139" s="267" t="s">
        <v>920</v>
      </c>
      <c r="FQ139" s="268">
        <f t="shared" si="2487"/>
        <v>130441</v>
      </c>
      <c r="FR139" s="268">
        <f t="shared" si="2488"/>
        <v>169573</v>
      </c>
      <c r="FS139" s="269" t="str">
        <f t="shared" si="2489"/>
        <v>CUMPLE</v>
      </c>
      <c r="FT139" s="268">
        <f t="shared" si="2490"/>
        <v>179730</v>
      </c>
      <c r="FU139" s="270">
        <f t="shared" si="2491"/>
        <v>1078380</v>
      </c>
      <c r="FV139" s="266">
        <f t="shared" si="2492"/>
        <v>6</v>
      </c>
      <c r="FW139" s="267">
        <v>132618</v>
      </c>
      <c r="FX139" s="268">
        <f t="shared" si="2493"/>
        <v>132618</v>
      </c>
      <c r="FY139" s="268">
        <f t="shared" si="2494"/>
        <v>172403</v>
      </c>
      <c r="FZ139" s="269" t="str">
        <f t="shared" si="2495"/>
        <v>CUMPLE</v>
      </c>
      <c r="GA139" s="268">
        <f t="shared" si="2496"/>
        <v>182730</v>
      </c>
      <c r="GB139" s="270">
        <f t="shared" si="2497"/>
        <v>1096380</v>
      </c>
      <c r="GC139" s="356">
        <f t="shared" si="2498"/>
        <v>6</v>
      </c>
      <c r="GD139" s="357"/>
      <c r="GE139" s="358">
        <f t="shared" si="2499"/>
        <v>0</v>
      </c>
      <c r="GF139" s="358">
        <f t="shared" si="2500"/>
        <v>0</v>
      </c>
      <c r="GG139" s="359" t="str">
        <f t="shared" si="2501"/>
        <v>CUMPLE</v>
      </c>
      <c r="GH139" s="358">
        <f t="shared" si="2502"/>
        <v>0</v>
      </c>
      <c r="GI139" s="360">
        <f t="shared" si="2503"/>
        <v>0</v>
      </c>
      <c r="GJ139" s="266">
        <f t="shared" si="2504"/>
        <v>6</v>
      </c>
      <c r="GK139" s="196">
        <v>134132</v>
      </c>
      <c r="GL139" s="268">
        <f t="shared" si="2505"/>
        <v>134132</v>
      </c>
      <c r="GM139" s="268">
        <f t="shared" si="2506"/>
        <v>174372</v>
      </c>
      <c r="GN139" s="269" t="str">
        <f t="shared" si="2507"/>
        <v>CUMPLE</v>
      </c>
      <c r="GO139" s="268">
        <f t="shared" si="2508"/>
        <v>184816</v>
      </c>
      <c r="GP139" s="270">
        <f t="shared" si="2509"/>
        <v>1108896</v>
      </c>
      <c r="GQ139" s="266">
        <f t="shared" si="2510"/>
        <v>6</v>
      </c>
      <c r="GR139" s="407">
        <v>134408</v>
      </c>
      <c r="GS139" s="268">
        <f t="shared" si="2511"/>
        <v>134408</v>
      </c>
      <c r="GT139" s="268">
        <f t="shared" si="2512"/>
        <v>174730</v>
      </c>
      <c r="GU139" s="269" t="str">
        <f t="shared" si="2513"/>
        <v>CUMPLE</v>
      </c>
      <c r="GV139" s="268">
        <f t="shared" si="2514"/>
        <v>185196</v>
      </c>
      <c r="GW139" s="270">
        <f t="shared" si="2515"/>
        <v>1111176</v>
      </c>
      <c r="GX139" s="356">
        <f t="shared" si="2516"/>
        <v>6</v>
      </c>
      <c r="GY139" s="357"/>
      <c r="GZ139" s="358">
        <f t="shared" si="2517"/>
        <v>0</v>
      </c>
      <c r="HA139" s="358">
        <f t="shared" si="2518"/>
        <v>0</v>
      </c>
      <c r="HB139" s="359" t="str">
        <f t="shared" si="2519"/>
        <v>CUMPLE</v>
      </c>
      <c r="HC139" s="358">
        <f t="shared" si="2520"/>
        <v>0</v>
      </c>
      <c r="HD139" s="360">
        <f t="shared" si="2521"/>
        <v>0</v>
      </c>
      <c r="HE139" s="266">
        <f t="shared" si="2522"/>
        <v>6</v>
      </c>
      <c r="HF139" s="411">
        <v>133000</v>
      </c>
      <c r="HG139" s="268">
        <f t="shared" si="2523"/>
        <v>133000</v>
      </c>
      <c r="HH139" s="268">
        <f t="shared" si="2524"/>
        <v>172900</v>
      </c>
      <c r="HI139" s="269" t="str">
        <f t="shared" si="2525"/>
        <v>CUMPLE</v>
      </c>
      <c r="HJ139" s="268">
        <f t="shared" si="2526"/>
        <v>183256</v>
      </c>
      <c r="HK139" s="270">
        <f t="shared" si="2527"/>
        <v>1099536</v>
      </c>
      <c r="HL139" s="266">
        <f t="shared" si="2528"/>
        <v>6</v>
      </c>
      <c r="HM139" s="417">
        <v>134112</v>
      </c>
      <c r="HN139" s="268">
        <f t="shared" si="2529"/>
        <v>134112</v>
      </c>
      <c r="HO139" s="268">
        <f t="shared" si="2530"/>
        <v>174346</v>
      </c>
      <c r="HP139" s="269" t="str">
        <f t="shared" si="2531"/>
        <v>CUMPLE</v>
      </c>
      <c r="HQ139" s="268">
        <f t="shared" si="2532"/>
        <v>184788</v>
      </c>
      <c r="HR139" s="270">
        <f t="shared" si="2533"/>
        <v>1108728</v>
      </c>
      <c r="HS139" s="266">
        <f t="shared" si="2534"/>
        <v>6</v>
      </c>
      <c r="HT139" s="196">
        <v>133581</v>
      </c>
      <c r="HU139" s="268">
        <f t="shared" si="2535"/>
        <v>133581</v>
      </c>
      <c r="HV139" s="268">
        <f t="shared" si="2536"/>
        <v>173655</v>
      </c>
      <c r="HW139" s="269" t="str">
        <f t="shared" si="2537"/>
        <v>CUMPLE</v>
      </c>
      <c r="HX139" s="268">
        <f t="shared" si="2538"/>
        <v>184057</v>
      </c>
      <c r="HY139" s="270">
        <f t="shared" si="2539"/>
        <v>1104342</v>
      </c>
      <c r="HZ139" s="356">
        <f t="shared" si="2540"/>
        <v>6</v>
      </c>
      <c r="IA139" s="357"/>
      <c r="IB139" s="358">
        <f t="shared" si="2541"/>
        <v>0</v>
      </c>
      <c r="IC139" s="358">
        <f t="shared" si="2542"/>
        <v>0</v>
      </c>
      <c r="ID139" s="359" t="str">
        <f t="shared" si="2543"/>
        <v>CUMPLE</v>
      </c>
      <c r="IE139" s="358">
        <f t="shared" si="2544"/>
        <v>0</v>
      </c>
      <c r="IF139" s="360">
        <f t="shared" si="2545"/>
        <v>0</v>
      </c>
    </row>
    <row r="140" spans="1:240" ht="30" customHeight="1" x14ac:dyDescent="0.3">
      <c r="A140" s="174"/>
      <c r="B140" s="192">
        <v>11.034000000000001</v>
      </c>
      <c r="C140" s="193">
        <v>14617</v>
      </c>
      <c r="D140" s="194" t="s">
        <v>745</v>
      </c>
      <c r="E140" s="193" t="s">
        <v>615</v>
      </c>
      <c r="F140" s="195">
        <v>2</v>
      </c>
      <c r="G140" s="196">
        <v>134794</v>
      </c>
      <c r="H140" s="197">
        <f t="shared" si="2350"/>
        <v>175232</v>
      </c>
      <c r="J140" s="356">
        <f t="shared" si="2351"/>
        <v>2</v>
      </c>
      <c r="K140" s="357"/>
      <c r="L140" s="358">
        <f t="shared" si="1732"/>
        <v>0</v>
      </c>
      <c r="M140" s="358">
        <f t="shared" si="1733"/>
        <v>0</v>
      </c>
      <c r="N140" s="359" t="str">
        <f t="shared" si="2352"/>
        <v>CUMPLE</v>
      </c>
      <c r="O140" s="358">
        <f t="shared" ref="O140:O165" si="2546">ROUND(L140*(1+K$181+K$182+K$183+K$188),0)</f>
        <v>0</v>
      </c>
      <c r="P140" s="360">
        <f t="shared" si="1736"/>
        <v>0</v>
      </c>
      <c r="Q140" s="266">
        <f t="shared" si="2354"/>
        <v>2</v>
      </c>
      <c r="R140" s="267">
        <v>126134</v>
      </c>
      <c r="S140" s="268">
        <f t="shared" si="2355"/>
        <v>126134</v>
      </c>
      <c r="T140" s="268">
        <f t="shared" si="2356"/>
        <v>163974</v>
      </c>
      <c r="U140" s="269" t="str">
        <f t="shared" si="2357"/>
        <v>CUMPLE</v>
      </c>
      <c r="V140" s="268">
        <f t="shared" ref="V140:V165" si="2547">ROUND(S140*(1+R$181+R$182+R$183+R$188),0)</f>
        <v>173796</v>
      </c>
      <c r="W140" s="270">
        <f t="shared" si="2359"/>
        <v>347592</v>
      </c>
      <c r="X140" s="266">
        <f t="shared" si="2360"/>
        <v>2</v>
      </c>
      <c r="Y140" s="267">
        <v>134700</v>
      </c>
      <c r="Z140" s="268">
        <f t="shared" si="2361"/>
        <v>134700</v>
      </c>
      <c r="AA140" s="268">
        <f t="shared" si="2362"/>
        <v>175110</v>
      </c>
      <c r="AB140" s="269" t="str">
        <f t="shared" si="2363"/>
        <v>CUMPLE</v>
      </c>
      <c r="AC140" s="268">
        <f t="shared" ref="AC140:AC165" si="2548">ROUND(Z140*(1+Y$181+Y$182+Y$183+Y$188),0)</f>
        <v>185599</v>
      </c>
      <c r="AD140" s="270">
        <f t="shared" si="2365"/>
        <v>371198</v>
      </c>
      <c r="AE140" s="266">
        <f t="shared" si="2366"/>
        <v>2</v>
      </c>
      <c r="AF140" s="267">
        <v>124819</v>
      </c>
      <c r="AG140" s="268">
        <f t="shared" si="2367"/>
        <v>124819</v>
      </c>
      <c r="AH140" s="268">
        <f t="shared" si="2368"/>
        <v>162265</v>
      </c>
      <c r="AI140" s="269" t="str">
        <f t="shared" si="2369"/>
        <v>CUMPLE</v>
      </c>
      <c r="AJ140" s="268">
        <f t="shared" ref="AJ140:AJ165" si="2549">ROUND(AG140*(1+AF$181+AF$182+AF$183+AF$188),0)</f>
        <v>171984</v>
      </c>
      <c r="AK140" s="270">
        <f t="shared" si="2371"/>
        <v>343968</v>
      </c>
      <c r="AL140" s="356">
        <f t="shared" si="2372"/>
        <v>2</v>
      </c>
      <c r="AM140" s="357"/>
      <c r="AN140" s="358">
        <f t="shared" si="2373"/>
        <v>0</v>
      </c>
      <c r="AO140" s="358">
        <f t="shared" si="2374"/>
        <v>0</v>
      </c>
      <c r="AP140" s="359" t="str">
        <f t="shared" si="2375"/>
        <v>CUMPLE</v>
      </c>
      <c r="AQ140" s="358">
        <f t="shared" ref="AQ140:AQ165" si="2550">ROUND(AN140*(1+AM$181+AM$182+AM$183+AM$188),0)</f>
        <v>0</v>
      </c>
      <c r="AR140" s="360">
        <f t="shared" si="2377"/>
        <v>0</v>
      </c>
      <c r="AS140" s="266">
        <f t="shared" si="2378"/>
        <v>2</v>
      </c>
      <c r="AT140" s="434">
        <v>121851</v>
      </c>
      <c r="AU140" s="268">
        <f t="shared" si="2379"/>
        <v>121851</v>
      </c>
      <c r="AV140" s="268">
        <f t="shared" si="2380"/>
        <v>158406</v>
      </c>
      <c r="AW140" s="269" t="str">
        <f t="shared" si="2381"/>
        <v>CUMPLE</v>
      </c>
      <c r="AX140" s="268">
        <f t="shared" ref="AX140:AX165" si="2551">ROUND(AU140*(1+AT$181+AT$182+AT$183+AT$188),0)</f>
        <v>167894</v>
      </c>
      <c r="AY140" s="270">
        <f t="shared" si="2383"/>
        <v>335788</v>
      </c>
      <c r="AZ140" s="266">
        <f t="shared" si="2384"/>
        <v>2</v>
      </c>
      <c r="BA140" s="439">
        <v>128230</v>
      </c>
      <c r="BB140" s="268">
        <f t="shared" si="2385"/>
        <v>128230</v>
      </c>
      <c r="BC140" s="268">
        <f t="shared" si="2386"/>
        <v>166699</v>
      </c>
      <c r="BD140" s="269" t="str">
        <f t="shared" si="2387"/>
        <v>CUMPLE</v>
      </c>
      <c r="BE140" s="268">
        <f t="shared" ref="BE140:BE165" si="2552">ROUND(BB140*(1+BA$181+BA$182+BA$183+BA$188),0)</f>
        <v>176684</v>
      </c>
      <c r="BF140" s="270">
        <f t="shared" si="2389"/>
        <v>353368</v>
      </c>
      <c r="BG140" s="266">
        <f t="shared" si="2390"/>
        <v>2</v>
      </c>
      <c r="BH140" s="196">
        <v>127379</v>
      </c>
      <c r="BI140" s="268">
        <f t="shared" si="2391"/>
        <v>127379</v>
      </c>
      <c r="BJ140" s="268">
        <f t="shared" si="2392"/>
        <v>165593</v>
      </c>
      <c r="BK140" s="269" t="str">
        <f t="shared" si="2393"/>
        <v>CUMPLE</v>
      </c>
      <c r="BL140" s="268">
        <f t="shared" ref="BL140:BL165" si="2553">ROUND(BI140*(1+BH$181+BH$182+BH$183+BH$188),0)</f>
        <v>175511</v>
      </c>
      <c r="BM140" s="270">
        <f t="shared" si="2395"/>
        <v>351022</v>
      </c>
      <c r="BN140" s="266">
        <f t="shared" si="2396"/>
        <v>2</v>
      </c>
      <c r="BO140" s="196">
        <v>122255</v>
      </c>
      <c r="BP140" s="268">
        <f t="shared" si="2397"/>
        <v>122255</v>
      </c>
      <c r="BQ140" s="268">
        <f t="shared" si="2398"/>
        <v>158932</v>
      </c>
      <c r="BR140" s="269" t="str">
        <f t="shared" si="2399"/>
        <v>CUMPLE</v>
      </c>
      <c r="BS140" s="268">
        <f t="shared" ref="BS140:BS165" si="2554">ROUND(BP140*(1+BO$181+BO$182+BO$183+BO$188),0)</f>
        <v>168451</v>
      </c>
      <c r="BT140" s="270">
        <f t="shared" si="2401"/>
        <v>336902</v>
      </c>
      <c r="BU140" s="266">
        <f t="shared" si="2402"/>
        <v>2</v>
      </c>
      <c r="BV140" s="441">
        <v>128068</v>
      </c>
      <c r="BW140" s="268">
        <f t="shared" si="2403"/>
        <v>128068</v>
      </c>
      <c r="BX140" s="268">
        <f t="shared" si="2404"/>
        <v>166488</v>
      </c>
      <c r="BY140" s="269" t="str">
        <f t="shared" si="2405"/>
        <v>CUMPLE</v>
      </c>
      <c r="BZ140" s="268">
        <f t="shared" ref="BZ140:BZ165" si="2555">ROUND(BW140*(1+BV$181+BV$182+BV$183+BV$188),0)</f>
        <v>176461</v>
      </c>
      <c r="CA140" s="270">
        <f t="shared" si="2407"/>
        <v>352922</v>
      </c>
      <c r="CB140" s="266">
        <f t="shared" si="2408"/>
        <v>2</v>
      </c>
      <c r="CC140" s="267">
        <v>124952</v>
      </c>
      <c r="CD140" s="268">
        <f t="shared" si="2409"/>
        <v>124952</v>
      </c>
      <c r="CE140" s="268">
        <f t="shared" si="2410"/>
        <v>162438</v>
      </c>
      <c r="CF140" s="269" t="str">
        <f t="shared" si="2411"/>
        <v>CUMPLE</v>
      </c>
      <c r="CG140" s="268">
        <f t="shared" ref="CG140:CG165" si="2556">ROUND(CD140*(1+CC$181+CC$182+CC$183+CC$188),0)</f>
        <v>172167</v>
      </c>
      <c r="CH140" s="270">
        <f t="shared" si="2413"/>
        <v>344334</v>
      </c>
      <c r="CI140" s="266">
        <f t="shared" si="2414"/>
        <v>2</v>
      </c>
      <c r="CJ140" s="267">
        <v>128863</v>
      </c>
      <c r="CK140" s="268">
        <f t="shared" si="2415"/>
        <v>128863</v>
      </c>
      <c r="CL140" s="268">
        <f t="shared" si="2416"/>
        <v>167522</v>
      </c>
      <c r="CM140" s="269" t="str">
        <f t="shared" si="2417"/>
        <v>CUMPLE</v>
      </c>
      <c r="CN140" s="268">
        <f t="shared" ref="CN140:CN165" si="2557">ROUND(CK140*(1+CJ$181+CJ$182+CJ$183+CJ$188),0)</f>
        <v>177556</v>
      </c>
      <c r="CO140" s="270">
        <f t="shared" si="2419"/>
        <v>355112</v>
      </c>
      <c r="CP140" s="266">
        <f t="shared" si="2420"/>
        <v>2</v>
      </c>
      <c r="CQ140" s="267">
        <v>127272</v>
      </c>
      <c r="CR140" s="268">
        <f t="shared" si="2421"/>
        <v>127272</v>
      </c>
      <c r="CS140" s="268">
        <f t="shared" si="2422"/>
        <v>165454</v>
      </c>
      <c r="CT140" s="269" t="str">
        <f t="shared" si="2423"/>
        <v>CUMPLE</v>
      </c>
      <c r="CU140" s="268">
        <f t="shared" ref="CU140:CU165" si="2558">ROUND(CR140*(1+CQ$181+CQ$182+CQ$183+CQ$188),0)</f>
        <v>175364</v>
      </c>
      <c r="CV140" s="270">
        <f t="shared" si="2425"/>
        <v>350728</v>
      </c>
      <c r="CW140" s="266">
        <f t="shared" si="2426"/>
        <v>2</v>
      </c>
      <c r="CX140" s="196">
        <v>128051</v>
      </c>
      <c r="CY140" s="268">
        <f t="shared" si="2427"/>
        <v>128051</v>
      </c>
      <c r="CZ140" s="268">
        <f t="shared" si="2428"/>
        <v>166466</v>
      </c>
      <c r="DA140" s="269" t="str">
        <f t="shared" si="2429"/>
        <v>CUMPLE</v>
      </c>
      <c r="DB140" s="268">
        <f t="shared" ref="DB140:DB165" si="2559">ROUND(CY140*(1+CX$181+CX$182+CX$183+CX$188),0)</f>
        <v>176437</v>
      </c>
      <c r="DC140" s="270">
        <f t="shared" si="2431"/>
        <v>352874</v>
      </c>
      <c r="DD140" s="266">
        <f t="shared" si="2432"/>
        <v>2</v>
      </c>
      <c r="DE140" s="267">
        <v>124388</v>
      </c>
      <c r="DF140" s="268">
        <f t="shared" si="2433"/>
        <v>124388</v>
      </c>
      <c r="DG140" s="268">
        <f t="shared" si="2434"/>
        <v>161704</v>
      </c>
      <c r="DH140" s="269" t="str">
        <f t="shared" si="2435"/>
        <v>CUMPLE</v>
      </c>
      <c r="DI140" s="268">
        <f t="shared" ref="DI140:DI165" si="2560">ROUND(DF140*(1+DE$181+DE$182+DE$183+DE$188),0)</f>
        <v>171390</v>
      </c>
      <c r="DJ140" s="270">
        <f t="shared" si="2437"/>
        <v>342780</v>
      </c>
      <c r="DK140" s="266">
        <f t="shared" si="2438"/>
        <v>2</v>
      </c>
      <c r="DL140" s="267">
        <v>127650</v>
      </c>
      <c r="DM140" s="268">
        <f t="shared" si="2439"/>
        <v>127650</v>
      </c>
      <c r="DN140" s="268">
        <f t="shared" si="2440"/>
        <v>165945</v>
      </c>
      <c r="DO140" s="269" t="str">
        <f t="shared" si="2441"/>
        <v>CUMPLE</v>
      </c>
      <c r="DP140" s="268">
        <f t="shared" ref="DP140:DP165" si="2561">ROUND(DM140*(1+DL$181+DL$182+DL$183+DL$188),0)</f>
        <v>175885</v>
      </c>
      <c r="DQ140" s="270">
        <f t="shared" si="2443"/>
        <v>351770</v>
      </c>
      <c r="DR140" s="356">
        <f t="shared" si="2444"/>
        <v>2</v>
      </c>
      <c r="DS140" s="357"/>
      <c r="DT140" s="358">
        <f t="shared" si="2445"/>
        <v>0</v>
      </c>
      <c r="DU140" s="358">
        <f t="shared" si="2446"/>
        <v>0</v>
      </c>
      <c r="DV140" s="359" t="str">
        <f t="shared" si="2447"/>
        <v>CUMPLE</v>
      </c>
      <c r="DW140" s="358">
        <f t="shared" ref="DW140:DW165" si="2562">ROUND(DT140*(1+DS$181+DS$182+DS$183+DS$188),0)</f>
        <v>0</v>
      </c>
      <c r="DX140" s="360">
        <f t="shared" si="2449"/>
        <v>0</v>
      </c>
      <c r="DY140" s="356">
        <f t="shared" si="2450"/>
        <v>2</v>
      </c>
      <c r="DZ140" s="357"/>
      <c r="EA140" s="358">
        <f t="shared" si="2451"/>
        <v>0</v>
      </c>
      <c r="EB140" s="358">
        <f t="shared" si="2452"/>
        <v>0</v>
      </c>
      <c r="EC140" s="359" t="str">
        <f t="shared" si="2453"/>
        <v>CUMPLE</v>
      </c>
      <c r="ED140" s="358">
        <f t="shared" ref="ED140:ED165" si="2563">ROUND(EA140*(1+DZ$181+DZ$182+DZ$183+DZ$188),0)</f>
        <v>0</v>
      </c>
      <c r="EE140" s="360">
        <f t="shared" si="2455"/>
        <v>0</v>
      </c>
      <c r="EF140" s="266">
        <f t="shared" si="2456"/>
        <v>2</v>
      </c>
      <c r="EG140" s="267">
        <v>124240</v>
      </c>
      <c r="EH140" s="268">
        <f t="shared" si="2457"/>
        <v>124240</v>
      </c>
      <c r="EI140" s="268">
        <f t="shared" si="2458"/>
        <v>161512</v>
      </c>
      <c r="EJ140" s="269" t="str">
        <f t="shared" si="2459"/>
        <v>CUMPLE</v>
      </c>
      <c r="EK140" s="268">
        <f t="shared" ref="EK140:EK165" si="2564">ROUND(EH140*(1+EG$181+EG$182+EG$183+EG$188),0)</f>
        <v>171186</v>
      </c>
      <c r="EL140" s="270">
        <f t="shared" si="2461"/>
        <v>342372</v>
      </c>
      <c r="EM140" s="356">
        <f t="shared" si="2462"/>
        <v>2</v>
      </c>
      <c r="EN140" s="357"/>
      <c r="EO140" s="358">
        <f t="shared" si="2463"/>
        <v>0</v>
      </c>
      <c r="EP140" s="358">
        <f t="shared" si="2464"/>
        <v>0</v>
      </c>
      <c r="EQ140" s="359" t="str">
        <f t="shared" si="2465"/>
        <v>CUMPLE</v>
      </c>
      <c r="ER140" s="358">
        <f t="shared" ref="ER140:ER165" si="2565">ROUND(EO140*(1+EN$181+EN$182+EN$183+EN$188),0)</f>
        <v>0</v>
      </c>
      <c r="ES140" s="360">
        <f t="shared" si="2467"/>
        <v>0</v>
      </c>
      <c r="ET140" s="266">
        <f t="shared" si="2468"/>
        <v>2</v>
      </c>
      <c r="EU140" s="267">
        <v>130750</v>
      </c>
      <c r="EV140" s="268">
        <f t="shared" si="2469"/>
        <v>130750</v>
      </c>
      <c r="EW140" s="268">
        <f t="shared" si="2470"/>
        <v>169975</v>
      </c>
      <c r="EX140" s="269" t="str">
        <f t="shared" si="2471"/>
        <v>CUMPLE</v>
      </c>
      <c r="EY140" s="268">
        <f t="shared" ref="EY140:EY165" si="2566">ROUND(EV140*(1+EU$181+EU$182+EU$183+EU$188),0)</f>
        <v>180156</v>
      </c>
      <c r="EZ140" s="270">
        <f t="shared" si="2473"/>
        <v>360312</v>
      </c>
      <c r="FA140" s="266">
        <f t="shared" si="2474"/>
        <v>2</v>
      </c>
      <c r="FB140" s="196">
        <v>127879</v>
      </c>
      <c r="FC140" s="268">
        <f t="shared" si="2475"/>
        <v>127879</v>
      </c>
      <c r="FD140" s="268">
        <f t="shared" si="2476"/>
        <v>166243</v>
      </c>
      <c r="FE140" s="269" t="str">
        <f t="shared" si="2477"/>
        <v>CUMPLE</v>
      </c>
      <c r="FF140" s="268">
        <f t="shared" ref="FF140:FF165" si="2567">ROUND(FC140*(1+FB$181+FB$182+FB$183+FB$188),0)</f>
        <v>176200</v>
      </c>
      <c r="FG140" s="270">
        <f t="shared" si="2479"/>
        <v>352400</v>
      </c>
      <c r="FH140" s="266">
        <f t="shared" si="2480"/>
        <v>2</v>
      </c>
      <c r="FI140" s="267">
        <v>125714</v>
      </c>
      <c r="FJ140" s="268">
        <f t="shared" si="2481"/>
        <v>125714</v>
      </c>
      <c r="FK140" s="268">
        <f t="shared" si="2482"/>
        <v>163428</v>
      </c>
      <c r="FL140" s="269" t="str">
        <f t="shared" si="2483"/>
        <v>CUMPLE</v>
      </c>
      <c r="FM140" s="268">
        <f t="shared" ref="FM140:FM165" si="2568">ROUND(FJ140*(1+FI$181+FI$182+FI$183+FI$188),0)</f>
        <v>173217</v>
      </c>
      <c r="FN140" s="270">
        <f t="shared" si="2485"/>
        <v>346434</v>
      </c>
      <c r="FO140" s="266">
        <f t="shared" si="2486"/>
        <v>2</v>
      </c>
      <c r="FP140" s="267" t="s">
        <v>921</v>
      </c>
      <c r="FQ140" s="268">
        <f t="shared" si="2487"/>
        <v>124719</v>
      </c>
      <c r="FR140" s="268">
        <f t="shared" si="2488"/>
        <v>162135</v>
      </c>
      <c r="FS140" s="269" t="str">
        <f t="shared" si="2489"/>
        <v>CUMPLE</v>
      </c>
      <c r="FT140" s="268">
        <f t="shared" ref="FT140:FT165" si="2569">ROUND(FQ140*(1+FP$181+FP$182+FP$183+FP$188),0)</f>
        <v>171846</v>
      </c>
      <c r="FU140" s="270">
        <f t="shared" si="2491"/>
        <v>343692</v>
      </c>
      <c r="FV140" s="266">
        <f t="shared" si="2492"/>
        <v>2</v>
      </c>
      <c r="FW140" s="267">
        <v>126801</v>
      </c>
      <c r="FX140" s="268">
        <f t="shared" si="2493"/>
        <v>126801</v>
      </c>
      <c r="FY140" s="268">
        <f t="shared" si="2494"/>
        <v>164841</v>
      </c>
      <c r="FZ140" s="269" t="str">
        <f t="shared" si="2495"/>
        <v>CUMPLE</v>
      </c>
      <c r="GA140" s="268">
        <f t="shared" ref="GA140:GA165" si="2570">ROUND(FX140*(1+FW$181+FW$182+FW$183+FW$188),0)</f>
        <v>174715</v>
      </c>
      <c r="GB140" s="270">
        <f t="shared" si="2497"/>
        <v>349430</v>
      </c>
      <c r="GC140" s="356">
        <f t="shared" si="2498"/>
        <v>2</v>
      </c>
      <c r="GD140" s="357"/>
      <c r="GE140" s="358">
        <f t="shared" si="2499"/>
        <v>0</v>
      </c>
      <c r="GF140" s="358">
        <f t="shared" si="2500"/>
        <v>0</v>
      </c>
      <c r="GG140" s="359" t="str">
        <f t="shared" si="2501"/>
        <v>CUMPLE</v>
      </c>
      <c r="GH140" s="358">
        <f t="shared" ref="GH140:GH165" si="2571">ROUND(GE140*(1+GD$181+GD$182+GD$183+GD$188),0)</f>
        <v>0</v>
      </c>
      <c r="GI140" s="360">
        <f t="shared" si="2503"/>
        <v>0</v>
      </c>
      <c r="GJ140" s="266">
        <f t="shared" si="2504"/>
        <v>2</v>
      </c>
      <c r="GK140" s="196">
        <v>128248</v>
      </c>
      <c r="GL140" s="268">
        <f t="shared" si="2505"/>
        <v>128248</v>
      </c>
      <c r="GM140" s="268">
        <f t="shared" si="2506"/>
        <v>166722</v>
      </c>
      <c r="GN140" s="269" t="str">
        <f t="shared" si="2507"/>
        <v>CUMPLE</v>
      </c>
      <c r="GO140" s="268">
        <f t="shared" ref="GO140:GO165" si="2572">ROUND(GL140*(1+GK$181+GK$182+GK$183+GK$188),0)</f>
        <v>176709</v>
      </c>
      <c r="GP140" s="270">
        <f t="shared" si="2509"/>
        <v>353418</v>
      </c>
      <c r="GQ140" s="266">
        <f t="shared" si="2510"/>
        <v>2</v>
      </c>
      <c r="GR140" s="407">
        <v>128513</v>
      </c>
      <c r="GS140" s="268">
        <f t="shared" si="2511"/>
        <v>128513</v>
      </c>
      <c r="GT140" s="268">
        <f t="shared" si="2512"/>
        <v>167067</v>
      </c>
      <c r="GU140" s="269" t="str">
        <f t="shared" si="2513"/>
        <v>CUMPLE</v>
      </c>
      <c r="GV140" s="268">
        <f t="shared" ref="GV140:GV165" si="2573">ROUND(GS140*(1+GR$181+GR$182+GR$183+GR$188),0)</f>
        <v>177074</v>
      </c>
      <c r="GW140" s="270">
        <f t="shared" si="2515"/>
        <v>354148</v>
      </c>
      <c r="GX140" s="356">
        <f t="shared" si="2516"/>
        <v>2</v>
      </c>
      <c r="GY140" s="357"/>
      <c r="GZ140" s="358">
        <f t="shared" si="2517"/>
        <v>0</v>
      </c>
      <c r="HA140" s="358">
        <f t="shared" si="2518"/>
        <v>0</v>
      </c>
      <c r="HB140" s="359" t="str">
        <f t="shared" si="2519"/>
        <v>CUMPLE</v>
      </c>
      <c r="HC140" s="358">
        <f t="shared" ref="HC140:HC165" si="2574">ROUND(GZ140*(1+GY$181+GY$182+GY$183+GY$188),0)</f>
        <v>0</v>
      </c>
      <c r="HD140" s="360">
        <f t="shared" si="2521"/>
        <v>0</v>
      </c>
      <c r="HE140" s="266">
        <f t="shared" si="2522"/>
        <v>2</v>
      </c>
      <c r="HF140" s="411">
        <v>127166</v>
      </c>
      <c r="HG140" s="268">
        <f t="shared" si="2523"/>
        <v>127166</v>
      </c>
      <c r="HH140" s="268">
        <f t="shared" si="2524"/>
        <v>165316</v>
      </c>
      <c r="HI140" s="269" t="str">
        <f t="shared" si="2525"/>
        <v>CUMPLE</v>
      </c>
      <c r="HJ140" s="268">
        <f t="shared" ref="HJ140:HJ165" si="2575">ROUND(HG140*(1+HF$181+HF$182+HF$183+HF$188),0)</f>
        <v>175218</v>
      </c>
      <c r="HK140" s="270">
        <f t="shared" si="2527"/>
        <v>350436</v>
      </c>
      <c r="HL140" s="266">
        <f t="shared" si="2528"/>
        <v>2</v>
      </c>
      <c r="HM140" s="417">
        <v>128230</v>
      </c>
      <c r="HN140" s="268">
        <f t="shared" si="2529"/>
        <v>128230</v>
      </c>
      <c r="HO140" s="268">
        <f t="shared" si="2530"/>
        <v>166699</v>
      </c>
      <c r="HP140" s="269" t="str">
        <f t="shared" si="2531"/>
        <v>CUMPLE</v>
      </c>
      <c r="HQ140" s="268">
        <f t="shared" ref="HQ140:HQ165" si="2576">ROUND(HN140*(1+HM$181+HM$182+HM$183+HM$188),0)</f>
        <v>176684</v>
      </c>
      <c r="HR140" s="270">
        <f t="shared" si="2533"/>
        <v>353368</v>
      </c>
      <c r="HS140" s="266">
        <f t="shared" si="2534"/>
        <v>2</v>
      </c>
      <c r="HT140" s="196">
        <v>127721</v>
      </c>
      <c r="HU140" s="268">
        <f t="shared" si="2535"/>
        <v>127721</v>
      </c>
      <c r="HV140" s="268">
        <f t="shared" si="2536"/>
        <v>166037</v>
      </c>
      <c r="HW140" s="269" t="str">
        <f t="shared" si="2537"/>
        <v>CUMPLE</v>
      </c>
      <c r="HX140" s="268">
        <f t="shared" ref="HX140:HX165" si="2577">ROUND(HU140*(1+HT$181+HT$182+HT$183+HT$188),0)</f>
        <v>175982</v>
      </c>
      <c r="HY140" s="270">
        <f t="shared" si="2539"/>
        <v>351964</v>
      </c>
      <c r="HZ140" s="356">
        <f t="shared" si="2540"/>
        <v>2</v>
      </c>
      <c r="IA140" s="357"/>
      <c r="IB140" s="358">
        <f t="shared" si="2541"/>
        <v>0</v>
      </c>
      <c r="IC140" s="358">
        <f t="shared" si="2542"/>
        <v>0</v>
      </c>
      <c r="ID140" s="359" t="str">
        <f t="shared" si="2543"/>
        <v>CUMPLE</v>
      </c>
      <c r="IE140" s="358">
        <f t="shared" ref="IE140:IE165" si="2578">ROUND(IB140*(1+IA$181+IA$182+IA$183+IA$188),0)</f>
        <v>0</v>
      </c>
      <c r="IF140" s="360">
        <f t="shared" si="2545"/>
        <v>0</v>
      </c>
    </row>
    <row r="141" spans="1:240" ht="30" customHeight="1" x14ac:dyDescent="0.3">
      <c r="A141" s="174"/>
      <c r="B141" s="192">
        <v>11.035</v>
      </c>
      <c r="C141" s="193">
        <v>14785</v>
      </c>
      <c r="D141" s="194" t="s">
        <v>746</v>
      </c>
      <c r="E141" s="193" t="s">
        <v>615</v>
      </c>
      <c r="F141" s="195">
        <v>1</v>
      </c>
      <c r="G141" s="196">
        <v>149675</v>
      </c>
      <c r="H141" s="197">
        <f t="shared" si="2350"/>
        <v>194578</v>
      </c>
      <c r="J141" s="356">
        <f t="shared" si="2351"/>
        <v>1</v>
      </c>
      <c r="K141" s="357"/>
      <c r="L141" s="358">
        <f t="shared" si="1732"/>
        <v>0</v>
      </c>
      <c r="M141" s="358">
        <f t="shared" si="1733"/>
        <v>0</v>
      </c>
      <c r="N141" s="359" t="str">
        <f t="shared" si="2352"/>
        <v>CUMPLE</v>
      </c>
      <c r="O141" s="358">
        <f t="shared" si="2546"/>
        <v>0</v>
      </c>
      <c r="P141" s="360">
        <f t="shared" si="1736"/>
        <v>0</v>
      </c>
      <c r="Q141" s="266">
        <f t="shared" si="2354"/>
        <v>1</v>
      </c>
      <c r="R141" s="267">
        <v>140059</v>
      </c>
      <c r="S141" s="268">
        <f t="shared" si="2355"/>
        <v>140059</v>
      </c>
      <c r="T141" s="268">
        <f t="shared" si="2356"/>
        <v>182077</v>
      </c>
      <c r="U141" s="269" t="str">
        <f t="shared" si="2357"/>
        <v>CUMPLE</v>
      </c>
      <c r="V141" s="268">
        <f t="shared" si="2547"/>
        <v>192983</v>
      </c>
      <c r="W141" s="270">
        <f t="shared" si="2359"/>
        <v>192983</v>
      </c>
      <c r="X141" s="266">
        <f t="shared" si="2360"/>
        <v>1</v>
      </c>
      <c r="Y141" s="267">
        <v>149600</v>
      </c>
      <c r="Z141" s="268">
        <f t="shared" si="2361"/>
        <v>149600</v>
      </c>
      <c r="AA141" s="268">
        <f t="shared" si="2362"/>
        <v>194480</v>
      </c>
      <c r="AB141" s="269" t="str">
        <f t="shared" si="2363"/>
        <v>CUMPLE</v>
      </c>
      <c r="AC141" s="268">
        <f t="shared" si="2548"/>
        <v>206129</v>
      </c>
      <c r="AD141" s="270">
        <f t="shared" si="2365"/>
        <v>206129</v>
      </c>
      <c r="AE141" s="266">
        <f t="shared" si="2366"/>
        <v>1</v>
      </c>
      <c r="AF141" s="267">
        <v>138599</v>
      </c>
      <c r="AG141" s="268">
        <f t="shared" si="2367"/>
        <v>138599</v>
      </c>
      <c r="AH141" s="268">
        <f t="shared" si="2368"/>
        <v>180179</v>
      </c>
      <c r="AI141" s="269" t="str">
        <f t="shared" si="2369"/>
        <v>CUMPLE</v>
      </c>
      <c r="AJ141" s="268">
        <f t="shared" si="2549"/>
        <v>190971</v>
      </c>
      <c r="AK141" s="270">
        <f t="shared" si="2371"/>
        <v>190971</v>
      </c>
      <c r="AL141" s="356">
        <f t="shared" si="2372"/>
        <v>1</v>
      </c>
      <c r="AM141" s="357"/>
      <c r="AN141" s="358">
        <f t="shared" si="2373"/>
        <v>0</v>
      </c>
      <c r="AO141" s="358">
        <f t="shared" si="2374"/>
        <v>0</v>
      </c>
      <c r="AP141" s="359" t="str">
        <f t="shared" si="2375"/>
        <v>CUMPLE</v>
      </c>
      <c r="AQ141" s="358">
        <f t="shared" si="2550"/>
        <v>0</v>
      </c>
      <c r="AR141" s="360">
        <f t="shared" si="2377"/>
        <v>0</v>
      </c>
      <c r="AS141" s="266">
        <f t="shared" si="2378"/>
        <v>1</v>
      </c>
      <c r="AT141" s="434">
        <v>135303</v>
      </c>
      <c r="AU141" s="268">
        <f t="shared" si="2379"/>
        <v>135303</v>
      </c>
      <c r="AV141" s="268">
        <f t="shared" si="2380"/>
        <v>175894</v>
      </c>
      <c r="AW141" s="269" t="str">
        <f t="shared" si="2381"/>
        <v>CUMPLE</v>
      </c>
      <c r="AX141" s="268">
        <f t="shared" si="2551"/>
        <v>186429</v>
      </c>
      <c r="AY141" s="270">
        <f t="shared" si="2383"/>
        <v>186429</v>
      </c>
      <c r="AZ141" s="266">
        <f t="shared" si="2384"/>
        <v>1</v>
      </c>
      <c r="BA141" s="439">
        <v>142386</v>
      </c>
      <c r="BB141" s="268">
        <f t="shared" si="2385"/>
        <v>142386</v>
      </c>
      <c r="BC141" s="268">
        <f t="shared" si="2386"/>
        <v>185102</v>
      </c>
      <c r="BD141" s="269" t="str">
        <f t="shared" si="2387"/>
        <v>CUMPLE</v>
      </c>
      <c r="BE141" s="268">
        <f t="shared" si="2552"/>
        <v>196189</v>
      </c>
      <c r="BF141" s="270">
        <f t="shared" si="2389"/>
        <v>196189</v>
      </c>
      <c r="BG141" s="266">
        <f t="shared" si="2390"/>
        <v>1</v>
      </c>
      <c r="BH141" s="196">
        <v>141442</v>
      </c>
      <c r="BI141" s="268">
        <f t="shared" si="2391"/>
        <v>141442</v>
      </c>
      <c r="BJ141" s="268">
        <f t="shared" si="2392"/>
        <v>183875</v>
      </c>
      <c r="BK141" s="269" t="str">
        <f t="shared" si="2393"/>
        <v>CUMPLE</v>
      </c>
      <c r="BL141" s="268">
        <f t="shared" si="2553"/>
        <v>194888</v>
      </c>
      <c r="BM141" s="270">
        <f t="shared" si="2395"/>
        <v>194888</v>
      </c>
      <c r="BN141" s="266">
        <f t="shared" si="2396"/>
        <v>1</v>
      </c>
      <c r="BO141" s="196">
        <v>135752</v>
      </c>
      <c r="BP141" s="268">
        <f t="shared" si="2397"/>
        <v>135752</v>
      </c>
      <c r="BQ141" s="268">
        <f t="shared" si="2398"/>
        <v>176478</v>
      </c>
      <c r="BR141" s="269" t="str">
        <f t="shared" si="2399"/>
        <v>CUMPLE</v>
      </c>
      <c r="BS141" s="268">
        <f t="shared" si="2554"/>
        <v>187048</v>
      </c>
      <c r="BT141" s="270">
        <f t="shared" si="2401"/>
        <v>187048</v>
      </c>
      <c r="BU141" s="266">
        <f t="shared" si="2402"/>
        <v>1</v>
      </c>
      <c r="BV141" s="441">
        <v>142206</v>
      </c>
      <c r="BW141" s="268">
        <f t="shared" si="2403"/>
        <v>142206</v>
      </c>
      <c r="BX141" s="268">
        <f t="shared" si="2404"/>
        <v>184868</v>
      </c>
      <c r="BY141" s="269" t="str">
        <f t="shared" si="2405"/>
        <v>CUMPLE</v>
      </c>
      <c r="BZ141" s="268">
        <f t="shared" si="2555"/>
        <v>195941</v>
      </c>
      <c r="CA141" s="270">
        <f t="shared" si="2407"/>
        <v>195941</v>
      </c>
      <c r="CB141" s="266">
        <f t="shared" si="2408"/>
        <v>1</v>
      </c>
      <c r="CC141" s="267">
        <v>138747</v>
      </c>
      <c r="CD141" s="268">
        <f t="shared" si="2409"/>
        <v>138747</v>
      </c>
      <c r="CE141" s="268">
        <f t="shared" si="2410"/>
        <v>180371</v>
      </c>
      <c r="CF141" s="269" t="str">
        <f t="shared" si="2411"/>
        <v>CUMPLE</v>
      </c>
      <c r="CG141" s="268">
        <f t="shared" si="2556"/>
        <v>191175</v>
      </c>
      <c r="CH141" s="270">
        <f t="shared" si="2413"/>
        <v>191175</v>
      </c>
      <c r="CI141" s="266">
        <f t="shared" si="2414"/>
        <v>1</v>
      </c>
      <c r="CJ141" s="267">
        <v>143089</v>
      </c>
      <c r="CK141" s="268">
        <f t="shared" si="2415"/>
        <v>143089</v>
      </c>
      <c r="CL141" s="268">
        <f t="shared" si="2416"/>
        <v>186016</v>
      </c>
      <c r="CM141" s="269" t="str">
        <f t="shared" si="2417"/>
        <v>CUMPLE</v>
      </c>
      <c r="CN141" s="268">
        <f t="shared" si="2557"/>
        <v>197157</v>
      </c>
      <c r="CO141" s="270">
        <f t="shared" si="2419"/>
        <v>197157</v>
      </c>
      <c r="CP141" s="266">
        <f t="shared" si="2420"/>
        <v>1</v>
      </c>
      <c r="CQ141" s="267">
        <v>141323</v>
      </c>
      <c r="CR141" s="268">
        <f t="shared" si="2421"/>
        <v>141323</v>
      </c>
      <c r="CS141" s="268">
        <f t="shared" si="2422"/>
        <v>183720</v>
      </c>
      <c r="CT141" s="269" t="str">
        <f t="shared" si="2423"/>
        <v>CUMPLE</v>
      </c>
      <c r="CU141" s="268">
        <f t="shared" si="2558"/>
        <v>194724</v>
      </c>
      <c r="CV141" s="270">
        <f t="shared" si="2425"/>
        <v>194724</v>
      </c>
      <c r="CW141" s="266">
        <f t="shared" si="2426"/>
        <v>1</v>
      </c>
      <c r="CX141" s="196">
        <v>142188</v>
      </c>
      <c r="CY141" s="268">
        <f t="shared" si="2427"/>
        <v>142188</v>
      </c>
      <c r="CZ141" s="268">
        <f t="shared" si="2428"/>
        <v>184844</v>
      </c>
      <c r="DA141" s="269" t="str">
        <f t="shared" si="2429"/>
        <v>CUMPLE</v>
      </c>
      <c r="DB141" s="268">
        <f t="shared" si="2559"/>
        <v>195916</v>
      </c>
      <c r="DC141" s="270">
        <f t="shared" si="2431"/>
        <v>195916</v>
      </c>
      <c r="DD141" s="266">
        <f t="shared" si="2432"/>
        <v>1</v>
      </c>
      <c r="DE141" s="267">
        <v>138120</v>
      </c>
      <c r="DF141" s="268">
        <f t="shared" si="2433"/>
        <v>138120</v>
      </c>
      <c r="DG141" s="268">
        <f t="shared" si="2434"/>
        <v>179556</v>
      </c>
      <c r="DH141" s="269" t="str">
        <f t="shared" si="2435"/>
        <v>CUMPLE</v>
      </c>
      <c r="DI141" s="268">
        <f t="shared" si="2560"/>
        <v>190311</v>
      </c>
      <c r="DJ141" s="270">
        <f t="shared" si="2437"/>
        <v>190311</v>
      </c>
      <c r="DK141" s="266">
        <f t="shared" si="2438"/>
        <v>1</v>
      </c>
      <c r="DL141" s="267">
        <v>141742</v>
      </c>
      <c r="DM141" s="268">
        <f t="shared" si="2439"/>
        <v>141742</v>
      </c>
      <c r="DN141" s="268">
        <f t="shared" si="2440"/>
        <v>184265</v>
      </c>
      <c r="DO141" s="269" t="str">
        <f t="shared" si="2441"/>
        <v>CUMPLE</v>
      </c>
      <c r="DP141" s="268">
        <f t="shared" si="2561"/>
        <v>195301</v>
      </c>
      <c r="DQ141" s="270">
        <f t="shared" si="2443"/>
        <v>195301</v>
      </c>
      <c r="DR141" s="356">
        <f t="shared" si="2444"/>
        <v>1</v>
      </c>
      <c r="DS141" s="357"/>
      <c r="DT141" s="358">
        <f t="shared" si="2445"/>
        <v>0</v>
      </c>
      <c r="DU141" s="358">
        <f t="shared" si="2446"/>
        <v>0</v>
      </c>
      <c r="DV141" s="359" t="str">
        <f t="shared" si="2447"/>
        <v>CUMPLE</v>
      </c>
      <c r="DW141" s="358">
        <f t="shared" si="2562"/>
        <v>0</v>
      </c>
      <c r="DX141" s="360">
        <f t="shared" si="2449"/>
        <v>0</v>
      </c>
      <c r="DY141" s="356">
        <f t="shared" si="2450"/>
        <v>1</v>
      </c>
      <c r="DZ141" s="357"/>
      <c r="EA141" s="358">
        <f t="shared" si="2451"/>
        <v>0</v>
      </c>
      <c r="EB141" s="358">
        <f t="shared" si="2452"/>
        <v>0</v>
      </c>
      <c r="EC141" s="359" t="str">
        <f t="shared" si="2453"/>
        <v>CUMPLE</v>
      </c>
      <c r="ED141" s="358">
        <f t="shared" si="2563"/>
        <v>0</v>
      </c>
      <c r="EE141" s="360">
        <f t="shared" si="2455"/>
        <v>0</v>
      </c>
      <c r="EF141" s="266">
        <f t="shared" si="2456"/>
        <v>1</v>
      </c>
      <c r="EG141" s="267">
        <v>137955</v>
      </c>
      <c r="EH141" s="268">
        <f t="shared" si="2457"/>
        <v>137955</v>
      </c>
      <c r="EI141" s="268">
        <f t="shared" si="2458"/>
        <v>179342</v>
      </c>
      <c r="EJ141" s="269" t="str">
        <f t="shared" si="2459"/>
        <v>CUMPLE</v>
      </c>
      <c r="EK141" s="268">
        <f t="shared" si="2564"/>
        <v>190084</v>
      </c>
      <c r="EL141" s="270">
        <f t="shared" si="2461"/>
        <v>190084</v>
      </c>
      <c r="EM141" s="356">
        <f t="shared" si="2462"/>
        <v>1</v>
      </c>
      <c r="EN141" s="357"/>
      <c r="EO141" s="358">
        <f t="shared" si="2463"/>
        <v>0</v>
      </c>
      <c r="EP141" s="358">
        <f t="shared" si="2464"/>
        <v>0</v>
      </c>
      <c r="EQ141" s="359" t="str">
        <f t="shared" si="2465"/>
        <v>CUMPLE</v>
      </c>
      <c r="ER141" s="358">
        <f t="shared" si="2565"/>
        <v>0</v>
      </c>
      <c r="ES141" s="360">
        <f t="shared" si="2467"/>
        <v>0</v>
      </c>
      <c r="ET141" s="266">
        <f t="shared" si="2468"/>
        <v>1</v>
      </c>
      <c r="EU141" s="267">
        <v>145185</v>
      </c>
      <c r="EV141" s="268">
        <f t="shared" si="2469"/>
        <v>145185</v>
      </c>
      <c r="EW141" s="268">
        <f t="shared" si="2470"/>
        <v>188741</v>
      </c>
      <c r="EX141" s="269" t="str">
        <f t="shared" si="2471"/>
        <v>CUMPLE</v>
      </c>
      <c r="EY141" s="268">
        <f t="shared" si="2566"/>
        <v>200045</v>
      </c>
      <c r="EZ141" s="270">
        <f t="shared" si="2473"/>
        <v>200045</v>
      </c>
      <c r="FA141" s="266">
        <f t="shared" si="2474"/>
        <v>1</v>
      </c>
      <c r="FB141" s="196">
        <v>141997</v>
      </c>
      <c r="FC141" s="268">
        <f t="shared" si="2475"/>
        <v>141997</v>
      </c>
      <c r="FD141" s="268">
        <f t="shared" si="2476"/>
        <v>184596</v>
      </c>
      <c r="FE141" s="269" t="str">
        <f t="shared" si="2477"/>
        <v>CUMPLE</v>
      </c>
      <c r="FF141" s="268">
        <f t="shared" si="2567"/>
        <v>195653</v>
      </c>
      <c r="FG141" s="270">
        <f t="shared" si="2479"/>
        <v>195653</v>
      </c>
      <c r="FH141" s="266">
        <f t="shared" si="2480"/>
        <v>1</v>
      </c>
      <c r="FI141" s="267">
        <v>139593</v>
      </c>
      <c r="FJ141" s="268">
        <f t="shared" si="2481"/>
        <v>139593</v>
      </c>
      <c r="FK141" s="268">
        <f t="shared" si="2482"/>
        <v>181471</v>
      </c>
      <c r="FL141" s="269" t="str">
        <f t="shared" si="2483"/>
        <v>CUMPLE</v>
      </c>
      <c r="FM141" s="268">
        <f t="shared" si="2568"/>
        <v>192340</v>
      </c>
      <c r="FN141" s="270">
        <f t="shared" si="2485"/>
        <v>192340</v>
      </c>
      <c r="FO141" s="266">
        <f t="shared" si="2486"/>
        <v>1</v>
      </c>
      <c r="FP141" s="267" t="s">
        <v>922</v>
      </c>
      <c r="FQ141" s="268">
        <f t="shared" si="2487"/>
        <v>138488</v>
      </c>
      <c r="FR141" s="268">
        <f t="shared" si="2488"/>
        <v>180034</v>
      </c>
      <c r="FS141" s="269" t="str">
        <f t="shared" si="2489"/>
        <v>CUMPLE</v>
      </c>
      <c r="FT141" s="268">
        <f t="shared" si="2569"/>
        <v>190818</v>
      </c>
      <c r="FU141" s="270">
        <f t="shared" si="2491"/>
        <v>190818</v>
      </c>
      <c r="FV141" s="266">
        <f t="shared" si="2492"/>
        <v>1</v>
      </c>
      <c r="FW141" s="267">
        <v>140799</v>
      </c>
      <c r="FX141" s="268">
        <f t="shared" si="2493"/>
        <v>140799</v>
      </c>
      <c r="FY141" s="268">
        <f t="shared" si="2494"/>
        <v>183039</v>
      </c>
      <c r="FZ141" s="269" t="str">
        <f t="shared" si="2495"/>
        <v>CUMPLE</v>
      </c>
      <c r="GA141" s="268">
        <f t="shared" si="2570"/>
        <v>194002</v>
      </c>
      <c r="GB141" s="270">
        <f t="shared" si="2497"/>
        <v>194002</v>
      </c>
      <c r="GC141" s="356">
        <f t="shared" si="2498"/>
        <v>1</v>
      </c>
      <c r="GD141" s="357"/>
      <c r="GE141" s="358">
        <f t="shared" si="2499"/>
        <v>0</v>
      </c>
      <c r="GF141" s="358">
        <f t="shared" si="2500"/>
        <v>0</v>
      </c>
      <c r="GG141" s="359" t="str">
        <f t="shared" si="2501"/>
        <v>CUMPLE</v>
      </c>
      <c r="GH141" s="358">
        <f t="shared" si="2571"/>
        <v>0</v>
      </c>
      <c r="GI141" s="360">
        <f t="shared" si="2503"/>
        <v>0</v>
      </c>
      <c r="GJ141" s="266">
        <f t="shared" si="2504"/>
        <v>1</v>
      </c>
      <c r="GK141" s="196">
        <v>142407</v>
      </c>
      <c r="GL141" s="268">
        <f t="shared" si="2505"/>
        <v>142407</v>
      </c>
      <c r="GM141" s="268">
        <f t="shared" si="2506"/>
        <v>185129</v>
      </c>
      <c r="GN141" s="269" t="str">
        <f t="shared" si="2507"/>
        <v>CUMPLE</v>
      </c>
      <c r="GO141" s="268">
        <f t="shared" si="2572"/>
        <v>196218</v>
      </c>
      <c r="GP141" s="270">
        <f t="shared" si="2509"/>
        <v>196218</v>
      </c>
      <c r="GQ141" s="266">
        <f t="shared" si="2510"/>
        <v>1</v>
      </c>
      <c r="GR141" s="407">
        <v>142700</v>
      </c>
      <c r="GS141" s="268">
        <f t="shared" si="2511"/>
        <v>142700</v>
      </c>
      <c r="GT141" s="268">
        <f t="shared" si="2512"/>
        <v>185510</v>
      </c>
      <c r="GU141" s="269" t="str">
        <f t="shared" si="2513"/>
        <v>CUMPLE</v>
      </c>
      <c r="GV141" s="268">
        <f t="shared" si="2573"/>
        <v>196621</v>
      </c>
      <c r="GW141" s="270">
        <f t="shared" si="2515"/>
        <v>196621</v>
      </c>
      <c r="GX141" s="356">
        <f t="shared" si="2516"/>
        <v>1</v>
      </c>
      <c r="GY141" s="357"/>
      <c r="GZ141" s="358">
        <f t="shared" si="2517"/>
        <v>0</v>
      </c>
      <c r="HA141" s="358">
        <f t="shared" si="2518"/>
        <v>0</v>
      </c>
      <c r="HB141" s="359" t="str">
        <f t="shared" si="2519"/>
        <v>CUMPLE</v>
      </c>
      <c r="HC141" s="358">
        <f t="shared" si="2574"/>
        <v>0</v>
      </c>
      <c r="HD141" s="360">
        <f t="shared" si="2521"/>
        <v>0</v>
      </c>
      <c r="HE141" s="266">
        <f t="shared" si="2522"/>
        <v>1</v>
      </c>
      <c r="HF141" s="411">
        <v>141205</v>
      </c>
      <c r="HG141" s="268">
        <f t="shared" si="2523"/>
        <v>141205</v>
      </c>
      <c r="HH141" s="268">
        <f t="shared" si="2524"/>
        <v>183567</v>
      </c>
      <c r="HI141" s="269" t="str">
        <f t="shared" si="2525"/>
        <v>CUMPLE</v>
      </c>
      <c r="HJ141" s="268">
        <f t="shared" si="2575"/>
        <v>194562</v>
      </c>
      <c r="HK141" s="270">
        <f t="shared" si="2527"/>
        <v>194562</v>
      </c>
      <c r="HL141" s="266">
        <f t="shared" si="2528"/>
        <v>1</v>
      </c>
      <c r="HM141" s="417">
        <v>142386</v>
      </c>
      <c r="HN141" s="268">
        <f t="shared" si="2529"/>
        <v>142386</v>
      </c>
      <c r="HO141" s="268">
        <f t="shared" si="2530"/>
        <v>185102</v>
      </c>
      <c r="HP141" s="269" t="str">
        <f t="shared" si="2531"/>
        <v>CUMPLE</v>
      </c>
      <c r="HQ141" s="268">
        <f t="shared" si="2576"/>
        <v>196189</v>
      </c>
      <c r="HR141" s="270">
        <f t="shared" si="2533"/>
        <v>196189</v>
      </c>
      <c r="HS141" s="266">
        <f t="shared" si="2534"/>
        <v>1</v>
      </c>
      <c r="HT141" s="196">
        <v>141822</v>
      </c>
      <c r="HU141" s="268">
        <f t="shared" si="2535"/>
        <v>141822</v>
      </c>
      <c r="HV141" s="268">
        <f t="shared" si="2536"/>
        <v>184369</v>
      </c>
      <c r="HW141" s="269" t="str">
        <f t="shared" si="2537"/>
        <v>CUMPLE</v>
      </c>
      <c r="HX141" s="268">
        <f t="shared" si="2577"/>
        <v>195412</v>
      </c>
      <c r="HY141" s="270">
        <f t="shared" si="2539"/>
        <v>195412</v>
      </c>
      <c r="HZ141" s="356">
        <f t="shared" si="2540"/>
        <v>1</v>
      </c>
      <c r="IA141" s="357"/>
      <c r="IB141" s="358">
        <f t="shared" si="2541"/>
        <v>0</v>
      </c>
      <c r="IC141" s="358">
        <f t="shared" si="2542"/>
        <v>0</v>
      </c>
      <c r="ID141" s="359" t="str">
        <f t="shared" si="2543"/>
        <v>CUMPLE</v>
      </c>
      <c r="IE141" s="358">
        <f t="shared" si="2578"/>
        <v>0</v>
      </c>
      <c r="IF141" s="360">
        <f t="shared" si="2545"/>
        <v>0</v>
      </c>
    </row>
    <row r="142" spans="1:240" ht="30" customHeight="1" x14ac:dyDescent="0.3">
      <c r="A142" s="174"/>
      <c r="B142" s="192">
        <v>11.036</v>
      </c>
      <c r="C142" s="193">
        <v>13412</v>
      </c>
      <c r="D142" s="194" t="s">
        <v>747</v>
      </c>
      <c r="E142" s="193" t="s">
        <v>615</v>
      </c>
      <c r="F142" s="195">
        <v>1</v>
      </c>
      <c r="G142" s="196">
        <v>1076577</v>
      </c>
      <c r="H142" s="197">
        <f t="shared" si="2350"/>
        <v>1399550</v>
      </c>
      <c r="J142" s="356">
        <f t="shared" si="2351"/>
        <v>1</v>
      </c>
      <c r="K142" s="357"/>
      <c r="L142" s="358">
        <f t="shared" si="1732"/>
        <v>0</v>
      </c>
      <c r="M142" s="358">
        <f t="shared" si="1733"/>
        <v>0</v>
      </c>
      <c r="N142" s="359" t="str">
        <f t="shared" si="2352"/>
        <v>CUMPLE</v>
      </c>
      <c r="O142" s="358">
        <f t="shared" si="2546"/>
        <v>0</v>
      </c>
      <c r="P142" s="360">
        <f t="shared" si="1736"/>
        <v>0</v>
      </c>
      <c r="Q142" s="266">
        <f t="shared" si="2354"/>
        <v>1</v>
      </c>
      <c r="R142" s="267">
        <v>1007413</v>
      </c>
      <c r="S142" s="268">
        <f t="shared" si="2355"/>
        <v>1007413</v>
      </c>
      <c r="T142" s="268">
        <f t="shared" si="2356"/>
        <v>1309637</v>
      </c>
      <c r="U142" s="269" t="str">
        <f t="shared" si="2357"/>
        <v>CUMPLE</v>
      </c>
      <c r="V142" s="268">
        <f t="shared" si="2547"/>
        <v>1388080</v>
      </c>
      <c r="W142" s="270">
        <f t="shared" si="2359"/>
        <v>1388080</v>
      </c>
      <c r="X142" s="266">
        <f t="shared" si="2360"/>
        <v>1</v>
      </c>
      <c r="Y142" s="267">
        <v>1076500</v>
      </c>
      <c r="Z142" s="268">
        <f t="shared" si="2361"/>
        <v>1076500</v>
      </c>
      <c r="AA142" s="268">
        <f t="shared" si="2362"/>
        <v>1399450</v>
      </c>
      <c r="AB142" s="269" t="str">
        <f t="shared" si="2363"/>
        <v>CUMPLE</v>
      </c>
      <c r="AC142" s="268">
        <f t="shared" si="2548"/>
        <v>1483273</v>
      </c>
      <c r="AD142" s="270">
        <f t="shared" si="2365"/>
        <v>1483273</v>
      </c>
      <c r="AE142" s="266">
        <f t="shared" si="2366"/>
        <v>1</v>
      </c>
      <c r="AF142" s="267">
        <v>996910</v>
      </c>
      <c r="AG142" s="268">
        <f t="shared" si="2367"/>
        <v>996910</v>
      </c>
      <c r="AH142" s="268">
        <f t="shared" si="2368"/>
        <v>1295983</v>
      </c>
      <c r="AI142" s="269" t="str">
        <f t="shared" si="2369"/>
        <v>CUMPLE</v>
      </c>
      <c r="AJ142" s="268">
        <f t="shared" si="2549"/>
        <v>1373608</v>
      </c>
      <c r="AK142" s="270">
        <f t="shared" si="2371"/>
        <v>1373608</v>
      </c>
      <c r="AL142" s="356">
        <f t="shared" si="2372"/>
        <v>1</v>
      </c>
      <c r="AM142" s="357"/>
      <c r="AN142" s="358">
        <f t="shared" si="2373"/>
        <v>0</v>
      </c>
      <c r="AO142" s="358">
        <f t="shared" si="2374"/>
        <v>0</v>
      </c>
      <c r="AP142" s="359" t="str">
        <f t="shared" si="2375"/>
        <v>CUMPLE</v>
      </c>
      <c r="AQ142" s="358">
        <f t="shared" si="2550"/>
        <v>0</v>
      </c>
      <c r="AR142" s="360">
        <f t="shared" si="2377"/>
        <v>0</v>
      </c>
      <c r="AS142" s="266">
        <f t="shared" si="2378"/>
        <v>1</v>
      </c>
      <c r="AT142" s="434">
        <v>973223</v>
      </c>
      <c r="AU142" s="268">
        <f t="shared" si="2379"/>
        <v>973223</v>
      </c>
      <c r="AV142" s="268">
        <f t="shared" si="2380"/>
        <v>1265190</v>
      </c>
      <c r="AW142" s="269" t="str">
        <f t="shared" si="2381"/>
        <v>CUMPLE</v>
      </c>
      <c r="AX142" s="268">
        <f t="shared" si="2551"/>
        <v>1340971</v>
      </c>
      <c r="AY142" s="270">
        <f t="shared" si="2383"/>
        <v>1340971</v>
      </c>
      <c r="AZ142" s="266">
        <f t="shared" si="2384"/>
        <v>1</v>
      </c>
      <c r="BA142" s="439">
        <v>1024148</v>
      </c>
      <c r="BB142" s="268">
        <f t="shared" si="2385"/>
        <v>1024148</v>
      </c>
      <c r="BC142" s="268">
        <f t="shared" si="2386"/>
        <v>1331392</v>
      </c>
      <c r="BD142" s="269" t="str">
        <f t="shared" si="2387"/>
        <v>CUMPLE</v>
      </c>
      <c r="BE142" s="268">
        <f t="shared" si="2552"/>
        <v>1411139</v>
      </c>
      <c r="BF142" s="270">
        <f t="shared" si="2389"/>
        <v>1411139</v>
      </c>
      <c r="BG142" s="266">
        <f t="shared" si="2390"/>
        <v>1</v>
      </c>
      <c r="BH142" s="196">
        <v>1017364</v>
      </c>
      <c r="BI142" s="268">
        <f t="shared" si="2391"/>
        <v>1017364</v>
      </c>
      <c r="BJ142" s="268">
        <f t="shared" si="2392"/>
        <v>1322573</v>
      </c>
      <c r="BK142" s="269" t="str">
        <f t="shared" si="2393"/>
        <v>CUMPLE</v>
      </c>
      <c r="BL142" s="268">
        <f t="shared" si="2553"/>
        <v>1401791</v>
      </c>
      <c r="BM142" s="270">
        <f t="shared" si="2395"/>
        <v>1401791</v>
      </c>
      <c r="BN142" s="266">
        <f t="shared" si="2396"/>
        <v>1</v>
      </c>
      <c r="BO142" s="196">
        <v>976452</v>
      </c>
      <c r="BP142" s="268">
        <f t="shared" si="2397"/>
        <v>976452</v>
      </c>
      <c r="BQ142" s="268">
        <f t="shared" si="2398"/>
        <v>1269388</v>
      </c>
      <c r="BR142" s="269" t="str">
        <f t="shared" si="2399"/>
        <v>CUMPLE</v>
      </c>
      <c r="BS142" s="268">
        <f t="shared" si="2554"/>
        <v>1345420</v>
      </c>
      <c r="BT142" s="270">
        <f t="shared" si="2401"/>
        <v>1345420</v>
      </c>
      <c r="BU142" s="266">
        <f t="shared" si="2402"/>
        <v>1</v>
      </c>
      <c r="BV142" s="441">
        <v>1022854</v>
      </c>
      <c r="BW142" s="268">
        <f t="shared" si="2403"/>
        <v>1022854</v>
      </c>
      <c r="BX142" s="268">
        <f t="shared" si="2404"/>
        <v>1329710</v>
      </c>
      <c r="BY142" s="269" t="str">
        <f t="shared" si="2405"/>
        <v>CUMPLE</v>
      </c>
      <c r="BZ142" s="268">
        <f t="shared" si="2555"/>
        <v>1409356</v>
      </c>
      <c r="CA142" s="270">
        <f t="shared" si="2407"/>
        <v>1409356</v>
      </c>
      <c r="CB142" s="266">
        <f t="shared" si="2408"/>
        <v>1</v>
      </c>
      <c r="CC142" s="267">
        <v>997985</v>
      </c>
      <c r="CD142" s="268">
        <f t="shared" si="2409"/>
        <v>997985</v>
      </c>
      <c r="CE142" s="268">
        <f t="shared" si="2410"/>
        <v>1297381</v>
      </c>
      <c r="CF142" s="269" t="str">
        <f t="shared" si="2411"/>
        <v>CUMPLE</v>
      </c>
      <c r="CG142" s="268">
        <f t="shared" si="2556"/>
        <v>1375090</v>
      </c>
      <c r="CH142" s="270">
        <f t="shared" si="2413"/>
        <v>1375090</v>
      </c>
      <c r="CI142" s="266">
        <f t="shared" si="2414"/>
        <v>1</v>
      </c>
      <c r="CJ142" s="267">
        <v>1029208</v>
      </c>
      <c r="CK142" s="268">
        <f t="shared" si="2415"/>
        <v>1029208</v>
      </c>
      <c r="CL142" s="268">
        <f t="shared" si="2416"/>
        <v>1337970</v>
      </c>
      <c r="CM142" s="269" t="str">
        <f t="shared" si="2417"/>
        <v>CUMPLE</v>
      </c>
      <c r="CN142" s="268">
        <f t="shared" si="2557"/>
        <v>1418111</v>
      </c>
      <c r="CO142" s="270">
        <f t="shared" si="2419"/>
        <v>1418111</v>
      </c>
      <c r="CP142" s="266">
        <f t="shared" si="2420"/>
        <v>1</v>
      </c>
      <c r="CQ142" s="267">
        <v>1016504</v>
      </c>
      <c r="CR142" s="268">
        <f t="shared" si="2421"/>
        <v>1016504</v>
      </c>
      <c r="CS142" s="268">
        <f t="shared" si="2422"/>
        <v>1321455</v>
      </c>
      <c r="CT142" s="269" t="str">
        <f t="shared" si="2423"/>
        <v>CUMPLE</v>
      </c>
      <c r="CU142" s="268">
        <f t="shared" si="2558"/>
        <v>1400606</v>
      </c>
      <c r="CV142" s="270">
        <f t="shared" si="2425"/>
        <v>1400606</v>
      </c>
      <c r="CW142" s="266">
        <f t="shared" si="2426"/>
        <v>1</v>
      </c>
      <c r="CX142" s="196">
        <v>1022745</v>
      </c>
      <c r="CY142" s="268">
        <f t="shared" si="2427"/>
        <v>1022745</v>
      </c>
      <c r="CZ142" s="268">
        <f t="shared" si="2428"/>
        <v>1329569</v>
      </c>
      <c r="DA142" s="269" t="str">
        <f t="shared" si="2429"/>
        <v>CUMPLE</v>
      </c>
      <c r="DB142" s="268">
        <f t="shared" si="2559"/>
        <v>1409206</v>
      </c>
      <c r="DC142" s="270">
        <f t="shared" si="2431"/>
        <v>1409206</v>
      </c>
      <c r="DD142" s="266">
        <f t="shared" si="2432"/>
        <v>1</v>
      </c>
      <c r="DE142" s="267">
        <v>993465</v>
      </c>
      <c r="DF142" s="268">
        <f t="shared" si="2433"/>
        <v>993465</v>
      </c>
      <c r="DG142" s="268">
        <f t="shared" si="2434"/>
        <v>1291505</v>
      </c>
      <c r="DH142" s="269" t="str">
        <f t="shared" si="2435"/>
        <v>CUMPLE</v>
      </c>
      <c r="DI142" s="268">
        <f t="shared" si="2560"/>
        <v>1368862</v>
      </c>
      <c r="DJ142" s="270">
        <f t="shared" si="2437"/>
        <v>1368862</v>
      </c>
      <c r="DK142" s="266">
        <f t="shared" si="2438"/>
        <v>1</v>
      </c>
      <c r="DL142" s="267">
        <v>1019518</v>
      </c>
      <c r="DM142" s="268">
        <f t="shared" si="2439"/>
        <v>1019518</v>
      </c>
      <c r="DN142" s="268">
        <f t="shared" si="2440"/>
        <v>1325373</v>
      </c>
      <c r="DO142" s="269" t="str">
        <f t="shared" si="2441"/>
        <v>CUMPLE</v>
      </c>
      <c r="DP142" s="268">
        <f t="shared" si="2561"/>
        <v>1404759</v>
      </c>
      <c r="DQ142" s="270">
        <f t="shared" si="2443"/>
        <v>1404759</v>
      </c>
      <c r="DR142" s="356">
        <f t="shared" si="2444"/>
        <v>1</v>
      </c>
      <c r="DS142" s="357"/>
      <c r="DT142" s="358">
        <f t="shared" si="2445"/>
        <v>0</v>
      </c>
      <c r="DU142" s="358">
        <f t="shared" si="2446"/>
        <v>0</v>
      </c>
      <c r="DV142" s="359" t="str">
        <f t="shared" si="2447"/>
        <v>CUMPLE</v>
      </c>
      <c r="DW142" s="358">
        <f t="shared" si="2562"/>
        <v>0</v>
      </c>
      <c r="DX142" s="360">
        <f t="shared" si="2449"/>
        <v>0</v>
      </c>
      <c r="DY142" s="356">
        <f t="shared" si="2450"/>
        <v>1</v>
      </c>
      <c r="DZ142" s="357"/>
      <c r="EA142" s="358">
        <f t="shared" si="2451"/>
        <v>0</v>
      </c>
      <c r="EB142" s="358">
        <f t="shared" si="2452"/>
        <v>0</v>
      </c>
      <c r="EC142" s="359" t="str">
        <f t="shared" si="2453"/>
        <v>CUMPLE</v>
      </c>
      <c r="ED142" s="358">
        <f t="shared" si="2563"/>
        <v>0</v>
      </c>
      <c r="EE142" s="360">
        <f t="shared" si="2455"/>
        <v>0</v>
      </c>
      <c r="EF142" s="266">
        <f t="shared" si="2456"/>
        <v>1</v>
      </c>
      <c r="EG142" s="267">
        <v>992281</v>
      </c>
      <c r="EH142" s="268">
        <f t="shared" si="2457"/>
        <v>992281</v>
      </c>
      <c r="EI142" s="268">
        <f t="shared" si="2458"/>
        <v>1289965</v>
      </c>
      <c r="EJ142" s="269" t="str">
        <f t="shared" si="2459"/>
        <v>CUMPLE</v>
      </c>
      <c r="EK142" s="268">
        <f t="shared" si="2564"/>
        <v>1367230</v>
      </c>
      <c r="EL142" s="270">
        <f t="shared" si="2461"/>
        <v>1367230</v>
      </c>
      <c r="EM142" s="356">
        <f t="shared" si="2462"/>
        <v>1</v>
      </c>
      <c r="EN142" s="357"/>
      <c r="EO142" s="358">
        <f t="shared" si="2463"/>
        <v>0</v>
      </c>
      <c r="EP142" s="358">
        <f t="shared" si="2464"/>
        <v>0</v>
      </c>
      <c r="EQ142" s="359" t="str">
        <f t="shared" si="2465"/>
        <v>CUMPLE</v>
      </c>
      <c r="ER142" s="358">
        <f t="shared" si="2565"/>
        <v>0</v>
      </c>
      <c r="ES142" s="360">
        <f t="shared" si="2467"/>
        <v>0</v>
      </c>
      <c r="ET142" s="266">
        <f t="shared" si="2468"/>
        <v>1</v>
      </c>
      <c r="EU142" s="267">
        <v>1044280</v>
      </c>
      <c r="EV142" s="268">
        <f t="shared" si="2469"/>
        <v>1044280</v>
      </c>
      <c r="EW142" s="268">
        <f t="shared" si="2470"/>
        <v>1357564</v>
      </c>
      <c r="EX142" s="269" t="str">
        <f t="shared" si="2471"/>
        <v>CUMPLE</v>
      </c>
      <c r="EY142" s="268">
        <f t="shared" si="2566"/>
        <v>1438878</v>
      </c>
      <c r="EZ142" s="270">
        <f t="shared" si="2473"/>
        <v>1438878</v>
      </c>
      <c r="FA142" s="266">
        <f t="shared" si="2474"/>
        <v>1</v>
      </c>
      <c r="FB142" s="196">
        <v>1021349</v>
      </c>
      <c r="FC142" s="268">
        <f t="shared" si="2475"/>
        <v>1021349</v>
      </c>
      <c r="FD142" s="268">
        <f t="shared" si="2476"/>
        <v>1327754</v>
      </c>
      <c r="FE142" s="269" t="str">
        <f t="shared" si="2477"/>
        <v>CUMPLE</v>
      </c>
      <c r="FF142" s="268">
        <f t="shared" si="2567"/>
        <v>1407282</v>
      </c>
      <c r="FG142" s="270">
        <f t="shared" si="2479"/>
        <v>1407282</v>
      </c>
      <c r="FH142" s="266">
        <f t="shared" si="2480"/>
        <v>1</v>
      </c>
      <c r="FI142" s="267">
        <v>1004060</v>
      </c>
      <c r="FJ142" s="268">
        <f t="shared" si="2481"/>
        <v>1004060</v>
      </c>
      <c r="FK142" s="268">
        <f t="shared" si="2482"/>
        <v>1305278</v>
      </c>
      <c r="FL142" s="269" t="str">
        <f t="shared" si="2483"/>
        <v>CUMPLE</v>
      </c>
      <c r="FM142" s="268">
        <f t="shared" si="2568"/>
        <v>1383460</v>
      </c>
      <c r="FN142" s="270">
        <f t="shared" si="2485"/>
        <v>1383460</v>
      </c>
      <c r="FO142" s="266">
        <f t="shared" si="2486"/>
        <v>1</v>
      </c>
      <c r="FP142" s="267" t="s">
        <v>923</v>
      </c>
      <c r="FQ142" s="268">
        <f t="shared" si="2487"/>
        <v>996113</v>
      </c>
      <c r="FR142" s="268">
        <f t="shared" si="2488"/>
        <v>1294947</v>
      </c>
      <c r="FS142" s="269" t="str">
        <f t="shared" si="2489"/>
        <v>CUMPLE</v>
      </c>
      <c r="FT142" s="268">
        <f t="shared" si="2569"/>
        <v>1372510</v>
      </c>
      <c r="FU142" s="270">
        <f t="shared" si="2491"/>
        <v>1372510</v>
      </c>
      <c r="FV142" s="266">
        <f t="shared" si="2492"/>
        <v>1</v>
      </c>
      <c r="FW142" s="267">
        <v>1012736</v>
      </c>
      <c r="FX142" s="268">
        <f t="shared" si="2493"/>
        <v>1012736</v>
      </c>
      <c r="FY142" s="268">
        <f t="shared" si="2494"/>
        <v>1316557</v>
      </c>
      <c r="FZ142" s="269" t="str">
        <f t="shared" si="2495"/>
        <v>CUMPLE</v>
      </c>
      <c r="GA142" s="268">
        <f t="shared" si="2570"/>
        <v>1395415</v>
      </c>
      <c r="GB142" s="270">
        <f t="shared" si="2497"/>
        <v>1395415</v>
      </c>
      <c r="GC142" s="356">
        <f t="shared" si="2498"/>
        <v>1</v>
      </c>
      <c r="GD142" s="357"/>
      <c r="GE142" s="358">
        <f t="shared" si="2499"/>
        <v>0</v>
      </c>
      <c r="GF142" s="358">
        <f t="shared" si="2500"/>
        <v>0</v>
      </c>
      <c r="GG142" s="359" t="str">
        <f t="shared" si="2501"/>
        <v>CUMPLE</v>
      </c>
      <c r="GH142" s="358">
        <f t="shared" si="2571"/>
        <v>0</v>
      </c>
      <c r="GI142" s="360">
        <f t="shared" si="2503"/>
        <v>0</v>
      </c>
      <c r="GJ142" s="266">
        <f t="shared" si="2504"/>
        <v>1</v>
      </c>
      <c r="GK142" s="196">
        <v>1024298</v>
      </c>
      <c r="GL142" s="268">
        <f t="shared" si="2505"/>
        <v>1024298</v>
      </c>
      <c r="GM142" s="268">
        <f t="shared" si="2506"/>
        <v>1331587</v>
      </c>
      <c r="GN142" s="269" t="str">
        <f t="shared" si="2507"/>
        <v>CUMPLE</v>
      </c>
      <c r="GO142" s="268">
        <f t="shared" si="2572"/>
        <v>1411345</v>
      </c>
      <c r="GP142" s="270">
        <f t="shared" si="2509"/>
        <v>1411345</v>
      </c>
      <c r="GQ142" s="266">
        <f t="shared" si="2510"/>
        <v>1</v>
      </c>
      <c r="GR142" s="407">
        <v>1026409</v>
      </c>
      <c r="GS142" s="268">
        <f t="shared" si="2511"/>
        <v>1026409</v>
      </c>
      <c r="GT142" s="268">
        <f t="shared" si="2512"/>
        <v>1334332</v>
      </c>
      <c r="GU142" s="269" t="str">
        <f t="shared" si="2513"/>
        <v>CUMPLE</v>
      </c>
      <c r="GV142" s="268">
        <f t="shared" si="2573"/>
        <v>1414254</v>
      </c>
      <c r="GW142" s="270">
        <f t="shared" si="2515"/>
        <v>1414254</v>
      </c>
      <c r="GX142" s="356">
        <f t="shared" si="2516"/>
        <v>1</v>
      </c>
      <c r="GY142" s="357"/>
      <c r="GZ142" s="358">
        <f t="shared" si="2517"/>
        <v>0</v>
      </c>
      <c r="HA142" s="358">
        <f t="shared" si="2518"/>
        <v>0</v>
      </c>
      <c r="HB142" s="359" t="str">
        <f t="shared" si="2519"/>
        <v>CUMPLE</v>
      </c>
      <c r="HC142" s="358">
        <f t="shared" si="2574"/>
        <v>0</v>
      </c>
      <c r="HD142" s="360">
        <f t="shared" si="2521"/>
        <v>0</v>
      </c>
      <c r="HE142" s="266">
        <f t="shared" si="2522"/>
        <v>1</v>
      </c>
      <c r="HF142" s="411">
        <v>1015654</v>
      </c>
      <c r="HG142" s="268">
        <f t="shared" si="2523"/>
        <v>1015654</v>
      </c>
      <c r="HH142" s="268">
        <f t="shared" si="2524"/>
        <v>1320350</v>
      </c>
      <c r="HI142" s="269" t="str">
        <f t="shared" si="2525"/>
        <v>CUMPLE</v>
      </c>
      <c r="HJ142" s="268">
        <f t="shared" si="2575"/>
        <v>1399435</v>
      </c>
      <c r="HK142" s="270">
        <f t="shared" si="2527"/>
        <v>1399435</v>
      </c>
      <c r="HL142" s="266">
        <f t="shared" si="2528"/>
        <v>1</v>
      </c>
      <c r="HM142" s="417">
        <v>1024148</v>
      </c>
      <c r="HN142" s="268">
        <f t="shared" si="2529"/>
        <v>1024148</v>
      </c>
      <c r="HO142" s="268">
        <f t="shared" si="2530"/>
        <v>1331392</v>
      </c>
      <c r="HP142" s="269" t="str">
        <f t="shared" si="2531"/>
        <v>CUMPLE</v>
      </c>
      <c r="HQ142" s="268">
        <f t="shared" si="2576"/>
        <v>1411139</v>
      </c>
      <c r="HR142" s="270">
        <f t="shared" si="2533"/>
        <v>1411139</v>
      </c>
      <c r="HS142" s="266">
        <f t="shared" si="2534"/>
        <v>1</v>
      </c>
      <c r="HT142" s="196">
        <v>1020089</v>
      </c>
      <c r="HU142" s="268">
        <f t="shared" si="2535"/>
        <v>1020089</v>
      </c>
      <c r="HV142" s="268">
        <f t="shared" si="2536"/>
        <v>1326116</v>
      </c>
      <c r="HW142" s="269" t="str">
        <f t="shared" si="2537"/>
        <v>CUMPLE</v>
      </c>
      <c r="HX142" s="268">
        <f t="shared" si="2577"/>
        <v>1405546</v>
      </c>
      <c r="HY142" s="270">
        <f t="shared" si="2539"/>
        <v>1405546</v>
      </c>
      <c r="HZ142" s="356">
        <f t="shared" si="2540"/>
        <v>1</v>
      </c>
      <c r="IA142" s="357"/>
      <c r="IB142" s="358">
        <f t="shared" si="2541"/>
        <v>0</v>
      </c>
      <c r="IC142" s="358">
        <f t="shared" si="2542"/>
        <v>0</v>
      </c>
      <c r="ID142" s="359" t="str">
        <f t="shared" si="2543"/>
        <v>CUMPLE</v>
      </c>
      <c r="IE142" s="358">
        <f t="shared" si="2578"/>
        <v>0</v>
      </c>
      <c r="IF142" s="360">
        <f t="shared" si="2545"/>
        <v>0</v>
      </c>
    </row>
    <row r="143" spans="1:240" ht="30" customHeight="1" x14ac:dyDescent="0.3">
      <c r="A143" s="174"/>
      <c r="B143" s="192">
        <v>11.037000000000001</v>
      </c>
      <c r="C143" s="193">
        <v>10226</v>
      </c>
      <c r="D143" s="194" t="s">
        <v>748</v>
      </c>
      <c r="E143" s="193" t="s">
        <v>615</v>
      </c>
      <c r="F143" s="195">
        <v>1</v>
      </c>
      <c r="G143" s="196">
        <v>3095252</v>
      </c>
      <c r="H143" s="197">
        <f t="shared" si="2350"/>
        <v>4023828</v>
      </c>
      <c r="J143" s="356">
        <f t="shared" si="2351"/>
        <v>1</v>
      </c>
      <c r="K143" s="357"/>
      <c r="L143" s="358">
        <f t="shared" si="1732"/>
        <v>0</v>
      </c>
      <c r="M143" s="358">
        <f t="shared" si="1733"/>
        <v>0</v>
      </c>
      <c r="N143" s="359" t="str">
        <f t="shared" si="2352"/>
        <v>CUMPLE</v>
      </c>
      <c r="O143" s="358">
        <f t="shared" si="2546"/>
        <v>0</v>
      </c>
      <c r="P143" s="360">
        <f t="shared" si="1736"/>
        <v>0</v>
      </c>
      <c r="Q143" s="266">
        <f t="shared" si="2354"/>
        <v>1</v>
      </c>
      <c r="R143" s="267">
        <v>2896399</v>
      </c>
      <c r="S143" s="268">
        <f t="shared" si="2355"/>
        <v>2896399</v>
      </c>
      <c r="T143" s="268">
        <f t="shared" si="2356"/>
        <v>3765319</v>
      </c>
      <c r="U143" s="269" t="str">
        <f t="shared" si="2357"/>
        <v>CUMPLE</v>
      </c>
      <c r="V143" s="268">
        <f t="shared" si="2547"/>
        <v>3990850</v>
      </c>
      <c r="W143" s="270">
        <f t="shared" si="2359"/>
        <v>3990850</v>
      </c>
      <c r="X143" s="266">
        <f t="shared" si="2360"/>
        <v>1</v>
      </c>
      <c r="Y143" s="267">
        <v>3095200</v>
      </c>
      <c r="Z143" s="268">
        <f t="shared" si="2361"/>
        <v>3095200</v>
      </c>
      <c r="AA143" s="268">
        <f t="shared" si="2362"/>
        <v>4023760</v>
      </c>
      <c r="AB143" s="269" t="str">
        <f t="shared" si="2363"/>
        <v>CUMPLE</v>
      </c>
      <c r="AC143" s="268">
        <f t="shared" si="2548"/>
        <v>4264771</v>
      </c>
      <c r="AD143" s="270">
        <f t="shared" si="2365"/>
        <v>4264771</v>
      </c>
      <c r="AE143" s="266">
        <f t="shared" si="2366"/>
        <v>1</v>
      </c>
      <c r="AF143" s="267">
        <v>2866203</v>
      </c>
      <c r="AG143" s="268">
        <f t="shared" si="2367"/>
        <v>2866203</v>
      </c>
      <c r="AH143" s="268">
        <f t="shared" si="2368"/>
        <v>3726064</v>
      </c>
      <c r="AI143" s="269" t="str">
        <f t="shared" si="2369"/>
        <v>CUMPLE</v>
      </c>
      <c r="AJ143" s="268">
        <f t="shared" si="2549"/>
        <v>3949244</v>
      </c>
      <c r="AK143" s="270">
        <f t="shared" si="2371"/>
        <v>3949244</v>
      </c>
      <c r="AL143" s="356">
        <f t="shared" si="2372"/>
        <v>1</v>
      </c>
      <c r="AM143" s="357"/>
      <c r="AN143" s="358">
        <f t="shared" si="2373"/>
        <v>0</v>
      </c>
      <c r="AO143" s="358">
        <f t="shared" si="2374"/>
        <v>0</v>
      </c>
      <c r="AP143" s="359" t="str">
        <f t="shared" si="2375"/>
        <v>CUMPLE</v>
      </c>
      <c r="AQ143" s="358">
        <f t="shared" si="2550"/>
        <v>0</v>
      </c>
      <c r="AR143" s="360">
        <f t="shared" si="2377"/>
        <v>0</v>
      </c>
      <c r="AS143" s="266">
        <f t="shared" si="2378"/>
        <v>1</v>
      </c>
      <c r="AT143" s="434">
        <v>2798105</v>
      </c>
      <c r="AU143" s="268">
        <f t="shared" si="2379"/>
        <v>2798105</v>
      </c>
      <c r="AV143" s="268">
        <f t="shared" si="2380"/>
        <v>3637537</v>
      </c>
      <c r="AW143" s="269" t="str">
        <f t="shared" si="2381"/>
        <v>CUMPLE</v>
      </c>
      <c r="AX143" s="268">
        <f t="shared" si="2551"/>
        <v>3855414</v>
      </c>
      <c r="AY143" s="270">
        <f t="shared" si="2383"/>
        <v>3855414</v>
      </c>
      <c r="AZ143" s="266">
        <f t="shared" si="2384"/>
        <v>1</v>
      </c>
      <c r="BA143" s="439">
        <v>2944513</v>
      </c>
      <c r="BB143" s="268">
        <f t="shared" si="2385"/>
        <v>2944513</v>
      </c>
      <c r="BC143" s="268">
        <f t="shared" si="2386"/>
        <v>3827867</v>
      </c>
      <c r="BD143" s="269" t="str">
        <f t="shared" si="2387"/>
        <v>CUMPLE</v>
      </c>
      <c r="BE143" s="268">
        <f t="shared" si="2552"/>
        <v>4057144</v>
      </c>
      <c r="BF143" s="270">
        <f t="shared" si="2389"/>
        <v>4057144</v>
      </c>
      <c r="BG143" s="266">
        <f t="shared" si="2390"/>
        <v>1</v>
      </c>
      <c r="BH143" s="196">
        <v>2925012</v>
      </c>
      <c r="BI143" s="268">
        <f t="shared" si="2391"/>
        <v>2925012</v>
      </c>
      <c r="BJ143" s="268">
        <f t="shared" si="2392"/>
        <v>3802516</v>
      </c>
      <c r="BK143" s="269" t="str">
        <f t="shared" si="2393"/>
        <v>CUMPLE</v>
      </c>
      <c r="BL143" s="268">
        <f t="shared" si="2553"/>
        <v>4030275</v>
      </c>
      <c r="BM143" s="270">
        <f t="shared" si="2395"/>
        <v>4030275</v>
      </c>
      <c r="BN143" s="266">
        <f t="shared" si="2396"/>
        <v>1</v>
      </c>
      <c r="BO143" s="196">
        <v>2807391</v>
      </c>
      <c r="BP143" s="268">
        <f t="shared" si="2397"/>
        <v>2807391</v>
      </c>
      <c r="BQ143" s="268">
        <f t="shared" si="2398"/>
        <v>3649608</v>
      </c>
      <c r="BR143" s="269" t="str">
        <f t="shared" si="2399"/>
        <v>CUMPLE</v>
      </c>
      <c r="BS143" s="268">
        <f t="shared" si="2554"/>
        <v>3868209</v>
      </c>
      <c r="BT143" s="270">
        <f t="shared" si="2401"/>
        <v>3868209</v>
      </c>
      <c r="BU143" s="266">
        <f t="shared" si="2402"/>
        <v>1</v>
      </c>
      <c r="BV143" s="441">
        <v>2940795</v>
      </c>
      <c r="BW143" s="268">
        <f t="shared" si="2403"/>
        <v>2940795</v>
      </c>
      <c r="BX143" s="268">
        <f t="shared" si="2404"/>
        <v>3823034</v>
      </c>
      <c r="BY143" s="269" t="str">
        <f t="shared" si="2405"/>
        <v>CUMPLE</v>
      </c>
      <c r="BZ143" s="268">
        <f t="shared" si="2555"/>
        <v>4052021</v>
      </c>
      <c r="CA143" s="270">
        <f t="shared" si="2407"/>
        <v>4052021</v>
      </c>
      <c r="CB143" s="266">
        <f t="shared" si="2408"/>
        <v>1</v>
      </c>
      <c r="CC143" s="267">
        <v>2869297</v>
      </c>
      <c r="CD143" s="268">
        <f t="shared" si="2409"/>
        <v>2869297</v>
      </c>
      <c r="CE143" s="268">
        <f t="shared" si="2410"/>
        <v>3730086</v>
      </c>
      <c r="CF143" s="269" t="str">
        <f t="shared" si="2411"/>
        <v>CUMPLE</v>
      </c>
      <c r="CG143" s="268">
        <f t="shared" si="2556"/>
        <v>3953507</v>
      </c>
      <c r="CH143" s="270">
        <f t="shared" si="2413"/>
        <v>3953507</v>
      </c>
      <c r="CI143" s="266">
        <f t="shared" si="2414"/>
        <v>1</v>
      </c>
      <c r="CJ143" s="267">
        <v>2959061</v>
      </c>
      <c r="CK143" s="268">
        <f t="shared" si="2415"/>
        <v>2959061</v>
      </c>
      <c r="CL143" s="268">
        <f t="shared" si="2416"/>
        <v>3846779</v>
      </c>
      <c r="CM143" s="269" t="str">
        <f t="shared" si="2417"/>
        <v>CUMPLE</v>
      </c>
      <c r="CN143" s="268">
        <f t="shared" si="2557"/>
        <v>4077190</v>
      </c>
      <c r="CO143" s="270">
        <f t="shared" si="2419"/>
        <v>4077190</v>
      </c>
      <c r="CP143" s="266">
        <f t="shared" si="2420"/>
        <v>1</v>
      </c>
      <c r="CQ143" s="267">
        <v>2922537</v>
      </c>
      <c r="CR143" s="268">
        <f t="shared" si="2421"/>
        <v>2922537</v>
      </c>
      <c r="CS143" s="268">
        <f t="shared" si="2422"/>
        <v>3799298</v>
      </c>
      <c r="CT143" s="269" t="str">
        <f t="shared" si="2423"/>
        <v>CUMPLE</v>
      </c>
      <c r="CU143" s="268">
        <f t="shared" si="2558"/>
        <v>4026864</v>
      </c>
      <c r="CV143" s="270">
        <f t="shared" si="2425"/>
        <v>4026864</v>
      </c>
      <c r="CW143" s="266">
        <f t="shared" si="2426"/>
        <v>1</v>
      </c>
      <c r="CX143" s="196">
        <v>2940486</v>
      </c>
      <c r="CY143" s="268">
        <f t="shared" si="2427"/>
        <v>2940486</v>
      </c>
      <c r="CZ143" s="268">
        <f t="shared" si="2428"/>
        <v>3822632</v>
      </c>
      <c r="DA143" s="269" t="str">
        <f t="shared" si="2429"/>
        <v>CUMPLE</v>
      </c>
      <c r="DB143" s="268">
        <f t="shared" si="2559"/>
        <v>4051596</v>
      </c>
      <c r="DC143" s="270">
        <f t="shared" si="2431"/>
        <v>4051596</v>
      </c>
      <c r="DD143" s="266">
        <f t="shared" si="2432"/>
        <v>1</v>
      </c>
      <c r="DE143" s="267">
        <v>2856299</v>
      </c>
      <c r="DF143" s="268">
        <f t="shared" si="2433"/>
        <v>2856299</v>
      </c>
      <c r="DG143" s="268">
        <f t="shared" si="2434"/>
        <v>3713189</v>
      </c>
      <c r="DH143" s="269" t="str">
        <f t="shared" si="2435"/>
        <v>CUMPLE</v>
      </c>
      <c r="DI143" s="268">
        <f t="shared" si="2560"/>
        <v>3935597</v>
      </c>
      <c r="DJ143" s="270">
        <f t="shared" si="2437"/>
        <v>3935597</v>
      </c>
      <c r="DK143" s="266">
        <f t="shared" si="2438"/>
        <v>1</v>
      </c>
      <c r="DL143" s="267">
        <v>2931204</v>
      </c>
      <c r="DM143" s="268">
        <f t="shared" si="2439"/>
        <v>2931204</v>
      </c>
      <c r="DN143" s="268">
        <f t="shared" si="2440"/>
        <v>3810565</v>
      </c>
      <c r="DO143" s="269" t="str">
        <f t="shared" si="2441"/>
        <v>CUMPLE</v>
      </c>
      <c r="DP143" s="268">
        <f t="shared" si="2561"/>
        <v>4038806</v>
      </c>
      <c r="DQ143" s="270">
        <f t="shared" si="2443"/>
        <v>4038806</v>
      </c>
      <c r="DR143" s="356">
        <f t="shared" si="2444"/>
        <v>1</v>
      </c>
      <c r="DS143" s="357"/>
      <c r="DT143" s="358">
        <f t="shared" si="2445"/>
        <v>0</v>
      </c>
      <c r="DU143" s="358">
        <f t="shared" si="2446"/>
        <v>0</v>
      </c>
      <c r="DV143" s="359" t="str">
        <f t="shared" si="2447"/>
        <v>CUMPLE</v>
      </c>
      <c r="DW143" s="358">
        <f t="shared" si="2562"/>
        <v>0</v>
      </c>
      <c r="DX143" s="360">
        <f t="shared" si="2449"/>
        <v>0</v>
      </c>
      <c r="DY143" s="356">
        <f t="shared" si="2450"/>
        <v>1</v>
      </c>
      <c r="DZ143" s="357"/>
      <c r="EA143" s="358">
        <f t="shared" si="2451"/>
        <v>0</v>
      </c>
      <c r="EB143" s="358">
        <f t="shared" si="2452"/>
        <v>0</v>
      </c>
      <c r="EC143" s="359" t="str">
        <f t="shared" si="2453"/>
        <v>CUMPLE</v>
      </c>
      <c r="ED143" s="358">
        <f t="shared" si="2563"/>
        <v>0</v>
      </c>
      <c r="EE143" s="360">
        <f t="shared" si="2455"/>
        <v>0</v>
      </c>
      <c r="EF143" s="266">
        <f t="shared" si="2456"/>
        <v>1</v>
      </c>
      <c r="EG143" s="267">
        <v>2852894</v>
      </c>
      <c r="EH143" s="268">
        <f t="shared" si="2457"/>
        <v>2852894</v>
      </c>
      <c r="EI143" s="268">
        <f t="shared" si="2458"/>
        <v>3708762</v>
      </c>
      <c r="EJ143" s="269" t="str">
        <f t="shared" si="2459"/>
        <v>CUMPLE</v>
      </c>
      <c r="EK143" s="268">
        <f t="shared" si="2564"/>
        <v>3930906</v>
      </c>
      <c r="EL143" s="270">
        <f t="shared" si="2461"/>
        <v>3930906</v>
      </c>
      <c r="EM143" s="356">
        <f t="shared" si="2462"/>
        <v>1</v>
      </c>
      <c r="EN143" s="357"/>
      <c r="EO143" s="358">
        <f t="shared" si="2463"/>
        <v>0</v>
      </c>
      <c r="EP143" s="358">
        <f t="shared" si="2464"/>
        <v>0</v>
      </c>
      <c r="EQ143" s="359" t="str">
        <f t="shared" si="2465"/>
        <v>CUMPLE</v>
      </c>
      <c r="ER143" s="358">
        <f t="shared" si="2565"/>
        <v>0</v>
      </c>
      <c r="ES143" s="360">
        <f t="shared" si="2467"/>
        <v>0</v>
      </c>
      <c r="ET143" s="266">
        <f t="shared" si="2468"/>
        <v>1</v>
      </c>
      <c r="EU143" s="267">
        <v>3002394</v>
      </c>
      <c r="EV143" s="268">
        <f t="shared" si="2469"/>
        <v>3002394</v>
      </c>
      <c r="EW143" s="268">
        <f t="shared" si="2470"/>
        <v>3903112</v>
      </c>
      <c r="EX143" s="269" t="str">
        <f t="shared" si="2471"/>
        <v>CUMPLE</v>
      </c>
      <c r="EY143" s="268">
        <f t="shared" si="2566"/>
        <v>4136897</v>
      </c>
      <c r="EZ143" s="270">
        <f t="shared" si="2473"/>
        <v>4136897</v>
      </c>
      <c r="FA143" s="266">
        <f t="shared" si="2474"/>
        <v>1</v>
      </c>
      <c r="FB143" s="196">
        <v>2936466</v>
      </c>
      <c r="FC143" s="268">
        <f t="shared" si="2475"/>
        <v>2936466</v>
      </c>
      <c r="FD143" s="268">
        <f t="shared" si="2476"/>
        <v>3817406</v>
      </c>
      <c r="FE143" s="269" t="str">
        <f t="shared" si="2477"/>
        <v>CUMPLE</v>
      </c>
      <c r="FF143" s="268">
        <f t="shared" si="2567"/>
        <v>4046057</v>
      </c>
      <c r="FG143" s="270">
        <f t="shared" si="2479"/>
        <v>4046057</v>
      </c>
      <c r="FH143" s="266">
        <f t="shared" si="2480"/>
        <v>1</v>
      </c>
      <c r="FI143" s="267">
        <v>2996353</v>
      </c>
      <c r="FJ143" s="268">
        <f t="shared" si="2481"/>
        <v>2996353</v>
      </c>
      <c r="FK143" s="268">
        <f t="shared" si="2482"/>
        <v>3895259</v>
      </c>
      <c r="FL143" s="269" t="str">
        <f t="shared" si="2483"/>
        <v>CUMPLE</v>
      </c>
      <c r="FM143" s="268">
        <f t="shared" si="2568"/>
        <v>4128573</v>
      </c>
      <c r="FN143" s="270">
        <f t="shared" si="2485"/>
        <v>4128573</v>
      </c>
      <c r="FO143" s="266">
        <f t="shared" si="2486"/>
        <v>1</v>
      </c>
      <c r="FP143" s="267" t="s">
        <v>924</v>
      </c>
      <c r="FQ143" s="268">
        <f t="shared" si="2487"/>
        <v>2863911</v>
      </c>
      <c r="FR143" s="268">
        <f t="shared" si="2488"/>
        <v>3723084</v>
      </c>
      <c r="FS143" s="269" t="str">
        <f t="shared" si="2489"/>
        <v>CUMPLE</v>
      </c>
      <c r="FT143" s="268">
        <f t="shared" si="2569"/>
        <v>3946086</v>
      </c>
      <c r="FU143" s="270">
        <f t="shared" si="2491"/>
        <v>3946086</v>
      </c>
      <c r="FV143" s="266">
        <f t="shared" si="2492"/>
        <v>1</v>
      </c>
      <c r="FW143" s="267">
        <v>2911704</v>
      </c>
      <c r="FX143" s="268">
        <f t="shared" si="2493"/>
        <v>2911704</v>
      </c>
      <c r="FY143" s="268">
        <f t="shared" si="2494"/>
        <v>3785215</v>
      </c>
      <c r="FZ143" s="269" t="str">
        <f t="shared" si="2495"/>
        <v>CUMPLE</v>
      </c>
      <c r="GA143" s="268">
        <f t="shared" si="2570"/>
        <v>4011938</v>
      </c>
      <c r="GB143" s="270">
        <f t="shared" si="2497"/>
        <v>4011938</v>
      </c>
      <c r="GC143" s="356">
        <f t="shared" si="2498"/>
        <v>1</v>
      </c>
      <c r="GD143" s="357"/>
      <c r="GE143" s="358">
        <f t="shared" si="2499"/>
        <v>0</v>
      </c>
      <c r="GF143" s="358">
        <f t="shared" si="2500"/>
        <v>0</v>
      </c>
      <c r="GG143" s="359" t="str">
        <f t="shared" si="2501"/>
        <v>CUMPLE</v>
      </c>
      <c r="GH143" s="358">
        <f t="shared" si="2571"/>
        <v>0</v>
      </c>
      <c r="GI143" s="360">
        <f t="shared" si="2503"/>
        <v>0</v>
      </c>
      <c r="GJ143" s="266">
        <f t="shared" si="2504"/>
        <v>1</v>
      </c>
      <c r="GK143" s="196">
        <v>2944947</v>
      </c>
      <c r="GL143" s="268">
        <f t="shared" si="2505"/>
        <v>2944947</v>
      </c>
      <c r="GM143" s="268">
        <f t="shared" si="2506"/>
        <v>3828431</v>
      </c>
      <c r="GN143" s="269" t="str">
        <f t="shared" si="2507"/>
        <v>CUMPLE</v>
      </c>
      <c r="GO143" s="268">
        <f t="shared" si="2572"/>
        <v>4057742</v>
      </c>
      <c r="GP143" s="270">
        <f t="shared" si="2509"/>
        <v>4057742</v>
      </c>
      <c r="GQ143" s="266">
        <f t="shared" si="2510"/>
        <v>1</v>
      </c>
      <c r="GR143" s="407">
        <v>2951013</v>
      </c>
      <c r="GS143" s="268">
        <f t="shared" si="2511"/>
        <v>2951013</v>
      </c>
      <c r="GT143" s="268">
        <f t="shared" si="2512"/>
        <v>3836317</v>
      </c>
      <c r="GU143" s="269" t="str">
        <f t="shared" si="2513"/>
        <v>CUMPLE</v>
      </c>
      <c r="GV143" s="268">
        <f t="shared" si="2573"/>
        <v>4066100</v>
      </c>
      <c r="GW143" s="270">
        <f t="shared" si="2515"/>
        <v>4066100</v>
      </c>
      <c r="GX143" s="356">
        <f t="shared" si="2516"/>
        <v>1</v>
      </c>
      <c r="GY143" s="357"/>
      <c r="GZ143" s="358">
        <f t="shared" si="2517"/>
        <v>0</v>
      </c>
      <c r="HA143" s="358">
        <f t="shared" si="2518"/>
        <v>0</v>
      </c>
      <c r="HB143" s="359" t="str">
        <f t="shared" si="2519"/>
        <v>CUMPLE</v>
      </c>
      <c r="HC143" s="358">
        <f t="shared" si="2574"/>
        <v>0</v>
      </c>
      <c r="HD143" s="360">
        <f t="shared" si="2521"/>
        <v>0</v>
      </c>
      <c r="HE143" s="266">
        <f t="shared" si="2522"/>
        <v>1</v>
      </c>
      <c r="HF143" s="411">
        <v>2920092</v>
      </c>
      <c r="HG143" s="268">
        <f t="shared" si="2523"/>
        <v>2920092</v>
      </c>
      <c r="HH143" s="268">
        <f t="shared" si="2524"/>
        <v>3796120</v>
      </c>
      <c r="HI143" s="269" t="str">
        <f t="shared" si="2525"/>
        <v>CUMPLE</v>
      </c>
      <c r="HJ143" s="268">
        <f t="shared" si="2575"/>
        <v>4023495</v>
      </c>
      <c r="HK143" s="270">
        <f t="shared" si="2527"/>
        <v>4023495</v>
      </c>
      <c r="HL143" s="266">
        <f t="shared" si="2528"/>
        <v>1</v>
      </c>
      <c r="HM143" s="417">
        <v>2944513</v>
      </c>
      <c r="HN143" s="268">
        <f t="shared" si="2529"/>
        <v>2944513</v>
      </c>
      <c r="HO143" s="268">
        <f t="shared" si="2530"/>
        <v>3827867</v>
      </c>
      <c r="HP143" s="269" t="str">
        <f t="shared" si="2531"/>
        <v>CUMPLE</v>
      </c>
      <c r="HQ143" s="268">
        <f t="shared" si="2576"/>
        <v>4057144</v>
      </c>
      <c r="HR143" s="270">
        <f t="shared" si="2533"/>
        <v>4057144</v>
      </c>
      <c r="HS143" s="266">
        <f t="shared" si="2534"/>
        <v>1</v>
      </c>
      <c r="HT143" s="196">
        <v>2932845</v>
      </c>
      <c r="HU143" s="268">
        <f t="shared" si="2535"/>
        <v>2932845</v>
      </c>
      <c r="HV143" s="268">
        <f t="shared" si="2536"/>
        <v>3812699</v>
      </c>
      <c r="HW143" s="269" t="str">
        <f t="shared" si="2537"/>
        <v>CUMPLE</v>
      </c>
      <c r="HX143" s="268">
        <f t="shared" si="2577"/>
        <v>4041067</v>
      </c>
      <c r="HY143" s="270">
        <f t="shared" si="2539"/>
        <v>4041067</v>
      </c>
      <c r="HZ143" s="356">
        <f t="shared" si="2540"/>
        <v>1</v>
      </c>
      <c r="IA143" s="357"/>
      <c r="IB143" s="358">
        <f t="shared" si="2541"/>
        <v>0</v>
      </c>
      <c r="IC143" s="358">
        <f t="shared" si="2542"/>
        <v>0</v>
      </c>
      <c r="ID143" s="359" t="str">
        <f t="shared" si="2543"/>
        <v>CUMPLE</v>
      </c>
      <c r="IE143" s="358">
        <f t="shared" si="2578"/>
        <v>0</v>
      </c>
      <c r="IF143" s="360">
        <f t="shared" si="2545"/>
        <v>0</v>
      </c>
    </row>
    <row r="144" spans="1:240" ht="30" customHeight="1" x14ac:dyDescent="0.3">
      <c r="A144" s="174"/>
      <c r="B144" s="192">
        <v>11.038</v>
      </c>
      <c r="C144" s="193">
        <v>14783</v>
      </c>
      <c r="D144" s="194" t="s">
        <v>749</v>
      </c>
      <c r="E144" s="193" t="s">
        <v>629</v>
      </c>
      <c r="F144" s="195">
        <v>12</v>
      </c>
      <c r="G144" s="196">
        <v>119631</v>
      </c>
      <c r="H144" s="197">
        <f t="shared" si="2350"/>
        <v>155520</v>
      </c>
      <c r="J144" s="356">
        <f t="shared" si="2351"/>
        <v>12</v>
      </c>
      <c r="K144" s="357"/>
      <c r="L144" s="358">
        <f t="shared" si="1732"/>
        <v>0</v>
      </c>
      <c r="M144" s="358">
        <f t="shared" si="1733"/>
        <v>0</v>
      </c>
      <c r="N144" s="359" t="str">
        <f t="shared" si="2352"/>
        <v>CUMPLE</v>
      </c>
      <c r="O144" s="358">
        <f t="shared" si="2546"/>
        <v>0</v>
      </c>
      <c r="P144" s="360">
        <f t="shared" si="1736"/>
        <v>0</v>
      </c>
      <c r="Q144" s="266">
        <f t="shared" si="2354"/>
        <v>12</v>
      </c>
      <c r="R144" s="267">
        <v>111945</v>
      </c>
      <c r="S144" s="268">
        <f t="shared" si="2355"/>
        <v>111945</v>
      </c>
      <c r="T144" s="268">
        <f t="shared" si="2356"/>
        <v>145529</v>
      </c>
      <c r="U144" s="269" t="str">
        <f t="shared" si="2357"/>
        <v>CUMPLE</v>
      </c>
      <c r="V144" s="268">
        <f t="shared" si="2547"/>
        <v>154245</v>
      </c>
      <c r="W144" s="270">
        <f t="shared" si="2359"/>
        <v>1850940</v>
      </c>
      <c r="X144" s="266">
        <f t="shared" si="2360"/>
        <v>12</v>
      </c>
      <c r="Y144" s="267">
        <v>119600</v>
      </c>
      <c r="Z144" s="268">
        <f t="shared" si="2361"/>
        <v>119600</v>
      </c>
      <c r="AA144" s="268">
        <f t="shared" si="2362"/>
        <v>155480</v>
      </c>
      <c r="AB144" s="269" t="str">
        <f t="shared" si="2363"/>
        <v>CUMPLE</v>
      </c>
      <c r="AC144" s="268">
        <f t="shared" si="2548"/>
        <v>164793</v>
      </c>
      <c r="AD144" s="270">
        <f t="shared" si="2365"/>
        <v>1977516</v>
      </c>
      <c r="AE144" s="266">
        <f t="shared" si="2366"/>
        <v>12</v>
      </c>
      <c r="AF144" s="267">
        <v>110778</v>
      </c>
      <c r="AG144" s="268">
        <f t="shared" si="2367"/>
        <v>110778</v>
      </c>
      <c r="AH144" s="268">
        <f t="shared" si="2368"/>
        <v>144011</v>
      </c>
      <c r="AI144" s="269" t="str">
        <f t="shared" si="2369"/>
        <v>CUMPLE</v>
      </c>
      <c r="AJ144" s="268">
        <f t="shared" si="2549"/>
        <v>152637</v>
      </c>
      <c r="AK144" s="270">
        <f t="shared" si="2371"/>
        <v>1831644</v>
      </c>
      <c r="AL144" s="356">
        <f t="shared" si="2372"/>
        <v>12</v>
      </c>
      <c r="AM144" s="357"/>
      <c r="AN144" s="358">
        <f t="shared" si="2373"/>
        <v>0</v>
      </c>
      <c r="AO144" s="358">
        <f t="shared" si="2374"/>
        <v>0</v>
      </c>
      <c r="AP144" s="359" t="str">
        <f t="shared" si="2375"/>
        <v>CUMPLE</v>
      </c>
      <c r="AQ144" s="358">
        <f t="shared" si="2550"/>
        <v>0</v>
      </c>
      <c r="AR144" s="360">
        <f t="shared" si="2377"/>
        <v>0</v>
      </c>
      <c r="AS144" s="266">
        <f t="shared" si="2378"/>
        <v>12</v>
      </c>
      <c r="AT144" s="434">
        <v>108143</v>
      </c>
      <c r="AU144" s="268">
        <f t="shared" si="2379"/>
        <v>108143</v>
      </c>
      <c r="AV144" s="268">
        <f t="shared" si="2380"/>
        <v>140586</v>
      </c>
      <c r="AW144" s="269" t="str">
        <f t="shared" si="2381"/>
        <v>CUMPLE</v>
      </c>
      <c r="AX144" s="268">
        <f t="shared" si="2551"/>
        <v>149007</v>
      </c>
      <c r="AY144" s="270">
        <f t="shared" si="2383"/>
        <v>1788084</v>
      </c>
      <c r="AZ144" s="266">
        <f t="shared" si="2384"/>
        <v>12</v>
      </c>
      <c r="BA144" s="439">
        <v>113805</v>
      </c>
      <c r="BB144" s="268">
        <f t="shared" si="2385"/>
        <v>113805</v>
      </c>
      <c r="BC144" s="268">
        <f t="shared" si="2386"/>
        <v>147947</v>
      </c>
      <c r="BD144" s="269" t="str">
        <f t="shared" si="2387"/>
        <v>CUMPLE</v>
      </c>
      <c r="BE144" s="268">
        <f t="shared" si="2552"/>
        <v>156808</v>
      </c>
      <c r="BF144" s="270">
        <f t="shared" si="2389"/>
        <v>1881696</v>
      </c>
      <c r="BG144" s="266">
        <f t="shared" si="2390"/>
        <v>12</v>
      </c>
      <c r="BH144" s="196">
        <v>113050</v>
      </c>
      <c r="BI144" s="268">
        <f t="shared" si="2391"/>
        <v>113050</v>
      </c>
      <c r="BJ144" s="268">
        <f t="shared" si="2392"/>
        <v>146965</v>
      </c>
      <c r="BK144" s="269" t="str">
        <f t="shared" si="2393"/>
        <v>CUMPLE</v>
      </c>
      <c r="BL144" s="268">
        <f t="shared" si="2553"/>
        <v>155768</v>
      </c>
      <c r="BM144" s="270">
        <f t="shared" si="2395"/>
        <v>1869216</v>
      </c>
      <c r="BN144" s="266">
        <f t="shared" si="2396"/>
        <v>12</v>
      </c>
      <c r="BO144" s="196">
        <v>108502</v>
      </c>
      <c r="BP144" s="268">
        <f t="shared" si="2397"/>
        <v>108502</v>
      </c>
      <c r="BQ144" s="268">
        <f t="shared" si="2398"/>
        <v>141053</v>
      </c>
      <c r="BR144" s="269" t="str">
        <f t="shared" si="2399"/>
        <v>CUMPLE</v>
      </c>
      <c r="BS144" s="268">
        <f t="shared" si="2554"/>
        <v>149501</v>
      </c>
      <c r="BT144" s="270">
        <f t="shared" si="2401"/>
        <v>1794012</v>
      </c>
      <c r="BU144" s="266">
        <f t="shared" si="2402"/>
        <v>12</v>
      </c>
      <c r="BV144" s="441">
        <v>113661</v>
      </c>
      <c r="BW144" s="268">
        <f t="shared" si="2403"/>
        <v>113661</v>
      </c>
      <c r="BX144" s="268">
        <f t="shared" si="2404"/>
        <v>147759</v>
      </c>
      <c r="BY144" s="269" t="str">
        <f t="shared" si="2405"/>
        <v>CUMPLE</v>
      </c>
      <c r="BZ144" s="268">
        <f t="shared" si="2555"/>
        <v>156610</v>
      </c>
      <c r="CA144" s="270">
        <f t="shared" si="2407"/>
        <v>1879320</v>
      </c>
      <c r="CB144" s="266">
        <f t="shared" si="2408"/>
        <v>12</v>
      </c>
      <c r="CC144" s="267">
        <v>110896</v>
      </c>
      <c r="CD144" s="268">
        <f t="shared" si="2409"/>
        <v>110896</v>
      </c>
      <c r="CE144" s="268">
        <f t="shared" si="2410"/>
        <v>144165</v>
      </c>
      <c r="CF144" s="269" t="str">
        <f t="shared" si="2411"/>
        <v>CUMPLE</v>
      </c>
      <c r="CG144" s="268">
        <f t="shared" si="2556"/>
        <v>152800</v>
      </c>
      <c r="CH144" s="270">
        <f t="shared" si="2413"/>
        <v>1833600</v>
      </c>
      <c r="CI144" s="266">
        <f t="shared" si="2414"/>
        <v>12</v>
      </c>
      <c r="CJ144" s="267">
        <v>114367</v>
      </c>
      <c r="CK144" s="268">
        <f t="shared" si="2415"/>
        <v>114367</v>
      </c>
      <c r="CL144" s="268">
        <f t="shared" si="2416"/>
        <v>148677</v>
      </c>
      <c r="CM144" s="269" t="str">
        <f t="shared" si="2417"/>
        <v>CUMPLE</v>
      </c>
      <c r="CN144" s="268">
        <f t="shared" si="2557"/>
        <v>157582</v>
      </c>
      <c r="CO144" s="270">
        <f t="shared" si="2419"/>
        <v>1890984</v>
      </c>
      <c r="CP144" s="266">
        <f t="shared" si="2420"/>
        <v>12</v>
      </c>
      <c r="CQ144" s="267">
        <v>112956</v>
      </c>
      <c r="CR144" s="268">
        <f t="shared" si="2421"/>
        <v>112956</v>
      </c>
      <c r="CS144" s="268">
        <f t="shared" si="2422"/>
        <v>146843</v>
      </c>
      <c r="CT144" s="269" t="str">
        <f t="shared" si="2423"/>
        <v>CUMPLE</v>
      </c>
      <c r="CU144" s="268">
        <f t="shared" si="2558"/>
        <v>155638</v>
      </c>
      <c r="CV144" s="270">
        <f t="shared" si="2425"/>
        <v>1867656</v>
      </c>
      <c r="CW144" s="266">
        <f t="shared" si="2426"/>
        <v>12</v>
      </c>
      <c r="CX144" s="196">
        <v>113646</v>
      </c>
      <c r="CY144" s="268">
        <f t="shared" si="2427"/>
        <v>113646</v>
      </c>
      <c r="CZ144" s="268">
        <f t="shared" si="2428"/>
        <v>147740</v>
      </c>
      <c r="DA144" s="269" t="str">
        <f t="shared" si="2429"/>
        <v>CUMPLE</v>
      </c>
      <c r="DB144" s="268">
        <f t="shared" si="2559"/>
        <v>156589</v>
      </c>
      <c r="DC144" s="270">
        <f t="shared" si="2431"/>
        <v>1879068</v>
      </c>
      <c r="DD144" s="266">
        <f t="shared" si="2432"/>
        <v>12</v>
      </c>
      <c r="DE144" s="267">
        <v>110395</v>
      </c>
      <c r="DF144" s="268">
        <f t="shared" si="2433"/>
        <v>110395</v>
      </c>
      <c r="DG144" s="268">
        <f t="shared" si="2434"/>
        <v>143514</v>
      </c>
      <c r="DH144" s="269" t="str">
        <f t="shared" si="2435"/>
        <v>CUMPLE</v>
      </c>
      <c r="DI144" s="268">
        <f t="shared" si="2560"/>
        <v>152110</v>
      </c>
      <c r="DJ144" s="270">
        <f t="shared" si="2437"/>
        <v>1825320</v>
      </c>
      <c r="DK144" s="266">
        <f t="shared" si="2438"/>
        <v>12</v>
      </c>
      <c r="DL144" s="267">
        <v>113291</v>
      </c>
      <c r="DM144" s="268">
        <f t="shared" si="2439"/>
        <v>113291</v>
      </c>
      <c r="DN144" s="268">
        <f t="shared" si="2440"/>
        <v>147278</v>
      </c>
      <c r="DO144" s="269" t="str">
        <f t="shared" si="2441"/>
        <v>CUMPLE</v>
      </c>
      <c r="DP144" s="268">
        <f t="shared" si="2561"/>
        <v>156100</v>
      </c>
      <c r="DQ144" s="270">
        <f t="shared" si="2443"/>
        <v>1873200</v>
      </c>
      <c r="DR144" s="356">
        <f t="shared" si="2444"/>
        <v>12</v>
      </c>
      <c r="DS144" s="357"/>
      <c r="DT144" s="358">
        <f t="shared" si="2445"/>
        <v>0</v>
      </c>
      <c r="DU144" s="358">
        <f t="shared" si="2446"/>
        <v>0</v>
      </c>
      <c r="DV144" s="359" t="str">
        <f t="shared" si="2447"/>
        <v>CUMPLE</v>
      </c>
      <c r="DW144" s="358">
        <f t="shared" si="2562"/>
        <v>0</v>
      </c>
      <c r="DX144" s="360">
        <f t="shared" si="2449"/>
        <v>0</v>
      </c>
      <c r="DY144" s="356">
        <f t="shared" si="2450"/>
        <v>12</v>
      </c>
      <c r="DZ144" s="357"/>
      <c r="EA144" s="358">
        <f t="shared" si="2451"/>
        <v>0</v>
      </c>
      <c r="EB144" s="358">
        <f t="shared" si="2452"/>
        <v>0</v>
      </c>
      <c r="EC144" s="359" t="str">
        <f t="shared" si="2453"/>
        <v>CUMPLE</v>
      </c>
      <c r="ED144" s="358">
        <f t="shared" si="2563"/>
        <v>0</v>
      </c>
      <c r="EE144" s="360">
        <f t="shared" si="2455"/>
        <v>0</v>
      </c>
      <c r="EF144" s="266">
        <f t="shared" si="2456"/>
        <v>12</v>
      </c>
      <c r="EG144" s="267">
        <v>110264</v>
      </c>
      <c r="EH144" s="268">
        <f t="shared" si="2457"/>
        <v>110264</v>
      </c>
      <c r="EI144" s="268">
        <f t="shared" si="2458"/>
        <v>143343</v>
      </c>
      <c r="EJ144" s="269" t="str">
        <f t="shared" si="2459"/>
        <v>CUMPLE</v>
      </c>
      <c r="EK144" s="268">
        <f t="shared" si="2564"/>
        <v>151929</v>
      </c>
      <c r="EL144" s="270">
        <f t="shared" si="2461"/>
        <v>1823148</v>
      </c>
      <c r="EM144" s="356">
        <f t="shared" si="2462"/>
        <v>12</v>
      </c>
      <c r="EN144" s="357"/>
      <c r="EO144" s="358">
        <f t="shared" si="2463"/>
        <v>0</v>
      </c>
      <c r="EP144" s="358">
        <f t="shared" si="2464"/>
        <v>0</v>
      </c>
      <c r="EQ144" s="359" t="str">
        <f t="shared" si="2465"/>
        <v>CUMPLE</v>
      </c>
      <c r="ER144" s="358">
        <f t="shared" si="2565"/>
        <v>0</v>
      </c>
      <c r="ES144" s="360">
        <f t="shared" si="2467"/>
        <v>0</v>
      </c>
      <c r="ET144" s="266">
        <f t="shared" si="2468"/>
        <v>12</v>
      </c>
      <c r="EU144" s="267">
        <v>116042</v>
      </c>
      <c r="EV144" s="268">
        <f t="shared" si="2469"/>
        <v>116042</v>
      </c>
      <c r="EW144" s="268">
        <f t="shared" si="2470"/>
        <v>150855</v>
      </c>
      <c r="EX144" s="269" t="str">
        <f t="shared" si="2471"/>
        <v>CUMPLE</v>
      </c>
      <c r="EY144" s="268">
        <f t="shared" si="2566"/>
        <v>159890</v>
      </c>
      <c r="EZ144" s="270">
        <f t="shared" si="2473"/>
        <v>1918680</v>
      </c>
      <c r="FA144" s="266">
        <f t="shared" si="2474"/>
        <v>12</v>
      </c>
      <c r="FB144" s="196">
        <v>113494</v>
      </c>
      <c r="FC144" s="268">
        <f t="shared" si="2475"/>
        <v>113494</v>
      </c>
      <c r="FD144" s="268">
        <f t="shared" si="2476"/>
        <v>147542</v>
      </c>
      <c r="FE144" s="269" t="str">
        <f t="shared" si="2477"/>
        <v>CUMPLE</v>
      </c>
      <c r="FF144" s="268">
        <f t="shared" si="2567"/>
        <v>156380</v>
      </c>
      <c r="FG144" s="270">
        <f t="shared" si="2479"/>
        <v>1876560</v>
      </c>
      <c r="FH144" s="266">
        <f t="shared" si="2480"/>
        <v>12</v>
      </c>
      <c r="FI144" s="267">
        <v>111573</v>
      </c>
      <c r="FJ144" s="268">
        <f t="shared" si="2481"/>
        <v>111573</v>
      </c>
      <c r="FK144" s="268">
        <f t="shared" si="2482"/>
        <v>145045</v>
      </c>
      <c r="FL144" s="269" t="str">
        <f t="shared" si="2483"/>
        <v>CUMPLE</v>
      </c>
      <c r="FM144" s="268">
        <f t="shared" si="2568"/>
        <v>153733</v>
      </c>
      <c r="FN144" s="270">
        <f t="shared" si="2485"/>
        <v>1844796</v>
      </c>
      <c r="FO144" s="266">
        <f t="shared" si="2486"/>
        <v>12</v>
      </c>
      <c r="FP144" s="267" t="s">
        <v>925</v>
      </c>
      <c r="FQ144" s="268">
        <f t="shared" si="2487"/>
        <v>110690</v>
      </c>
      <c r="FR144" s="268">
        <f t="shared" si="2488"/>
        <v>143897</v>
      </c>
      <c r="FS144" s="269" t="str">
        <f t="shared" si="2489"/>
        <v>CUMPLE</v>
      </c>
      <c r="FT144" s="268">
        <f t="shared" si="2569"/>
        <v>152516</v>
      </c>
      <c r="FU144" s="270">
        <f t="shared" si="2491"/>
        <v>1830192</v>
      </c>
      <c r="FV144" s="266">
        <f t="shared" si="2492"/>
        <v>12</v>
      </c>
      <c r="FW144" s="267">
        <v>112537</v>
      </c>
      <c r="FX144" s="268">
        <f t="shared" si="2493"/>
        <v>112537</v>
      </c>
      <c r="FY144" s="268">
        <f t="shared" si="2494"/>
        <v>146298</v>
      </c>
      <c r="FZ144" s="269" t="str">
        <f t="shared" si="2495"/>
        <v>CUMPLE</v>
      </c>
      <c r="GA144" s="268">
        <f t="shared" si="2570"/>
        <v>155061</v>
      </c>
      <c r="GB144" s="270">
        <f t="shared" si="2497"/>
        <v>1860732</v>
      </c>
      <c r="GC144" s="356">
        <f t="shared" si="2498"/>
        <v>12</v>
      </c>
      <c r="GD144" s="357"/>
      <c r="GE144" s="358">
        <f t="shared" si="2499"/>
        <v>0</v>
      </c>
      <c r="GF144" s="358">
        <f t="shared" si="2500"/>
        <v>0</v>
      </c>
      <c r="GG144" s="359" t="str">
        <f t="shared" si="2501"/>
        <v>CUMPLE</v>
      </c>
      <c r="GH144" s="358">
        <f t="shared" si="2571"/>
        <v>0</v>
      </c>
      <c r="GI144" s="360">
        <f t="shared" si="2503"/>
        <v>0</v>
      </c>
      <c r="GJ144" s="266">
        <f t="shared" si="2504"/>
        <v>12</v>
      </c>
      <c r="GK144" s="196">
        <v>113822</v>
      </c>
      <c r="GL144" s="268">
        <f t="shared" si="2505"/>
        <v>113822</v>
      </c>
      <c r="GM144" s="268">
        <f t="shared" si="2506"/>
        <v>147969</v>
      </c>
      <c r="GN144" s="269" t="str">
        <f t="shared" si="2507"/>
        <v>CUMPLE</v>
      </c>
      <c r="GO144" s="268">
        <f t="shared" si="2572"/>
        <v>156831</v>
      </c>
      <c r="GP144" s="270">
        <f t="shared" si="2509"/>
        <v>1881972</v>
      </c>
      <c r="GQ144" s="266">
        <f t="shared" si="2510"/>
        <v>12</v>
      </c>
      <c r="GR144" s="407">
        <v>114056</v>
      </c>
      <c r="GS144" s="268">
        <f t="shared" si="2511"/>
        <v>114056</v>
      </c>
      <c r="GT144" s="268">
        <f t="shared" si="2512"/>
        <v>148273</v>
      </c>
      <c r="GU144" s="269" t="str">
        <f t="shared" si="2513"/>
        <v>CUMPLE</v>
      </c>
      <c r="GV144" s="268">
        <f t="shared" si="2573"/>
        <v>157154</v>
      </c>
      <c r="GW144" s="270">
        <f t="shared" si="2515"/>
        <v>1885848</v>
      </c>
      <c r="GX144" s="356">
        <f t="shared" si="2516"/>
        <v>12</v>
      </c>
      <c r="GY144" s="357"/>
      <c r="GZ144" s="358">
        <f t="shared" si="2517"/>
        <v>0</v>
      </c>
      <c r="HA144" s="358">
        <f t="shared" si="2518"/>
        <v>0</v>
      </c>
      <c r="HB144" s="359" t="str">
        <f t="shared" si="2519"/>
        <v>CUMPLE</v>
      </c>
      <c r="HC144" s="358">
        <f t="shared" si="2574"/>
        <v>0</v>
      </c>
      <c r="HD144" s="360">
        <f t="shared" si="2521"/>
        <v>0</v>
      </c>
      <c r="HE144" s="266">
        <f t="shared" si="2522"/>
        <v>12</v>
      </c>
      <c r="HF144" s="411">
        <v>112861</v>
      </c>
      <c r="HG144" s="268">
        <f t="shared" si="2523"/>
        <v>112861</v>
      </c>
      <c r="HH144" s="268">
        <f t="shared" si="2524"/>
        <v>146719</v>
      </c>
      <c r="HI144" s="269" t="str">
        <f t="shared" si="2525"/>
        <v>CUMPLE</v>
      </c>
      <c r="HJ144" s="268">
        <f t="shared" si="2575"/>
        <v>155507</v>
      </c>
      <c r="HK144" s="270">
        <f t="shared" si="2527"/>
        <v>1866084</v>
      </c>
      <c r="HL144" s="266">
        <f t="shared" si="2528"/>
        <v>12</v>
      </c>
      <c r="HM144" s="417">
        <v>113805</v>
      </c>
      <c r="HN144" s="268">
        <f t="shared" si="2529"/>
        <v>113805</v>
      </c>
      <c r="HO144" s="268">
        <f t="shared" si="2530"/>
        <v>147947</v>
      </c>
      <c r="HP144" s="269" t="str">
        <f t="shared" si="2531"/>
        <v>CUMPLE</v>
      </c>
      <c r="HQ144" s="268">
        <f t="shared" si="2576"/>
        <v>156808</v>
      </c>
      <c r="HR144" s="270">
        <f t="shared" si="2533"/>
        <v>1881696</v>
      </c>
      <c r="HS144" s="266">
        <f t="shared" si="2534"/>
        <v>12</v>
      </c>
      <c r="HT144" s="196">
        <v>113354</v>
      </c>
      <c r="HU144" s="268">
        <f t="shared" si="2535"/>
        <v>113354</v>
      </c>
      <c r="HV144" s="268">
        <f t="shared" si="2536"/>
        <v>147360</v>
      </c>
      <c r="HW144" s="269" t="str">
        <f t="shared" si="2537"/>
        <v>CUMPLE</v>
      </c>
      <c r="HX144" s="268">
        <f t="shared" si="2577"/>
        <v>156187</v>
      </c>
      <c r="HY144" s="270">
        <f t="shared" si="2539"/>
        <v>1874244</v>
      </c>
      <c r="HZ144" s="356">
        <f t="shared" si="2540"/>
        <v>12</v>
      </c>
      <c r="IA144" s="357"/>
      <c r="IB144" s="358">
        <f t="shared" si="2541"/>
        <v>0</v>
      </c>
      <c r="IC144" s="358">
        <f t="shared" si="2542"/>
        <v>0</v>
      </c>
      <c r="ID144" s="359" t="str">
        <f t="shared" si="2543"/>
        <v>CUMPLE</v>
      </c>
      <c r="IE144" s="358">
        <f t="shared" si="2578"/>
        <v>0</v>
      </c>
      <c r="IF144" s="360">
        <f t="shared" si="2545"/>
        <v>0</v>
      </c>
    </row>
    <row r="145" spans="1:240" ht="30" customHeight="1" x14ac:dyDescent="0.3">
      <c r="A145" s="174"/>
      <c r="B145" s="192">
        <v>11.039</v>
      </c>
      <c r="C145" s="193">
        <v>14785</v>
      </c>
      <c r="D145" s="194" t="s">
        <v>746</v>
      </c>
      <c r="E145" s="193" t="s">
        <v>629</v>
      </c>
      <c r="F145" s="195">
        <v>6</v>
      </c>
      <c r="G145" s="196">
        <v>149675</v>
      </c>
      <c r="H145" s="197">
        <f t="shared" si="2350"/>
        <v>194578</v>
      </c>
      <c r="J145" s="356">
        <f t="shared" si="2351"/>
        <v>6</v>
      </c>
      <c r="K145" s="357"/>
      <c r="L145" s="358">
        <f t="shared" si="1732"/>
        <v>0</v>
      </c>
      <c r="M145" s="358">
        <f t="shared" si="1733"/>
        <v>0</v>
      </c>
      <c r="N145" s="359" t="str">
        <f t="shared" si="2352"/>
        <v>CUMPLE</v>
      </c>
      <c r="O145" s="358">
        <f t="shared" si="2546"/>
        <v>0</v>
      </c>
      <c r="P145" s="360">
        <f t="shared" si="1736"/>
        <v>0</v>
      </c>
      <c r="Q145" s="266">
        <f t="shared" si="2354"/>
        <v>6</v>
      </c>
      <c r="R145" s="267">
        <v>140059</v>
      </c>
      <c r="S145" s="268">
        <f t="shared" si="2355"/>
        <v>140059</v>
      </c>
      <c r="T145" s="268">
        <f t="shared" si="2356"/>
        <v>182077</v>
      </c>
      <c r="U145" s="269" t="str">
        <f t="shared" si="2357"/>
        <v>CUMPLE</v>
      </c>
      <c r="V145" s="268">
        <f t="shared" si="2547"/>
        <v>192983</v>
      </c>
      <c r="W145" s="270">
        <f t="shared" si="2359"/>
        <v>1157898</v>
      </c>
      <c r="X145" s="266">
        <f t="shared" si="2360"/>
        <v>6</v>
      </c>
      <c r="Y145" s="267">
        <v>149600</v>
      </c>
      <c r="Z145" s="268">
        <f t="shared" si="2361"/>
        <v>149600</v>
      </c>
      <c r="AA145" s="268">
        <f t="shared" si="2362"/>
        <v>194480</v>
      </c>
      <c r="AB145" s="269" t="str">
        <f t="shared" si="2363"/>
        <v>CUMPLE</v>
      </c>
      <c r="AC145" s="268">
        <f t="shared" si="2548"/>
        <v>206129</v>
      </c>
      <c r="AD145" s="270">
        <f t="shared" si="2365"/>
        <v>1236774</v>
      </c>
      <c r="AE145" s="266">
        <f t="shared" si="2366"/>
        <v>6</v>
      </c>
      <c r="AF145" s="267">
        <v>138599</v>
      </c>
      <c r="AG145" s="268">
        <f t="shared" si="2367"/>
        <v>138599</v>
      </c>
      <c r="AH145" s="268">
        <f t="shared" si="2368"/>
        <v>180179</v>
      </c>
      <c r="AI145" s="269" t="str">
        <f t="shared" si="2369"/>
        <v>CUMPLE</v>
      </c>
      <c r="AJ145" s="268">
        <f t="shared" si="2549"/>
        <v>190971</v>
      </c>
      <c r="AK145" s="270">
        <f t="shared" si="2371"/>
        <v>1145826</v>
      </c>
      <c r="AL145" s="356">
        <f t="shared" si="2372"/>
        <v>6</v>
      </c>
      <c r="AM145" s="357"/>
      <c r="AN145" s="358">
        <f t="shared" si="2373"/>
        <v>0</v>
      </c>
      <c r="AO145" s="358">
        <f t="shared" si="2374"/>
        <v>0</v>
      </c>
      <c r="AP145" s="359" t="str">
        <f t="shared" si="2375"/>
        <v>CUMPLE</v>
      </c>
      <c r="AQ145" s="358">
        <f t="shared" si="2550"/>
        <v>0</v>
      </c>
      <c r="AR145" s="360">
        <f t="shared" si="2377"/>
        <v>0</v>
      </c>
      <c r="AS145" s="266">
        <f t="shared" si="2378"/>
        <v>6</v>
      </c>
      <c r="AT145" s="434">
        <v>135303</v>
      </c>
      <c r="AU145" s="268">
        <f t="shared" si="2379"/>
        <v>135303</v>
      </c>
      <c r="AV145" s="268">
        <f t="shared" si="2380"/>
        <v>175894</v>
      </c>
      <c r="AW145" s="269" t="str">
        <f t="shared" si="2381"/>
        <v>CUMPLE</v>
      </c>
      <c r="AX145" s="268">
        <f t="shared" si="2551"/>
        <v>186429</v>
      </c>
      <c r="AY145" s="270">
        <f t="shared" si="2383"/>
        <v>1118574</v>
      </c>
      <c r="AZ145" s="266">
        <f t="shared" si="2384"/>
        <v>6</v>
      </c>
      <c r="BA145" s="439">
        <v>142386</v>
      </c>
      <c r="BB145" s="268">
        <f t="shared" si="2385"/>
        <v>142386</v>
      </c>
      <c r="BC145" s="268">
        <f t="shared" si="2386"/>
        <v>185102</v>
      </c>
      <c r="BD145" s="269" t="str">
        <f t="shared" si="2387"/>
        <v>CUMPLE</v>
      </c>
      <c r="BE145" s="268">
        <f t="shared" si="2552"/>
        <v>196189</v>
      </c>
      <c r="BF145" s="270">
        <f t="shared" si="2389"/>
        <v>1177134</v>
      </c>
      <c r="BG145" s="266">
        <f t="shared" si="2390"/>
        <v>6</v>
      </c>
      <c r="BH145" s="196">
        <v>141442</v>
      </c>
      <c r="BI145" s="268">
        <f t="shared" si="2391"/>
        <v>141442</v>
      </c>
      <c r="BJ145" s="268">
        <f t="shared" si="2392"/>
        <v>183875</v>
      </c>
      <c r="BK145" s="269" t="str">
        <f t="shared" si="2393"/>
        <v>CUMPLE</v>
      </c>
      <c r="BL145" s="268">
        <f t="shared" si="2553"/>
        <v>194888</v>
      </c>
      <c r="BM145" s="270">
        <f t="shared" si="2395"/>
        <v>1169328</v>
      </c>
      <c r="BN145" s="266">
        <f t="shared" si="2396"/>
        <v>6</v>
      </c>
      <c r="BO145" s="196">
        <v>135752</v>
      </c>
      <c r="BP145" s="268">
        <f t="shared" si="2397"/>
        <v>135752</v>
      </c>
      <c r="BQ145" s="268">
        <f t="shared" si="2398"/>
        <v>176478</v>
      </c>
      <c r="BR145" s="269" t="str">
        <f t="shared" si="2399"/>
        <v>CUMPLE</v>
      </c>
      <c r="BS145" s="268">
        <f t="shared" si="2554"/>
        <v>187048</v>
      </c>
      <c r="BT145" s="270">
        <f t="shared" si="2401"/>
        <v>1122288</v>
      </c>
      <c r="BU145" s="266">
        <f t="shared" si="2402"/>
        <v>6</v>
      </c>
      <c r="BV145" s="441">
        <v>142206</v>
      </c>
      <c r="BW145" s="268">
        <f t="shared" si="2403"/>
        <v>142206</v>
      </c>
      <c r="BX145" s="268">
        <f t="shared" si="2404"/>
        <v>184868</v>
      </c>
      <c r="BY145" s="269" t="str">
        <f t="shared" si="2405"/>
        <v>CUMPLE</v>
      </c>
      <c r="BZ145" s="268">
        <f t="shared" si="2555"/>
        <v>195941</v>
      </c>
      <c r="CA145" s="270">
        <f t="shared" si="2407"/>
        <v>1175646</v>
      </c>
      <c r="CB145" s="266">
        <f t="shared" si="2408"/>
        <v>6</v>
      </c>
      <c r="CC145" s="267">
        <v>138747</v>
      </c>
      <c r="CD145" s="268">
        <f t="shared" si="2409"/>
        <v>138747</v>
      </c>
      <c r="CE145" s="268">
        <f t="shared" si="2410"/>
        <v>180371</v>
      </c>
      <c r="CF145" s="269" t="str">
        <f t="shared" si="2411"/>
        <v>CUMPLE</v>
      </c>
      <c r="CG145" s="268">
        <f t="shared" si="2556"/>
        <v>191175</v>
      </c>
      <c r="CH145" s="270">
        <f t="shared" si="2413"/>
        <v>1147050</v>
      </c>
      <c r="CI145" s="266">
        <f t="shared" si="2414"/>
        <v>6</v>
      </c>
      <c r="CJ145" s="267">
        <v>143089</v>
      </c>
      <c r="CK145" s="268">
        <f t="shared" si="2415"/>
        <v>143089</v>
      </c>
      <c r="CL145" s="268">
        <f t="shared" si="2416"/>
        <v>186016</v>
      </c>
      <c r="CM145" s="269" t="str">
        <f t="shared" si="2417"/>
        <v>CUMPLE</v>
      </c>
      <c r="CN145" s="268">
        <f t="shared" si="2557"/>
        <v>197157</v>
      </c>
      <c r="CO145" s="270">
        <f t="shared" si="2419"/>
        <v>1182942</v>
      </c>
      <c r="CP145" s="266">
        <f t="shared" si="2420"/>
        <v>6</v>
      </c>
      <c r="CQ145" s="267">
        <v>141323</v>
      </c>
      <c r="CR145" s="268">
        <f t="shared" si="2421"/>
        <v>141323</v>
      </c>
      <c r="CS145" s="268">
        <f t="shared" si="2422"/>
        <v>183720</v>
      </c>
      <c r="CT145" s="269" t="str">
        <f t="shared" si="2423"/>
        <v>CUMPLE</v>
      </c>
      <c r="CU145" s="268">
        <f t="shared" si="2558"/>
        <v>194724</v>
      </c>
      <c r="CV145" s="270">
        <f t="shared" si="2425"/>
        <v>1168344</v>
      </c>
      <c r="CW145" s="266">
        <f t="shared" si="2426"/>
        <v>6</v>
      </c>
      <c r="CX145" s="196">
        <v>142188</v>
      </c>
      <c r="CY145" s="268">
        <f t="shared" si="2427"/>
        <v>142188</v>
      </c>
      <c r="CZ145" s="268">
        <f t="shared" si="2428"/>
        <v>184844</v>
      </c>
      <c r="DA145" s="269" t="str">
        <f t="shared" si="2429"/>
        <v>CUMPLE</v>
      </c>
      <c r="DB145" s="268">
        <f t="shared" si="2559"/>
        <v>195916</v>
      </c>
      <c r="DC145" s="270">
        <f t="shared" si="2431"/>
        <v>1175496</v>
      </c>
      <c r="DD145" s="266">
        <f t="shared" si="2432"/>
        <v>6</v>
      </c>
      <c r="DE145" s="267">
        <v>138120</v>
      </c>
      <c r="DF145" s="268">
        <f t="shared" si="2433"/>
        <v>138120</v>
      </c>
      <c r="DG145" s="268">
        <f t="shared" si="2434"/>
        <v>179556</v>
      </c>
      <c r="DH145" s="269" t="str">
        <f t="shared" si="2435"/>
        <v>CUMPLE</v>
      </c>
      <c r="DI145" s="268">
        <f t="shared" si="2560"/>
        <v>190311</v>
      </c>
      <c r="DJ145" s="270">
        <f t="shared" si="2437"/>
        <v>1141866</v>
      </c>
      <c r="DK145" s="266">
        <f t="shared" si="2438"/>
        <v>6</v>
      </c>
      <c r="DL145" s="267">
        <v>141742</v>
      </c>
      <c r="DM145" s="268">
        <f t="shared" si="2439"/>
        <v>141742</v>
      </c>
      <c r="DN145" s="268">
        <f t="shared" si="2440"/>
        <v>184265</v>
      </c>
      <c r="DO145" s="269" t="str">
        <f t="shared" si="2441"/>
        <v>CUMPLE</v>
      </c>
      <c r="DP145" s="268">
        <f t="shared" si="2561"/>
        <v>195301</v>
      </c>
      <c r="DQ145" s="270">
        <f t="shared" si="2443"/>
        <v>1171806</v>
      </c>
      <c r="DR145" s="356">
        <f t="shared" si="2444"/>
        <v>6</v>
      </c>
      <c r="DS145" s="357"/>
      <c r="DT145" s="358">
        <f t="shared" si="2445"/>
        <v>0</v>
      </c>
      <c r="DU145" s="358">
        <f t="shared" si="2446"/>
        <v>0</v>
      </c>
      <c r="DV145" s="359" t="str">
        <f t="shared" si="2447"/>
        <v>CUMPLE</v>
      </c>
      <c r="DW145" s="358">
        <f t="shared" si="2562"/>
        <v>0</v>
      </c>
      <c r="DX145" s="360">
        <f t="shared" si="2449"/>
        <v>0</v>
      </c>
      <c r="DY145" s="356">
        <f t="shared" si="2450"/>
        <v>6</v>
      </c>
      <c r="DZ145" s="357"/>
      <c r="EA145" s="358">
        <f t="shared" si="2451"/>
        <v>0</v>
      </c>
      <c r="EB145" s="358">
        <f t="shared" si="2452"/>
        <v>0</v>
      </c>
      <c r="EC145" s="359" t="str">
        <f t="shared" si="2453"/>
        <v>CUMPLE</v>
      </c>
      <c r="ED145" s="358">
        <f t="shared" si="2563"/>
        <v>0</v>
      </c>
      <c r="EE145" s="360">
        <f t="shared" si="2455"/>
        <v>0</v>
      </c>
      <c r="EF145" s="266">
        <f t="shared" si="2456"/>
        <v>6</v>
      </c>
      <c r="EG145" s="267">
        <v>137955</v>
      </c>
      <c r="EH145" s="268">
        <f t="shared" si="2457"/>
        <v>137955</v>
      </c>
      <c r="EI145" s="268">
        <f t="shared" si="2458"/>
        <v>179342</v>
      </c>
      <c r="EJ145" s="269" t="str">
        <f t="shared" si="2459"/>
        <v>CUMPLE</v>
      </c>
      <c r="EK145" s="268">
        <f t="shared" si="2564"/>
        <v>190084</v>
      </c>
      <c r="EL145" s="270">
        <f t="shared" si="2461"/>
        <v>1140504</v>
      </c>
      <c r="EM145" s="356">
        <f t="shared" si="2462"/>
        <v>6</v>
      </c>
      <c r="EN145" s="357"/>
      <c r="EO145" s="358">
        <f t="shared" si="2463"/>
        <v>0</v>
      </c>
      <c r="EP145" s="358">
        <f t="shared" si="2464"/>
        <v>0</v>
      </c>
      <c r="EQ145" s="359" t="str">
        <f t="shared" si="2465"/>
        <v>CUMPLE</v>
      </c>
      <c r="ER145" s="358">
        <f t="shared" si="2565"/>
        <v>0</v>
      </c>
      <c r="ES145" s="360">
        <f t="shared" si="2467"/>
        <v>0</v>
      </c>
      <c r="ET145" s="266">
        <f t="shared" si="2468"/>
        <v>6</v>
      </c>
      <c r="EU145" s="267">
        <v>145185</v>
      </c>
      <c r="EV145" s="268">
        <f t="shared" si="2469"/>
        <v>145185</v>
      </c>
      <c r="EW145" s="268">
        <f t="shared" si="2470"/>
        <v>188741</v>
      </c>
      <c r="EX145" s="269" t="str">
        <f t="shared" si="2471"/>
        <v>CUMPLE</v>
      </c>
      <c r="EY145" s="268">
        <f t="shared" si="2566"/>
        <v>200045</v>
      </c>
      <c r="EZ145" s="270">
        <f t="shared" si="2473"/>
        <v>1200270</v>
      </c>
      <c r="FA145" s="266">
        <f t="shared" si="2474"/>
        <v>6</v>
      </c>
      <c r="FB145" s="196">
        <v>141997</v>
      </c>
      <c r="FC145" s="268">
        <f t="shared" si="2475"/>
        <v>141997</v>
      </c>
      <c r="FD145" s="268">
        <f t="shared" si="2476"/>
        <v>184596</v>
      </c>
      <c r="FE145" s="269" t="str">
        <f t="shared" si="2477"/>
        <v>CUMPLE</v>
      </c>
      <c r="FF145" s="268">
        <f t="shared" si="2567"/>
        <v>195653</v>
      </c>
      <c r="FG145" s="270">
        <f t="shared" si="2479"/>
        <v>1173918</v>
      </c>
      <c r="FH145" s="266">
        <f t="shared" si="2480"/>
        <v>6</v>
      </c>
      <c r="FI145" s="267">
        <v>139593</v>
      </c>
      <c r="FJ145" s="268">
        <f t="shared" si="2481"/>
        <v>139593</v>
      </c>
      <c r="FK145" s="268">
        <f t="shared" si="2482"/>
        <v>181471</v>
      </c>
      <c r="FL145" s="269" t="str">
        <f t="shared" si="2483"/>
        <v>CUMPLE</v>
      </c>
      <c r="FM145" s="268">
        <f t="shared" si="2568"/>
        <v>192340</v>
      </c>
      <c r="FN145" s="270">
        <f t="shared" si="2485"/>
        <v>1154040</v>
      </c>
      <c r="FO145" s="266">
        <f t="shared" si="2486"/>
        <v>6</v>
      </c>
      <c r="FP145" s="267" t="s">
        <v>922</v>
      </c>
      <c r="FQ145" s="268">
        <f t="shared" si="2487"/>
        <v>138488</v>
      </c>
      <c r="FR145" s="268">
        <f t="shared" si="2488"/>
        <v>180034</v>
      </c>
      <c r="FS145" s="269" t="str">
        <f t="shared" si="2489"/>
        <v>CUMPLE</v>
      </c>
      <c r="FT145" s="268">
        <f t="shared" si="2569"/>
        <v>190818</v>
      </c>
      <c r="FU145" s="270">
        <f t="shared" si="2491"/>
        <v>1144908</v>
      </c>
      <c r="FV145" s="266">
        <f t="shared" si="2492"/>
        <v>6</v>
      </c>
      <c r="FW145" s="267">
        <v>140799</v>
      </c>
      <c r="FX145" s="268">
        <f t="shared" si="2493"/>
        <v>140799</v>
      </c>
      <c r="FY145" s="268">
        <f t="shared" si="2494"/>
        <v>183039</v>
      </c>
      <c r="FZ145" s="269" t="str">
        <f t="shared" si="2495"/>
        <v>CUMPLE</v>
      </c>
      <c r="GA145" s="268">
        <f t="shared" si="2570"/>
        <v>194002</v>
      </c>
      <c r="GB145" s="270">
        <f t="shared" si="2497"/>
        <v>1164012</v>
      </c>
      <c r="GC145" s="356">
        <f t="shared" si="2498"/>
        <v>6</v>
      </c>
      <c r="GD145" s="357"/>
      <c r="GE145" s="358">
        <f t="shared" si="2499"/>
        <v>0</v>
      </c>
      <c r="GF145" s="358">
        <f t="shared" si="2500"/>
        <v>0</v>
      </c>
      <c r="GG145" s="359" t="str">
        <f t="shared" si="2501"/>
        <v>CUMPLE</v>
      </c>
      <c r="GH145" s="358">
        <f t="shared" si="2571"/>
        <v>0</v>
      </c>
      <c r="GI145" s="360">
        <f t="shared" si="2503"/>
        <v>0</v>
      </c>
      <c r="GJ145" s="266">
        <f t="shared" si="2504"/>
        <v>6</v>
      </c>
      <c r="GK145" s="196">
        <v>142407</v>
      </c>
      <c r="GL145" s="268">
        <f t="shared" si="2505"/>
        <v>142407</v>
      </c>
      <c r="GM145" s="268">
        <f t="shared" si="2506"/>
        <v>185129</v>
      </c>
      <c r="GN145" s="269" t="str">
        <f t="shared" si="2507"/>
        <v>CUMPLE</v>
      </c>
      <c r="GO145" s="268">
        <f t="shared" si="2572"/>
        <v>196218</v>
      </c>
      <c r="GP145" s="270">
        <f t="shared" si="2509"/>
        <v>1177308</v>
      </c>
      <c r="GQ145" s="266">
        <f t="shared" si="2510"/>
        <v>6</v>
      </c>
      <c r="GR145" s="407">
        <v>142700</v>
      </c>
      <c r="GS145" s="268">
        <f t="shared" si="2511"/>
        <v>142700</v>
      </c>
      <c r="GT145" s="268">
        <f t="shared" si="2512"/>
        <v>185510</v>
      </c>
      <c r="GU145" s="269" t="str">
        <f t="shared" si="2513"/>
        <v>CUMPLE</v>
      </c>
      <c r="GV145" s="268">
        <f t="shared" si="2573"/>
        <v>196621</v>
      </c>
      <c r="GW145" s="270">
        <f t="shared" si="2515"/>
        <v>1179726</v>
      </c>
      <c r="GX145" s="356">
        <f t="shared" si="2516"/>
        <v>6</v>
      </c>
      <c r="GY145" s="357"/>
      <c r="GZ145" s="358">
        <f t="shared" si="2517"/>
        <v>0</v>
      </c>
      <c r="HA145" s="358">
        <f t="shared" si="2518"/>
        <v>0</v>
      </c>
      <c r="HB145" s="359" t="str">
        <f t="shared" si="2519"/>
        <v>CUMPLE</v>
      </c>
      <c r="HC145" s="358">
        <f t="shared" si="2574"/>
        <v>0</v>
      </c>
      <c r="HD145" s="360">
        <f t="shared" si="2521"/>
        <v>0</v>
      </c>
      <c r="HE145" s="266">
        <f t="shared" si="2522"/>
        <v>6</v>
      </c>
      <c r="HF145" s="411">
        <v>141205</v>
      </c>
      <c r="HG145" s="268">
        <f t="shared" si="2523"/>
        <v>141205</v>
      </c>
      <c r="HH145" s="268">
        <f t="shared" si="2524"/>
        <v>183567</v>
      </c>
      <c r="HI145" s="269" t="str">
        <f t="shared" si="2525"/>
        <v>CUMPLE</v>
      </c>
      <c r="HJ145" s="268">
        <f t="shared" si="2575"/>
        <v>194562</v>
      </c>
      <c r="HK145" s="270">
        <f t="shared" si="2527"/>
        <v>1167372</v>
      </c>
      <c r="HL145" s="266">
        <f t="shared" si="2528"/>
        <v>6</v>
      </c>
      <c r="HM145" s="417">
        <v>142386</v>
      </c>
      <c r="HN145" s="268">
        <f t="shared" si="2529"/>
        <v>142386</v>
      </c>
      <c r="HO145" s="268">
        <f t="shared" si="2530"/>
        <v>185102</v>
      </c>
      <c r="HP145" s="269" t="str">
        <f t="shared" si="2531"/>
        <v>CUMPLE</v>
      </c>
      <c r="HQ145" s="268">
        <f t="shared" si="2576"/>
        <v>196189</v>
      </c>
      <c r="HR145" s="270">
        <f t="shared" si="2533"/>
        <v>1177134</v>
      </c>
      <c r="HS145" s="266">
        <f t="shared" si="2534"/>
        <v>6</v>
      </c>
      <c r="HT145" s="196">
        <v>141822</v>
      </c>
      <c r="HU145" s="268">
        <f t="shared" si="2535"/>
        <v>141822</v>
      </c>
      <c r="HV145" s="268">
        <f t="shared" si="2536"/>
        <v>184369</v>
      </c>
      <c r="HW145" s="269" t="str">
        <f t="shared" si="2537"/>
        <v>CUMPLE</v>
      </c>
      <c r="HX145" s="268">
        <f t="shared" si="2577"/>
        <v>195412</v>
      </c>
      <c r="HY145" s="270">
        <f t="shared" si="2539"/>
        <v>1172472</v>
      </c>
      <c r="HZ145" s="356">
        <f t="shared" si="2540"/>
        <v>6</v>
      </c>
      <c r="IA145" s="357"/>
      <c r="IB145" s="358">
        <f t="shared" si="2541"/>
        <v>0</v>
      </c>
      <c r="IC145" s="358">
        <f t="shared" si="2542"/>
        <v>0</v>
      </c>
      <c r="ID145" s="359" t="str">
        <f t="shared" si="2543"/>
        <v>CUMPLE</v>
      </c>
      <c r="IE145" s="358">
        <f t="shared" si="2578"/>
        <v>0</v>
      </c>
      <c r="IF145" s="360">
        <f t="shared" si="2545"/>
        <v>0</v>
      </c>
    </row>
    <row r="146" spans="1:240" ht="30" customHeight="1" x14ac:dyDescent="0.3">
      <c r="A146" s="174"/>
      <c r="B146" s="199">
        <v>11.04</v>
      </c>
      <c r="C146" s="193">
        <v>14780</v>
      </c>
      <c r="D146" s="194" t="s">
        <v>750</v>
      </c>
      <c r="E146" s="193" t="s">
        <v>615</v>
      </c>
      <c r="F146" s="195">
        <v>12</v>
      </c>
      <c r="G146" s="196">
        <v>94777</v>
      </c>
      <c r="H146" s="197">
        <f t="shared" si="2350"/>
        <v>123210</v>
      </c>
      <c r="J146" s="356">
        <f t="shared" si="2351"/>
        <v>12</v>
      </c>
      <c r="K146" s="357"/>
      <c r="L146" s="358">
        <f t="shared" si="1732"/>
        <v>0</v>
      </c>
      <c r="M146" s="358">
        <f t="shared" si="1733"/>
        <v>0</v>
      </c>
      <c r="N146" s="359" t="str">
        <f t="shared" si="2352"/>
        <v>CUMPLE</v>
      </c>
      <c r="O146" s="358">
        <f t="shared" si="2546"/>
        <v>0</v>
      </c>
      <c r="P146" s="360">
        <f t="shared" si="1736"/>
        <v>0</v>
      </c>
      <c r="Q146" s="266">
        <f t="shared" si="2354"/>
        <v>12</v>
      </c>
      <c r="R146" s="267">
        <v>88688</v>
      </c>
      <c r="S146" s="268">
        <f t="shared" si="2355"/>
        <v>88688</v>
      </c>
      <c r="T146" s="268">
        <f t="shared" si="2356"/>
        <v>115294</v>
      </c>
      <c r="U146" s="269" t="str">
        <f t="shared" si="2357"/>
        <v>CUMPLE</v>
      </c>
      <c r="V146" s="268">
        <f t="shared" si="2547"/>
        <v>122200</v>
      </c>
      <c r="W146" s="270">
        <f t="shared" si="2359"/>
        <v>1466400</v>
      </c>
      <c r="X146" s="266">
        <f t="shared" si="2360"/>
        <v>12</v>
      </c>
      <c r="Y146" s="267">
        <v>94700</v>
      </c>
      <c r="Z146" s="268">
        <f t="shared" si="2361"/>
        <v>94700</v>
      </c>
      <c r="AA146" s="268">
        <f t="shared" si="2362"/>
        <v>123110</v>
      </c>
      <c r="AB146" s="269" t="str">
        <f t="shared" si="2363"/>
        <v>CUMPLE</v>
      </c>
      <c r="AC146" s="268">
        <f t="shared" si="2548"/>
        <v>130484</v>
      </c>
      <c r="AD146" s="270">
        <f t="shared" si="2365"/>
        <v>1565808</v>
      </c>
      <c r="AE146" s="266">
        <f t="shared" si="2366"/>
        <v>12</v>
      </c>
      <c r="AF146" s="267">
        <v>87764</v>
      </c>
      <c r="AG146" s="268">
        <f t="shared" si="2367"/>
        <v>87764</v>
      </c>
      <c r="AH146" s="268">
        <f t="shared" si="2368"/>
        <v>114093</v>
      </c>
      <c r="AI146" s="269" t="str">
        <f t="shared" si="2369"/>
        <v>CUMPLE</v>
      </c>
      <c r="AJ146" s="268">
        <f t="shared" si="2549"/>
        <v>120927</v>
      </c>
      <c r="AK146" s="270">
        <f t="shared" si="2371"/>
        <v>1451124</v>
      </c>
      <c r="AL146" s="356">
        <f t="shared" si="2372"/>
        <v>12</v>
      </c>
      <c r="AM146" s="357"/>
      <c r="AN146" s="358">
        <f t="shared" si="2373"/>
        <v>0</v>
      </c>
      <c r="AO146" s="358">
        <f t="shared" si="2374"/>
        <v>0</v>
      </c>
      <c r="AP146" s="359" t="str">
        <f t="shared" si="2375"/>
        <v>CUMPLE</v>
      </c>
      <c r="AQ146" s="358">
        <f t="shared" si="2550"/>
        <v>0</v>
      </c>
      <c r="AR146" s="360">
        <f t="shared" si="2377"/>
        <v>0</v>
      </c>
      <c r="AS146" s="266">
        <f t="shared" si="2378"/>
        <v>12</v>
      </c>
      <c r="AT146" s="434">
        <v>85675</v>
      </c>
      <c r="AU146" s="268">
        <f t="shared" si="2379"/>
        <v>85675</v>
      </c>
      <c r="AV146" s="268">
        <f t="shared" si="2380"/>
        <v>111378</v>
      </c>
      <c r="AW146" s="269" t="str">
        <f t="shared" si="2381"/>
        <v>CUMPLE</v>
      </c>
      <c r="AX146" s="268">
        <f t="shared" si="2551"/>
        <v>118049</v>
      </c>
      <c r="AY146" s="270">
        <f t="shared" si="2383"/>
        <v>1416588</v>
      </c>
      <c r="AZ146" s="266">
        <f t="shared" si="2384"/>
        <v>12</v>
      </c>
      <c r="BA146" s="439">
        <v>90161</v>
      </c>
      <c r="BB146" s="268">
        <f t="shared" si="2385"/>
        <v>90161</v>
      </c>
      <c r="BC146" s="268">
        <f t="shared" si="2386"/>
        <v>117209</v>
      </c>
      <c r="BD146" s="269" t="str">
        <f t="shared" si="2387"/>
        <v>CUMPLE</v>
      </c>
      <c r="BE146" s="268">
        <f t="shared" si="2552"/>
        <v>124230</v>
      </c>
      <c r="BF146" s="270">
        <f t="shared" si="2389"/>
        <v>1490760</v>
      </c>
      <c r="BG146" s="266">
        <f t="shared" si="2390"/>
        <v>12</v>
      </c>
      <c r="BH146" s="196">
        <v>89563</v>
      </c>
      <c r="BI146" s="268">
        <f t="shared" si="2391"/>
        <v>89563</v>
      </c>
      <c r="BJ146" s="268">
        <f t="shared" si="2392"/>
        <v>116432</v>
      </c>
      <c r="BK146" s="269" t="str">
        <f t="shared" si="2393"/>
        <v>CUMPLE</v>
      </c>
      <c r="BL146" s="268">
        <f t="shared" si="2553"/>
        <v>123406</v>
      </c>
      <c r="BM146" s="270">
        <f t="shared" si="2395"/>
        <v>1480872</v>
      </c>
      <c r="BN146" s="266">
        <f t="shared" si="2396"/>
        <v>12</v>
      </c>
      <c r="BO146" s="196">
        <v>85960</v>
      </c>
      <c r="BP146" s="268">
        <f t="shared" si="2397"/>
        <v>85960</v>
      </c>
      <c r="BQ146" s="268">
        <f t="shared" si="2398"/>
        <v>111748</v>
      </c>
      <c r="BR146" s="269" t="str">
        <f t="shared" si="2399"/>
        <v>CUMPLE</v>
      </c>
      <c r="BS146" s="268">
        <f t="shared" si="2554"/>
        <v>118441</v>
      </c>
      <c r="BT146" s="270">
        <f t="shared" si="2401"/>
        <v>1421292</v>
      </c>
      <c r="BU146" s="266">
        <f t="shared" si="2402"/>
        <v>12</v>
      </c>
      <c r="BV146" s="441">
        <v>90048</v>
      </c>
      <c r="BW146" s="268">
        <f t="shared" si="2403"/>
        <v>90048</v>
      </c>
      <c r="BX146" s="268">
        <f t="shared" si="2404"/>
        <v>117062</v>
      </c>
      <c r="BY146" s="269" t="str">
        <f t="shared" si="2405"/>
        <v>CUMPLE</v>
      </c>
      <c r="BZ146" s="268">
        <f t="shared" si="2555"/>
        <v>124074</v>
      </c>
      <c r="CA146" s="270">
        <f t="shared" si="2407"/>
        <v>1488888</v>
      </c>
      <c r="CB146" s="266">
        <f t="shared" si="2408"/>
        <v>12</v>
      </c>
      <c r="CC146" s="267">
        <v>87856</v>
      </c>
      <c r="CD146" s="268">
        <f t="shared" si="2409"/>
        <v>87856</v>
      </c>
      <c r="CE146" s="268">
        <f t="shared" si="2410"/>
        <v>114213</v>
      </c>
      <c r="CF146" s="269" t="str">
        <f t="shared" si="2411"/>
        <v>CUMPLE</v>
      </c>
      <c r="CG146" s="268">
        <f t="shared" si="2556"/>
        <v>121054</v>
      </c>
      <c r="CH146" s="270">
        <f t="shared" si="2413"/>
        <v>1452648</v>
      </c>
      <c r="CI146" s="266">
        <f t="shared" si="2414"/>
        <v>12</v>
      </c>
      <c r="CJ146" s="267">
        <v>90607</v>
      </c>
      <c r="CK146" s="268">
        <f t="shared" si="2415"/>
        <v>90607</v>
      </c>
      <c r="CL146" s="268">
        <f t="shared" si="2416"/>
        <v>117789</v>
      </c>
      <c r="CM146" s="269" t="str">
        <f t="shared" si="2417"/>
        <v>CUMPLE</v>
      </c>
      <c r="CN146" s="268">
        <f t="shared" si="2557"/>
        <v>124844</v>
      </c>
      <c r="CO146" s="270">
        <f t="shared" si="2419"/>
        <v>1498128</v>
      </c>
      <c r="CP146" s="266">
        <f t="shared" si="2420"/>
        <v>12</v>
      </c>
      <c r="CQ146" s="267">
        <v>89488</v>
      </c>
      <c r="CR146" s="268">
        <f t="shared" si="2421"/>
        <v>89488</v>
      </c>
      <c r="CS146" s="268">
        <f t="shared" si="2422"/>
        <v>116334</v>
      </c>
      <c r="CT146" s="269" t="str">
        <f t="shared" si="2423"/>
        <v>CUMPLE</v>
      </c>
      <c r="CU146" s="268">
        <f t="shared" si="2558"/>
        <v>123302</v>
      </c>
      <c r="CV146" s="270">
        <f t="shared" si="2425"/>
        <v>1479624</v>
      </c>
      <c r="CW146" s="266">
        <f t="shared" si="2426"/>
        <v>12</v>
      </c>
      <c r="CX146" s="196">
        <v>90035</v>
      </c>
      <c r="CY146" s="268">
        <f t="shared" si="2427"/>
        <v>90035</v>
      </c>
      <c r="CZ146" s="268">
        <f t="shared" si="2428"/>
        <v>117046</v>
      </c>
      <c r="DA146" s="269" t="str">
        <f t="shared" si="2429"/>
        <v>CUMPLE</v>
      </c>
      <c r="DB146" s="268">
        <f t="shared" si="2559"/>
        <v>124056</v>
      </c>
      <c r="DC146" s="270">
        <f t="shared" si="2431"/>
        <v>1488672</v>
      </c>
      <c r="DD146" s="266">
        <f t="shared" si="2432"/>
        <v>12</v>
      </c>
      <c r="DE146" s="267">
        <v>87460</v>
      </c>
      <c r="DF146" s="268">
        <f t="shared" si="2433"/>
        <v>87460</v>
      </c>
      <c r="DG146" s="268">
        <f t="shared" si="2434"/>
        <v>113698</v>
      </c>
      <c r="DH146" s="269" t="str">
        <f t="shared" si="2435"/>
        <v>CUMPLE</v>
      </c>
      <c r="DI146" s="268">
        <f t="shared" si="2560"/>
        <v>120508</v>
      </c>
      <c r="DJ146" s="270">
        <f t="shared" si="2437"/>
        <v>1446096</v>
      </c>
      <c r="DK146" s="266">
        <f t="shared" si="2438"/>
        <v>12</v>
      </c>
      <c r="DL146" s="267">
        <v>89754</v>
      </c>
      <c r="DM146" s="268">
        <f t="shared" si="2439"/>
        <v>89754</v>
      </c>
      <c r="DN146" s="268">
        <f t="shared" si="2440"/>
        <v>116680</v>
      </c>
      <c r="DO146" s="269" t="str">
        <f t="shared" si="2441"/>
        <v>CUMPLE</v>
      </c>
      <c r="DP146" s="268">
        <f t="shared" si="2561"/>
        <v>123669</v>
      </c>
      <c r="DQ146" s="270">
        <f t="shared" si="2443"/>
        <v>1484028</v>
      </c>
      <c r="DR146" s="356">
        <f t="shared" si="2444"/>
        <v>12</v>
      </c>
      <c r="DS146" s="357"/>
      <c r="DT146" s="358">
        <f t="shared" si="2445"/>
        <v>0</v>
      </c>
      <c r="DU146" s="358">
        <f t="shared" si="2446"/>
        <v>0</v>
      </c>
      <c r="DV146" s="359" t="str">
        <f t="shared" si="2447"/>
        <v>CUMPLE</v>
      </c>
      <c r="DW146" s="358">
        <f t="shared" si="2562"/>
        <v>0</v>
      </c>
      <c r="DX146" s="360">
        <f t="shared" si="2449"/>
        <v>0</v>
      </c>
      <c r="DY146" s="356">
        <f t="shared" si="2450"/>
        <v>12</v>
      </c>
      <c r="DZ146" s="357"/>
      <c r="EA146" s="358">
        <f t="shared" si="2451"/>
        <v>0</v>
      </c>
      <c r="EB146" s="358">
        <f t="shared" si="2452"/>
        <v>0</v>
      </c>
      <c r="EC146" s="359" t="str">
        <f t="shared" si="2453"/>
        <v>CUMPLE</v>
      </c>
      <c r="ED146" s="358">
        <f t="shared" si="2563"/>
        <v>0</v>
      </c>
      <c r="EE146" s="360">
        <f t="shared" si="2455"/>
        <v>0</v>
      </c>
      <c r="EF146" s="266">
        <f t="shared" si="2456"/>
        <v>12</v>
      </c>
      <c r="EG146" s="267">
        <v>87356</v>
      </c>
      <c r="EH146" s="268">
        <f t="shared" si="2457"/>
        <v>87356</v>
      </c>
      <c r="EI146" s="268">
        <f t="shared" si="2458"/>
        <v>113563</v>
      </c>
      <c r="EJ146" s="269" t="str">
        <f t="shared" si="2459"/>
        <v>CUMPLE</v>
      </c>
      <c r="EK146" s="268">
        <f t="shared" si="2564"/>
        <v>120365</v>
      </c>
      <c r="EL146" s="270">
        <f t="shared" si="2461"/>
        <v>1444380</v>
      </c>
      <c r="EM146" s="356">
        <f t="shared" si="2462"/>
        <v>12</v>
      </c>
      <c r="EN146" s="357"/>
      <c r="EO146" s="358">
        <f t="shared" si="2463"/>
        <v>0</v>
      </c>
      <c r="EP146" s="358">
        <f t="shared" si="2464"/>
        <v>0</v>
      </c>
      <c r="EQ146" s="359" t="str">
        <f t="shared" si="2465"/>
        <v>CUMPLE</v>
      </c>
      <c r="ER146" s="358">
        <f t="shared" si="2565"/>
        <v>0</v>
      </c>
      <c r="ES146" s="360">
        <f t="shared" si="2467"/>
        <v>0</v>
      </c>
      <c r="ET146" s="266">
        <f t="shared" si="2468"/>
        <v>12</v>
      </c>
      <c r="EU146" s="267">
        <v>91934</v>
      </c>
      <c r="EV146" s="268">
        <f t="shared" si="2469"/>
        <v>91934</v>
      </c>
      <c r="EW146" s="268">
        <f t="shared" si="2470"/>
        <v>119514</v>
      </c>
      <c r="EX146" s="269" t="str">
        <f t="shared" si="2471"/>
        <v>CUMPLE</v>
      </c>
      <c r="EY146" s="268">
        <f t="shared" si="2566"/>
        <v>126673</v>
      </c>
      <c r="EZ146" s="270">
        <f t="shared" si="2473"/>
        <v>1520076</v>
      </c>
      <c r="FA146" s="266">
        <f t="shared" si="2474"/>
        <v>12</v>
      </c>
      <c r="FB146" s="196">
        <v>89915</v>
      </c>
      <c r="FC146" s="268">
        <f t="shared" si="2475"/>
        <v>89915</v>
      </c>
      <c r="FD146" s="268">
        <f t="shared" si="2476"/>
        <v>116890</v>
      </c>
      <c r="FE146" s="269" t="str">
        <f t="shared" si="2477"/>
        <v>CUMPLE</v>
      </c>
      <c r="FF146" s="268">
        <f t="shared" si="2567"/>
        <v>123891</v>
      </c>
      <c r="FG146" s="270">
        <f t="shared" si="2479"/>
        <v>1486692</v>
      </c>
      <c r="FH146" s="266">
        <f t="shared" si="2480"/>
        <v>12</v>
      </c>
      <c r="FI146" s="267">
        <v>88393</v>
      </c>
      <c r="FJ146" s="268">
        <f t="shared" si="2481"/>
        <v>88393</v>
      </c>
      <c r="FK146" s="268">
        <f t="shared" si="2482"/>
        <v>114911</v>
      </c>
      <c r="FL146" s="269" t="str">
        <f t="shared" si="2483"/>
        <v>CUMPLE</v>
      </c>
      <c r="FM146" s="268">
        <f t="shared" si="2568"/>
        <v>121794</v>
      </c>
      <c r="FN146" s="270">
        <f t="shared" si="2485"/>
        <v>1461528</v>
      </c>
      <c r="FO146" s="266">
        <f t="shared" si="2486"/>
        <v>12</v>
      </c>
      <c r="FP146" s="267" t="s">
        <v>926</v>
      </c>
      <c r="FQ146" s="268">
        <f t="shared" si="2487"/>
        <v>87693</v>
      </c>
      <c r="FR146" s="268">
        <f t="shared" si="2488"/>
        <v>114001</v>
      </c>
      <c r="FS146" s="269" t="str">
        <f t="shared" si="2489"/>
        <v>CUMPLE</v>
      </c>
      <c r="FT146" s="268">
        <f t="shared" si="2569"/>
        <v>120829</v>
      </c>
      <c r="FU146" s="270">
        <f t="shared" si="2491"/>
        <v>1449948</v>
      </c>
      <c r="FV146" s="266">
        <f t="shared" si="2492"/>
        <v>12</v>
      </c>
      <c r="FW146" s="267">
        <v>89157</v>
      </c>
      <c r="FX146" s="268">
        <f t="shared" si="2493"/>
        <v>89157</v>
      </c>
      <c r="FY146" s="268">
        <f t="shared" si="2494"/>
        <v>115904</v>
      </c>
      <c r="FZ146" s="269" t="str">
        <f t="shared" si="2495"/>
        <v>CUMPLE</v>
      </c>
      <c r="GA146" s="268">
        <f t="shared" si="2570"/>
        <v>122846</v>
      </c>
      <c r="GB146" s="270">
        <f t="shared" si="2497"/>
        <v>1474152</v>
      </c>
      <c r="GC146" s="356">
        <f t="shared" si="2498"/>
        <v>12</v>
      </c>
      <c r="GD146" s="357"/>
      <c r="GE146" s="358">
        <f t="shared" si="2499"/>
        <v>0</v>
      </c>
      <c r="GF146" s="358">
        <f t="shared" si="2500"/>
        <v>0</v>
      </c>
      <c r="GG146" s="359" t="str">
        <f t="shared" si="2501"/>
        <v>CUMPLE</v>
      </c>
      <c r="GH146" s="358">
        <f t="shared" si="2571"/>
        <v>0</v>
      </c>
      <c r="GI146" s="360">
        <f t="shared" si="2503"/>
        <v>0</v>
      </c>
      <c r="GJ146" s="266">
        <f t="shared" si="2504"/>
        <v>12</v>
      </c>
      <c r="GK146" s="196">
        <v>90175</v>
      </c>
      <c r="GL146" s="268">
        <f t="shared" si="2505"/>
        <v>90175</v>
      </c>
      <c r="GM146" s="268">
        <f t="shared" si="2506"/>
        <v>117228</v>
      </c>
      <c r="GN146" s="269" t="str">
        <f t="shared" si="2507"/>
        <v>CUMPLE</v>
      </c>
      <c r="GO146" s="268">
        <f t="shared" si="2572"/>
        <v>124249</v>
      </c>
      <c r="GP146" s="270">
        <f t="shared" si="2509"/>
        <v>1490988</v>
      </c>
      <c r="GQ146" s="266">
        <f t="shared" si="2510"/>
        <v>12</v>
      </c>
      <c r="GR146" s="407">
        <v>90360</v>
      </c>
      <c r="GS146" s="268">
        <f t="shared" si="2511"/>
        <v>90360</v>
      </c>
      <c r="GT146" s="268">
        <f t="shared" si="2512"/>
        <v>117468</v>
      </c>
      <c r="GU146" s="269" t="str">
        <f t="shared" si="2513"/>
        <v>CUMPLE</v>
      </c>
      <c r="GV146" s="268">
        <f t="shared" si="2573"/>
        <v>124504</v>
      </c>
      <c r="GW146" s="270">
        <f t="shared" si="2515"/>
        <v>1494048</v>
      </c>
      <c r="GX146" s="356">
        <f t="shared" si="2516"/>
        <v>12</v>
      </c>
      <c r="GY146" s="357"/>
      <c r="GZ146" s="358">
        <f t="shared" si="2517"/>
        <v>0</v>
      </c>
      <c r="HA146" s="358">
        <f t="shared" si="2518"/>
        <v>0</v>
      </c>
      <c r="HB146" s="359" t="str">
        <f t="shared" si="2519"/>
        <v>CUMPLE</v>
      </c>
      <c r="HC146" s="358">
        <f t="shared" si="2574"/>
        <v>0</v>
      </c>
      <c r="HD146" s="360">
        <f t="shared" si="2521"/>
        <v>0</v>
      </c>
      <c r="HE146" s="266">
        <f t="shared" si="2522"/>
        <v>12</v>
      </c>
      <c r="HF146" s="411">
        <v>89414</v>
      </c>
      <c r="HG146" s="268">
        <f t="shared" si="2523"/>
        <v>89414</v>
      </c>
      <c r="HH146" s="268">
        <f t="shared" si="2524"/>
        <v>116238</v>
      </c>
      <c r="HI146" s="269" t="str">
        <f t="shared" si="2525"/>
        <v>CUMPLE</v>
      </c>
      <c r="HJ146" s="268">
        <f t="shared" si="2575"/>
        <v>123201</v>
      </c>
      <c r="HK146" s="270">
        <f t="shared" si="2527"/>
        <v>1478412</v>
      </c>
      <c r="HL146" s="266">
        <f t="shared" si="2528"/>
        <v>12</v>
      </c>
      <c r="HM146" s="417">
        <v>90161</v>
      </c>
      <c r="HN146" s="268">
        <f t="shared" si="2529"/>
        <v>90161</v>
      </c>
      <c r="HO146" s="268">
        <f t="shared" si="2530"/>
        <v>117209</v>
      </c>
      <c r="HP146" s="269" t="str">
        <f t="shared" si="2531"/>
        <v>CUMPLE</v>
      </c>
      <c r="HQ146" s="268">
        <f t="shared" si="2576"/>
        <v>124230</v>
      </c>
      <c r="HR146" s="270">
        <f t="shared" si="2533"/>
        <v>1490760</v>
      </c>
      <c r="HS146" s="266">
        <f t="shared" si="2534"/>
        <v>12</v>
      </c>
      <c r="HT146" s="196">
        <v>89804</v>
      </c>
      <c r="HU146" s="268">
        <f t="shared" si="2535"/>
        <v>89804</v>
      </c>
      <c r="HV146" s="268">
        <f t="shared" si="2536"/>
        <v>116745</v>
      </c>
      <c r="HW146" s="269" t="str">
        <f t="shared" si="2537"/>
        <v>CUMPLE</v>
      </c>
      <c r="HX146" s="268">
        <f t="shared" si="2577"/>
        <v>123738</v>
      </c>
      <c r="HY146" s="270">
        <f t="shared" si="2539"/>
        <v>1484856</v>
      </c>
      <c r="HZ146" s="356">
        <f t="shared" si="2540"/>
        <v>12</v>
      </c>
      <c r="IA146" s="357"/>
      <c r="IB146" s="358">
        <f t="shared" si="2541"/>
        <v>0</v>
      </c>
      <c r="IC146" s="358">
        <f t="shared" si="2542"/>
        <v>0</v>
      </c>
      <c r="ID146" s="359" t="str">
        <f t="shared" si="2543"/>
        <v>CUMPLE</v>
      </c>
      <c r="IE146" s="358">
        <f t="shared" si="2578"/>
        <v>0</v>
      </c>
      <c r="IF146" s="360">
        <f t="shared" si="2545"/>
        <v>0</v>
      </c>
    </row>
    <row r="147" spans="1:240" ht="30" customHeight="1" x14ac:dyDescent="0.3">
      <c r="A147" s="174"/>
      <c r="B147" s="192">
        <v>11.041</v>
      </c>
      <c r="C147" s="193">
        <v>15409</v>
      </c>
      <c r="D147" s="194" t="s">
        <v>751</v>
      </c>
      <c r="E147" s="193" t="s">
        <v>629</v>
      </c>
      <c r="F147" s="195">
        <v>1</v>
      </c>
      <c r="G147" s="196">
        <v>456244</v>
      </c>
      <c r="H147" s="197">
        <f t="shared" si="2350"/>
        <v>593117</v>
      </c>
      <c r="J147" s="356">
        <f t="shared" si="2351"/>
        <v>1</v>
      </c>
      <c r="K147" s="357"/>
      <c r="L147" s="358">
        <f t="shared" si="1732"/>
        <v>0</v>
      </c>
      <c r="M147" s="358">
        <f t="shared" si="1733"/>
        <v>0</v>
      </c>
      <c r="N147" s="359" t="str">
        <f t="shared" si="2352"/>
        <v>CUMPLE</v>
      </c>
      <c r="O147" s="358">
        <f t="shared" si="2546"/>
        <v>0</v>
      </c>
      <c r="P147" s="360">
        <f t="shared" si="1736"/>
        <v>0</v>
      </c>
      <c r="Q147" s="266">
        <f t="shared" si="2354"/>
        <v>1</v>
      </c>
      <c r="R147" s="267">
        <v>426933</v>
      </c>
      <c r="S147" s="268">
        <f t="shared" si="2355"/>
        <v>426933</v>
      </c>
      <c r="T147" s="268">
        <f t="shared" si="2356"/>
        <v>555013</v>
      </c>
      <c r="U147" s="269" t="str">
        <f t="shared" si="2357"/>
        <v>CUMPLE</v>
      </c>
      <c r="V147" s="268">
        <f t="shared" si="2547"/>
        <v>588256</v>
      </c>
      <c r="W147" s="270">
        <f t="shared" si="2359"/>
        <v>588256</v>
      </c>
      <c r="X147" s="266">
        <f t="shared" si="2360"/>
        <v>1</v>
      </c>
      <c r="Y147" s="267">
        <v>456200</v>
      </c>
      <c r="Z147" s="268">
        <f t="shared" si="2361"/>
        <v>456200</v>
      </c>
      <c r="AA147" s="268">
        <f t="shared" si="2362"/>
        <v>593060</v>
      </c>
      <c r="AB147" s="269" t="str">
        <f t="shared" si="2363"/>
        <v>CUMPLE</v>
      </c>
      <c r="AC147" s="268">
        <f t="shared" si="2548"/>
        <v>628582</v>
      </c>
      <c r="AD147" s="270">
        <f t="shared" si="2365"/>
        <v>628582</v>
      </c>
      <c r="AE147" s="266">
        <f t="shared" si="2366"/>
        <v>1</v>
      </c>
      <c r="AF147" s="267">
        <v>422482</v>
      </c>
      <c r="AG147" s="268">
        <f t="shared" si="2367"/>
        <v>422482</v>
      </c>
      <c r="AH147" s="268">
        <f t="shared" si="2368"/>
        <v>549227</v>
      </c>
      <c r="AI147" s="269" t="str">
        <f t="shared" si="2369"/>
        <v>CUMPLE</v>
      </c>
      <c r="AJ147" s="268">
        <f t="shared" si="2549"/>
        <v>582124</v>
      </c>
      <c r="AK147" s="270">
        <f t="shared" si="2371"/>
        <v>582124</v>
      </c>
      <c r="AL147" s="356">
        <f t="shared" si="2372"/>
        <v>1</v>
      </c>
      <c r="AM147" s="357"/>
      <c r="AN147" s="358">
        <f t="shared" si="2373"/>
        <v>0</v>
      </c>
      <c r="AO147" s="358">
        <f t="shared" si="2374"/>
        <v>0</v>
      </c>
      <c r="AP147" s="359" t="str">
        <f t="shared" si="2375"/>
        <v>CUMPLE</v>
      </c>
      <c r="AQ147" s="358">
        <f t="shared" si="2550"/>
        <v>0</v>
      </c>
      <c r="AR147" s="360">
        <f t="shared" si="2377"/>
        <v>0</v>
      </c>
      <c r="AS147" s="266">
        <f t="shared" si="2378"/>
        <v>1</v>
      </c>
      <c r="AT147" s="434">
        <v>412442</v>
      </c>
      <c r="AU147" s="268">
        <f t="shared" si="2379"/>
        <v>412442</v>
      </c>
      <c r="AV147" s="268">
        <f t="shared" si="2380"/>
        <v>536175</v>
      </c>
      <c r="AW147" s="269" t="str">
        <f t="shared" si="2381"/>
        <v>CUMPLE</v>
      </c>
      <c r="AX147" s="268">
        <f t="shared" si="2551"/>
        <v>568290</v>
      </c>
      <c r="AY147" s="270">
        <f t="shared" si="2383"/>
        <v>568290</v>
      </c>
      <c r="AZ147" s="266">
        <f t="shared" si="2384"/>
        <v>1</v>
      </c>
      <c r="BA147" s="439">
        <v>434025</v>
      </c>
      <c r="BB147" s="268">
        <f t="shared" si="2385"/>
        <v>434025</v>
      </c>
      <c r="BC147" s="268">
        <f t="shared" si="2386"/>
        <v>564233</v>
      </c>
      <c r="BD147" s="269" t="str">
        <f t="shared" si="2387"/>
        <v>CUMPLE</v>
      </c>
      <c r="BE147" s="268">
        <f t="shared" si="2552"/>
        <v>598028</v>
      </c>
      <c r="BF147" s="270">
        <f t="shared" si="2389"/>
        <v>598028</v>
      </c>
      <c r="BG147" s="266">
        <f t="shared" si="2390"/>
        <v>1</v>
      </c>
      <c r="BH147" s="196">
        <v>431150</v>
      </c>
      <c r="BI147" s="268">
        <f t="shared" si="2391"/>
        <v>431150</v>
      </c>
      <c r="BJ147" s="268">
        <f t="shared" si="2392"/>
        <v>560495</v>
      </c>
      <c r="BK147" s="269" t="str">
        <f t="shared" si="2393"/>
        <v>CUMPLE</v>
      </c>
      <c r="BL147" s="268">
        <f t="shared" si="2553"/>
        <v>594067</v>
      </c>
      <c r="BM147" s="270">
        <f t="shared" si="2395"/>
        <v>594067</v>
      </c>
      <c r="BN147" s="266">
        <f t="shared" si="2396"/>
        <v>1</v>
      </c>
      <c r="BO147" s="196">
        <v>413810</v>
      </c>
      <c r="BP147" s="268">
        <f t="shared" si="2397"/>
        <v>413810</v>
      </c>
      <c r="BQ147" s="268">
        <f t="shared" si="2398"/>
        <v>537953</v>
      </c>
      <c r="BR147" s="269" t="str">
        <f t="shared" si="2399"/>
        <v>CUMPLE</v>
      </c>
      <c r="BS147" s="268">
        <f t="shared" si="2554"/>
        <v>570175</v>
      </c>
      <c r="BT147" s="270">
        <f t="shared" si="2401"/>
        <v>570175</v>
      </c>
      <c r="BU147" s="266">
        <f t="shared" si="2402"/>
        <v>1</v>
      </c>
      <c r="BV147" s="441">
        <v>433477</v>
      </c>
      <c r="BW147" s="268">
        <f t="shared" si="2403"/>
        <v>433477</v>
      </c>
      <c r="BX147" s="268">
        <f t="shared" si="2404"/>
        <v>563520</v>
      </c>
      <c r="BY147" s="269" t="str">
        <f t="shared" si="2405"/>
        <v>CUMPLE</v>
      </c>
      <c r="BZ147" s="268">
        <f t="shared" si="2555"/>
        <v>597273</v>
      </c>
      <c r="CA147" s="270">
        <f t="shared" si="2407"/>
        <v>597273</v>
      </c>
      <c r="CB147" s="266">
        <f t="shared" si="2408"/>
        <v>1</v>
      </c>
      <c r="CC147" s="267">
        <v>422936</v>
      </c>
      <c r="CD147" s="268">
        <f t="shared" si="2409"/>
        <v>422936</v>
      </c>
      <c r="CE147" s="268">
        <f t="shared" si="2410"/>
        <v>549817</v>
      </c>
      <c r="CF147" s="269" t="str">
        <f t="shared" si="2411"/>
        <v>CUMPLE</v>
      </c>
      <c r="CG147" s="268">
        <f t="shared" si="2556"/>
        <v>582749</v>
      </c>
      <c r="CH147" s="270">
        <f t="shared" si="2413"/>
        <v>582749</v>
      </c>
      <c r="CI147" s="266">
        <f t="shared" si="2414"/>
        <v>1</v>
      </c>
      <c r="CJ147" s="267">
        <v>436169</v>
      </c>
      <c r="CK147" s="268">
        <f t="shared" si="2415"/>
        <v>436169</v>
      </c>
      <c r="CL147" s="268">
        <f t="shared" si="2416"/>
        <v>567020</v>
      </c>
      <c r="CM147" s="269" t="str">
        <f t="shared" si="2417"/>
        <v>CUMPLE</v>
      </c>
      <c r="CN147" s="268">
        <f t="shared" si="2557"/>
        <v>600982</v>
      </c>
      <c r="CO147" s="270">
        <f t="shared" si="2419"/>
        <v>600982</v>
      </c>
      <c r="CP147" s="266">
        <f t="shared" si="2420"/>
        <v>1</v>
      </c>
      <c r="CQ147" s="267">
        <v>430786</v>
      </c>
      <c r="CR147" s="268">
        <f t="shared" si="2421"/>
        <v>430786</v>
      </c>
      <c r="CS147" s="268">
        <f t="shared" si="2422"/>
        <v>560022</v>
      </c>
      <c r="CT147" s="269" t="str">
        <f t="shared" si="2423"/>
        <v>CUMPLE</v>
      </c>
      <c r="CU147" s="268">
        <f t="shared" si="2558"/>
        <v>593565</v>
      </c>
      <c r="CV147" s="270">
        <f t="shared" si="2425"/>
        <v>593565</v>
      </c>
      <c r="CW147" s="266">
        <f t="shared" si="2426"/>
        <v>1</v>
      </c>
      <c r="CX147" s="196">
        <v>433429</v>
      </c>
      <c r="CY147" s="268">
        <f t="shared" si="2427"/>
        <v>433429</v>
      </c>
      <c r="CZ147" s="268">
        <f t="shared" si="2428"/>
        <v>563458</v>
      </c>
      <c r="DA147" s="269" t="str">
        <f t="shared" si="2429"/>
        <v>CUMPLE</v>
      </c>
      <c r="DB147" s="268">
        <f t="shared" si="2559"/>
        <v>597207</v>
      </c>
      <c r="DC147" s="270">
        <f t="shared" si="2431"/>
        <v>597207</v>
      </c>
      <c r="DD147" s="266">
        <f t="shared" si="2432"/>
        <v>1</v>
      </c>
      <c r="DE147" s="267">
        <v>421022</v>
      </c>
      <c r="DF147" s="268">
        <f t="shared" si="2433"/>
        <v>421022</v>
      </c>
      <c r="DG147" s="268">
        <f t="shared" si="2434"/>
        <v>547329</v>
      </c>
      <c r="DH147" s="269" t="str">
        <f t="shared" si="2435"/>
        <v>CUMPLE</v>
      </c>
      <c r="DI147" s="268">
        <f t="shared" si="2560"/>
        <v>580112</v>
      </c>
      <c r="DJ147" s="270">
        <f t="shared" si="2437"/>
        <v>580112</v>
      </c>
      <c r="DK147" s="266">
        <f t="shared" si="2438"/>
        <v>1</v>
      </c>
      <c r="DL147" s="267">
        <v>432063</v>
      </c>
      <c r="DM147" s="268">
        <f t="shared" si="2439"/>
        <v>432063</v>
      </c>
      <c r="DN147" s="268">
        <f t="shared" si="2440"/>
        <v>561682</v>
      </c>
      <c r="DO147" s="269" t="str">
        <f t="shared" si="2441"/>
        <v>CUMPLE</v>
      </c>
      <c r="DP147" s="268">
        <f t="shared" si="2561"/>
        <v>595325</v>
      </c>
      <c r="DQ147" s="270">
        <f t="shared" si="2443"/>
        <v>595325</v>
      </c>
      <c r="DR147" s="356">
        <f t="shared" si="2444"/>
        <v>1</v>
      </c>
      <c r="DS147" s="357"/>
      <c r="DT147" s="358">
        <f t="shared" si="2445"/>
        <v>0</v>
      </c>
      <c r="DU147" s="358">
        <f t="shared" si="2446"/>
        <v>0</v>
      </c>
      <c r="DV147" s="359" t="str">
        <f t="shared" si="2447"/>
        <v>CUMPLE</v>
      </c>
      <c r="DW147" s="358">
        <f t="shared" si="2562"/>
        <v>0</v>
      </c>
      <c r="DX147" s="360">
        <f t="shared" si="2449"/>
        <v>0</v>
      </c>
      <c r="DY147" s="356">
        <f t="shared" si="2450"/>
        <v>1</v>
      </c>
      <c r="DZ147" s="357"/>
      <c r="EA147" s="358">
        <f t="shared" si="2451"/>
        <v>0</v>
      </c>
      <c r="EB147" s="358">
        <f t="shared" si="2452"/>
        <v>0</v>
      </c>
      <c r="EC147" s="359" t="str">
        <f t="shared" si="2453"/>
        <v>CUMPLE</v>
      </c>
      <c r="ED147" s="358">
        <f t="shared" si="2563"/>
        <v>0</v>
      </c>
      <c r="EE147" s="360">
        <f t="shared" si="2455"/>
        <v>0</v>
      </c>
      <c r="EF147" s="266">
        <f t="shared" si="2456"/>
        <v>1</v>
      </c>
      <c r="EG147" s="267">
        <v>420520</v>
      </c>
      <c r="EH147" s="268">
        <f t="shared" si="2457"/>
        <v>420520</v>
      </c>
      <c r="EI147" s="268">
        <f t="shared" si="2458"/>
        <v>546676</v>
      </c>
      <c r="EJ147" s="269" t="str">
        <f t="shared" si="2459"/>
        <v>CUMPLE</v>
      </c>
      <c r="EK147" s="268">
        <f t="shared" si="2564"/>
        <v>579420</v>
      </c>
      <c r="EL147" s="270">
        <f t="shared" si="2461"/>
        <v>579420</v>
      </c>
      <c r="EM147" s="356">
        <f t="shared" si="2462"/>
        <v>1</v>
      </c>
      <c r="EN147" s="357"/>
      <c r="EO147" s="358">
        <f t="shared" si="2463"/>
        <v>0</v>
      </c>
      <c r="EP147" s="358">
        <f t="shared" si="2464"/>
        <v>0</v>
      </c>
      <c r="EQ147" s="359" t="str">
        <f t="shared" si="2465"/>
        <v>CUMPLE</v>
      </c>
      <c r="ER147" s="358">
        <f t="shared" si="2565"/>
        <v>0</v>
      </c>
      <c r="ES147" s="360">
        <f t="shared" si="2467"/>
        <v>0</v>
      </c>
      <c r="ET147" s="266">
        <f t="shared" si="2468"/>
        <v>1</v>
      </c>
      <c r="EU147" s="267">
        <v>442557</v>
      </c>
      <c r="EV147" s="268">
        <f t="shared" si="2469"/>
        <v>442557</v>
      </c>
      <c r="EW147" s="268">
        <f t="shared" si="2470"/>
        <v>575324</v>
      </c>
      <c r="EX147" s="269" t="str">
        <f t="shared" si="2471"/>
        <v>CUMPLE</v>
      </c>
      <c r="EY147" s="268">
        <f t="shared" si="2566"/>
        <v>609784</v>
      </c>
      <c r="EZ147" s="270">
        <f t="shared" si="2473"/>
        <v>609784</v>
      </c>
      <c r="FA147" s="266">
        <f t="shared" si="2474"/>
        <v>1</v>
      </c>
      <c r="FB147" s="196">
        <v>432839</v>
      </c>
      <c r="FC147" s="268">
        <f t="shared" si="2475"/>
        <v>432839</v>
      </c>
      <c r="FD147" s="268">
        <f t="shared" si="2476"/>
        <v>562691</v>
      </c>
      <c r="FE147" s="269" t="str">
        <f t="shared" si="2477"/>
        <v>CUMPLE</v>
      </c>
      <c r="FF147" s="268">
        <f t="shared" si="2567"/>
        <v>596394</v>
      </c>
      <c r="FG147" s="270">
        <f t="shared" si="2479"/>
        <v>596394</v>
      </c>
      <c r="FH147" s="266">
        <f t="shared" si="2480"/>
        <v>1</v>
      </c>
      <c r="FI147" s="267">
        <v>425512</v>
      </c>
      <c r="FJ147" s="268">
        <f t="shared" si="2481"/>
        <v>425512</v>
      </c>
      <c r="FK147" s="268">
        <f t="shared" si="2482"/>
        <v>553166</v>
      </c>
      <c r="FL147" s="269" t="str">
        <f t="shared" si="2483"/>
        <v>CUMPLE</v>
      </c>
      <c r="FM147" s="268">
        <f t="shared" si="2568"/>
        <v>586299</v>
      </c>
      <c r="FN147" s="270">
        <f t="shared" si="2485"/>
        <v>586299</v>
      </c>
      <c r="FO147" s="266">
        <f t="shared" si="2486"/>
        <v>1</v>
      </c>
      <c r="FP147" s="267" t="s">
        <v>927</v>
      </c>
      <c r="FQ147" s="268">
        <f t="shared" si="2487"/>
        <v>422144</v>
      </c>
      <c r="FR147" s="268">
        <f t="shared" si="2488"/>
        <v>548787</v>
      </c>
      <c r="FS147" s="269" t="str">
        <f t="shared" si="2489"/>
        <v>CUMPLE</v>
      </c>
      <c r="FT147" s="268">
        <f t="shared" si="2569"/>
        <v>581658</v>
      </c>
      <c r="FU147" s="270">
        <f t="shared" si="2491"/>
        <v>581658</v>
      </c>
      <c r="FV147" s="266">
        <f t="shared" si="2492"/>
        <v>1</v>
      </c>
      <c r="FW147" s="267">
        <v>429189</v>
      </c>
      <c r="FX147" s="268">
        <f t="shared" si="2493"/>
        <v>429189</v>
      </c>
      <c r="FY147" s="268">
        <f t="shared" si="2494"/>
        <v>557946</v>
      </c>
      <c r="FZ147" s="269" t="str">
        <f t="shared" si="2495"/>
        <v>CUMPLE</v>
      </c>
      <c r="GA147" s="268">
        <f t="shared" si="2570"/>
        <v>591365</v>
      </c>
      <c r="GB147" s="270">
        <f t="shared" si="2497"/>
        <v>591365</v>
      </c>
      <c r="GC147" s="356">
        <f t="shared" si="2498"/>
        <v>1</v>
      </c>
      <c r="GD147" s="357"/>
      <c r="GE147" s="358">
        <f t="shared" si="2499"/>
        <v>0</v>
      </c>
      <c r="GF147" s="358">
        <f t="shared" si="2500"/>
        <v>0</v>
      </c>
      <c r="GG147" s="359" t="str">
        <f t="shared" si="2501"/>
        <v>CUMPLE</v>
      </c>
      <c r="GH147" s="358">
        <f t="shared" si="2571"/>
        <v>0</v>
      </c>
      <c r="GI147" s="360">
        <f t="shared" si="2503"/>
        <v>0</v>
      </c>
      <c r="GJ147" s="266">
        <f t="shared" si="2504"/>
        <v>1</v>
      </c>
      <c r="GK147" s="196">
        <v>434089</v>
      </c>
      <c r="GL147" s="268">
        <f t="shared" si="2505"/>
        <v>434089</v>
      </c>
      <c r="GM147" s="268">
        <f t="shared" si="2506"/>
        <v>564316</v>
      </c>
      <c r="GN147" s="269" t="str">
        <f t="shared" si="2507"/>
        <v>CUMPLE</v>
      </c>
      <c r="GO147" s="268">
        <f t="shared" si="2572"/>
        <v>598116</v>
      </c>
      <c r="GP147" s="270">
        <f t="shared" si="2509"/>
        <v>598116</v>
      </c>
      <c r="GQ147" s="266">
        <f t="shared" si="2510"/>
        <v>1</v>
      </c>
      <c r="GR147" s="407">
        <v>434983</v>
      </c>
      <c r="GS147" s="268">
        <f t="shared" si="2511"/>
        <v>434983</v>
      </c>
      <c r="GT147" s="268">
        <f t="shared" si="2512"/>
        <v>565478</v>
      </c>
      <c r="GU147" s="269" t="str">
        <f t="shared" si="2513"/>
        <v>CUMPLE</v>
      </c>
      <c r="GV147" s="268">
        <f t="shared" si="2573"/>
        <v>599348</v>
      </c>
      <c r="GW147" s="270">
        <f t="shared" si="2515"/>
        <v>599348</v>
      </c>
      <c r="GX147" s="356">
        <f t="shared" si="2516"/>
        <v>1</v>
      </c>
      <c r="GY147" s="357"/>
      <c r="GZ147" s="358">
        <f t="shared" si="2517"/>
        <v>0</v>
      </c>
      <c r="HA147" s="358">
        <f t="shared" si="2518"/>
        <v>0</v>
      </c>
      <c r="HB147" s="359" t="str">
        <f t="shared" si="2519"/>
        <v>CUMPLE</v>
      </c>
      <c r="HC147" s="358">
        <f t="shared" si="2574"/>
        <v>0</v>
      </c>
      <c r="HD147" s="360">
        <f t="shared" si="2521"/>
        <v>0</v>
      </c>
      <c r="HE147" s="266">
        <f t="shared" si="2522"/>
        <v>1</v>
      </c>
      <c r="HF147" s="411">
        <v>430425</v>
      </c>
      <c r="HG147" s="268">
        <f t="shared" si="2523"/>
        <v>430425</v>
      </c>
      <c r="HH147" s="268">
        <f t="shared" si="2524"/>
        <v>559553</v>
      </c>
      <c r="HI147" s="269" t="str">
        <f t="shared" si="2525"/>
        <v>CUMPLE</v>
      </c>
      <c r="HJ147" s="268">
        <f t="shared" si="2575"/>
        <v>593068</v>
      </c>
      <c r="HK147" s="270">
        <f t="shared" si="2527"/>
        <v>593068</v>
      </c>
      <c r="HL147" s="266">
        <f t="shared" si="2528"/>
        <v>1</v>
      </c>
      <c r="HM147" s="417">
        <v>434025</v>
      </c>
      <c r="HN147" s="268">
        <f t="shared" si="2529"/>
        <v>434025</v>
      </c>
      <c r="HO147" s="268">
        <f t="shared" si="2530"/>
        <v>564233</v>
      </c>
      <c r="HP147" s="269" t="str">
        <f t="shared" si="2531"/>
        <v>CUMPLE</v>
      </c>
      <c r="HQ147" s="268">
        <f t="shared" si="2576"/>
        <v>598028</v>
      </c>
      <c r="HR147" s="270">
        <f t="shared" si="2533"/>
        <v>598028</v>
      </c>
      <c r="HS147" s="266">
        <f t="shared" si="2534"/>
        <v>1</v>
      </c>
      <c r="HT147" s="196">
        <v>432305</v>
      </c>
      <c r="HU147" s="268">
        <f t="shared" si="2535"/>
        <v>432305</v>
      </c>
      <c r="HV147" s="268">
        <f t="shared" si="2536"/>
        <v>561997</v>
      </c>
      <c r="HW147" s="269" t="str">
        <f t="shared" si="2537"/>
        <v>CUMPLE</v>
      </c>
      <c r="HX147" s="268">
        <f t="shared" si="2577"/>
        <v>595658</v>
      </c>
      <c r="HY147" s="270">
        <f t="shared" si="2539"/>
        <v>595658</v>
      </c>
      <c r="HZ147" s="356">
        <f t="shared" si="2540"/>
        <v>1</v>
      </c>
      <c r="IA147" s="357"/>
      <c r="IB147" s="358">
        <f t="shared" si="2541"/>
        <v>0</v>
      </c>
      <c r="IC147" s="358">
        <f t="shared" si="2542"/>
        <v>0</v>
      </c>
      <c r="ID147" s="359" t="str">
        <f t="shared" si="2543"/>
        <v>CUMPLE</v>
      </c>
      <c r="IE147" s="358">
        <f t="shared" si="2578"/>
        <v>0</v>
      </c>
      <c r="IF147" s="360">
        <f t="shared" si="2545"/>
        <v>0</v>
      </c>
    </row>
    <row r="148" spans="1:240" ht="30" customHeight="1" x14ac:dyDescent="0.3">
      <c r="A148" s="174"/>
      <c r="B148" s="192">
        <v>11.042</v>
      </c>
      <c r="C148" s="193">
        <v>12434</v>
      </c>
      <c r="D148" s="194" t="s">
        <v>752</v>
      </c>
      <c r="E148" s="193" t="s">
        <v>629</v>
      </c>
      <c r="F148" s="195">
        <v>3</v>
      </c>
      <c r="G148" s="196">
        <v>43772</v>
      </c>
      <c r="H148" s="197">
        <f t="shared" si="2350"/>
        <v>56904</v>
      </c>
      <c r="J148" s="356">
        <f t="shared" si="2351"/>
        <v>3</v>
      </c>
      <c r="K148" s="357"/>
      <c r="L148" s="358">
        <f t="shared" si="1732"/>
        <v>0</v>
      </c>
      <c r="M148" s="358">
        <f t="shared" si="1733"/>
        <v>0</v>
      </c>
      <c r="N148" s="359" t="str">
        <f t="shared" si="2352"/>
        <v>CUMPLE</v>
      </c>
      <c r="O148" s="358">
        <f t="shared" si="2546"/>
        <v>0</v>
      </c>
      <c r="P148" s="360">
        <f t="shared" si="1736"/>
        <v>0</v>
      </c>
      <c r="Q148" s="266">
        <f t="shared" si="2354"/>
        <v>3</v>
      </c>
      <c r="R148" s="267">
        <v>40960</v>
      </c>
      <c r="S148" s="268">
        <f t="shared" si="2355"/>
        <v>40960</v>
      </c>
      <c r="T148" s="268">
        <f t="shared" si="2356"/>
        <v>53248</v>
      </c>
      <c r="U148" s="269" t="str">
        <f t="shared" si="2357"/>
        <v>CUMPLE</v>
      </c>
      <c r="V148" s="268">
        <f t="shared" si="2547"/>
        <v>56437</v>
      </c>
      <c r="W148" s="270">
        <f t="shared" si="2359"/>
        <v>169311</v>
      </c>
      <c r="X148" s="266">
        <f t="shared" si="2360"/>
        <v>3</v>
      </c>
      <c r="Y148" s="267">
        <v>43700</v>
      </c>
      <c r="Z148" s="268">
        <f t="shared" si="2361"/>
        <v>43700</v>
      </c>
      <c r="AA148" s="268">
        <f t="shared" si="2362"/>
        <v>56810</v>
      </c>
      <c r="AB148" s="269" t="str">
        <f t="shared" si="2363"/>
        <v>CUMPLE</v>
      </c>
      <c r="AC148" s="268">
        <f t="shared" si="2548"/>
        <v>60213</v>
      </c>
      <c r="AD148" s="270">
        <f t="shared" si="2365"/>
        <v>180639</v>
      </c>
      <c r="AE148" s="266">
        <f t="shared" si="2366"/>
        <v>3</v>
      </c>
      <c r="AF148" s="267">
        <v>40533</v>
      </c>
      <c r="AG148" s="268">
        <f t="shared" si="2367"/>
        <v>40533</v>
      </c>
      <c r="AH148" s="268">
        <f t="shared" si="2368"/>
        <v>52693</v>
      </c>
      <c r="AI148" s="269" t="str">
        <f t="shared" si="2369"/>
        <v>CUMPLE</v>
      </c>
      <c r="AJ148" s="268">
        <f t="shared" si="2549"/>
        <v>55849</v>
      </c>
      <c r="AK148" s="270">
        <f t="shared" si="2371"/>
        <v>167547</v>
      </c>
      <c r="AL148" s="356">
        <f t="shared" si="2372"/>
        <v>3</v>
      </c>
      <c r="AM148" s="357"/>
      <c r="AN148" s="358">
        <f t="shared" si="2373"/>
        <v>0</v>
      </c>
      <c r="AO148" s="358">
        <f t="shared" si="2374"/>
        <v>0</v>
      </c>
      <c r="AP148" s="359" t="str">
        <f t="shared" si="2375"/>
        <v>CUMPLE</v>
      </c>
      <c r="AQ148" s="358">
        <f t="shared" si="2550"/>
        <v>0</v>
      </c>
      <c r="AR148" s="360">
        <f t="shared" si="2377"/>
        <v>0</v>
      </c>
      <c r="AS148" s="266">
        <f t="shared" si="2378"/>
        <v>3</v>
      </c>
      <c r="AT148" s="434">
        <v>39567</v>
      </c>
      <c r="AU148" s="268">
        <f t="shared" si="2379"/>
        <v>39567</v>
      </c>
      <c r="AV148" s="268">
        <f t="shared" si="2380"/>
        <v>51437</v>
      </c>
      <c r="AW148" s="269" t="str">
        <f t="shared" si="2381"/>
        <v>CUMPLE</v>
      </c>
      <c r="AX148" s="268">
        <f t="shared" si="2551"/>
        <v>54518</v>
      </c>
      <c r="AY148" s="270">
        <f t="shared" si="2383"/>
        <v>163554</v>
      </c>
      <c r="AZ148" s="266">
        <f t="shared" si="2384"/>
        <v>3</v>
      </c>
      <c r="BA148" s="439">
        <v>41640</v>
      </c>
      <c r="BB148" s="268">
        <f t="shared" si="2385"/>
        <v>41640</v>
      </c>
      <c r="BC148" s="268">
        <f t="shared" si="2386"/>
        <v>54132</v>
      </c>
      <c r="BD148" s="269" t="str">
        <f t="shared" si="2387"/>
        <v>CUMPLE</v>
      </c>
      <c r="BE148" s="268">
        <f t="shared" si="2552"/>
        <v>57374</v>
      </c>
      <c r="BF148" s="270">
        <f t="shared" si="2389"/>
        <v>172122</v>
      </c>
      <c r="BG148" s="266">
        <f t="shared" si="2390"/>
        <v>3</v>
      </c>
      <c r="BH148" s="196">
        <v>41364</v>
      </c>
      <c r="BI148" s="268">
        <f t="shared" si="2391"/>
        <v>41364</v>
      </c>
      <c r="BJ148" s="268">
        <f t="shared" si="2392"/>
        <v>53773</v>
      </c>
      <c r="BK148" s="269" t="str">
        <f t="shared" si="2393"/>
        <v>CUMPLE</v>
      </c>
      <c r="BL148" s="268">
        <f t="shared" si="2553"/>
        <v>56994</v>
      </c>
      <c r="BM148" s="270">
        <f t="shared" si="2395"/>
        <v>170982</v>
      </c>
      <c r="BN148" s="266">
        <f t="shared" si="2396"/>
        <v>3</v>
      </c>
      <c r="BO148" s="196">
        <v>39698</v>
      </c>
      <c r="BP148" s="268">
        <f t="shared" si="2397"/>
        <v>39698</v>
      </c>
      <c r="BQ148" s="268">
        <f t="shared" si="2398"/>
        <v>51607</v>
      </c>
      <c r="BR148" s="269" t="str">
        <f t="shared" si="2399"/>
        <v>CUMPLE</v>
      </c>
      <c r="BS148" s="268">
        <f t="shared" si="2554"/>
        <v>54699</v>
      </c>
      <c r="BT148" s="270">
        <f t="shared" si="2401"/>
        <v>164097</v>
      </c>
      <c r="BU148" s="266">
        <f t="shared" si="2402"/>
        <v>3</v>
      </c>
      <c r="BV148" s="441">
        <v>41588</v>
      </c>
      <c r="BW148" s="268">
        <f t="shared" si="2403"/>
        <v>41588</v>
      </c>
      <c r="BX148" s="268">
        <f t="shared" si="2404"/>
        <v>54064</v>
      </c>
      <c r="BY148" s="269" t="str">
        <f t="shared" si="2405"/>
        <v>CUMPLE</v>
      </c>
      <c r="BZ148" s="268">
        <f t="shared" si="2555"/>
        <v>57303</v>
      </c>
      <c r="CA148" s="270">
        <f t="shared" si="2407"/>
        <v>171909</v>
      </c>
      <c r="CB148" s="266">
        <f t="shared" si="2408"/>
        <v>3</v>
      </c>
      <c r="CC148" s="267">
        <v>40575</v>
      </c>
      <c r="CD148" s="268">
        <f t="shared" si="2409"/>
        <v>40575</v>
      </c>
      <c r="CE148" s="268">
        <f t="shared" si="2410"/>
        <v>52748</v>
      </c>
      <c r="CF148" s="269" t="str">
        <f t="shared" si="2411"/>
        <v>CUMPLE</v>
      </c>
      <c r="CG148" s="268">
        <f t="shared" si="2556"/>
        <v>55907</v>
      </c>
      <c r="CH148" s="270">
        <f t="shared" si="2413"/>
        <v>167721</v>
      </c>
      <c r="CI148" s="266">
        <f t="shared" si="2414"/>
        <v>3</v>
      </c>
      <c r="CJ148" s="267">
        <v>41846</v>
      </c>
      <c r="CK148" s="268">
        <f t="shared" si="2415"/>
        <v>41846</v>
      </c>
      <c r="CL148" s="268">
        <f t="shared" si="2416"/>
        <v>54400</v>
      </c>
      <c r="CM148" s="269" t="str">
        <f t="shared" si="2417"/>
        <v>CUMPLE</v>
      </c>
      <c r="CN148" s="268">
        <f t="shared" si="2557"/>
        <v>57658</v>
      </c>
      <c r="CO148" s="270">
        <f t="shared" si="2419"/>
        <v>172974</v>
      </c>
      <c r="CP148" s="266">
        <f t="shared" si="2420"/>
        <v>3</v>
      </c>
      <c r="CQ148" s="267">
        <v>41330</v>
      </c>
      <c r="CR148" s="268">
        <f t="shared" si="2421"/>
        <v>41330</v>
      </c>
      <c r="CS148" s="268">
        <f t="shared" si="2422"/>
        <v>53729</v>
      </c>
      <c r="CT148" s="269" t="str">
        <f t="shared" si="2423"/>
        <v>CUMPLE</v>
      </c>
      <c r="CU148" s="268">
        <f t="shared" si="2558"/>
        <v>56947</v>
      </c>
      <c r="CV148" s="270">
        <f t="shared" si="2425"/>
        <v>170841</v>
      </c>
      <c r="CW148" s="266">
        <f t="shared" si="2426"/>
        <v>3</v>
      </c>
      <c r="CX148" s="196">
        <v>41580</v>
      </c>
      <c r="CY148" s="268">
        <f t="shared" si="2427"/>
        <v>41580</v>
      </c>
      <c r="CZ148" s="268">
        <f t="shared" si="2428"/>
        <v>54054</v>
      </c>
      <c r="DA148" s="269" t="str">
        <f t="shared" si="2429"/>
        <v>CUMPLE</v>
      </c>
      <c r="DB148" s="268">
        <f t="shared" si="2559"/>
        <v>57292</v>
      </c>
      <c r="DC148" s="270">
        <f t="shared" si="2431"/>
        <v>171876</v>
      </c>
      <c r="DD148" s="266">
        <f t="shared" si="2432"/>
        <v>3</v>
      </c>
      <c r="DE148" s="267">
        <v>40393</v>
      </c>
      <c r="DF148" s="268">
        <f t="shared" si="2433"/>
        <v>40393</v>
      </c>
      <c r="DG148" s="268">
        <f t="shared" si="2434"/>
        <v>52511</v>
      </c>
      <c r="DH148" s="269" t="str">
        <f t="shared" si="2435"/>
        <v>CUMPLE</v>
      </c>
      <c r="DI148" s="268">
        <f t="shared" si="2560"/>
        <v>55656</v>
      </c>
      <c r="DJ148" s="270">
        <f t="shared" si="2437"/>
        <v>166968</v>
      </c>
      <c r="DK148" s="266">
        <f t="shared" si="2438"/>
        <v>3</v>
      </c>
      <c r="DL148" s="267">
        <v>41452</v>
      </c>
      <c r="DM148" s="268">
        <f t="shared" si="2439"/>
        <v>41452</v>
      </c>
      <c r="DN148" s="268">
        <f t="shared" si="2440"/>
        <v>53888</v>
      </c>
      <c r="DO148" s="269" t="str">
        <f t="shared" si="2441"/>
        <v>CUMPLE</v>
      </c>
      <c r="DP148" s="268">
        <f t="shared" si="2561"/>
        <v>57115</v>
      </c>
      <c r="DQ148" s="270">
        <f t="shared" si="2443"/>
        <v>171345</v>
      </c>
      <c r="DR148" s="356">
        <f t="shared" si="2444"/>
        <v>3</v>
      </c>
      <c r="DS148" s="357"/>
      <c r="DT148" s="358">
        <f t="shared" si="2445"/>
        <v>0</v>
      </c>
      <c r="DU148" s="358">
        <f t="shared" si="2446"/>
        <v>0</v>
      </c>
      <c r="DV148" s="359" t="str">
        <f t="shared" si="2447"/>
        <v>CUMPLE</v>
      </c>
      <c r="DW148" s="358">
        <f t="shared" si="2562"/>
        <v>0</v>
      </c>
      <c r="DX148" s="360">
        <f t="shared" si="2449"/>
        <v>0</v>
      </c>
      <c r="DY148" s="356">
        <f t="shared" si="2450"/>
        <v>3</v>
      </c>
      <c r="DZ148" s="357"/>
      <c r="EA148" s="358">
        <f t="shared" si="2451"/>
        <v>0</v>
      </c>
      <c r="EB148" s="358">
        <f t="shared" si="2452"/>
        <v>0</v>
      </c>
      <c r="EC148" s="359" t="str">
        <f t="shared" si="2453"/>
        <v>CUMPLE</v>
      </c>
      <c r="ED148" s="358">
        <f t="shared" si="2563"/>
        <v>0</v>
      </c>
      <c r="EE148" s="360">
        <f t="shared" si="2455"/>
        <v>0</v>
      </c>
      <c r="EF148" s="266">
        <f t="shared" si="2456"/>
        <v>3</v>
      </c>
      <c r="EG148" s="267">
        <v>40345</v>
      </c>
      <c r="EH148" s="268">
        <f t="shared" si="2457"/>
        <v>40345</v>
      </c>
      <c r="EI148" s="268">
        <f t="shared" si="2458"/>
        <v>52449</v>
      </c>
      <c r="EJ148" s="269" t="str">
        <f t="shared" si="2459"/>
        <v>CUMPLE</v>
      </c>
      <c r="EK148" s="268">
        <f t="shared" si="2564"/>
        <v>55590</v>
      </c>
      <c r="EL148" s="270">
        <f t="shared" si="2461"/>
        <v>166770</v>
      </c>
      <c r="EM148" s="356">
        <f t="shared" si="2462"/>
        <v>3</v>
      </c>
      <c r="EN148" s="357"/>
      <c r="EO148" s="358">
        <f t="shared" si="2463"/>
        <v>0</v>
      </c>
      <c r="EP148" s="358">
        <f t="shared" si="2464"/>
        <v>0</v>
      </c>
      <c r="EQ148" s="359" t="str">
        <f t="shared" si="2465"/>
        <v>CUMPLE</v>
      </c>
      <c r="ER148" s="358">
        <f t="shared" si="2565"/>
        <v>0</v>
      </c>
      <c r="ES148" s="360">
        <f t="shared" si="2467"/>
        <v>0</v>
      </c>
      <c r="ET148" s="266">
        <f t="shared" si="2468"/>
        <v>3</v>
      </c>
      <c r="EU148" s="267">
        <v>42459</v>
      </c>
      <c r="EV148" s="268">
        <f t="shared" si="2469"/>
        <v>42459</v>
      </c>
      <c r="EW148" s="268">
        <f t="shared" si="2470"/>
        <v>55197</v>
      </c>
      <c r="EX148" s="269" t="str">
        <f t="shared" si="2471"/>
        <v>CUMPLE</v>
      </c>
      <c r="EY148" s="268">
        <f t="shared" si="2566"/>
        <v>58503</v>
      </c>
      <c r="EZ148" s="270">
        <f t="shared" si="2473"/>
        <v>175509</v>
      </c>
      <c r="FA148" s="266">
        <f t="shared" si="2474"/>
        <v>3</v>
      </c>
      <c r="FB148" s="196">
        <v>41526</v>
      </c>
      <c r="FC148" s="268">
        <f t="shared" si="2475"/>
        <v>41526</v>
      </c>
      <c r="FD148" s="268">
        <f t="shared" si="2476"/>
        <v>53984</v>
      </c>
      <c r="FE148" s="269" t="str">
        <f t="shared" si="2477"/>
        <v>CUMPLE</v>
      </c>
      <c r="FF148" s="268">
        <f t="shared" si="2567"/>
        <v>57217</v>
      </c>
      <c r="FG148" s="270">
        <f t="shared" si="2479"/>
        <v>171651</v>
      </c>
      <c r="FH148" s="266">
        <f t="shared" si="2480"/>
        <v>3</v>
      </c>
      <c r="FI148" s="267">
        <v>40824</v>
      </c>
      <c r="FJ148" s="268">
        <f t="shared" si="2481"/>
        <v>40824</v>
      </c>
      <c r="FK148" s="268">
        <f t="shared" si="2482"/>
        <v>53071</v>
      </c>
      <c r="FL148" s="269" t="str">
        <f t="shared" si="2483"/>
        <v>CUMPLE</v>
      </c>
      <c r="FM148" s="268">
        <f t="shared" si="2568"/>
        <v>56250</v>
      </c>
      <c r="FN148" s="270">
        <f t="shared" si="2485"/>
        <v>168750</v>
      </c>
      <c r="FO148" s="266">
        <f t="shared" si="2486"/>
        <v>3</v>
      </c>
      <c r="FP148" s="267" t="s">
        <v>928</v>
      </c>
      <c r="FQ148" s="268">
        <f t="shared" si="2487"/>
        <v>40500</v>
      </c>
      <c r="FR148" s="268">
        <f t="shared" si="2488"/>
        <v>52650</v>
      </c>
      <c r="FS148" s="269" t="str">
        <f t="shared" si="2489"/>
        <v>CUMPLE</v>
      </c>
      <c r="FT148" s="268">
        <f t="shared" si="2569"/>
        <v>55804</v>
      </c>
      <c r="FU148" s="270">
        <f t="shared" si="2491"/>
        <v>167412</v>
      </c>
      <c r="FV148" s="266">
        <f t="shared" si="2492"/>
        <v>3</v>
      </c>
      <c r="FW148" s="267">
        <v>41176</v>
      </c>
      <c r="FX148" s="268">
        <f t="shared" si="2493"/>
        <v>41176</v>
      </c>
      <c r="FY148" s="268">
        <f t="shared" si="2494"/>
        <v>53529</v>
      </c>
      <c r="FZ148" s="269" t="str">
        <f t="shared" si="2495"/>
        <v>CUMPLE</v>
      </c>
      <c r="GA148" s="268">
        <f t="shared" si="2570"/>
        <v>56735</v>
      </c>
      <c r="GB148" s="270">
        <f t="shared" si="2497"/>
        <v>170205</v>
      </c>
      <c r="GC148" s="356">
        <f t="shared" si="2498"/>
        <v>3</v>
      </c>
      <c r="GD148" s="357"/>
      <c r="GE148" s="358">
        <f t="shared" si="2499"/>
        <v>0</v>
      </c>
      <c r="GF148" s="358">
        <f t="shared" si="2500"/>
        <v>0</v>
      </c>
      <c r="GG148" s="359" t="str">
        <f t="shared" si="2501"/>
        <v>CUMPLE</v>
      </c>
      <c r="GH148" s="358">
        <f t="shared" si="2571"/>
        <v>0</v>
      </c>
      <c r="GI148" s="360">
        <f t="shared" si="2503"/>
        <v>0</v>
      </c>
      <c r="GJ148" s="266">
        <f t="shared" si="2504"/>
        <v>3</v>
      </c>
      <c r="GK148" s="196">
        <v>41646</v>
      </c>
      <c r="GL148" s="268">
        <f t="shared" si="2505"/>
        <v>41646</v>
      </c>
      <c r="GM148" s="268">
        <f t="shared" si="2506"/>
        <v>54140</v>
      </c>
      <c r="GN148" s="269" t="str">
        <f t="shared" si="2507"/>
        <v>CUMPLE</v>
      </c>
      <c r="GO148" s="268">
        <f t="shared" si="2572"/>
        <v>57383</v>
      </c>
      <c r="GP148" s="270">
        <f t="shared" si="2509"/>
        <v>172149</v>
      </c>
      <c r="GQ148" s="266">
        <f t="shared" si="2510"/>
        <v>3</v>
      </c>
      <c r="GR148" s="407">
        <v>41732</v>
      </c>
      <c r="GS148" s="268">
        <f t="shared" si="2511"/>
        <v>41732</v>
      </c>
      <c r="GT148" s="268">
        <f t="shared" si="2512"/>
        <v>54252</v>
      </c>
      <c r="GU148" s="269" t="str">
        <f t="shared" si="2513"/>
        <v>CUMPLE</v>
      </c>
      <c r="GV148" s="268">
        <f t="shared" si="2573"/>
        <v>57501</v>
      </c>
      <c r="GW148" s="270">
        <f t="shared" si="2515"/>
        <v>172503</v>
      </c>
      <c r="GX148" s="356">
        <f t="shared" si="2516"/>
        <v>3</v>
      </c>
      <c r="GY148" s="357"/>
      <c r="GZ148" s="358">
        <f t="shared" si="2517"/>
        <v>0</v>
      </c>
      <c r="HA148" s="358">
        <f t="shared" si="2518"/>
        <v>0</v>
      </c>
      <c r="HB148" s="359" t="str">
        <f t="shared" si="2519"/>
        <v>CUMPLE</v>
      </c>
      <c r="HC148" s="358">
        <f t="shared" si="2574"/>
        <v>0</v>
      </c>
      <c r="HD148" s="360">
        <f t="shared" si="2521"/>
        <v>0</v>
      </c>
      <c r="HE148" s="266">
        <f t="shared" si="2522"/>
        <v>3</v>
      </c>
      <c r="HF148" s="411">
        <v>41295</v>
      </c>
      <c r="HG148" s="268">
        <f t="shared" si="2523"/>
        <v>41295</v>
      </c>
      <c r="HH148" s="268">
        <f t="shared" si="2524"/>
        <v>53684</v>
      </c>
      <c r="HI148" s="269" t="str">
        <f t="shared" si="2525"/>
        <v>CUMPLE</v>
      </c>
      <c r="HJ148" s="268">
        <f t="shared" si="2575"/>
        <v>56899</v>
      </c>
      <c r="HK148" s="270">
        <f t="shared" si="2527"/>
        <v>170697</v>
      </c>
      <c r="HL148" s="266">
        <f t="shared" si="2528"/>
        <v>3</v>
      </c>
      <c r="HM148" s="417">
        <v>41640</v>
      </c>
      <c r="HN148" s="268">
        <f t="shared" si="2529"/>
        <v>41640</v>
      </c>
      <c r="HO148" s="268">
        <f t="shared" si="2530"/>
        <v>54132</v>
      </c>
      <c r="HP148" s="269" t="str">
        <f t="shared" si="2531"/>
        <v>CUMPLE</v>
      </c>
      <c r="HQ148" s="268">
        <f t="shared" si="2576"/>
        <v>57374</v>
      </c>
      <c r="HR148" s="270">
        <f t="shared" si="2533"/>
        <v>172122</v>
      </c>
      <c r="HS148" s="266">
        <f t="shared" si="2534"/>
        <v>3</v>
      </c>
      <c r="HT148" s="196">
        <v>41475</v>
      </c>
      <c r="HU148" s="268">
        <f t="shared" si="2535"/>
        <v>41475</v>
      </c>
      <c r="HV148" s="268">
        <f t="shared" si="2536"/>
        <v>53918</v>
      </c>
      <c r="HW148" s="269" t="str">
        <f t="shared" si="2537"/>
        <v>CUMPLE</v>
      </c>
      <c r="HX148" s="268">
        <f t="shared" si="2577"/>
        <v>57147</v>
      </c>
      <c r="HY148" s="270">
        <f t="shared" si="2539"/>
        <v>171441</v>
      </c>
      <c r="HZ148" s="356">
        <f t="shared" si="2540"/>
        <v>3</v>
      </c>
      <c r="IA148" s="357"/>
      <c r="IB148" s="358">
        <f t="shared" si="2541"/>
        <v>0</v>
      </c>
      <c r="IC148" s="358">
        <f t="shared" si="2542"/>
        <v>0</v>
      </c>
      <c r="ID148" s="359" t="str">
        <f t="shared" si="2543"/>
        <v>CUMPLE</v>
      </c>
      <c r="IE148" s="358">
        <f t="shared" si="2578"/>
        <v>0</v>
      </c>
      <c r="IF148" s="360">
        <f t="shared" si="2545"/>
        <v>0</v>
      </c>
    </row>
    <row r="149" spans="1:240" ht="30" customHeight="1" x14ac:dyDescent="0.3">
      <c r="A149" s="174"/>
      <c r="B149" s="192">
        <v>11.043000000000101</v>
      </c>
      <c r="C149" s="193">
        <v>12547</v>
      </c>
      <c r="D149" s="194" t="s">
        <v>753</v>
      </c>
      <c r="E149" s="193" t="s">
        <v>629</v>
      </c>
      <c r="F149" s="195">
        <v>1</v>
      </c>
      <c r="G149" s="196">
        <v>48584</v>
      </c>
      <c r="H149" s="197">
        <f t="shared" si="2350"/>
        <v>63159</v>
      </c>
      <c r="J149" s="356">
        <f t="shared" si="2351"/>
        <v>1</v>
      </c>
      <c r="K149" s="357"/>
      <c r="L149" s="358">
        <f t="shared" si="1732"/>
        <v>0</v>
      </c>
      <c r="M149" s="358">
        <f t="shared" si="1733"/>
        <v>0</v>
      </c>
      <c r="N149" s="359" t="str">
        <f t="shared" si="2352"/>
        <v>CUMPLE</v>
      </c>
      <c r="O149" s="358">
        <f t="shared" si="2546"/>
        <v>0</v>
      </c>
      <c r="P149" s="360">
        <f t="shared" si="1736"/>
        <v>0</v>
      </c>
      <c r="Q149" s="266">
        <f t="shared" si="2354"/>
        <v>1</v>
      </c>
      <c r="R149" s="267">
        <v>45463</v>
      </c>
      <c r="S149" s="268">
        <f t="shared" si="2355"/>
        <v>45463</v>
      </c>
      <c r="T149" s="268">
        <f t="shared" si="2356"/>
        <v>59102</v>
      </c>
      <c r="U149" s="269" t="str">
        <f t="shared" si="2357"/>
        <v>CUMPLE</v>
      </c>
      <c r="V149" s="268">
        <f t="shared" si="2547"/>
        <v>62642</v>
      </c>
      <c r="W149" s="270">
        <f t="shared" si="2359"/>
        <v>62642</v>
      </c>
      <c r="X149" s="266">
        <f t="shared" si="2360"/>
        <v>1</v>
      </c>
      <c r="Y149" s="267">
        <v>48500</v>
      </c>
      <c r="Z149" s="268">
        <f t="shared" si="2361"/>
        <v>48500</v>
      </c>
      <c r="AA149" s="268">
        <f t="shared" si="2362"/>
        <v>63050</v>
      </c>
      <c r="AB149" s="269" t="str">
        <f t="shared" si="2363"/>
        <v>CUMPLE</v>
      </c>
      <c r="AC149" s="268">
        <f t="shared" si="2548"/>
        <v>66827</v>
      </c>
      <c r="AD149" s="270">
        <f t="shared" si="2365"/>
        <v>66827</v>
      </c>
      <c r="AE149" s="266">
        <f t="shared" si="2366"/>
        <v>1</v>
      </c>
      <c r="AF149" s="267">
        <v>44989</v>
      </c>
      <c r="AG149" s="268">
        <f t="shared" si="2367"/>
        <v>44989</v>
      </c>
      <c r="AH149" s="268">
        <f t="shared" si="2368"/>
        <v>58486</v>
      </c>
      <c r="AI149" s="269" t="str">
        <f t="shared" si="2369"/>
        <v>CUMPLE</v>
      </c>
      <c r="AJ149" s="268">
        <f t="shared" si="2549"/>
        <v>61989</v>
      </c>
      <c r="AK149" s="270">
        <f t="shared" si="2371"/>
        <v>61989</v>
      </c>
      <c r="AL149" s="356">
        <f t="shared" si="2372"/>
        <v>1</v>
      </c>
      <c r="AM149" s="357"/>
      <c r="AN149" s="358">
        <f t="shared" si="2373"/>
        <v>0</v>
      </c>
      <c r="AO149" s="358">
        <f t="shared" si="2374"/>
        <v>0</v>
      </c>
      <c r="AP149" s="359" t="str">
        <f t="shared" si="2375"/>
        <v>CUMPLE</v>
      </c>
      <c r="AQ149" s="358">
        <f t="shared" si="2550"/>
        <v>0</v>
      </c>
      <c r="AR149" s="360">
        <f t="shared" si="2377"/>
        <v>0</v>
      </c>
      <c r="AS149" s="266">
        <f t="shared" si="2378"/>
        <v>1</v>
      </c>
      <c r="AT149" s="434">
        <v>43917</v>
      </c>
      <c r="AU149" s="268">
        <f t="shared" si="2379"/>
        <v>43917</v>
      </c>
      <c r="AV149" s="268">
        <f t="shared" si="2380"/>
        <v>57092</v>
      </c>
      <c r="AW149" s="269" t="str">
        <f t="shared" si="2381"/>
        <v>CUMPLE</v>
      </c>
      <c r="AX149" s="268">
        <f t="shared" si="2551"/>
        <v>60512</v>
      </c>
      <c r="AY149" s="270">
        <f t="shared" si="2383"/>
        <v>60512</v>
      </c>
      <c r="AZ149" s="266">
        <f t="shared" si="2384"/>
        <v>1</v>
      </c>
      <c r="BA149" s="439">
        <v>46218</v>
      </c>
      <c r="BB149" s="268">
        <f t="shared" si="2385"/>
        <v>46218</v>
      </c>
      <c r="BC149" s="268">
        <f t="shared" si="2386"/>
        <v>60083</v>
      </c>
      <c r="BD149" s="269" t="str">
        <f t="shared" si="2387"/>
        <v>CUMPLE</v>
      </c>
      <c r="BE149" s="268">
        <f t="shared" si="2552"/>
        <v>63682</v>
      </c>
      <c r="BF149" s="270">
        <f t="shared" si="2389"/>
        <v>63682</v>
      </c>
      <c r="BG149" s="266">
        <f t="shared" si="2390"/>
        <v>1</v>
      </c>
      <c r="BH149" s="196">
        <v>45911</v>
      </c>
      <c r="BI149" s="268">
        <f t="shared" si="2391"/>
        <v>45911</v>
      </c>
      <c r="BJ149" s="268">
        <f t="shared" si="2392"/>
        <v>59684</v>
      </c>
      <c r="BK149" s="269" t="str">
        <f t="shared" si="2393"/>
        <v>CUMPLE</v>
      </c>
      <c r="BL149" s="268">
        <f t="shared" si="2553"/>
        <v>63259</v>
      </c>
      <c r="BM149" s="270">
        <f t="shared" si="2395"/>
        <v>63259</v>
      </c>
      <c r="BN149" s="266">
        <f t="shared" si="2396"/>
        <v>1</v>
      </c>
      <c r="BO149" s="196">
        <v>44063</v>
      </c>
      <c r="BP149" s="268">
        <f t="shared" si="2397"/>
        <v>44063</v>
      </c>
      <c r="BQ149" s="268">
        <f t="shared" si="2398"/>
        <v>57282</v>
      </c>
      <c r="BR149" s="269" t="str">
        <f t="shared" si="2399"/>
        <v>CUMPLE</v>
      </c>
      <c r="BS149" s="268">
        <f t="shared" si="2554"/>
        <v>60713</v>
      </c>
      <c r="BT149" s="270">
        <f t="shared" si="2401"/>
        <v>60713</v>
      </c>
      <c r="BU149" s="266">
        <f t="shared" si="2402"/>
        <v>1</v>
      </c>
      <c r="BV149" s="441">
        <v>46160</v>
      </c>
      <c r="BW149" s="268">
        <f t="shared" si="2403"/>
        <v>46160</v>
      </c>
      <c r="BX149" s="268">
        <f t="shared" si="2404"/>
        <v>60008</v>
      </c>
      <c r="BY149" s="269" t="str">
        <f t="shared" si="2405"/>
        <v>CUMPLE</v>
      </c>
      <c r="BZ149" s="268">
        <f t="shared" si="2555"/>
        <v>63602</v>
      </c>
      <c r="CA149" s="270">
        <f t="shared" si="2407"/>
        <v>63602</v>
      </c>
      <c r="CB149" s="266">
        <f t="shared" si="2408"/>
        <v>1</v>
      </c>
      <c r="CC149" s="267">
        <v>45035</v>
      </c>
      <c r="CD149" s="268">
        <f t="shared" si="2409"/>
        <v>45035</v>
      </c>
      <c r="CE149" s="268">
        <f t="shared" si="2410"/>
        <v>58546</v>
      </c>
      <c r="CF149" s="269" t="str">
        <f t="shared" si="2411"/>
        <v>CUMPLE</v>
      </c>
      <c r="CG149" s="268">
        <f t="shared" si="2556"/>
        <v>62052</v>
      </c>
      <c r="CH149" s="270">
        <f t="shared" si="2413"/>
        <v>62052</v>
      </c>
      <c r="CI149" s="266">
        <f t="shared" si="2414"/>
        <v>1</v>
      </c>
      <c r="CJ149" s="267">
        <v>46446</v>
      </c>
      <c r="CK149" s="268">
        <f t="shared" si="2415"/>
        <v>46446</v>
      </c>
      <c r="CL149" s="268">
        <f t="shared" si="2416"/>
        <v>60380</v>
      </c>
      <c r="CM149" s="269" t="str">
        <f t="shared" si="2417"/>
        <v>CUMPLE</v>
      </c>
      <c r="CN149" s="268">
        <f t="shared" si="2557"/>
        <v>63996</v>
      </c>
      <c r="CO149" s="270">
        <f t="shared" si="2419"/>
        <v>63996</v>
      </c>
      <c r="CP149" s="266">
        <f t="shared" si="2420"/>
        <v>1</v>
      </c>
      <c r="CQ149" s="267">
        <v>45873</v>
      </c>
      <c r="CR149" s="268">
        <f t="shared" si="2421"/>
        <v>45873</v>
      </c>
      <c r="CS149" s="268">
        <f t="shared" si="2422"/>
        <v>59635</v>
      </c>
      <c r="CT149" s="269" t="str">
        <f t="shared" si="2423"/>
        <v>CUMPLE</v>
      </c>
      <c r="CU149" s="268">
        <f t="shared" si="2558"/>
        <v>63207</v>
      </c>
      <c r="CV149" s="270">
        <f t="shared" si="2425"/>
        <v>63207</v>
      </c>
      <c r="CW149" s="266">
        <f t="shared" si="2426"/>
        <v>1</v>
      </c>
      <c r="CX149" s="196">
        <v>46152</v>
      </c>
      <c r="CY149" s="268">
        <f t="shared" si="2427"/>
        <v>46152</v>
      </c>
      <c r="CZ149" s="268">
        <f t="shared" si="2428"/>
        <v>59998</v>
      </c>
      <c r="DA149" s="269" t="str">
        <f t="shared" si="2429"/>
        <v>CUMPLE</v>
      </c>
      <c r="DB149" s="268">
        <f t="shared" si="2559"/>
        <v>63591</v>
      </c>
      <c r="DC149" s="270">
        <f t="shared" si="2431"/>
        <v>63591</v>
      </c>
      <c r="DD149" s="266">
        <f t="shared" si="2432"/>
        <v>1</v>
      </c>
      <c r="DE149" s="267">
        <v>44833</v>
      </c>
      <c r="DF149" s="268">
        <f t="shared" si="2433"/>
        <v>44833</v>
      </c>
      <c r="DG149" s="268">
        <f t="shared" si="2434"/>
        <v>58283</v>
      </c>
      <c r="DH149" s="269" t="str">
        <f t="shared" si="2435"/>
        <v>CUMPLE</v>
      </c>
      <c r="DI149" s="268">
        <f t="shared" si="2560"/>
        <v>61774</v>
      </c>
      <c r="DJ149" s="270">
        <f t="shared" si="2437"/>
        <v>61774</v>
      </c>
      <c r="DK149" s="266">
        <f t="shared" si="2438"/>
        <v>1</v>
      </c>
      <c r="DL149" s="267">
        <v>46009</v>
      </c>
      <c r="DM149" s="268">
        <f t="shared" si="2439"/>
        <v>46009</v>
      </c>
      <c r="DN149" s="268">
        <f t="shared" si="2440"/>
        <v>59812</v>
      </c>
      <c r="DO149" s="269" t="str">
        <f t="shared" si="2441"/>
        <v>CUMPLE</v>
      </c>
      <c r="DP149" s="268">
        <f t="shared" si="2561"/>
        <v>63394</v>
      </c>
      <c r="DQ149" s="270">
        <f t="shared" si="2443"/>
        <v>63394</v>
      </c>
      <c r="DR149" s="356">
        <f t="shared" si="2444"/>
        <v>1</v>
      </c>
      <c r="DS149" s="357"/>
      <c r="DT149" s="358">
        <f t="shared" si="2445"/>
        <v>0</v>
      </c>
      <c r="DU149" s="358">
        <f t="shared" si="2446"/>
        <v>0</v>
      </c>
      <c r="DV149" s="359" t="str">
        <f t="shared" si="2447"/>
        <v>CUMPLE</v>
      </c>
      <c r="DW149" s="358">
        <f t="shared" si="2562"/>
        <v>0</v>
      </c>
      <c r="DX149" s="360">
        <f t="shared" si="2449"/>
        <v>0</v>
      </c>
      <c r="DY149" s="356">
        <f t="shared" si="2450"/>
        <v>1</v>
      </c>
      <c r="DZ149" s="357"/>
      <c r="EA149" s="358">
        <f t="shared" si="2451"/>
        <v>0</v>
      </c>
      <c r="EB149" s="358">
        <f t="shared" si="2452"/>
        <v>0</v>
      </c>
      <c r="EC149" s="359" t="str">
        <f t="shared" si="2453"/>
        <v>CUMPLE</v>
      </c>
      <c r="ED149" s="358">
        <f t="shared" si="2563"/>
        <v>0</v>
      </c>
      <c r="EE149" s="360">
        <f t="shared" si="2455"/>
        <v>0</v>
      </c>
      <c r="EF149" s="266">
        <f t="shared" si="2456"/>
        <v>1</v>
      </c>
      <c r="EG149" s="267">
        <v>44780</v>
      </c>
      <c r="EH149" s="268">
        <f t="shared" si="2457"/>
        <v>44780</v>
      </c>
      <c r="EI149" s="268">
        <f t="shared" si="2458"/>
        <v>58214</v>
      </c>
      <c r="EJ149" s="269" t="str">
        <f t="shared" si="2459"/>
        <v>CUMPLE</v>
      </c>
      <c r="EK149" s="268">
        <f t="shared" si="2564"/>
        <v>61701</v>
      </c>
      <c r="EL149" s="270">
        <f t="shared" si="2461"/>
        <v>61701</v>
      </c>
      <c r="EM149" s="356">
        <f t="shared" si="2462"/>
        <v>1</v>
      </c>
      <c r="EN149" s="357"/>
      <c r="EO149" s="358">
        <f t="shared" si="2463"/>
        <v>0</v>
      </c>
      <c r="EP149" s="358">
        <f t="shared" si="2464"/>
        <v>0</v>
      </c>
      <c r="EQ149" s="359" t="str">
        <f t="shared" si="2465"/>
        <v>CUMPLE</v>
      </c>
      <c r="ER149" s="358">
        <f t="shared" si="2565"/>
        <v>0</v>
      </c>
      <c r="ES149" s="360">
        <f t="shared" si="2467"/>
        <v>0</v>
      </c>
      <c r="ET149" s="266">
        <f t="shared" si="2468"/>
        <v>1</v>
      </c>
      <c r="EU149" s="267">
        <v>47126</v>
      </c>
      <c r="EV149" s="268">
        <f t="shared" si="2469"/>
        <v>47126</v>
      </c>
      <c r="EW149" s="268">
        <f t="shared" si="2470"/>
        <v>61264</v>
      </c>
      <c r="EX149" s="269" t="str">
        <f t="shared" si="2471"/>
        <v>CUMPLE</v>
      </c>
      <c r="EY149" s="268">
        <f t="shared" si="2566"/>
        <v>64933</v>
      </c>
      <c r="EZ149" s="270">
        <f t="shared" si="2473"/>
        <v>64933</v>
      </c>
      <c r="FA149" s="266">
        <f t="shared" si="2474"/>
        <v>1</v>
      </c>
      <c r="FB149" s="196">
        <v>46092</v>
      </c>
      <c r="FC149" s="268">
        <f t="shared" si="2475"/>
        <v>46092</v>
      </c>
      <c r="FD149" s="268">
        <f t="shared" si="2476"/>
        <v>59920</v>
      </c>
      <c r="FE149" s="269" t="str">
        <f t="shared" si="2477"/>
        <v>CUMPLE</v>
      </c>
      <c r="FF149" s="268">
        <f t="shared" si="2567"/>
        <v>63509</v>
      </c>
      <c r="FG149" s="270">
        <f t="shared" si="2479"/>
        <v>63509</v>
      </c>
      <c r="FH149" s="266">
        <f t="shared" si="2480"/>
        <v>1</v>
      </c>
      <c r="FI149" s="267">
        <v>45311</v>
      </c>
      <c r="FJ149" s="268">
        <f t="shared" si="2481"/>
        <v>45311</v>
      </c>
      <c r="FK149" s="268">
        <f t="shared" si="2482"/>
        <v>58904</v>
      </c>
      <c r="FL149" s="269" t="str">
        <f t="shared" si="2483"/>
        <v>CUMPLE</v>
      </c>
      <c r="FM149" s="268">
        <f t="shared" si="2568"/>
        <v>62432</v>
      </c>
      <c r="FN149" s="270">
        <f t="shared" si="2485"/>
        <v>62432</v>
      </c>
      <c r="FO149" s="266">
        <f t="shared" si="2486"/>
        <v>1</v>
      </c>
      <c r="FP149" s="267" t="s">
        <v>929</v>
      </c>
      <c r="FQ149" s="268">
        <f t="shared" si="2487"/>
        <v>44953</v>
      </c>
      <c r="FR149" s="268">
        <f t="shared" si="2488"/>
        <v>58439</v>
      </c>
      <c r="FS149" s="269" t="str">
        <f t="shared" si="2489"/>
        <v>CUMPLE</v>
      </c>
      <c r="FT149" s="268">
        <f t="shared" si="2569"/>
        <v>61939</v>
      </c>
      <c r="FU149" s="270">
        <f t="shared" si="2491"/>
        <v>61939</v>
      </c>
      <c r="FV149" s="266">
        <f t="shared" si="2492"/>
        <v>1</v>
      </c>
      <c r="FW149" s="267">
        <v>45703</v>
      </c>
      <c r="FX149" s="268">
        <f t="shared" si="2493"/>
        <v>45703</v>
      </c>
      <c r="FY149" s="268">
        <f t="shared" si="2494"/>
        <v>59414</v>
      </c>
      <c r="FZ149" s="269" t="str">
        <f t="shared" si="2495"/>
        <v>CUMPLE</v>
      </c>
      <c r="GA149" s="268">
        <f t="shared" si="2570"/>
        <v>62973</v>
      </c>
      <c r="GB149" s="270">
        <f t="shared" si="2497"/>
        <v>62973</v>
      </c>
      <c r="GC149" s="356">
        <f t="shared" si="2498"/>
        <v>1</v>
      </c>
      <c r="GD149" s="357"/>
      <c r="GE149" s="358">
        <f t="shared" si="2499"/>
        <v>0</v>
      </c>
      <c r="GF149" s="358">
        <f t="shared" si="2500"/>
        <v>0</v>
      </c>
      <c r="GG149" s="359" t="str">
        <f t="shared" si="2501"/>
        <v>CUMPLE</v>
      </c>
      <c r="GH149" s="358">
        <f t="shared" si="2571"/>
        <v>0</v>
      </c>
      <c r="GI149" s="360">
        <f t="shared" si="2503"/>
        <v>0</v>
      </c>
      <c r="GJ149" s="266">
        <f t="shared" si="2504"/>
        <v>1</v>
      </c>
      <c r="GK149" s="196">
        <v>46225</v>
      </c>
      <c r="GL149" s="268">
        <f t="shared" si="2505"/>
        <v>46225</v>
      </c>
      <c r="GM149" s="268">
        <f t="shared" si="2506"/>
        <v>60093</v>
      </c>
      <c r="GN149" s="269" t="str">
        <f t="shared" si="2507"/>
        <v>CUMPLE</v>
      </c>
      <c r="GO149" s="268">
        <f t="shared" si="2572"/>
        <v>63692</v>
      </c>
      <c r="GP149" s="270">
        <f t="shared" si="2509"/>
        <v>63692</v>
      </c>
      <c r="GQ149" s="266">
        <f t="shared" si="2510"/>
        <v>1</v>
      </c>
      <c r="GR149" s="407">
        <v>46320</v>
      </c>
      <c r="GS149" s="268">
        <f t="shared" si="2511"/>
        <v>46320</v>
      </c>
      <c r="GT149" s="268">
        <f t="shared" si="2512"/>
        <v>60216</v>
      </c>
      <c r="GU149" s="269" t="str">
        <f t="shared" si="2513"/>
        <v>CUMPLE</v>
      </c>
      <c r="GV149" s="268">
        <f t="shared" si="2573"/>
        <v>63823</v>
      </c>
      <c r="GW149" s="270">
        <f t="shared" si="2515"/>
        <v>63823</v>
      </c>
      <c r="GX149" s="356">
        <f t="shared" si="2516"/>
        <v>1</v>
      </c>
      <c r="GY149" s="357"/>
      <c r="GZ149" s="358">
        <f t="shared" si="2517"/>
        <v>0</v>
      </c>
      <c r="HA149" s="358">
        <f t="shared" si="2518"/>
        <v>0</v>
      </c>
      <c r="HB149" s="359" t="str">
        <f t="shared" si="2519"/>
        <v>CUMPLE</v>
      </c>
      <c r="HC149" s="358">
        <f t="shared" si="2574"/>
        <v>0</v>
      </c>
      <c r="HD149" s="360">
        <f t="shared" si="2521"/>
        <v>0</v>
      </c>
      <c r="HE149" s="266">
        <f t="shared" si="2522"/>
        <v>1</v>
      </c>
      <c r="HF149" s="411">
        <v>45835</v>
      </c>
      <c r="HG149" s="268">
        <f t="shared" si="2523"/>
        <v>45835</v>
      </c>
      <c r="HH149" s="268">
        <f t="shared" si="2524"/>
        <v>59586</v>
      </c>
      <c r="HI149" s="269" t="str">
        <f t="shared" si="2525"/>
        <v>CUMPLE</v>
      </c>
      <c r="HJ149" s="268">
        <f t="shared" si="2575"/>
        <v>63154</v>
      </c>
      <c r="HK149" s="270">
        <f t="shared" si="2527"/>
        <v>63154</v>
      </c>
      <c r="HL149" s="266">
        <f t="shared" si="2528"/>
        <v>1</v>
      </c>
      <c r="HM149" s="417">
        <v>46218</v>
      </c>
      <c r="HN149" s="268">
        <f t="shared" si="2529"/>
        <v>46218</v>
      </c>
      <c r="HO149" s="268">
        <f t="shared" si="2530"/>
        <v>60083</v>
      </c>
      <c r="HP149" s="269" t="str">
        <f t="shared" si="2531"/>
        <v>CUMPLE</v>
      </c>
      <c r="HQ149" s="268">
        <f t="shared" si="2576"/>
        <v>63682</v>
      </c>
      <c r="HR149" s="270">
        <f t="shared" si="2533"/>
        <v>63682</v>
      </c>
      <c r="HS149" s="266">
        <f t="shared" si="2534"/>
        <v>1</v>
      </c>
      <c r="HT149" s="196">
        <v>46035</v>
      </c>
      <c r="HU149" s="268">
        <f t="shared" si="2535"/>
        <v>46035</v>
      </c>
      <c r="HV149" s="268">
        <f t="shared" si="2536"/>
        <v>59846</v>
      </c>
      <c r="HW149" s="269" t="str">
        <f t="shared" si="2537"/>
        <v>CUMPLE</v>
      </c>
      <c r="HX149" s="268">
        <f t="shared" si="2577"/>
        <v>63430</v>
      </c>
      <c r="HY149" s="270">
        <f t="shared" si="2539"/>
        <v>63430</v>
      </c>
      <c r="HZ149" s="356">
        <f t="shared" si="2540"/>
        <v>1</v>
      </c>
      <c r="IA149" s="357"/>
      <c r="IB149" s="358">
        <f t="shared" si="2541"/>
        <v>0</v>
      </c>
      <c r="IC149" s="358">
        <f t="shared" si="2542"/>
        <v>0</v>
      </c>
      <c r="ID149" s="359" t="str">
        <f t="shared" si="2543"/>
        <v>CUMPLE</v>
      </c>
      <c r="IE149" s="358">
        <f t="shared" si="2578"/>
        <v>0</v>
      </c>
      <c r="IF149" s="360">
        <f t="shared" si="2545"/>
        <v>0</v>
      </c>
    </row>
    <row r="150" spans="1:240" ht="30" customHeight="1" x14ac:dyDescent="0.3">
      <c r="A150" s="174"/>
      <c r="B150" s="192">
        <v>11.0440000000001</v>
      </c>
      <c r="C150" s="193">
        <v>14616</v>
      </c>
      <c r="D150" s="194" t="s">
        <v>754</v>
      </c>
      <c r="E150" s="193" t="s">
        <v>629</v>
      </c>
      <c r="F150" s="195">
        <v>6</v>
      </c>
      <c r="G150" s="196">
        <v>106531</v>
      </c>
      <c r="H150" s="197">
        <f t="shared" si="2350"/>
        <v>138490</v>
      </c>
      <c r="J150" s="356">
        <f t="shared" si="2351"/>
        <v>6</v>
      </c>
      <c r="K150" s="357"/>
      <c r="L150" s="358">
        <f t="shared" si="1732"/>
        <v>0</v>
      </c>
      <c r="M150" s="358">
        <f t="shared" si="1733"/>
        <v>0</v>
      </c>
      <c r="N150" s="359" t="str">
        <f t="shared" si="2352"/>
        <v>CUMPLE</v>
      </c>
      <c r="O150" s="358">
        <f t="shared" si="2546"/>
        <v>0</v>
      </c>
      <c r="P150" s="360">
        <f t="shared" si="1736"/>
        <v>0</v>
      </c>
      <c r="Q150" s="266">
        <f t="shared" si="2354"/>
        <v>6</v>
      </c>
      <c r="R150" s="267">
        <v>99687</v>
      </c>
      <c r="S150" s="268">
        <f t="shared" si="2355"/>
        <v>99687</v>
      </c>
      <c r="T150" s="268">
        <f t="shared" si="2356"/>
        <v>129593</v>
      </c>
      <c r="U150" s="269" t="str">
        <f t="shared" si="2357"/>
        <v>CUMPLE</v>
      </c>
      <c r="V150" s="268">
        <f t="shared" si="2547"/>
        <v>137355</v>
      </c>
      <c r="W150" s="270">
        <f t="shared" si="2359"/>
        <v>824130</v>
      </c>
      <c r="X150" s="266">
        <f t="shared" si="2360"/>
        <v>6</v>
      </c>
      <c r="Y150" s="267">
        <v>106500</v>
      </c>
      <c r="Z150" s="268">
        <f t="shared" si="2361"/>
        <v>106500</v>
      </c>
      <c r="AA150" s="268">
        <f t="shared" si="2362"/>
        <v>138450</v>
      </c>
      <c r="AB150" s="269" t="str">
        <f t="shared" si="2363"/>
        <v>CUMPLE</v>
      </c>
      <c r="AC150" s="268">
        <f t="shared" si="2548"/>
        <v>146743</v>
      </c>
      <c r="AD150" s="270">
        <f t="shared" si="2365"/>
        <v>880458</v>
      </c>
      <c r="AE150" s="266">
        <f t="shared" si="2366"/>
        <v>6</v>
      </c>
      <c r="AF150" s="267">
        <v>98648</v>
      </c>
      <c r="AG150" s="268">
        <f t="shared" si="2367"/>
        <v>98648</v>
      </c>
      <c r="AH150" s="268">
        <f t="shared" si="2368"/>
        <v>128242</v>
      </c>
      <c r="AI150" s="269" t="str">
        <f t="shared" si="2369"/>
        <v>CUMPLE</v>
      </c>
      <c r="AJ150" s="268">
        <f t="shared" si="2549"/>
        <v>135924</v>
      </c>
      <c r="AK150" s="270">
        <f t="shared" si="2371"/>
        <v>815544</v>
      </c>
      <c r="AL150" s="356">
        <f t="shared" si="2372"/>
        <v>6</v>
      </c>
      <c r="AM150" s="357"/>
      <c r="AN150" s="358">
        <f t="shared" si="2373"/>
        <v>0</v>
      </c>
      <c r="AO150" s="358">
        <f t="shared" si="2374"/>
        <v>0</v>
      </c>
      <c r="AP150" s="359" t="str">
        <f t="shared" si="2375"/>
        <v>CUMPLE</v>
      </c>
      <c r="AQ150" s="358">
        <f t="shared" si="2550"/>
        <v>0</v>
      </c>
      <c r="AR150" s="360">
        <f t="shared" si="2377"/>
        <v>0</v>
      </c>
      <c r="AS150" s="266">
        <f t="shared" si="2378"/>
        <v>6</v>
      </c>
      <c r="AT150" s="434">
        <v>96301</v>
      </c>
      <c r="AU150" s="268">
        <f t="shared" si="2379"/>
        <v>96301</v>
      </c>
      <c r="AV150" s="268">
        <f t="shared" si="2380"/>
        <v>125191</v>
      </c>
      <c r="AW150" s="269" t="str">
        <f t="shared" si="2381"/>
        <v>CUMPLE</v>
      </c>
      <c r="AX150" s="268">
        <f t="shared" si="2551"/>
        <v>132690</v>
      </c>
      <c r="AY150" s="270">
        <f t="shared" si="2383"/>
        <v>796140</v>
      </c>
      <c r="AZ150" s="266">
        <f t="shared" si="2384"/>
        <v>6</v>
      </c>
      <c r="BA150" s="439">
        <v>101343</v>
      </c>
      <c r="BB150" s="268">
        <f t="shared" si="2385"/>
        <v>101343</v>
      </c>
      <c r="BC150" s="268">
        <f t="shared" si="2386"/>
        <v>131746</v>
      </c>
      <c r="BD150" s="269" t="str">
        <f t="shared" si="2387"/>
        <v>CUMPLE</v>
      </c>
      <c r="BE150" s="268">
        <f t="shared" si="2552"/>
        <v>139637</v>
      </c>
      <c r="BF150" s="270">
        <f t="shared" si="2389"/>
        <v>837822</v>
      </c>
      <c r="BG150" s="266">
        <f t="shared" si="2390"/>
        <v>6</v>
      </c>
      <c r="BH150" s="196">
        <v>100671</v>
      </c>
      <c r="BI150" s="268">
        <f t="shared" si="2391"/>
        <v>100671</v>
      </c>
      <c r="BJ150" s="268">
        <f t="shared" si="2392"/>
        <v>130872</v>
      </c>
      <c r="BK150" s="269" t="str">
        <f t="shared" si="2393"/>
        <v>CUMPLE</v>
      </c>
      <c r="BL150" s="268">
        <f t="shared" si="2553"/>
        <v>138711</v>
      </c>
      <c r="BM150" s="270">
        <f t="shared" si="2395"/>
        <v>832266</v>
      </c>
      <c r="BN150" s="266">
        <f t="shared" si="2396"/>
        <v>6</v>
      </c>
      <c r="BO150" s="196">
        <v>96621</v>
      </c>
      <c r="BP150" s="268">
        <f t="shared" si="2397"/>
        <v>96621</v>
      </c>
      <c r="BQ150" s="268">
        <f t="shared" si="2398"/>
        <v>125607</v>
      </c>
      <c r="BR150" s="269" t="str">
        <f t="shared" si="2399"/>
        <v>CUMPLE</v>
      </c>
      <c r="BS150" s="268">
        <f t="shared" si="2554"/>
        <v>133131</v>
      </c>
      <c r="BT150" s="270">
        <f t="shared" si="2401"/>
        <v>798786</v>
      </c>
      <c r="BU150" s="266">
        <f t="shared" si="2402"/>
        <v>6</v>
      </c>
      <c r="BV150" s="441">
        <v>101215</v>
      </c>
      <c r="BW150" s="268">
        <f t="shared" si="2403"/>
        <v>101215</v>
      </c>
      <c r="BX150" s="268">
        <f t="shared" si="2404"/>
        <v>131580</v>
      </c>
      <c r="BY150" s="269" t="str">
        <f t="shared" si="2405"/>
        <v>CUMPLE</v>
      </c>
      <c r="BZ150" s="268">
        <f t="shared" si="2555"/>
        <v>139461</v>
      </c>
      <c r="CA150" s="270">
        <f t="shared" si="2407"/>
        <v>836766</v>
      </c>
      <c r="CB150" s="266">
        <f t="shared" si="2408"/>
        <v>6</v>
      </c>
      <c r="CC150" s="267">
        <v>98752</v>
      </c>
      <c r="CD150" s="268">
        <f t="shared" si="2409"/>
        <v>98752</v>
      </c>
      <c r="CE150" s="268">
        <f t="shared" si="2410"/>
        <v>128378</v>
      </c>
      <c r="CF150" s="269" t="str">
        <f t="shared" si="2411"/>
        <v>CUMPLE</v>
      </c>
      <c r="CG150" s="268">
        <f t="shared" si="2556"/>
        <v>136067</v>
      </c>
      <c r="CH150" s="270">
        <f t="shared" si="2413"/>
        <v>816402</v>
      </c>
      <c r="CI150" s="266">
        <f t="shared" si="2414"/>
        <v>6</v>
      </c>
      <c r="CJ150" s="267">
        <v>101844</v>
      </c>
      <c r="CK150" s="268">
        <f t="shared" si="2415"/>
        <v>101844</v>
      </c>
      <c r="CL150" s="268">
        <f t="shared" si="2416"/>
        <v>132397</v>
      </c>
      <c r="CM150" s="269" t="str">
        <f t="shared" si="2417"/>
        <v>CUMPLE</v>
      </c>
      <c r="CN150" s="268">
        <f t="shared" si="2557"/>
        <v>140327</v>
      </c>
      <c r="CO150" s="270">
        <f t="shared" si="2419"/>
        <v>841962</v>
      </c>
      <c r="CP150" s="266">
        <f t="shared" si="2420"/>
        <v>6</v>
      </c>
      <c r="CQ150" s="267">
        <v>100587</v>
      </c>
      <c r="CR150" s="268">
        <f t="shared" si="2421"/>
        <v>100587</v>
      </c>
      <c r="CS150" s="268">
        <f t="shared" si="2422"/>
        <v>130763</v>
      </c>
      <c r="CT150" s="269" t="str">
        <f t="shared" si="2423"/>
        <v>CUMPLE</v>
      </c>
      <c r="CU150" s="268">
        <f t="shared" si="2558"/>
        <v>138595</v>
      </c>
      <c r="CV150" s="270">
        <f t="shared" si="2425"/>
        <v>831570</v>
      </c>
      <c r="CW150" s="266">
        <f t="shared" si="2426"/>
        <v>6</v>
      </c>
      <c r="CX150" s="196">
        <v>101201</v>
      </c>
      <c r="CY150" s="268">
        <f t="shared" si="2427"/>
        <v>101201</v>
      </c>
      <c r="CZ150" s="268">
        <f t="shared" si="2428"/>
        <v>131561</v>
      </c>
      <c r="DA150" s="269" t="str">
        <f t="shared" si="2429"/>
        <v>CUMPLE</v>
      </c>
      <c r="DB150" s="268">
        <f t="shared" si="2559"/>
        <v>139441</v>
      </c>
      <c r="DC150" s="270">
        <f t="shared" si="2431"/>
        <v>836646</v>
      </c>
      <c r="DD150" s="266">
        <f t="shared" si="2432"/>
        <v>6</v>
      </c>
      <c r="DE150" s="267">
        <v>98307</v>
      </c>
      <c r="DF150" s="268">
        <f t="shared" si="2433"/>
        <v>98307</v>
      </c>
      <c r="DG150" s="268">
        <f t="shared" si="2434"/>
        <v>127799</v>
      </c>
      <c r="DH150" s="269" t="str">
        <f t="shared" si="2435"/>
        <v>CUMPLE</v>
      </c>
      <c r="DI150" s="268">
        <f t="shared" si="2560"/>
        <v>135454</v>
      </c>
      <c r="DJ150" s="270">
        <f t="shared" si="2437"/>
        <v>812724</v>
      </c>
      <c r="DK150" s="266">
        <f t="shared" si="2438"/>
        <v>6</v>
      </c>
      <c r="DL150" s="267">
        <v>100885</v>
      </c>
      <c r="DM150" s="268">
        <f t="shared" si="2439"/>
        <v>100885</v>
      </c>
      <c r="DN150" s="268">
        <f t="shared" si="2440"/>
        <v>131151</v>
      </c>
      <c r="DO150" s="269" t="str">
        <f t="shared" si="2441"/>
        <v>CUMPLE</v>
      </c>
      <c r="DP150" s="268">
        <f t="shared" si="2561"/>
        <v>139006</v>
      </c>
      <c r="DQ150" s="270">
        <f t="shared" si="2443"/>
        <v>834036</v>
      </c>
      <c r="DR150" s="356">
        <f t="shared" si="2444"/>
        <v>6</v>
      </c>
      <c r="DS150" s="357"/>
      <c r="DT150" s="358">
        <f t="shared" si="2445"/>
        <v>0</v>
      </c>
      <c r="DU150" s="358">
        <f t="shared" si="2446"/>
        <v>0</v>
      </c>
      <c r="DV150" s="359" t="str">
        <f t="shared" si="2447"/>
        <v>CUMPLE</v>
      </c>
      <c r="DW150" s="358">
        <f t="shared" si="2562"/>
        <v>0</v>
      </c>
      <c r="DX150" s="360">
        <f t="shared" si="2449"/>
        <v>0</v>
      </c>
      <c r="DY150" s="356">
        <f t="shared" si="2450"/>
        <v>6</v>
      </c>
      <c r="DZ150" s="357"/>
      <c r="EA150" s="358">
        <f t="shared" si="2451"/>
        <v>0</v>
      </c>
      <c r="EB150" s="358">
        <f t="shared" si="2452"/>
        <v>0</v>
      </c>
      <c r="EC150" s="359" t="str">
        <f t="shared" si="2453"/>
        <v>CUMPLE</v>
      </c>
      <c r="ED150" s="358">
        <f t="shared" si="2563"/>
        <v>0</v>
      </c>
      <c r="EE150" s="360">
        <f t="shared" si="2455"/>
        <v>0</v>
      </c>
      <c r="EF150" s="266">
        <f t="shared" si="2456"/>
        <v>6</v>
      </c>
      <c r="EG150" s="267">
        <v>98190</v>
      </c>
      <c r="EH150" s="268">
        <f t="shared" si="2457"/>
        <v>98190</v>
      </c>
      <c r="EI150" s="268">
        <f t="shared" si="2458"/>
        <v>127647</v>
      </c>
      <c r="EJ150" s="269" t="str">
        <f t="shared" si="2459"/>
        <v>CUMPLE</v>
      </c>
      <c r="EK150" s="268">
        <f t="shared" si="2564"/>
        <v>135293</v>
      </c>
      <c r="EL150" s="270">
        <f t="shared" si="2461"/>
        <v>811758</v>
      </c>
      <c r="EM150" s="356">
        <f t="shared" si="2462"/>
        <v>6</v>
      </c>
      <c r="EN150" s="357"/>
      <c r="EO150" s="358">
        <f t="shared" si="2463"/>
        <v>0</v>
      </c>
      <c r="EP150" s="358">
        <f t="shared" si="2464"/>
        <v>0</v>
      </c>
      <c r="EQ150" s="359" t="str">
        <f t="shared" si="2465"/>
        <v>CUMPLE</v>
      </c>
      <c r="ER150" s="358">
        <f t="shared" si="2565"/>
        <v>0</v>
      </c>
      <c r="ES150" s="360">
        <f t="shared" si="2467"/>
        <v>0</v>
      </c>
      <c r="ET150" s="266">
        <f t="shared" si="2468"/>
        <v>6</v>
      </c>
      <c r="EU150" s="267">
        <v>103335</v>
      </c>
      <c r="EV150" s="268">
        <f t="shared" si="2469"/>
        <v>103335</v>
      </c>
      <c r="EW150" s="268">
        <f t="shared" si="2470"/>
        <v>134336</v>
      </c>
      <c r="EX150" s="269" t="str">
        <f t="shared" si="2471"/>
        <v>CUMPLE</v>
      </c>
      <c r="EY150" s="268">
        <f t="shared" si="2566"/>
        <v>142382</v>
      </c>
      <c r="EZ150" s="270">
        <f t="shared" si="2473"/>
        <v>854292</v>
      </c>
      <c r="FA150" s="266">
        <f t="shared" si="2474"/>
        <v>6</v>
      </c>
      <c r="FB150" s="196">
        <v>101066</v>
      </c>
      <c r="FC150" s="268">
        <f t="shared" si="2475"/>
        <v>101066</v>
      </c>
      <c r="FD150" s="268">
        <f t="shared" si="2476"/>
        <v>131386</v>
      </c>
      <c r="FE150" s="269" t="str">
        <f t="shared" si="2477"/>
        <v>CUMPLE</v>
      </c>
      <c r="FF150" s="268">
        <f t="shared" si="2567"/>
        <v>139255</v>
      </c>
      <c r="FG150" s="270">
        <f t="shared" si="2479"/>
        <v>835530</v>
      </c>
      <c r="FH150" s="266">
        <f t="shared" si="2480"/>
        <v>6</v>
      </c>
      <c r="FI150" s="267">
        <v>99355</v>
      </c>
      <c r="FJ150" s="268">
        <f t="shared" si="2481"/>
        <v>99355</v>
      </c>
      <c r="FK150" s="268">
        <f t="shared" si="2482"/>
        <v>129162</v>
      </c>
      <c r="FL150" s="269" t="str">
        <f t="shared" si="2483"/>
        <v>CUMPLE</v>
      </c>
      <c r="FM150" s="268">
        <f t="shared" si="2568"/>
        <v>136898</v>
      </c>
      <c r="FN150" s="270">
        <f t="shared" si="2485"/>
        <v>821388</v>
      </c>
      <c r="FO150" s="266">
        <f t="shared" si="2486"/>
        <v>6</v>
      </c>
      <c r="FP150" s="267" t="s">
        <v>930</v>
      </c>
      <c r="FQ150" s="268">
        <f t="shared" si="2487"/>
        <v>98569</v>
      </c>
      <c r="FR150" s="268">
        <f t="shared" si="2488"/>
        <v>128140</v>
      </c>
      <c r="FS150" s="269" t="str">
        <f t="shared" si="2489"/>
        <v>CUMPLE</v>
      </c>
      <c r="FT150" s="268">
        <f t="shared" si="2569"/>
        <v>135815</v>
      </c>
      <c r="FU150" s="270">
        <f t="shared" si="2491"/>
        <v>814890</v>
      </c>
      <c r="FV150" s="266">
        <f t="shared" si="2492"/>
        <v>6</v>
      </c>
      <c r="FW150" s="267">
        <v>100214</v>
      </c>
      <c r="FX150" s="268">
        <f t="shared" si="2493"/>
        <v>100214</v>
      </c>
      <c r="FY150" s="268">
        <f t="shared" si="2494"/>
        <v>130278</v>
      </c>
      <c r="FZ150" s="269" t="str">
        <f t="shared" si="2495"/>
        <v>CUMPLE</v>
      </c>
      <c r="GA150" s="268">
        <f t="shared" si="2570"/>
        <v>138081</v>
      </c>
      <c r="GB150" s="270">
        <f t="shared" si="2497"/>
        <v>828486</v>
      </c>
      <c r="GC150" s="356">
        <f t="shared" si="2498"/>
        <v>6</v>
      </c>
      <c r="GD150" s="357"/>
      <c r="GE150" s="358">
        <f t="shared" si="2499"/>
        <v>0</v>
      </c>
      <c r="GF150" s="358">
        <f t="shared" si="2500"/>
        <v>0</v>
      </c>
      <c r="GG150" s="359" t="str">
        <f t="shared" si="2501"/>
        <v>CUMPLE</v>
      </c>
      <c r="GH150" s="358">
        <f t="shared" si="2571"/>
        <v>0</v>
      </c>
      <c r="GI150" s="360">
        <f t="shared" si="2503"/>
        <v>0</v>
      </c>
      <c r="GJ150" s="266">
        <f t="shared" si="2504"/>
        <v>6</v>
      </c>
      <c r="GK150" s="196">
        <v>101358</v>
      </c>
      <c r="GL150" s="268">
        <f t="shared" si="2505"/>
        <v>101358</v>
      </c>
      <c r="GM150" s="268">
        <f t="shared" si="2506"/>
        <v>131765</v>
      </c>
      <c r="GN150" s="269" t="str">
        <f t="shared" si="2507"/>
        <v>CUMPLE</v>
      </c>
      <c r="GO150" s="268">
        <f t="shared" si="2572"/>
        <v>139658</v>
      </c>
      <c r="GP150" s="270">
        <f t="shared" si="2509"/>
        <v>837948</v>
      </c>
      <c r="GQ150" s="266">
        <f t="shared" si="2510"/>
        <v>6</v>
      </c>
      <c r="GR150" s="407">
        <v>101567</v>
      </c>
      <c r="GS150" s="268">
        <f t="shared" si="2511"/>
        <v>101567</v>
      </c>
      <c r="GT150" s="268">
        <f t="shared" si="2512"/>
        <v>132037</v>
      </c>
      <c r="GU150" s="269" t="str">
        <f t="shared" si="2513"/>
        <v>CUMPLE</v>
      </c>
      <c r="GV150" s="268">
        <f t="shared" si="2573"/>
        <v>139946</v>
      </c>
      <c r="GW150" s="270">
        <f t="shared" si="2515"/>
        <v>839676</v>
      </c>
      <c r="GX150" s="356">
        <f t="shared" si="2516"/>
        <v>6</v>
      </c>
      <c r="GY150" s="357"/>
      <c r="GZ150" s="358">
        <f t="shared" si="2517"/>
        <v>0</v>
      </c>
      <c r="HA150" s="358">
        <f t="shared" si="2518"/>
        <v>0</v>
      </c>
      <c r="HB150" s="359" t="str">
        <f t="shared" si="2519"/>
        <v>CUMPLE</v>
      </c>
      <c r="HC150" s="358">
        <f t="shared" si="2574"/>
        <v>0</v>
      </c>
      <c r="HD150" s="360">
        <f t="shared" si="2521"/>
        <v>0</v>
      </c>
      <c r="HE150" s="266">
        <f t="shared" si="2522"/>
        <v>6</v>
      </c>
      <c r="HF150" s="411">
        <v>100502</v>
      </c>
      <c r="HG150" s="268">
        <f t="shared" si="2523"/>
        <v>100502</v>
      </c>
      <c r="HH150" s="268">
        <f t="shared" si="2524"/>
        <v>130653</v>
      </c>
      <c r="HI150" s="269" t="str">
        <f t="shared" si="2525"/>
        <v>CUMPLE</v>
      </c>
      <c r="HJ150" s="268">
        <f t="shared" si="2575"/>
        <v>138478</v>
      </c>
      <c r="HK150" s="270">
        <f t="shared" si="2527"/>
        <v>830868</v>
      </c>
      <c r="HL150" s="266">
        <f t="shared" si="2528"/>
        <v>6</v>
      </c>
      <c r="HM150" s="417">
        <v>101343</v>
      </c>
      <c r="HN150" s="268">
        <f t="shared" si="2529"/>
        <v>101343</v>
      </c>
      <c r="HO150" s="268">
        <f t="shared" si="2530"/>
        <v>131746</v>
      </c>
      <c r="HP150" s="269" t="str">
        <f t="shared" si="2531"/>
        <v>CUMPLE</v>
      </c>
      <c r="HQ150" s="268">
        <f t="shared" si="2576"/>
        <v>139637</v>
      </c>
      <c r="HR150" s="270">
        <f t="shared" si="2533"/>
        <v>837822</v>
      </c>
      <c r="HS150" s="266">
        <f t="shared" si="2534"/>
        <v>6</v>
      </c>
      <c r="HT150" s="196">
        <v>100941</v>
      </c>
      <c r="HU150" s="268">
        <f t="shared" si="2535"/>
        <v>100941</v>
      </c>
      <c r="HV150" s="268">
        <f t="shared" si="2536"/>
        <v>131223</v>
      </c>
      <c r="HW150" s="269" t="str">
        <f t="shared" si="2537"/>
        <v>CUMPLE</v>
      </c>
      <c r="HX150" s="268">
        <f t="shared" si="2577"/>
        <v>139083</v>
      </c>
      <c r="HY150" s="270">
        <f t="shared" si="2539"/>
        <v>834498</v>
      </c>
      <c r="HZ150" s="356">
        <f t="shared" si="2540"/>
        <v>6</v>
      </c>
      <c r="IA150" s="357"/>
      <c r="IB150" s="358">
        <f t="shared" si="2541"/>
        <v>0</v>
      </c>
      <c r="IC150" s="358">
        <f t="shared" si="2542"/>
        <v>0</v>
      </c>
      <c r="ID150" s="359" t="str">
        <f t="shared" si="2543"/>
        <v>CUMPLE</v>
      </c>
      <c r="IE150" s="358">
        <f t="shared" si="2578"/>
        <v>0</v>
      </c>
      <c r="IF150" s="360">
        <f t="shared" si="2545"/>
        <v>0</v>
      </c>
    </row>
    <row r="151" spans="1:240" ht="30" customHeight="1" x14ac:dyDescent="0.3">
      <c r="A151" s="174"/>
      <c r="B151" s="192">
        <v>11.045000000000099</v>
      </c>
      <c r="C151" s="193">
        <v>14815</v>
      </c>
      <c r="D151" s="194" t="s">
        <v>755</v>
      </c>
      <c r="E151" s="193" t="s">
        <v>629</v>
      </c>
      <c r="F151" s="195">
        <v>1</v>
      </c>
      <c r="G151" s="196">
        <v>926555</v>
      </c>
      <c r="H151" s="197">
        <f t="shared" si="2350"/>
        <v>1204522</v>
      </c>
      <c r="J151" s="356">
        <f t="shared" si="2351"/>
        <v>1</v>
      </c>
      <c r="K151" s="357"/>
      <c r="L151" s="358">
        <f t="shared" si="1732"/>
        <v>0</v>
      </c>
      <c r="M151" s="358">
        <f t="shared" si="1733"/>
        <v>0</v>
      </c>
      <c r="N151" s="359" t="str">
        <f t="shared" si="2352"/>
        <v>CUMPLE</v>
      </c>
      <c r="O151" s="358">
        <f t="shared" si="2546"/>
        <v>0</v>
      </c>
      <c r="P151" s="360">
        <f t="shared" si="1736"/>
        <v>0</v>
      </c>
      <c r="Q151" s="266">
        <f t="shared" si="2354"/>
        <v>1</v>
      </c>
      <c r="R151" s="267">
        <v>867029</v>
      </c>
      <c r="S151" s="268">
        <f t="shared" si="2355"/>
        <v>867029</v>
      </c>
      <c r="T151" s="268">
        <f t="shared" si="2356"/>
        <v>1127138</v>
      </c>
      <c r="U151" s="269" t="str">
        <f t="shared" si="2357"/>
        <v>CUMPLE</v>
      </c>
      <c r="V151" s="268">
        <f t="shared" si="2547"/>
        <v>1194650</v>
      </c>
      <c r="W151" s="270">
        <f t="shared" si="2359"/>
        <v>1194650</v>
      </c>
      <c r="X151" s="266">
        <f t="shared" si="2360"/>
        <v>1</v>
      </c>
      <c r="Y151" s="267">
        <v>926500</v>
      </c>
      <c r="Z151" s="268">
        <f t="shared" si="2361"/>
        <v>926500</v>
      </c>
      <c r="AA151" s="268">
        <f t="shared" si="2362"/>
        <v>1204450</v>
      </c>
      <c r="AB151" s="269" t="str">
        <f t="shared" si="2363"/>
        <v>CUMPLE</v>
      </c>
      <c r="AC151" s="268">
        <f t="shared" si="2548"/>
        <v>1276593</v>
      </c>
      <c r="AD151" s="270">
        <f t="shared" si="2365"/>
        <v>1276593</v>
      </c>
      <c r="AE151" s="266">
        <f t="shared" si="2366"/>
        <v>1</v>
      </c>
      <c r="AF151" s="267">
        <v>857990</v>
      </c>
      <c r="AG151" s="268">
        <f t="shared" si="2367"/>
        <v>857990</v>
      </c>
      <c r="AH151" s="268">
        <f t="shared" si="2368"/>
        <v>1115387</v>
      </c>
      <c r="AI151" s="269" t="str">
        <f t="shared" si="2369"/>
        <v>CUMPLE</v>
      </c>
      <c r="AJ151" s="268">
        <f t="shared" si="2549"/>
        <v>1182195</v>
      </c>
      <c r="AK151" s="270">
        <f t="shared" si="2371"/>
        <v>1182195</v>
      </c>
      <c r="AL151" s="356">
        <f t="shared" si="2372"/>
        <v>1</v>
      </c>
      <c r="AM151" s="357"/>
      <c r="AN151" s="358">
        <f t="shared" si="2373"/>
        <v>0</v>
      </c>
      <c r="AO151" s="358">
        <f t="shared" si="2374"/>
        <v>0</v>
      </c>
      <c r="AP151" s="359" t="str">
        <f t="shared" si="2375"/>
        <v>CUMPLE</v>
      </c>
      <c r="AQ151" s="358">
        <f t="shared" si="2550"/>
        <v>0</v>
      </c>
      <c r="AR151" s="360">
        <f t="shared" si="2377"/>
        <v>0</v>
      </c>
      <c r="AS151" s="266">
        <f t="shared" si="2378"/>
        <v>1</v>
      </c>
      <c r="AT151" s="434">
        <v>837603</v>
      </c>
      <c r="AU151" s="268">
        <f t="shared" si="2379"/>
        <v>837603</v>
      </c>
      <c r="AV151" s="268">
        <f t="shared" si="2380"/>
        <v>1088884</v>
      </c>
      <c r="AW151" s="269" t="str">
        <f t="shared" si="2381"/>
        <v>CUMPLE</v>
      </c>
      <c r="AX151" s="268">
        <f t="shared" si="2551"/>
        <v>1154105</v>
      </c>
      <c r="AY151" s="270">
        <f t="shared" si="2383"/>
        <v>1154105</v>
      </c>
      <c r="AZ151" s="266">
        <f t="shared" si="2384"/>
        <v>1</v>
      </c>
      <c r="BA151" s="439">
        <v>881432</v>
      </c>
      <c r="BB151" s="268">
        <f t="shared" si="2385"/>
        <v>881432</v>
      </c>
      <c r="BC151" s="268">
        <f t="shared" si="2386"/>
        <v>1145862</v>
      </c>
      <c r="BD151" s="269" t="str">
        <f t="shared" si="2387"/>
        <v>CUMPLE</v>
      </c>
      <c r="BE151" s="268">
        <f t="shared" si="2552"/>
        <v>1214495</v>
      </c>
      <c r="BF151" s="270">
        <f t="shared" si="2389"/>
        <v>1214495</v>
      </c>
      <c r="BG151" s="266">
        <f t="shared" si="2390"/>
        <v>1</v>
      </c>
      <c r="BH151" s="196">
        <v>875593</v>
      </c>
      <c r="BI151" s="268">
        <f t="shared" si="2391"/>
        <v>875593</v>
      </c>
      <c r="BJ151" s="268">
        <f t="shared" si="2392"/>
        <v>1138271</v>
      </c>
      <c r="BK151" s="269" t="str">
        <f t="shared" si="2393"/>
        <v>CUMPLE</v>
      </c>
      <c r="BL151" s="268">
        <f t="shared" si="2553"/>
        <v>1206450</v>
      </c>
      <c r="BM151" s="270">
        <f t="shared" si="2395"/>
        <v>1206450</v>
      </c>
      <c r="BN151" s="266">
        <f t="shared" si="2396"/>
        <v>1</v>
      </c>
      <c r="BO151" s="196">
        <v>840382</v>
      </c>
      <c r="BP151" s="268">
        <f t="shared" si="2397"/>
        <v>840382</v>
      </c>
      <c r="BQ151" s="268">
        <f t="shared" si="2398"/>
        <v>1092497</v>
      </c>
      <c r="BR151" s="269" t="str">
        <f t="shared" si="2399"/>
        <v>CUMPLE</v>
      </c>
      <c r="BS151" s="268">
        <f t="shared" si="2554"/>
        <v>1157934</v>
      </c>
      <c r="BT151" s="270">
        <f t="shared" si="2401"/>
        <v>1157934</v>
      </c>
      <c r="BU151" s="266">
        <f t="shared" si="2402"/>
        <v>1</v>
      </c>
      <c r="BV151" s="441">
        <v>880319</v>
      </c>
      <c r="BW151" s="268">
        <f t="shared" si="2403"/>
        <v>880319</v>
      </c>
      <c r="BX151" s="268">
        <f t="shared" si="2404"/>
        <v>1144415</v>
      </c>
      <c r="BY151" s="269" t="str">
        <f t="shared" si="2405"/>
        <v>CUMPLE</v>
      </c>
      <c r="BZ151" s="268">
        <f t="shared" si="2555"/>
        <v>1212962</v>
      </c>
      <c r="CA151" s="270">
        <f t="shared" si="2407"/>
        <v>1212962</v>
      </c>
      <c r="CB151" s="266">
        <f t="shared" si="2408"/>
        <v>1</v>
      </c>
      <c r="CC151" s="267">
        <v>858914</v>
      </c>
      <c r="CD151" s="268">
        <f t="shared" si="2409"/>
        <v>858914</v>
      </c>
      <c r="CE151" s="268">
        <f t="shared" si="2410"/>
        <v>1116588</v>
      </c>
      <c r="CF151" s="269" t="str">
        <f t="shared" si="2411"/>
        <v>CUMPLE</v>
      </c>
      <c r="CG151" s="268">
        <f t="shared" si="2556"/>
        <v>1183468</v>
      </c>
      <c r="CH151" s="270">
        <f t="shared" si="2413"/>
        <v>1183468</v>
      </c>
      <c r="CI151" s="266">
        <f t="shared" si="2414"/>
        <v>1</v>
      </c>
      <c r="CJ151" s="267">
        <v>885787</v>
      </c>
      <c r="CK151" s="268">
        <f t="shared" si="2415"/>
        <v>885787</v>
      </c>
      <c r="CL151" s="268">
        <f t="shared" si="2416"/>
        <v>1151523</v>
      </c>
      <c r="CM151" s="269" t="str">
        <f t="shared" si="2417"/>
        <v>CUMPLE</v>
      </c>
      <c r="CN151" s="268">
        <f t="shared" si="2557"/>
        <v>1220496</v>
      </c>
      <c r="CO151" s="270">
        <f t="shared" si="2419"/>
        <v>1220496</v>
      </c>
      <c r="CP151" s="266">
        <f t="shared" si="2420"/>
        <v>1</v>
      </c>
      <c r="CQ151" s="267">
        <v>874853</v>
      </c>
      <c r="CR151" s="268">
        <f t="shared" si="2421"/>
        <v>874853</v>
      </c>
      <c r="CS151" s="268">
        <f t="shared" si="2422"/>
        <v>1137309</v>
      </c>
      <c r="CT151" s="269" t="str">
        <f t="shared" si="2423"/>
        <v>CUMPLE</v>
      </c>
      <c r="CU151" s="268">
        <f t="shared" si="2558"/>
        <v>1205430</v>
      </c>
      <c r="CV151" s="270">
        <f t="shared" si="2425"/>
        <v>1205430</v>
      </c>
      <c r="CW151" s="266">
        <f t="shared" si="2426"/>
        <v>1</v>
      </c>
      <c r="CX151" s="196">
        <v>880224</v>
      </c>
      <c r="CY151" s="268">
        <f t="shared" si="2427"/>
        <v>880224</v>
      </c>
      <c r="CZ151" s="268">
        <f t="shared" si="2428"/>
        <v>1144291</v>
      </c>
      <c r="DA151" s="269" t="str">
        <f t="shared" si="2429"/>
        <v>CUMPLE</v>
      </c>
      <c r="DB151" s="268">
        <f t="shared" si="2559"/>
        <v>1212831</v>
      </c>
      <c r="DC151" s="270">
        <f t="shared" si="2431"/>
        <v>1212831</v>
      </c>
      <c r="DD151" s="266">
        <f t="shared" si="2432"/>
        <v>1</v>
      </c>
      <c r="DE151" s="267">
        <v>855025</v>
      </c>
      <c r="DF151" s="268">
        <f t="shared" si="2433"/>
        <v>855025</v>
      </c>
      <c r="DG151" s="268">
        <f t="shared" si="2434"/>
        <v>1111533</v>
      </c>
      <c r="DH151" s="269" t="str">
        <f t="shared" si="2435"/>
        <v>CUMPLE</v>
      </c>
      <c r="DI151" s="268">
        <f t="shared" si="2560"/>
        <v>1178110</v>
      </c>
      <c r="DJ151" s="270">
        <f t="shared" si="2437"/>
        <v>1178110</v>
      </c>
      <c r="DK151" s="266">
        <f t="shared" si="2438"/>
        <v>1</v>
      </c>
      <c r="DL151" s="267">
        <v>877448</v>
      </c>
      <c r="DM151" s="268">
        <f t="shared" si="2439"/>
        <v>877448</v>
      </c>
      <c r="DN151" s="268">
        <f t="shared" si="2440"/>
        <v>1140682</v>
      </c>
      <c r="DO151" s="269" t="str">
        <f t="shared" si="2441"/>
        <v>CUMPLE</v>
      </c>
      <c r="DP151" s="268">
        <f t="shared" si="2561"/>
        <v>1209006</v>
      </c>
      <c r="DQ151" s="270">
        <f t="shared" si="2443"/>
        <v>1209006</v>
      </c>
      <c r="DR151" s="356">
        <f t="shared" si="2444"/>
        <v>1</v>
      </c>
      <c r="DS151" s="357"/>
      <c r="DT151" s="358">
        <f t="shared" si="2445"/>
        <v>0</v>
      </c>
      <c r="DU151" s="358">
        <f t="shared" si="2446"/>
        <v>0</v>
      </c>
      <c r="DV151" s="359" t="str">
        <f t="shared" si="2447"/>
        <v>CUMPLE</v>
      </c>
      <c r="DW151" s="358">
        <f t="shared" si="2562"/>
        <v>0</v>
      </c>
      <c r="DX151" s="360">
        <f t="shared" si="2449"/>
        <v>0</v>
      </c>
      <c r="DY151" s="356">
        <f t="shared" si="2450"/>
        <v>1</v>
      </c>
      <c r="DZ151" s="357"/>
      <c r="EA151" s="358">
        <f t="shared" si="2451"/>
        <v>0</v>
      </c>
      <c r="EB151" s="358">
        <f t="shared" si="2452"/>
        <v>0</v>
      </c>
      <c r="EC151" s="359" t="str">
        <f t="shared" si="2453"/>
        <v>CUMPLE</v>
      </c>
      <c r="ED151" s="358">
        <f t="shared" si="2563"/>
        <v>0</v>
      </c>
      <c r="EE151" s="360">
        <f t="shared" si="2455"/>
        <v>0</v>
      </c>
      <c r="EF151" s="266">
        <f t="shared" si="2456"/>
        <v>1</v>
      </c>
      <c r="EG151" s="267">
        <v>854006</v>
      </c>
      <c r="EH151" s="268">
        <f t="shared" si="2457"/>
        <v>854006</v>
      </c>
      <c r="EI151" s="268">
        <f t="shared" si="2458"/>
        <v>1110208</v>
      </c>
      <c r="EJ151" s="269" t="str">
        <f t="shared" si="2459"/>
        <v>CUMPLE</v>
      </c>
      <c r="EK151" s="268">
        <f t="shared" si="2564"/>
        <v>1176706</v>
      </c>
      <c r="EL151" s="270">
        <f t="shared" si="2461"/>
        <v>1176706</v>
      </c>
      <c r="EM151" s="356">
        <f t="shared" si="2462"/>
        <v>1</v>
      </c>
      <c r="EN151" s="357"/>
      <c r="EO151" s="358">
        <f t="shared" si="2463"/>
        <v>0</v>
      </c>
      <c r="EP151" s="358">
        <f t="shared" si="2464"/>
        <v>0</v>
      </c>
      <c r="EQ151" s="359" t="str">
        <f t="shared" si="2465"/>
        <v>CUMPLE</v>
      </c>
      <c r="ER151" s="358">
        <f t="shared" si="2565"/>
        <v>0</v>
      </c>
      <c r="ES151" s="360">
        <f t="shared" si="2467"/>
        <v>0</v>
      </c>
      <c r="ET151" s="266">
        <f t="shared" si="2468"/>
        <v>1</v>
      </c>
      <c r="EU151" s="267">
        <v>898758</v>
      </c>
      <c r="EV151" s="268">
        <f t="shared" si="2469"/>
        <v>898758</v>
      </c>
      <c r="EW151" s="268">
        <f t="shared" si="2470"/>
        <v>1168385</v>
      </c>
      <c r="EX151" s="269" t="str">
        <f t="shared" si="2471"/>
        <v>CUMPLE</v>
      </c>
      <c r="EY151" s="268">
        <f t="shared" si="2566"/>
        <v>1238368</v>
      </c>
      <c r="EZ151" s="270">
        <f t="shared" si="2473"/>
        <v>1238368</v>
      </c>
      <c r="FA151" s="266">
        <f t="shared" si="2474"/>
        <v>1</v>
      </c>
      <c r="FB151" s="196">
        <v>879023</v>
      </c>
      <c r="FC151" s="268">
        <f t="shared" si="2475"/>
        <v>879023</v>
      </c>
      <c r="FD151" s="268">
        <f t="shared" si="2476"/>
        <v>1142730</v>
      </c>
      <c r="FE151" s="269" t="str">
        <f t="shared" si="2477"/>
        <v>CUMPLE</v>
      </c>
      <c r="FF151" s="268">
        <f t="shared" si="2567"/>
        <v>1211176</v>
      </c>
      <c r="FG151" s="270">
        <f t="shared" si="2479"/>
        <v>1211176</v>
      </c>
      <c r="FH151" s="266">
        <f t="shared" si="2480"/>
        <v>1</v>
      </c>
      <c r="FI151" s="267">
        <v>864143</v>
      </c>
      <c r="FJ151" s="268">
        <f t="shared" si="2481"/>
        <v>864143</v>
      </c>
      <c r="FK151" s="268">
        <f t="shared" si="2482"/>
        <v>1123386</v>
      </c>
      <c r="FL151" s="269" t="str">
        <f t="shared" si="2483"/>
        <v>CUMPLE</v>
      </c>
      <c r="FM151" s="268">
        <f t="shared" si="2568"/>
        <v>1190673</v>
      </c>
      <c r="FN151" s="270">
        <f t="shared" si="2485"/>
        <v>1190673</v>
      </c>
      <c r="FO151" s="266">
        <f t="shared" si="2486"/>
        <v>1</v>
      </c>
      <c r="FP151" s="267" t="s">
        <v>931</v>
      </c>
      <c r="FQ151" s="268">
        <f t="shared" si="2487"/>
        <v>857304</v>
      </c>
      <c r="FR151" s="268">
        <f t="shared" si="2488"/>
        <v>1114495</v>
      </c>
      <c r="FS151" s="269" t="str">
        <f t="shared" si="2489"/>
        <v>CUMPLE</v>
      </c>
      <c r="FT151" s="268">
        <f t="shared" si="2569"/>
        <v>1181250</v>
      </c>
      <c r="FU151" s="270">
        <f t="shared" si="2491"/>
        <v>1181250</v>
      </c>
      <c r="FV151" s="266">
        <f t="shared" si="2492"/>
        <v>1</v>
      </c>
      <c r="FW151" s="267">
        <v>871610</v>
      </c>
      <c r="FX151" s="268">
        <f t="shared" si="2493"/>
        <v>871610</v>
      </c>
      <c r="FY151" s="268">
        <f t="shared" si="2494"/>
        <v>1133093</v>
      </c>
      <c r="FZ151" s="269" t="str">
        <f t="shared" si="2495"/>
        <v>CUMPLE</v>
      </c>
      <c r="GA151" s="268">
        <f t="shared" si="2570"/>
        <v>1200962</v>
      </c>
      <c r="GB151" s="270">
        <f t="shared" si="2497"/>
        <v>1200962</v>
      </c>
      <c r="GC151" s="356">
        <f t="shared" si="2498"/>
        <v>1</v>
      </c>
      <c r="GD151" s="357"/>
      <c r="GE151" s="358">
        <f t="shared" si="2499"/>
        <v>0</v>
      </c>
      <c r="GF151" s="358">
        <f t="shared" si="2500"/>
        <v>0</v>
      </c>
      <c r="GG151" s="359" t="str">
        <f t="shared" si="2501"/>
        <v>CUMPLE</v>
      </c>
      <c r="GH151" s="358">
        <f t="shared" si="2571"/>
        <v>0</v>
      </c>
      <c r="GI151" s="360">
        <f t="shared" si="2503"/>
        <v>0</v>
      </c>
      <c r="GJ151" s="266">
        <f t="shared" si="2504"/>
        <v>1</v>
      </c>
      <c r="GK151" s="196">
        <v>881561</v>
      </c>
      <c r="GL151" s="268">
        <f t="shared" si="2505"/>
        <v>881561</v>
      </c>
      <c r="GM151" s="268">
        <f t="shared" si="2506"/>
        <v>1146029</v>
      </c>
      <c r="GN151" s="269" t="str">
        <f t="shared" si="2507"/>
        <v>CUMPLE</v>
      </c>
      <c r="GO151" s="268">
        <f t="shared" si="2572"/>
        <v>1214673</v>
      </c>
      <c r="GP151" s="270">
        <f t="shared" si="2509"/>
        <v>1214673</v>
      </c>
      <c r="GQ151" s="266">
        <f t="shared" si="2510"/>
        <v>1</v>
      </c>
      <c r="GR151" s="407">
        <v>883378</v>
      </c>
      <c r="GS151" s="268">
        <f t="shared" si="2511"/>
        <v>883378</v>
      </c>
      <c r="GT151" s="268">
        <f t="shared" si="2512"/>
        <v>1148391</v>
      </c>
      <c r="GU151" s="269" t="str">
        <f t="shared" si="2513"/>
        <v>CUMPLE</v>
      </c>
      <c r="GV151" s="268">
        <f t="shared" si="2573"/>
        <v>1217177</v>
      </c>
      <c r="GW151" s="270">
        <f t="shared" si="2515"/>
        <v>1217177</v>
      </c>
      <c r="GX151" s="356">
        <f t="shared" si="2516"/>
        <v>1</v>
      </c>
      <c r="GY151" s="357"/>
      <c r="GZ151" s="358">
        <f t="shared" si="2517"/>
        <v>0</v>
      </c>
      <c r="HA151" s="358">
        <f t="shared" si="2518"/>
        <v>0</v>
      </c>
      <c r="HB151" s="359" t="str">
        <f t="shared" si="2519"/>
        <v>CUMPLE</v>
      </c>
      <c r="HC151" s="358">
        <f t="shared" si="2574"/>
        <v>0</v>
      </c>
      <c r="HD151" s="360">
        <f t="shared" si="2521"/>
        <v>0</v>
      </c>
      <c r="HE151" s="266">
        <f t="shared" si="2522"/>
        <v>1</v>
      </c>
      <c r="HF151" s="411">
        <v>874121</v>
      </c>
      <c r="HG151" s="268">
        <f t="shared" si="2523"/>
        <v>874121</v>
      </c>
      <c r="HH151" s="268">
        <f t="shared" si="2524"/>
        <v>1136357</v>
      </c>
      <c r="HI151" s="269" t="str">
        <f t="shared" si="2525"/>
        <v>CUMPLE</v>
      </c>
      <c r="HJ151" s="268">
        <f t="shared" si="2575"/>
        <v>1204422</v>
      </c>
      <c r="HK151" s="270">
        <f t="shared" si="2527"/>
        <v>1204422</v>
      </c>
      <c r="HL151" s="266">
        <f t="shared" si="2528"/>
        <v>1</v>
      </c>
      <c r="HM151" s="417">
        <v>881432</v>
      </c>
      <c r="HN151" s="268">
        <f t="shared" si="2529"/>
        <v>881432</v>
      </c>
      <c r="HO151" s="268">
        <f t="shared" si="2530"/>
        <v>1145862</v>
      </c>
      <c r="HP151" s="269" t="str">
        <f t="shared" si="2531"/>
        <v>CUMPLE</v>
      </c>
      <c r="HQ151" s="268">
        <f t="shared" si="2576"/>
        <v>1214495</v>
      </c>
      <c r="HR151" s="270">
        <f t="shared" si="2533"/>
        <v>1214495</v>
      </c>
      <c r="HS151" s="266">
        <f t="shared" si="2534"/>
        <v>1</v>
      </c>
      <c r="HT151" s="196">
        <v>877939</v>
      </c>
      <c r="HU151" s="268">
        <f t="shared" si="2535"/>
        <v>877939</v>
      </c>
      <c r="HV151" s="268">
        <f t="shared" si="2536"/>
        <v>1141321</v>
      </c>
      <c r="HW151" s="269" t="str">
        <f t="shared" si="2537"/>
        <v>CUMPLE</v>
      </c>
      <c r="HX151" s="268">
        <f t="shared" si="2577"/>
        <v>1209682</v>
      </c>
      <c r="HY151" s="270">
        <f t="shared" si="2539"/>
        <v>1209682</v>
      </c>
      <c r="HZ151" s="356">
        <f t="shared" si="2540"/>
        <v>1</v>
      </c>
      <c r="IA151" s="357"/>
      <c r="IB151" s="358">
        <f t="shared" si="2541"/>
        <v>0</v>
      </c>
      <c r="IC151" s="358">
        <f t="shared" si="2542"/>
        <v>0</v>
      </c>
      <c r="ID151" s="359" t="str">
        <f t="shared" si="2543"/>
        <v>CUMPLE</v>
      </c>
      <c r="IE151" s="358">
        <f t="shared" si="2578"/>
        <v>0</v>
      </c>
      <c r="IF151" s="360">
        <f t="shared" si="2545"/>
        <v>0</v>
      </c>
    </row>
    <row r="152" spans="1:240" ht="30" customHeight="1" x14ac:dyDescent="0.3">
      <c r="A152" s="174"/>
      <c r="B152" s="192">
        <v>11.046000000000101</v>
      </c>
      <c r="C152" s="193">
        <v>14814</v>
      </c>
      <c r="D152" s="194" t="s">
        <v>756</v>
      </c>
      <c r="E152" s="193" t="s">
        <v>629</v>
      </c>
      <c r="F152" s="195">
        <v>1</v>
      </c>
      <c r="G152" s="196">
        <v>1029771</v>
      </c>
      <c r="H152" s="197">
        <f t="shared" si="2350"/>
        <v>1338702</v>
      </c>
      <c r="J152" s="356">
        <f t="shared" si="2351"/>
        <v>1</v>
      </c>
      <c r="K152" s="357"/>
      <c r="L152" s="358">
        <f t="shared" si="1732"/>
        <v>0</v>
      </c>
      <c r="M152" s="358">
        <f t="shared" si="1733"/>
        <v>0</v>
      </c>
      <c r="N152" s="359" t="str">
        <f t="shared" si="2352"/>
        <v>CUMPLE</v>
      </c>
      <c r="O152" s="358">
        <f t="shared" si="2546"/>
        <v>0</v>
      </c>
      <c r="P152" s="360">
        <f t="shared" si="1736"/>
        <v>0</v>
      </c>
      <c r="Q152" s="266">
        <f t="shared" si="2354"/>
        <v>1</v>
      </c>
      <c r="R152" s="267">
        <v>963614</v>
      </c>
      <c r="S152" s="268">
        <f t="shared" si="2355"/>
        <v>963614</v>
      </c>
      <c r="T152" s="268">
        <f t="shared" si="2356"/>
        <v>1252698</v>
      </c>
      <c r="U152" s="269" t="str">
        <f t="shared" si="2357"/>
        <v>CUMPLE</v>
      </c>
      <c r="V152" s="268">
        <f t="shared" si="2547"/>
        <v>1327731</v>
      </c>
      <c r="W152" s="270">
        <f t="shared" si="2359"/>
        <v>1327731</v>
      </c>
      <c r="X152" s="266">
        <f t="shared" si="2360"/>
        <v>1</v>
      </c>
      <c r="Y152" s="267">
        <v>1029700</v>
      </c>
      <c r="Z152" s="268">
        <f t="shared" si="2361"/>
        <v>1029700</v>
      </c>
      <c r="AA152" s="268">
        <f t="shared" si="2362"/>
        <v>1338610</v>
      </c>
      <c r="AB152" s="269" t="str">
        <f t="shared" si="2363"/>
        <v>CUMPLE</v>
      </c>
      <c r="AC152" s="268">
        <f t="shared" si="2548"/>
        <v>1418789</v>
      </c>
      <c r="AD152" s="270">
        <f t="shared" si="2365"/>
        <v>1418789</v>
      </c>
      <c r="AE152" s="266">
        <f t="shared" si="2366"/>
        <v>1</v>
      </c>
      <c r="AF152" s="267">
        <v>953568</v>
      </c>
      <c r="AG152" s="268">
        <f t="shared" si="2367"/>
        <v>953568</v>
      </c>
      <c r="AH152" s="268">
        <f t="shared" si="2368"/>
        <v>1239638</v>
      </c>
      <c r="AI152" s="269" t="str">
        <f t="shared" si="2369"/>
        <v>CUMPLE</v>
      </c>
      <c r="AJ152" s="268">
        <f t="shared" si="2549"/>
        <v>1313889</v>
      </c>
      <c r="AK152" s="270">
        <f t="shared" si="2371"/>
        <v>1313889</v>
      </c>
      <c r="AL152" s="356">
        <f t="shared" si="2372"/>
        <v>1</v>
      </c>
      <c r="AM152" s="357"/>
      <c r="AN152" s="358">
        <f t="shared" si="2373"/>
        <v>0</v>
      </c>
      <c r="AO152" s="358">
        <f t="shared" si="2374"/>
        <v>0</v>
      </c>
      <c r="AP152" s="359" t="str">
        <f t="shared" si="2375"/>
        <v>CUMPLE</v>
      </c>
      <c r="AQ152" s="358">
        <f t="shared" si="2550"/>
        <v>0</v>
      </c>
      <c r="AR152" s="360">
        <f t="shared" si="2377"/>
        <v>0</v>
      </c>
      <c r="AS152" s="266">
        <f t="shared" si="2378"/>
        <v>1</v>
      </c>
      <c r="AT152" s="434">
        <v>930910</v>
      </c>
      <c r="AU152" s="268">
        <f t="shared" si="2379"/>
        <v>930910</v>
      </c>
      <c r="AV152" s="268">
        <f t="shared" si="2380"/>
        <v>1210183</v>
      </c>
      <c r="AW152" s="269" t="str">
        <f t="shared" si="2381"/>
        <v>CUMPLE</v>
      </c>
      <c r="AX152" s="268">
        <f t="shared" si="2551"/>
        <v>1282669</v>
      </c>
      <c r="AY152" s="270">
        <f t="shared" si="2383"/>
        <v>1282669</v>
      </c>
      <c r="AZ152" s="266">
        <f t="shared" si="2384"/>
        <v>1</v>
      </c>
      <c r="BA152" s="439">
        <v>979621</v>
      </c>
      <c r="BB152" s="268">
        <f t="shared" si="2385"/>
        <v>979621</v>
      </c>
      <c r="BC152" s="268">
        <f t="shared" si="2386"/>
        <v>1273507</v>
      </c>
      <c r="BD152" s="269" t="str">
        <f t="shared" si="2387"/>
        <v>CUMPLE</v>
      </c>
      <c r="BE152" s="268">
        <f t="shared" si="2552"/>
        <v>1349786</v>
      </c>
      <c r="BF152" s="270">
        <f t="shared" si="2389"/>
        <v>1349786</v>
      </c>
      <c r="BG152" s="266">
        <f t="shared" si="2390"/>
        <v>1</v>
      </c>
      <c r="BH152" s="196">
        <v>973133</v>
      </c>
      <c r="BI152" s="268">
        <f t="shared" si="2391"/>
        <v>973133</v>
      </c>
      <c r="BJ152" s="268">
        <f t="shared" si="2392"/>
        <v>1265073</v>
      </c>
      <c r="BK152" s="269" t="str">
        <f t="shared" si="2393"/>
        <v>CUMPLE</v>
      </c>
      <c r="BL152" s="268">
        <f t="shared" si="2553"/>
        <v>1340847</v>
      </c>
      <c r="BM152" s="270">
        <f t="shared" si="2395"/>
        <v>1340847</v>
      </c>
      <c r="BN152" s="266">
        <f t="shared" si="2396"/>
        <v>1</v>
      </c>
      <c r="BO152" s="196">
        <v>933999</v>
      </c>
      <c r="BP152" s="268">
        <f t="shared" si="2397"/>
        <v>933999</v>
      </c>
      <c r="BQ152" s="268">
        <f t="shared" si="2398"/>
        <v>1214199</v>
      </c>
      <c r="BR152" s="269" t="str">
        <f t="shared" si="2399"/>
        <v>CUMPLE</v>
      </c>
      <c r="BS152" s="268">
        <f t="shared" si="2554"/>
        <v>1286925</v>
      </c>
      <c r="BT152" s="270">
        <f t="shared" si="2401"/>
        <v>1286925</v>
      </c>
      <c r="BU152" s="266">
        <f t="shared" si="2402"/>
        <v>1</v>
      </c>
      <c r="BV152" s="441">
        <v>978384</v>
      </c>
      <c r="BW152" s="268">
        <f t="shared" si="2403"/>
        <v>978384</v>
      </c>
      <c r="BX152" s="268">
        <f t="shared" si="2404"/>
        <v>1271899</v>
      </c>
      <c r="BY152" s="269" t="str">
        <f t="shared" si="2405"/>
        <v>CUMPLE</v>
      </c>
      <c r="BZ152" s="268">
        <f t="shared" si="2555"/>
        <v>1348082</v>
      </c>
      <c r="CA152" s="270">
        <f t="shared" si="2407"/>
        <v>1348082</v>
      </c>
      <c r="CB152" s="266">
        <f t="shared" si="2408"/>
        <v>1</v>
      </c>
      <c r="CC152" s="267">
        <v>954596</v>
      </c>
      <c r="CD152" s="268">
        <f t="shared" si="2409"/>
        <v>954596</v>
      </c>
      <c r="CE152" s="268">
        <f t="shared" si="2410"/>
        <v>1240975</v>
      </c>
      <c r="CF152" s="269" t="str">
        <f t="shared" si="2411"/>
        <v>CUMPLE</v>
      </c>
      <c r="CG152" s="268">
        <f t="shared" si="2556"/>
        <v>1315305</v>
      </c>
      <c r="CH152" s="270">
        <f t="shared" si="2413"/>
        <v>1315305</v>
      </c>
      <c r="CI152" s="266">
        <f t="shared" si="2414"/>
        <v>1</v>
      </c>
      <c r="CJ152" s="267">
        <v>984461</v>
      </c>
      <c r="CK152" s="268">
        <f t="shared" si="2415"/>
        <v>984461</v>
      </c>
      <c r="CL152" s="268">
        <f t="shared" si="2416"/>
        <v>1279799</v>
      </c>
      <c r="CM152" s="269" t="str">
        <f t="shared" si="2417"/>
        <v>CUMPLE</v>
      </c>
      <c r="CN152" s="268">
        <f t="shared" si="2557"/>
        <v>1356455</v>
      </c>
      <c r="CO152" s="270">
        <f t="shared" si="2419"/>
        <v>1356455</v>
      </c>
      <c r="CP152" s="266">
        <f t="shared" si="2420"/>
        <v>1</v>
      </c>
      <c r="CQ152" s="267">
        <v>972310</v>
      </c>
      <c r="CR152" s="268">
        <f t="shared" si="2421"/>
        <v>972310</v>
      </c>
      <c r="CS152" s="268">
        <f t="shared" si="2422"/>
        <v>1264003</v>
      </c>
      <c r="CT152" s="269" t="str">
        <f t="shared" si="2423"/>
        <v>CUMPLE</v>
      </c>
      <c r="CU152" s="268">
        <f t="shared" si="2558"/>
        <v>1339713</v>
      </c>
      <c r="CV152" s="270">
        <f t="shared" si="2425"/>
        <v>1339713</v>
      </c>
      <c r="CW152" s="266">
        <f t="shared" si="2426"/>
        <v>1</v>
      </c>
      <c r="CX152" s="196">
        <v>978279</v>
      </c>
      <c r="CY152" s="268">
        <f t="shared" si="2427"/>
        <v>978279</v>
      </c>
      <c r="CZ152" s="268">
        <f t="shared" si="2428"/>
        <v>1271763</v>
      </c>
      <c r="DA152" s="269" t="str">
        <f t="shared" si="2429"/>
        <v>CUMPLE</v>
      </c>
      <c r="DB152" s="268">
        <f t="shared" si="2559"/>
        <v>1347937</v>
      </c>
      <c r="DC152" s="270">
        <f t="shared" si="2431"/>
        <v>1347937</v>
      </c>
      <c r="DD152" s="266">
        <f t="shared" si="2432"/>
        <v>1</v>
      </c>
      <c r="DE152" s="267">
        <v>950273</v>
      </c>
      <c r="DF152" s="268">
        <f t="shared" si="2433"/>
        <v>950273</v>
      </c>
      <c r="DG152" s="268">
        <f t="shared" si="2434"/>
        <v>1235355</v>
      </c>
      <c r="DH152" s="269" t="str">
        <f t="shared" si="2435"/>
        <v>CUMPLE</v>
      </c>
      <c r="DI152" s="268">
        <f t="shared" si="2560"/>
        <v>1309349</v>
      </c>
      <c r="DJ152" s="270">
        <f t="shared" si="2437"/>
        <v>1309349</v>
      </c>
      <c r="DK152" s="266">
        <f t="shared" si="2438"/>
        <v>1</v>
      </c>
      <c r="DL152" s="267">
        <v>975193</v>
      </c>
      <c r="DM152" s="268">
        <f t="shared" si="2439"/>
        <v>975193</v>
      </c>
      <c r="DN152" s="268">
        <f t="shared" si="2440"/>
        <v>1267751</v>
      </c>
      <c r="DO152" s="269" t="str">
        <f t="shared" si="2441"/>
        <v>CUMPLE</v>
      </c>
      <c r="DP152" s="268">
        <f t="shared" si="2561"/>
        <v>1343685</v>
      </c>
      <c r="DQ152" s="270">
        <f t="shared" si="2443"/>
        <v>1343685</v>
      </c>
      <c r="DR152" s="356">
        <f t="shared" si="2444"/>
        <v>1</v>
      </c>
      <c r="DS152" s="357"/>
      <c r="DT152" s="358">
        <f t="shared" si="2445"/>
        <v>0</v>
      </c>
      <c r="DU152" s="358">
        <f t="shared" si="2446"/>
        <v>0</v>
      </c>
      <c r="DV152" s="359" t="str">
        <f t="shared" si="2447"/>
        <v>CUMPLE</v>
      </c>
      <c r="DW152" s="358">
        <f t="shared" si="2562"/>
        <v>0</v>
      </c>
      <c r="DX152" s="360">
        <f t="shared" si="2449"/>
        <v>0</v>
      </c>
      <c r="DY152" s="356">
        <f t="shared" si="2450"/>
        <v>1</v>
      </c>
      <c r="DZ152" s="357"/>
      <c r="EA152" s="358">
        <f t="shared" si="2451"/>
        <v>0</v>
      </c>
      <c r="EB152" s="358">
        <f t="shared" si="2452"/>
        <v>0</v>
      </c>
      <c r="EC152" s="359" t="str">
        <f t="shared" si="2453"/>
        <v>CUMPLE</v>
      </c>
      <c r="ED152" s="358">
        <f t="shared" si="2563"/>
        <v>0</v>
      </c>
      <c r="EE152" s="360">
        <f t="shared" si="2455"/>
        <v>0</v>
      </c>
      <c r="EF152" s="266">
        <f t="shared" si="2456"/>
        <v>1</v>
      </c>
      <c r="EG152" s="267">
        <v>949140</v>
      </c>
      <c r="EH152" s="268">
        <f t="shared" si="2457"/>
        <v>949140</v>
      </c>
      <c r="EI152" s="268">
        <f t="shared" si="2458"/>
        <v>1233882</v>
      </c>
      <c r="EJ152" s="269" t="str">
        <f t="shared" si="2459"/>
        <v>CUMPLE</v>
      </c>
      <c r="EK152" s="268">
        <f t="shared" si="2564"/>
        <v>1307788</v>
      </c>
      <c r="EL152" s="270">
        <f t="shared" si="2461"/>
        <v>1307788</v>
      </c>
      <c r="EM152" s="356">
        <f t="shared" si="2462"/>
        <v>1</v>
      </c>
      <c r="EN152" s="357"/>
      <c r="EO152" s="358">
        <f t="shared" si="2463"/>
        <v>0</v>
      </c>
      <c r="EP152" s="358">
        <f t="shared" si="2464"/>
        <v>0</v>
      </c>
      <c r="EQ152" s="359" t="str">
        <f t="shared" si="2465"/>
        <v>CUMPLE</v>
      </c>
      <c r="ER152" s="358">
        <f t="shared" si="2565"/>
        <v>0</v>
      </c>
      <c r="ES152" s="360">
        <f t="shared" si="2467"/>
        <v>0</v>
      </c>
      <c r="ET152" s="266">
        <f t="shared" si="2468"/>
        <v>1</v>
      </c>
      <c r="EU152" s="267">
        <v>998878</v>
      </c>
      <c r="EV152" s="268">
        <f t="shared" si="2469"/>
        <v>998878</v>
      </c>
      <c r="EW152" s="268">
        <f t="shared" si="2470"/>
        <v>1298541</v>
      </c>
      <c r="EX152" s="269" t="str">
        <f t="shared" si="2471"/>
        <v>CUMPLE</v>
      </c>
      <c r="EY152" s="268">
        <f t="shared" si="2566"/>
        <v>1376320</v>
      </c>
      <c r="EZ152" s="270">
        <f t="shared" si="2473"/>
        <v>1376320</v>
      </c>
      <c r="FA152" s="266">
        <f t="shared" si="2474"/>
        <v>1</v>
      </c>
      <c r="FB152" s="196">
        <v>976944</v>
      </c>
      <c r="FC152" s="268">
        <f t="shared" si="2475"/>
        <v>976944</v>
      </c>
      <c r="FD152" s="268">
        <f t="shared" si="2476"/>
        <v>1270027</v>
      </c>
      <c r="FE152" s="269" t="str">
        <f t="shared" si="2477"/>
        <v>CUMPLE</v>
      </c>
      <c r="FF152" s="268">
        <f t="shared" si="2567"/>
        <v>1346098</v>
      </c>
      <c r="FG152" s="270">
        <f t="shared" si="2479"/>
        <v>1346098</v>
      </c>
      <c r="FH152" s="266">
        <f t="shared" si="2480"/>
        <v>1</v>
      </c>
      <c r="FI152" s="267">
        <v>960407</v>
      </c>
      <c r="FJ152" s="268">
        <f t="shared" si="2481"/>
        <v>960407</v>
      </c>
      <c r="FK152" s="268">
        <f t="shared" si="2482"/>
        <v>1248529</v>
      </c>
      <c r="FL152" s="269" t="str">
        <f t="shared" si="2483"/>
        <v>CUMPLE</v>
      </c>
      <c r="FM152" s="268">
        <f t="shared" si="2568"/>
        <v>1323312</v>
      </c>
      <c r="FN152" s="270">
        <f t="shared" si="2485"/>
        <v>1323312</v>
      </c>
      <c r="FO152" s="266">
        <f t="shared" si="2486"/>
        <v>1</v>
      </c>
      <c r="FP152" s="267" t="s">
        <v>932</v>
      </c>
      <c r="FQ152" s="268">
        <f t="shared" si="2487"/>
        <v>952805</v>
      </c>
      <c r="FR152" s="268">
        <f t="shared" si="2488"/>
        <v>1238647</v>
      </c>
      <c r="FS152" s="269" t="str">
        <f t="shared" si="2489"/>
        <v>CUMPLE</v>
      </c>
      <c r="FT152" s="268">
        <f t="shared" si="2569"/>
        <v>1312838</v>
      </c>
      <c r="FU152" s="270">
        <f t="shared" si="2491"/>
        <v>1312838</v>
      </c>
      <c r="FV152" s="266">
        <f t="shared" si="2492"/>
        <v>1</v>
      </c>
      <c r="FW152" s="267">
        <v>968706</v>
      </c>
      <c r="FX152" s="268">
        <f t="shared" si="2493"/>
        <v>968706</v>
      </c>
      <c r="FY152" s="268">
        <f t="shared" si="2494"/>
        <v>1259318</v>
      </c>
      <c r="FZ152" s="269" t="str">
        <f t="shared" si="2495"/>
        <v>CUMPLE</v>
      </c>
      <c r="GA152" s="268">
        <f t="shared" si="2570"/>
        <v>1334747</v>
      </c>
      <c r="GB152" s="270">
        <f t="shared" si="2497"/>
        <v>1334747</v>
      </c>
      <c r="GC152" s="356">
        <f t="shared" si="2498"/>
        <v>1</v>
      </c>
      <c r="GD152" s="357"/>
      <c r="GE152" s="358">
        <f t="shared" si="2499"/>
        <v>0</v>
      </c>
      <c r="GF152" s="358">
        <f t="shared" si="2500"/>
        <v>0</v>
      </c>
      <c r="GG152" s="359" t="str">
        <f t="shared" si="2501"/>
        <v>CUMPLE</v>
      </c>
      <c r="GH152" s="358">
        <f t="shared" si="2571"/>
        <v>0</v>
      </c>
      <c r="GI152" s="360">
        <f t="shared" si="2503"/>
        <v>0</v>
      </c>
      <c r="GJ152" s="266">
        <f t="shared" si="2504"/>
        <v>1</v>
      </c>
      <c r="GK152" s="196">
        <v>979765</v>
      </c>
      <c r="GL152" s="268">
        <f t="shared" si="2505"/>
        <v>979765</v>
      </c>
      <c r="GM152" s="268">
        <f t="shared" si="2506"/>
        <v>1273695</v>
      </c>
      <c r="GN152" s="269" t="str">
        <f t="shared" si="2507"/>
        <v>CUMPLE</v>
      </c>
      <c r="GO152" s="268">
        <f t="shared" si="2572"/>
        <v>1349985</v>
      </c>
      <c r="GP152" s="270">
        <f t="shared" si="2509"/>
        <v>1349985</v>
      </c>
      <c r="GQ152" s="266">
        <f t="shared" si="2510"/>
        <v>1</v>
      </c>
      <c r="GR152" s="407">
        <v>981784</v>
      </c>
      <c r="GS152" s="268">
        <f t="shared" si="2511"/>
        <v>981784</v>
      </c>
      <c r="GT152" s="268">
        <f t="shared" si="2512"/>
        <v>1276319</v>
      </c>
      <c r="GU152" s="269" t="str">
        <f t="shared" si="2513"/>
        <v>CUMPLE</v>
      </c>
      <c r="GV152" s="268">
        <f t="shared" si="2573"/>
        <v>1352767</v>
      </c>
      <c r="GW152" s="270">
        <f t="shared" si="2515"/>
        <v>1352767</v>
      </c>
      <c r="GX152" s="356">
        <f t="shared" si="2516"/>
        <v>1</v>
      </c>
      <c r="GY152" s="357"/>
      <c r="GZ152" s="358">
        <f t="shared" si="2517"/>
        <v>0</v>
      </c>
      <c r="HA152" s="358">
        <f t="shared" si="2518"/>
        <v>0</v>
      </c>
      <c r="HB152" s="359" t="str">
        <f t="shared" si="2519"/>
        <v>CUMPLE</v>
      </c>
      <c r="HC152" s="358">
        <f t="shared" si="2574"/>
        <v>0</v>
      </c>
      <c r="HD152" s="360">
        <f t="shared" si="2521"/>
        <v>0</v>
      </c>
      <c r="HE152" s="266">
        <f t="shared" si="2522"/>
        <v>1</v>
      </c>
      <c r="HF152" s="411">
        <v>971496</v>
      </c>
      <c r="HG152" s="268">
        <f t="shared" si="2523"/>
        <v>971496</v>
      </c>
      <c r="HH152" s="268">
        <f t="shared" si="2524"/>
        <v>1262945</v>
      </c>
      <c r="HI152" s="269" t="str">
        <f t="shared" si="2525"/>
        <v>CUMPLE</v>
      </c>
      <c r="HJ152" s="268">
        <f t="shared" si="2575"/>
        <v>1338591</v>
      </c>
      <c r="HK152" s="270">
        <f t="shared" si="2527"/>
        <v>1338591</v>
      </c>
      <c r="HL152" s="266">
        <f t="shared" si="2528"/>
        <v>1</v>
      </c>
      <c r="HM152" s="417">
        <v>979621</v>
      </c>
      <c r="HN152" s="268">
        <f t="shared" si="2529"/>
        <v>979621</v>
      </c>
      <c r="HO152" s="268">
        <f t="shared" si="2530"/>
        <v>1273507</v>
      </c>
      <c r="HP152" s="269" t="str">
        <f t="shared" si="2531"/>
        <v>CUMPLE</v>
      </c>
      <c r="HQ152" s="268">
        <f t="shared" si="2576"/>
        <v>1349786</v>
      </c>
      <c r="HR152" s="270">
        <f t="shared" si="2533"/>
        <v>1349786</v>
      </c>
      <c r="HS152" s="266">
        <f t="shared" si="2534"/>
        <v>1</v>
      </c>
      <c r="HT152" s="196">
        <v>975739</v>
      </c>
      <c r="HU152" s="268">
        <f t="shared" si="2535"/>
        <v>975739</v>
      </c>
      <c r="HV152" s="268">
        <f t="shared" si="2536"/>
        <v>1268461</v>
      </c>
      <c r="HW152" s="269" t="str">
        <f t="shared" si="2537"/>
        <v>CUMPLE</v>
      </c>
      <c r="HX152" s="268">
        <f t="shared" si="2577"/>
        <v>1344438</v>
      </c>
      <c r="HY152" s="270">
        <f t="shared" si="2539"/>
        <v>1344438</v>
      </c>
      <c r="HZ152" s="356">
        <f t="shared" si="2540"/>
        <v>1</v>
      </c>
      <c r="IA152" s="357"/>
      <c r="IB152" s="358">
        <f t="shared" si="2541"/>
        <v>0</v>
      </c>
      <c r="IC152" s="358">
        <f t="shared" si="2542"/>
        <v>0</v>
      </c>
      <c r="ID152" s="359" t="str">
        <f t="shared" si="2543"/>
        <v>CUMPLE</v>
      </c>
      <c r="IE152" s="358">
        <f t="shared" si="2578"/>
        <v>0</v>
      </c>
      <c r="IF152" s="360">
        <f t="shared" si="2545"/>
        <v>0</v>
      </c>
    </row>
    <row r="153" spans="1:240" ht="30" customHeight="1" x14ac:dyDescent="0.3">
      <c r="A153" s="174"/>
      <c r="B153" s="192">
        <v>11.0470000000001</v>
      </c>
      <c r="C153" s="193">
        <v>15813</v>
      </c>
      <c r="D153" s="194" t="s">
        <v>757</v>
      </c>
      <c r="E153" s="193" t="s">
        <v>629</v>
      </c>
      <c r="F153" s="195">
        <v>1</v>
      </c>
      <c r="G153" s="196">
        <v>4407739</v>
      </c>
      <c r="H153" s="197">
        <f t="shared" si="2350"/>
        <v>5730061</v>
      </c>
      <c r="J153" s="356">
        <f t="shared" si="2351"/>
        <v>1</v>
      </c>
      <c r="K153" s="357"/>
      <c r="L153" s="358">
        <f t="shared" si="1732"/>
        <v>0</v>
      </c>
      <c r="M153" s="358">
        <f t="shared" si="1733"/>
        <v>0</v>
      </c>
      <c r="N153" s="359" t="str">
        <f t="shared" si="2352"/>
        <v>CUMPLE</v>
      </c>
      <c r="O153" s="358">
        <f t="shared" si="2546"/>
        <v>0</v>
      </c>
      <c r="P153" s="360">
        <f t="shared" si="1736"/>
        <v>0</v>
      </c>
      <c r="Q153" s="266">
        <f t="shared" si="2354"/>
        <v>1</v>
      </c>
      <c r="R153" s="267">
        <v>4124566</v>
      </c>
      <c r="S153" s="268">
        <f t="shared" si="2355"/>
        <v>4124566</v>
      </c>
      <c r="T153" s="268">
        <f t="shared" si="2356"/>
        <v>5361936</v>
      </c>
      <c r="U153" s="269" t="str">
        <f t="shared" si="2357"/>
        <v>CUMPLE</v>
      </c>
      <c r="V153" s="268">
        <f t="shared" si="2547"/>
        <v>5683099</v>
      </c>
      <c r="W153" s="270">
        <f t="shared" si="2359"/>
        <v>5683099</v>
      </c>
      <c r="X153" s="266">
        <f t="shared" si="2360"/>
        <v>1</v>
      </c>
      <c r="Y153" s="267">
        <v>4407700</v>
      </c>
      <c r="Z153" s="268">
        <f t="shared" si="2361"/>
        <v>4407700</v>
      </c>
      <c r="AA153" s="268">
        <f t="shared" si="2362"/>
        <v>5730010</v>
      </c>
      <c r="AB153" s="269" t="str">
        <f t="shared" si="2363"/>
        <v>CUMPLE</v>
      </c>
      <c r="AC153" s="268">
        <f t="shared" si="2548"/>
        <v>6073220</v>
      </c>
      <c r="AD153" s="270">
        <f t="shared" si="2365"/>
        <v>6073220</v>
      </c>
      <c r="AE153" s="266">
        <f t="shared" si="2366"/>
        <v>1</v>
      </c>
      <c r="AF153" s="267">
        <v>4081566</v>
      </c>
      <c r="AG153" s="268">
        <f t="shared" si="2367"/>
        <v>4081566</v>
      </c>
      <c r="AH153" s="268">
        <f t="shared" si="2368"/>
        <v>5306036</v>
      </c>
      <c r="AI153" s="269" t="str">
        <f t="shared" si="2369"/>
        <v>CUMPLE</v>
      </c>
      <c r="AJ153" s="268">
        <f t="shared" si="2549"/>
        <v>5623851</v>
      </c>
      <c r="AK153" s="270">
        <f t="shared" si="2371"/>
        <v>5623851</v>
      </c>
      <c r="AL153" s="356">
        <f t="shared" si="2372"/>
        <v>1</v>
      </c>
      <c r="AM153" s="357"/>
      <c r="AN153" s="358">
        <f t="shared" si="2373"/>
        <v>0</v>
      </c>
      <c r="AO153" s="358">
        <f t="shared" si="2374"/>
        <v>0</v>
      </c>
      <c r="AP153" s="359" t="str">
        <f t="shared" si="2375"/>
        <v>CUMPLE</v>
      </c>
      <c r="AQ153" s="358">
        <f t="shared" si="2550"/>
        <v>0</v>
      </c>
      <c r="AR153" s="360">
        <f t="shared" si="2377"/>
        <v>0</v>
      </c>
      <c r="AS153" s="266">
        <f t="shared" si="2378"/>
        <v>1</v>
      </c>
      <c r="AT153" s="434">
        <v>3984593</v>
      </c>
      <c r="AU153" s="268">
        <f t="shared" si="2379"/>
        <v>3984593</v>
      </c>
      <c r="AV153" s="268">
        <f t="shared" si="2380"/>
        <v>5179971</v>
      </c>
      <c r="AW153" s="269" t="str">
        <f t="shared" si="2381"/>
        <v>CUMPLE</v>
      </c>
      <c r="AX153" s="268">
        <f t="shared" si="2551"/>
        <v>5490235</v>
      </c>
      <c r="AY153" s="270">
        <f t="shared" si="2383"/>
        <v>5490235</v>
      </c>
      <c r="AZ153" s="266">
        <f t="shared" si="2384"/>
        <v>1</v>
      </c>
      <c r="BA153" s="439">
        <v>4193082</v>
      </c>
      <c r="BB153" s="268">
        <f t="shared" si="2385"/>
        <v>4193082</v>
      </c>
      <c r="BC153" s="268">
        <f t="shared" si="2386"/>
        <v>5451007</v>
      </c>
      <c r="BD153" s="269" t="str">
        <f t="shared" si="2387"/>
        <v>CUMPLE</v>
      </c>
      <c r="BE153" s="268">
        <f t="shared" si="2552"/>
        <v>5777505</v>
      </c>
      <c r="BF153" s="270">
        <f t="shared" si="2389"/>
        <v>5777505</v>
      </c>
      <c r="BG153" s="266">
        <f t="shared" si="2390"/>
        <v>1</v>
      </c>
      <c r="BH153" s="196">
        <v>4165312</v>
      </c>
      <c r="BI153" s="268">
        <f t="shared" si="2391"/>
        <v>4165312</v>
      </c>
      <c r="BJ153" s="268">
        <f t="shared" si="2392"/>
        <v>5414906</v>
      </c>
      <c r="BK153" s="269" t="str">
        <f t="shared" si="2393"/>
        <v>CUMPLE</v>
      </c>
      <c r="BL153" s="268">
        <f t="shared" si="2553"/>
        <v>5739242</v>
      </c>
      <c r="BM153" s="270">
        <f t="shared" si="2395"/>
        <v>5739242</v>
      </c>
      <c r="BN153" s="266">
        <f t="shared" si="2396"/>
        <v>1</v>
      </c>
      <c r="BO153" s="196">
        <v>3997816</v>
      </c>
      <c r="BP153" s="268">
        <f t="shared" si="2397"/>
        <v>3997816</v>
      </c>
      <c r="BQ153" s="268">
        <f t="shared" si="2398"/>
        <v>5197161</v>
      </c>
      <c r="BR153" s="269" t="str">
        <f t="shared" si="2399"/>
        <v>CUMPLE</v>
      </c>
      <c r="BS153" s="268">
        <f t="shared" si="2554"/>
        <v>5508455</v>
      </c>
      <c r="BT153" s="270">
        <f t="shared" si="2401"/>
        <v>5508455</v>
      </c>
      <c r="BU153" s="266">
        <f t="shared" si="2402"/>
        <v>1</v>
      </c>
      <c r="BV153" s="441">
        <v>4187787</v>
      </c>
      <c r="BW153" s="268">
        <f t="shared" si="2403"/>
        <v>4187787</v>
      </c>
      <c r="BX153" s="268">
        <f t="shared" si="2404"/>
        <v>5444123</v>
      </c>
      <c r="BY153" s="269" t="str">
        <f t="shared" si="2405"/>
        <v>CUMPLE</v>
      </c>
      <c r="BZ153" s="268">
        <f t="shared" si="2555"/>
        <v>5770209</v>
      </c>
      <c r="CA153" s="270">
        <f t="shared" si="2407"/>
        <v>5770209</v>
      </c>
      <c r="CB153" s="266">
        <f t="shared" si="2408"/>
        <v>1</v>
      </c>
      <c r="CC153" s="267">
        <v>4085972</v>
      </c>
      <c r="CD153" s="268">
        <f t="shared" si="2409"/>
        <v>4085972</v>
      </c>
      <c r="CE153" s="268">
        <f t="shared" si="2410"/>
        <v>5311764</v>
      </c>
      <c r="CF153" s="269" t="str">
        <f t="shared" si="2411"/>
        <v>CUMPLE</v>
      </c>
      <c r="CG153" s="268">
        <f t="shared" si="2556"/>
        <v>5629922</v>
      </c>
      <c r="CH153" s="270">
        <f t="shared" si="2413"/>
        <v>5629922</v>
      </c>
      <c r="CI153" s="266">
        <f t="shared" si="2414"/>
        <v>1</v>
      </c>
      <c r="CJ153" s="267">
        <v>4213798</v>
      </c>
      <c r="CK153" s="268">
        <f t="shared" si="2415"/>
        <v>4213798</v>
      </c>
      <c r="CL153" s="268">
        <f t="shared" si="2416"/>
        <v>5477937</v>
      </c>
      <c r="CM153" s="269" t="str">
        <f t="shared" si="2417"/>
        <v>CUMPLE</v>
      </c>
      <c r="CN153" s="268">
        <f t="shared" si="2557"/>
        <v>5806049</v>
      </c>
      <c r="CO153" s="270">
        <f t="shared" si="2419"/>
        <v>5806049</v>
      </c>
      <c r="CP153" s="266">
        <f t="shared" si="2420"/>
        <v>1</v>
      </c>
      <c r="CQ153" s="267">
        <v>4161787</v>
      </c>
      <c r="CR153" s="268">
        <f t="shared" si="2421"/>
        <v>4161787</v>
      </c>
      <c r="CS153" s="268">
        <f t="shared" si="2422"/>
        <v>5410323</v>
      </c>
      <c r="CT153" s="269" t="str">
        <f t="shared" si="2423"/>
        <v>CUMPLE</v>
      </c>
      <c r="CU153" s="268">
        <f t="shared" si="2558"/>
        <v>5734385</v>
      </c>
      <c r="CV153" s="270">
        <f t="shared" si="2425"/>
        <v>5734385</v>
      </c>
      <c r="CW153" s="266">
        <f t="shared" si="2426"/>
        <v>1</v>
      </c>
      <c r="CX153" s="196">
        <v>4187349</v>
      </c>
      <c r="CY153" s="268">
        <f t="shared" si="2427"/>
        <v>4187349</v>
      </c>
      <c r="CZ153" s="268">
        <f t="shared" si="2428"/>
        <v>5443554</v>
      </c>
      <c r="DA153" s="269" t="str">
        <f t="shared" si="2429"/>
        <v>CUMPLE</v>
      </c>
      <c r="DB153" s="268">
        <f t="shared" si="2559"/>
        <v>5769606</v>
      </c>
      <c r="DC153" s="270">
        <f t="shared" si="2431"/>
        <v>5769606</v>
      </c>
      <c r="DD153" s="266">
        <f t="shared" si="2432"/>
        <v>1</v>
      </c>
      <c r="DE153" s="267">
        <v>4067462</v>
      </c>
      <c r="DF153" s="268">
        <f t="shared" si="2433"/>
        <v>4067462</v>
      </c>
      <c r="DG153" s="268">
        <f t="shared" si="2434"/>
        <v>5287701</v>
      </c>
      <c r="DH153" s="269" t="str">
        <f t="shared" si="2435"/>
        <v>CUMPLE</v>
      </c>
      <c r="DI153" s="268">
        <f t="shared" si="2560"/>
        <v>5604418</v>
      </c>
      <c r="DJ153" s="270">
        <f t="shared" si="2437"/>
        <v>5604418</v>
      </c>
      <c r="DK153" s="266">
        <f t="shared" si="2438"/>
        <v>1</v>
      </c>
      <c r="DL153" s="267">
        <v>4174129</v>
      </c>
      <c r="DM153" s="268">
        <f t="shared" si="2439"/>
        <v>4174129</v>
      </c>
      <c r="DN153" s="268">
        <f t="shared" si="2440"/>
        <v>5426368</v>
      </c>
      <c r="DO153" s="269" t="str">
        <f t="shared" si="2441"/>
        <v>CUMPLE</v>
      </c>
      <c r="DP153" s="268">
        <f t="shared" si="2561"/>
        <v>5751390</v>
      </c>
      <c r="DQ153" s="270">
        <f t="shared" si="2443"/>
        <v>5751390</v>
      </c>
      <c r="DR153" s="356">
        <f t="shared" si="2444"/>
        <v>1</v>
      </c>
      <c r="DS153" s="357"/>
      <c r="DT153" s="358">
        <f t="shared" si="2445"/>
        <v>0</v>
      </c>
      <c r="DU153" s="358">
        <f t="shared" si="2446"/>
        <v>0</v>
      </c>
      <c r="DV153" s="359" t="str">
        <f t="shared" si="2447"/>
        <v>CUMPLE</v>
      </c>
      <c r="DW153" s="358">
        <f t="shared" si="2562"/>
        <v>0</v>
      </c>
      <c r="DX153" s="360">
        <f t="shared" si="2449"/>
        <v>0</v>
      </c>
      <c r="DY153" s="356">
        <f t="shared" si="2450"/>
        <v>1</v>
      </c>
      <c r="DZ153" s="357"/>
      <c r="EA153" s="358">
        <f t="shared" si="2451"/>
        <v>0</v>
      </c>
      <c r="EB153" s="358">
        <f t="shared" si="2452"/>
        <v>0</v>
      </c>
      <c r="EC153" s="359" t="str">
        <f t="shared" si="2453"/>
        <v>CUMPLE</v>
      </c>
      <c r="ED153" s="358">
        <f t="shared" si="2563"/>
        <v>0</v>
      </c>
      <c r="EE153" s="360">
        <f t="shared" si="2455"/>
        <v>0</v>
      </c>
      <c r="EF153" s="266">
        <f t="shared" si="2456"/>
        <v>1</v>
      </c>
      <c r="EG153" s="267">
        <v>4062613</v>
      </c>
      <c r="EH153" s="268">
        <f t="shared" si="2457"/>
        <v>4062613</v>
      </c>
      <c r="EI153" s="268">
        <f t="shared" si="2458"/>
        <v>5281397</v>
      </c>
      <c r="EJ153" s="269" t="str">
        <f t="shared" si="2459"/>
        <v>CUMPLE</v>
      </c>
      <c r="EK153" s="268">
        <f t="shared" si="2564"/>
        <v>5597736</v>
      </c>
      <c r="EL153" s="270">
        <f t="shared" si="2461"/>
        <v>5597736</v>
      </c>
      <c r="EM153" s="356">
        <f t="shared" si="2462"/>
        <v>1</v>
      </c>
      <c r="EN153" s="357"/>
      <c r="EO153" s="358">
        <f t="shared" si="2463"/>
        <v>0</v>
      </c>
      <c r="EP153" s="358">
        <f t="shared" si="2464"/>
        <v>0</v>
      </c>
      <c r="EQ153" s="359" t="str">
        <f t="shared" si="2465"/>
        <v>CUMPLE</v>
      </c>
      <c r="ER153" s="358">
        <f t="shared" si="2565"/>
        <v>0</v>
      </c>
      <c r="ES153" s="360">
        <f t="shared" si="2467"/>
        <v>0</v>
      </c>
      <c r="ET153" s="266">
        <f t="shared" si="2468"/>
        <v>1</v>
      </c>
      <c r="EU153" s="267">
        <v>4275507</v>
      </c>
      <c r="EV153" s="268">
        <f t="shared" si="2469"/>
        <v>4275507</v>
      </c>
      <c r="EW153" s="268">
        <f t="shared" si="2470"/>
        <v>5558159</v>
      </c>
      <c r="EX153" s="269" t="str">
        <f t="shared" si="2471"/>
        <v>CUMPLE</v>
      </c>
      <c r="EY153" s="268">
        <f t="shared" si="2566"/>
        <v>5891076</v>
      </c>
      <c r="EZ153" s="270">
        <f t="shared" si="2473"/>
        <v>5891076</v>
      </c>
      <c r="FA153" s="266">
        <f t="shared" si="2474"/>
        <v>1</v>
      </c>
      <c r="FB153" s="196">
        <v>4181622</v>
      </c>
      <c r="FC153" s="268">
        <f t="shared" si="2475"/>
        <v>4181622</v>
      </c>
      <c r="FD153" s="268">
        <f t="shared" si="2476"/>
        <v>5436109</v>
      </c>
      <c r="FE153" s="269" t="str">
        <f t="shared" si="2477"/>
        <v>CUMPLE</v>
      </c>
      <c r="FF153" s="268">
        <f t="shared" si="2567"/>
        <v>5761715</v>
      </c>
      <c r="FG153" s="270">
        <f t="shared" si="2479"/>
        <v>5761715</v>
      </c>
      <c r="FH153" s="266">
        <f t="shared" si="2480"/>
        <v>1</v>
      </c>
      <c r="FI153" s="267">
        <v>4110839</v>
      </c>
      <c r="FJ153" s="268">
        <f t="shared" si="2481"/>
        <v>4110839</v>
      </c>
      <c r="FK153" s="268">
        <f t="shared" si="2482"/>
        <v>5344091</v>
      </c>
      <c r="FL153" s="269" t="str">
        <f t="shared" si="2483"/>
        <v>CUMPLE</v>
      </c>
      <c r="FM153" s="268">
        <f t="shared" si="2568"/>
        <v>5664185</v>
      </c>
      <c r="FN153" s="270">
        <f t="shared" si="2485"/>
        <v>5664185</v>
      </c>
      <c r="FO153" s="266">
        <f t="shared" si="2486"/>
        <v>1</v>
      </c>
      <c r="FP153" s="267" t="s">
        <v>933</v>
      </c>
      <c r="FQ153" s="268">
        <f t="shared" si="2487"/>
        <v>4078302</v>
      </c>
      <c r="FR153" s="268">
        <f t="shared" si="2488"/>
        <v>5301793</v>
      </c>
      <c r="FS153" s="269" t="str">
        <f t="shared" si="2489"/>
        <v>CUMPLE</v>
      </c>
      <c r="FT153" s="268">
        <f t="shared" si="2569"/>
        <v>5619354</v>
      </c>
      <c r="FU153" s="270">
        <f t="shared" si="2491"/>
        <v>5619354</v>
      </c>
      <c r="FV153" s="266">
        <f t="shared" si="2492"/>
        <v>1</v>
      </c>
      <c r="FW153" s="267">
        <v>4146360</v>
      </c>
      <c r="FX153" s="268">
        <f t="shared" si="2493"/>
        <v>4146360</v>
      </c>
      <c r="FY153" s="268">
        <f t="shared" si="2494"/>
        <v>5390268</v>
      </c>
      <c r="FZ153" s="269" t="str">
        <f t="shared" si="2495"/>
        <v>CUMPLE</v>
      </c>
      <c r="GA153" s="268">
        <f t="shared" si="2570"/>
        <v>5713128</v>
      </c>
      <c r="GB153" s="270">
        <f t="shared" si="2497"/>
        <v>5713128</v>
      </c>
      <c r="GC153" s="356">
        <f t="shared" si="2498"/>
        <v>1</v>
      </c>
      <c r="GD153" s="357"/>
      <c r="GE153" s="358">
        <f t="shared" si="2499"/>
        <v>0</v>
      </c>
      <c r="GF153" s="358">
        <f t="shared" si="2500"/>
        <v>0</v>
      </c>
      <c r="GG153" s="359" t="str">
        <f t="shared" si="2501"/>
        <v>CUMPLE</v>
      </c>
      <c r="GH153" s="358">
        <f t="shared" si="2571"/>
        <v>0</v>
      </c>
      <c r="GI153" s="360">
        <f t="shared" si="2503"/>
        <v>0</v>
      </c>
      <c r="GJ153" s="266">
        <f t="shared" si="2504"/>
        <v>1</v>
      </c>
      <c r="GK153" s="196">
        <v>4193699</v>
      </c>
      <c r="GL153" s="268">
        <f t="shared" si="2505"/>
        <v>4193699</v>
      </c>
      <c r="GM153" s="268">
        <f t="shared" si="2506"/>
        <v>5451809</v>
      </c>
      <c r="GN153" s="269" t="str">
        <f t="shared" si="2507"/>
        <v>CUMPLE</v>
      </c>
      <c r="GO153" s="268">
        <f t="shared" si="2572"/>
        <v>5778355</v>
      </c>
      <c r="GP153" s="270">
        <f t="shared" si="2509"/>
        <v>5778355</v>
      </c>
      <c r="GQ153" s="266">
        <f t="shared" si="2510"/>
        <v>1</v>
      </c>
      <c r="GR153" s="407">
        <v>4202338</v>
      </c>
      <c r="GS153" s="268">
        <f t="shared" si="2511"/>
        <v>4202338</v>
      </c>
      <c r="GT153" s="268">
        <f t="shared" si="2512"/>
        <v>5463039</v>
      </c>
      <c r="GU153" s="269" t="str">
        <f t="shared" si="2513"/>
        <v>CUMPLE</v>
      </c>
      <c r="GV153" s="268">
        <f t="shared" si="2573"/>
        <v>5790259</v>
      </c>
      <c r="GW153" s="270">
        <f t="shared" si="2515"/>
        <v>5790259</v>
      </c>
      <c r="GX153" s="356">
        <f t="shared" si="2516"/>
        <v>1</v>
      </c>
      <c r="GY153" s="357"/>
      <c r="GZ153" s="358">
        <f t="shared" si="2517"/>
        <v>0</v>
      </c>
      <c r="HA153" s="358">
        <f t="shared" si="2518"/>
        <v>0</v>
      </c>
      <c r="HB153" s="359" t="str">
        <f t="shared" si="2519"/>
        <v>CUMPLE</v>
      </c>
      <c r="HC153" s="358">
        <f t="shared" si="2574"/>
        <v>0</v>
      </c>
      <c r="HD153" s="360">
        <f t="shared" si="2521"/>
        <v>0</v>
      </c>
      <c r="HE153" s="266">
        <f t="shared" si="2522"/>
        <v>1</v>
      </c>
      <c r="HF153" s="411">
        <v>4158305</v>
      </c>
      <c r="HG153" s="268">
        <f t="shared" si="2523"/>
        <v>4158305</v>
      </c>
      <c r="HH153" s="268">
        <f t="shared" si="2524"/>
        <v>5405797</v>
      </c>
      <c r="HI153" s="269" t="str">
        <f t="shared" si="2525"/>
        <v>CUMPLE</v>
      </c>
      <c r="HJ153" s="268">
        <f t="shared" si="2575"/>
        <v>5729587</v>
      </c>
      <c r="HK153" s="270">
        <f t="shared" si="2527"/>
        <v>5729587</v>
      </c>
      <c r="HL153" s="266">
        <f t="shared" si="2528"/>
        <v>1</v>
      </c>
      <c r="HM153" s="417">
        <v>4193082</v>
      </c>
      <c r="HN153" s="268">
        <f t="shared" si="2529"/>
        <v>4193082</v>
      </c>
      <c r="HO153" s="268">
        <f t="shared" si="2530"/>
        <v>5451007</v>
      </c>
      <c r="HP153" s="269" t="str">
        <f t="shared" si="2531"/>
        <v>CUMPLE</v>
      </c>
      <c r="HQ153" s="268">
        <f t="shared" si="2576"/>
        <v>5777505</v>
      </c>
      <c r="HR153" s="270">
        <f t="shared" si="2533"/>
        <v>5777505</v>
      </c>
      <c r="HS153" s="266">
        <f t="shared" si="2534"/>
        <v>1</v>
      </c>
      <c r="HT153" s="196">
        <v>4176466</v>
      </c>
      <c r="HU153" s="268">
        <f t="shared" si="2535"/>
        <v>4176466</v>
      </c>
      <c r="HV153" s="268">
        <f t="shared" si="2536"/>
        <v>5429406</v>
      </c>
      <c r="HW153" s="269" t="str">
        <f t="shared" si="2537"/>
        <v>CUMPLE</v>
      </c>
      <c r="HX153" s="268">
        <f t="shared" si="2577"/>
        <v>5754611</v>
      </c>
      <c r="HY153" s="270">
        <f t="shared" si="2539"/>
        <v>5754611</v>
      </c>
      <c r="HZ153" s="356">
        <f t="shared" si="2540"/>
        <v>1</v>
      </c>
      <c r="IA153" s="357"/>
      <c r="IB153" s="358">
        <f t="shared" si="2541"/>
        <v>0</v>
      </c>
      <c r="IC153" s="358">
        <f t="shared" si="2542"/>
        <v>0</v>
      </c>
      <c r="ID153" s="359" t="str">
        <f t="shared" si="2543"/>
        <v>CUMPLE</v>
      </c>
      <c r="IE153" s="358">
        <f t="shared" si="2578"/>
        <v>0</v>
      </c>
      <c r="IF153" s="360">
        <f t="shared" si="2545"/>
        <v>0</v>
      </c>
    </row>
    <row r="154" spans="1:240" ht="30" customHeight="1" x14ac:dyDescent="0.3">
      <c r="A154" s="174"/>
      <c r="B154" s="192">
        <v>11.0480000000001</v>
      </c>
      <c r="C154" s="193">
        <v>16605</v>
      </c>
      <c r="D154" s="194" t="s">
        <v>758</v>
      </c>
      <c r="E154" s="193" t="s">
        <v>629</v>
      </c>
      <c r="F154" s="195">
        <v>8</v>
      </c>
      <c r="G154" s="196">
        <v>94218</v>
      </c>
      <c r="H154" s="197">
        <f t="shared" si="2350"/>
        <v>122483</v>
      </c>
      <c r="J154" s="356">
        <f t="shared" si="2351"/>
        <v>8</v>
      </c>
      <c r="K154" s="357"/>
      <c r="L154" s="358">
        <f t="shared" ref="L154:L171" si="2579">ROUND(K154,0)</f>
        <v>0</v>
      </c>
      <c r="M154" s="358">
        <f t="shared" ref="M154:M171" si="2580">ROUND(L154*(1+K$188),0)</f>
        <v>0</v>
      </c>
      <c r="N154" s="359" t="str">
        <f t="shared" si="2352"/>
        <v>CUMPLE</v>
      </c>
      <c r="O154" s="358">
        <f t="shared" si="2546"/>
        <v>0</v>
      </c>
      <c r="P154" s="360">
        <f t="shared" ref="P154:P171" si="2581">ROUND(O154*J154,0)</f>
        <v>0</v>
      </c>
      <c r="Q154" s="266">
        <f t="shared" si="2354"/>
        <v>8</v>
      </c>
      <c r="R154" s="267">
        <v>88165</v>
      </c>
      <c r="S154" s="268">
        <f t="shared" si="2355"/>
        <v>88165</v>
      </c>
      <c r="T154" s="268">
        <f t="shared" si="2356"/>
        <v>114615</v>
      </c>
      <c r="U154" s="269" t="str">
        <f t="shared" si="2357"/>
        <v>CUMPLE</v>
      </c>
      <c r="V154" s="268">
        <f t="shared" si="2547"/>
        <v>121480</v>
      </c>
      <c r="W154" s="270">
        <f t="shared" si="2359"/>
        <v>971840</v>
      </c>
      <c r="X154" s="266">
        <f t="shared" si="2360"/>
        <v>8</v>
      </c>
      <c r="Y154" s="267">
        <v>94200</v>
      </c>
      <c r="Z154" s="268">
        <f t="shared" si="2361"/>
        <v>94200</v>
      </c>
      <c r="AA154" s="268">
        <f t="shared" si="2362"/>
        <v>122460</v>
      </c>
      <c r="AB154" s="269" t="str">
        <f t="shared" si="2363"/>
        <v>CUMPLE</v>
      </c>
      <c r="AC154" s="268">
        <f t="shared" si="2548"/>
        <v>129795</v>
      </c>
      <c r="AD154" s="270">
        <f t="shared" si="2365"/>
        <v>1038360</v>
      </c>
      <c r="AE154" s="266">
        <f t="shared" si="2366"/>
        <v>8</v>
      </c>
      <c r="AF154" s="267">
        <v>87246</v>
      </c>
      <c r="AG154" s="268">
        <f t="shared" si="2367"/>
        <v>87246</v>
      </c>
      <c r="AH154" s="268">
        <f t="shared" si="2368"/>
        <v>113420</v>
      </c>
      <c r="AI154" s="269" t="str">
        <f t="shared" si="2369"/>
        <v>CUMPLE</v>
      </c>
      <c r="AJ154" s="268">
        <f t="shared" si="2549"/>
        <v>120213</v>
      </c>
      <c r="AK154" s="270">
        <f t="shared" si="2371"/>
        <v>961704</v>
      </c>
      <c r="AL154" s="356">
        <f t="shared" si="2372"/>
        <v>8</v>
      </c>
      <c r="AM154" s="357"/>
      <c r="AN154" s="358">
        <f t="shared" si="2373"/>
        <v>0</v>
      </c>
      <c r="AO154" s="358">
        <f t="shared" si="2374"/>
        <v>0</v>
      </c>
      <c r="AP154" s="359" t="str">
        <f t="shared" si="2375"/>
        <v>CUMPLE</v>
      </c>
      <c r="AQ154" s="358">
        <f t="shared" si="2550"/>
        <v>0</v>
      </c>
      <c r="AR154" s="360">
        <f t="shared" si="2377"/>
        <v>0</v>
      </c>
      <c r="AS154" s="266">
        <f t="shared" si="2378"/>
        <v>8</v>
      </c>
      <c r="AT154" s="434">
        <v>85170</v>
      </c>
      <c r="AU154" s="268">
        <f t="shared" si="2379"/>
        <v>85170</v>
      </c>
      <c r="AV154" s="268">
        <f t="shared" si="2380"/>
        <v>110721</v>
      </c>
      <c r="AW154" s="269" t="str">
        <f t="shared" si="2381"/>
        <v>CUMPLE</v>
      </c>
      <c r="AX154" s="268">
        <f t="shared" si="2551"/>
        <v>117353</v>
      </c>
      <c r="AY154" s="270">
        <f t="shared" si="2383"/>
        <v>938824</v>
      </c>
      <c r="AZ154" s="266">
        <f t="shared" si="2384"/>
        <v>8</v>
      </c>
      <c r="BA154" s="439">
        <v>89630</v>
      </c>
      <c r="BB154" s="268">
        <f t="shared" si="2385"/>
        <v>89630</v>
      </c>
      <c r="BC154" s="268">
        <f t="shared" si="2386"/>
        <v>116519</v>
      </c>
      <c r="BD154" s="269" t="str">
        <f t="shared" si="2387"/>
        <v>CUMPLE</v>
      </c>
      <c r="BE154" s="268">
        <f t="shared" si="2552"/>
        <v>123498</v>
      </c>
      <c r="BF154" s="270">
        <f t="shared" si="2389"/>
        <v>987984</v>
      </c>
      <c r="BG154" s="266">
        <f t="shared" si="2390"/>
        <v>8</v>
      </c>
      <c r="BH154" s="196">
        <v>89035</v>
      </c>
      <c r="BI154" s="268">
        <f t="shared" si="2391"/>
        <v>89035</v>
      </c>
      <c r="BJ154" s="268">
        <f t="shared" si="2392"/>
        <v>115746</v>
      </c>
      <c r="BK154" s="269" t="str">
        <f t="shared" si="2393"/>
        <v>CUMPLE</v>
      </c>
      <c r="BL154" s="268">
        <f t="shared" si="2553"/>
        <v>122678</v>
      </c>
      <c r="BM154" s="270">
        <f t="shared" si="2395"/>
        <v>981424</v>
      </c>
      <c r="BN154" s="266">
        <f t="shared" si="2396"/>
        <v>8</v>
      </c>
      <c r="BO154" s="196">
        <v>85453</v>
      </c>
      <c r="BP154" s="268">
        <f t="shared" si="2397"/>
        <v>85453</v>
      </c>
      <c r="BQ154" s="268">
        <f t="shared" si="2398"/>
        <v>111089</v>
      </c>
      <c r="BR154" s="269" t="str">
        <f t="shared" si="2399"/>
        <v>CUMPLE</v>
      </c>
      <c r="BS154" s="268">
        <f t="shared" si="2554"/>
        <v>117743</v>
      </c>
      <c r="BT154" s="270">
        <f t="shared" si="2401"/>
        <v>941944</v>
      </c>
      <c r="BU154" s="266">
        <f t="shared" si="2402"/>
        <v>8</v>
      </c>
      <c r="BV154" s="441">
        <v>89516</v>
      </c>
      <c r="BW154" s="268">
        <f t="shared" si="2403"/>
        <v>89516</v>
      </c>
      <c r="BX154" s="268">
        <f t="shared" si="2404"/>
        <v>116371</v>
      </c>
      <c r="BY154" s="269" t="str">
        <f t="shared" si="2405"/>
        <v>CUMPLE</v>
      </c>
      <c r="BZ154" s="268">
        <f t="shared" si="2555"/>
        <v>123341</v>
      </c>
      <c r="CA154" s="270">
        <f t="shared" si="2407"/>
        <v>986728</v>
      </c>
      <c r="CB154" s="266">
        <f t="shared" si="2408"/>
        <v>8</v>
      </c>
      <c r="CC154" s="267">
        <v>87338</v>
      </c>
      <c r="CD154" s="268">
        <f t="shared" si="2409"/>
        <v>87338</v>
      </c>
      <c r="CE154" s="268">
        <f t="shared" si="2410"/>
        <v>113539</v>
      </c>
      <c r="CF154" s="269" t="str">
        <f t="shared" si="2411"/>
        <v>CUMPLE</v>
      </c>
      <c r="CG154" s="268">
        <f t="shared" si="2556"/>
        <v>120340</v>
      </c>
      <c r="CH154" s="270">
        <f t="shared" si="2413"/>
        <v>962720</v>
      </c>
      <c r="CI154" s="266">
        <f t="shared" si="2414"/>
        <v>8</v>
      </c>
      <c r="CJ154" s="267">
        <v>90072</v>
      </c>
      <c r="CK154" s="268">
        <f t="shared" si="2415"/>
        <v>90072</v>
      </c>
      <c r="CL154" s="268">
        <f t="shared" si="2416"/>
        <v>117094</v>
      </c>
      <c r="CM154" s="269" t="str">
        <f t="shared" si="2417"/>
        <v>CUMPLE</v>
      </c>
      <c r="CN154" s="268">
        <f t="shared" si="2557"/>
        <v>124107</v>
      </c>
      <c r="CO154" s="270">
        <f t="shared" si="2419"/>
        <v>992856</v>
      </c>
      <c r="CP154" s="266">
        <f t="shared" si="2420"/>
        <v>8</v>
      </c>
      <c r="CQ154" s="267">
        <v>88961</v>
      </c>
      <c r="CR154" s="268">
        <f t="shared" si="2421"/>
        <v>88961</v>
      </c>
      <c r="CS154" s="268">
        <f t="shared" si="2422"/>
        <v>115649</v>
      </c>
      <c r="CT154" s="269" t="str">
        <f t="shared" si="2423"/>
        <v>CUMPLE</v>
      </c>
      <c r="CU154" s="268">
        <f t="shared" si="2558"/>
        <v>122576</v>
      </c>
      <c r="CV154" s="270">
        <f t="shared" si="2425"/>
        <v>980608</v>
      </c>
      <c r="CW154" s="266">
        <f t="shared" si="2426"/>
        <v>8</v>
      </c>
      <c r="CX154" s="196">
        <v>89504</v>
      </c>
      <c r="CY154" s="268">
        <f t="shared" si="2427"/>
        <v>89504</v>
      </c>
      <c r="CZ154" s="268">
        <f t="shared" si="2428"/>
        <v>116355</v>
      </c>
      <c r="DA154" s="269" t="str">
        <f t="shared" si="2429"/>
        <v>CUMPLE</v>
      </c>
      <c r="DB154" s="268">
        <f t="shared" si="2559"/>
        <v>123325</v>
      </c>
      <c r="DC154" s="270">
        <f t="shared" si="2431"/>
        <v>986600</v>
      </c>
      <c r="DD154" s="266">
        <f t="shared" si="2432"/>
        <v>8</v>
      </c>
      <c r="DE154" s="267">
        <v>86944</v>
      </c>
      <c r="DF154" s="268">
        <f t="shared" si="2433"/>
        <v>86944</v>
      </c>
      <c r="DG154" s="268">
        <f t="shared" si="2434"/>
        <v>113027</v>
      </c>
      <c r="DH154" s="269" t="str">
        <f t="shared" si="2435"/>
        <v>CUMPLE</v>
      </c>
      <c r="DI154" s="268">
        <f t="shared" si="2560"/>
        <v>119797</v>
      </c>
      <c r="DJ154" s="270">
        <f t="shared" si="2437"/>
        <v>958376</v>
      </c>
      <c r="DK154" s="266">
        <f t="shared" si="2438"/>
        <v>8</v>
      </c>
      <c r="DL154" s="267">
        <v>89224</v>
      </c>
      <c r="DM154" s="268">
        <f t="shared" si="2439"/>
        <v>89224</v>
      </c>
      <c r="DN154" s="268">
        <f t="shared" si="2440"/>
        <v>115991</v>
      </c>
      <c r="DO154" s="269" t="str">
        <f t="shared" si="2441"/>
        <v>CUMPLE</v>
      </c>
      <c r="DP154" s="268">
        <f t="shared" si="2561"/>
        <v>122939</v>
      </c>
      <c r="DQ154" s="270">
        <f t="shared" si="2443"/>
        <v>983512</v>
      </c>
      <c r="DR154" s="356">
        <f t="shared" si="2444"/>
        <v>8</v>
      </c>
      <c r="DS154" s="357"/>
      <c r="DT154" s="358">
        <f t="shared" si="2445"/>
        <v>0</v>
      </c>
      <c r="DU154" s="358">
        <f t="shared" si="2446"/>
        <v>0</v>
      </c>
      <c r="DV154" s="359" t="str">
        <f t="shared" si="2447"/>
        <v>CUMPLE</v>
      </c>
      <c r="DW154" s="358">
        <f t="shared" si="2562"/>
        <v>0</v>
      </c>
      <c r="DX154" s="360">
        <f t="shared" si="2449"/>
        <v>0</v>
      </c>
      <c r="DY154" s="356">
        <f t="shared" si="2450"/>
        <v>8</v>
      </c>
      <c r="DZ154" s="357"/>
      <c r="EA154" s="358">
        <f t="shared" si="2451"/>
        <v>0</v>
      </c>
      <c r="EB154" s="358">
        <f t="shared" si="2452"/>
        <v>0</v>
      </c>
      <c r="EC154" s="359" t="str">
        <f t="shared" si="2453"/>
        <v>CUMPLE</v>
      </c>
      <c r="ED154" s="358">
        <f t="shared" si="2563"/>
        <v>0</v>
      </c>
      <c r="EE154" s="360">
        <f t="shared" si="2455"/>
        <v>0</v>
      </c>
      <c r="EF154" s="266">
        <f t="shared" si="2456"/>
        <v>8</v>
      </c>
      <c r="EG154" s="267">
        <v>86841</v>
      </c>
      <c r="EH154" s="268">
        <f t="shared" si="2457"/>
        <v>86841</v>
      </c>
      <c r="EI154" s="268">
        <f t="shared" si="2458"/>
        <v>112893</v>
      </c>
      <c r="EJ154" s="269" t="str">
        <f t="shared" si="2459"/>
        <v>CUMPLE</v>
      </c>
      <c r="EK154" s="268">
        <f t="shared" si="2564"/>
        <v>119655</v>
      </c>
      <c r="EL154" s="270">
        <f t="shared" si="2461"/>
        <v>957240</v>
      </c>
      <c r="EM154" s="356">
        <f t="shared" si="2462"/>
        <v>8</v>
      </c>
      <c r="EN154" s="357"/>
      <c r="EO154" s="358">
        <f t="shared" si="2463"/>
        <v>0</v>
      </c>
      <c r="EP154" s="358">
        <f t="shared" si="2464"/>
        <v>0</v>
      </c>
      <c r="EQ154" s="359" t="str">
        <f t="shared" si="2465"/>
        <v>CUMPLE</v>
      </c>
      <c r="ER154" s="358">
        <f t="shared" si="2565"/>
        <v>0</v>
      </c>
      <c r="ES154" s="360">
        <f t="shared" si="2467"/>
        <v>0</v>
      </c>
      <c r="ET154" s="266">
        <f t="shared" si="2468"/>
        <v>8</v>
      </c>
      <c r="EU154" s="267">
        <v>91391</v>
      </c>
      <c r="EV154" s="268">
        <f t="shared" si="2469"/>
        <v>91391</v>
      </c>
      <c r="EW154" s="268">
        <f t="shared" si="2470"/>
        <v>118808</v>
      </c>
      <c r="EX154" s="269" t="str">
        <f t="shared" si="2471"/>
        <v>CUMPLE</v>
      </c>
      <c r="EY154" s="268">
        <f t="shared" si="2566"/>
        <v>125925</v>
      </c>
      <c r="EZ154" s="270">
        <f t="shared" si="2473"/>
        <v>1007400</v>
      </c>
      <c r="FA154" s="266">
        <f t="shared" si="2474"/>
        <v>8</v>
      </c>
      <c r="FB154" s="196">
        <v>89385</v>
      </c>
      <c r="FC154" s="268">
        <f t="shared" si="2475"/>
        <v>89385</v>
      </c>
      <c r="FD154" s="268">
        <f t="shared" si="2476"/>
        <v>116201</v>
      </c>
      <c r="FE154" s="269" t="str">
        <f t="shared" si="2477"/>
        <v>CUMPLE</v>
      </c>
      <c r="FF154" s="268">
        <f t="shared" si="2567"/>
        <v>123161</v>
      </c>
      <c r="FG154" s="270">
        <f t="shared" si="2479"/>
        <v>985288</v>
      </c>
      <c r="FH154" s="266">
        <f t="shared" si="2480"/>
        <v>8</v>
      </c>
      <c r="FI154" s="267">
        <v>87872</v>
      </c>
      <c r="FJ154" s="268">
        <f t="shared" si="2481"/>
        <v>87872</v>
      </c>
      <c r="FK154" s="268">
        <f t="shared" si="2482"/>
        <v>114234</v>
      </c>
      <c r="FL154" s="269" t="str">
        <f t="shared" si="2483"/>
        <v>CUMPLE</v>
      </c>
      <c r="FM154" s="268">
        <f t="shared" si="2568"/>
        <v>121076</v>
      </c>
      <c r="FN154" s="270">
        <f t="shared" si="2485"/>
        <v>968608</v>
      </c>
      <c r="FO154" s="266">
        <f t="shared" si="2486"/>
        <v>8</v>
      </c>
      <c r="FP154" s="267" t="s">
        <v>934</v>
      </c>
      <c r="FQ154" s="268">
        <f t="shared" si="2487"/>
        <v>87176</v>
      </c>
      <c r="FR154" s="268">
        <f t="shared" si="2488"/>
        <v>113329</v>
      </c>
      <c r="FS154" s="269" t="str">
        <f t="shared" si="2489"/>
        <v>CUMPLE</v>
      </c>
      <c r="FT154" s="268">
        <f t="shared" si="2569"/>
        <v>120117</v>
      </c>
      <c r="FU154" s="270">
        <f t="shared" si="2491"/>
        <v>960936</v>
      </c>
      <c r="FV154" s="266">
        <f t="shared" si="2492"/>
        <v>8</v>
      </c>
      <c r="FW154" s="267">
        <v>88631</v>
      </c>
      <c r="FX154" s="268">
        <f t="shared" si="2493"/>
        <v>88631</v>
      </c>
      <c r="FY154" s="268">
        <f t="shared" si="2494"/>
        <v>115220</v>
      </c>
      <c r="FZ154" s="269" t="str">
        <f t="shared" si="2495"/>
        <v>CUMPLE</v>
      </c>
      <c r="GA154" s="268">
        <f t="shared" si="2570"/>
        <v>122122</v>
      </c>
      <c r="GB154" s="270">
        <f t="shared" si="2497"/>
        <v>976976</v>
      </c>
      <c r="GC154" s="356">
        <f t="shared" si="2498"/>
        <v>8</v>
      </c>
      <c r="GD154" s="357"/>
      <c r="GE154" s="358">
        <f t="shared" si="2499"/>
        <v>0</v>
      </c>
      <c r="GF154" s="358">
        <f t="shared" si="2500"/>
        <v>0</v>
      </c>
      <c r="GG154" s="359" t="str">
        <f t="shared" si="2501"/>
        <v>CUMPLE</v>
      </c>
      <c r="GH154" s="358">
        <f t="shared" si="2571"/>
        <v>0</v>
      </c>
      <c r="GI154" s="360">
        <f t="shared" si="2503"/>
        <v>0</v>
      </c>
      <c r="GJ154" s="266">
        <f t="shared" si="2504"/>
        <v>8</v>
      </c>
      <c r="GK154" s="196">
        <v>89643</v>
      </c>
      <c r="GL154" s="268">
        <f t="shared" si="2505"/>
        <v>89643</v>
      </c>
      <c r="GM154" s="268">
        <f t="shared" si="2506"/>
        <v>116536</v>
      </c>
      <c r="GN154" s="269" t="str">
        <f t="shared" si="2507"/>
        <v>CUMPLE</v>
      </c>
      <c r="GO154" s="268">
        <f t="shared" si="2572"/>
        <v>123516</v>
      </c>
      <c r="GP154" s="270">
        <f t="shared" si="2509"/>
        <v>988128</v>
      </c>
      <c r="GQ154" s="266">
        <f t="shared" si="2510"/>
        <v>8</v>
      </c>
      <c r="GR154" s="407">
        <v>89827</v>
      </c>
      <c r="GS154" s="268">
        <f t="shared" si="2511"/>
        <v>89827</v>
      </c>
      <c r="GT154" s="268">
        <f t="shared" si="2512"/>
        <v>116775</v>
      </c>
      <c r="GU154" s="269" t="str">
        <f t="shared" si="2513"/>
        <v>CUMPLE</v>
      </c>
      <c r="GV154" s="268">
        <f t="shared" si="2573"/>
        <v>123770</v>
      </c>
      <c r="GW154" s="270">
        <f t="shared" si="2515"/>
        <v>990160</v>
      </c>
      <c r="GX154" s="356">
        <f t="shared" si="2516"/>
        <v>8</v>
      </c>
      <c r="GY154" s="357"/>
      <c r="GZ154" s="358">
        <f t="shared" si="2517"/>
        <v>0</v>
      </c>
      <c r="HA154" s="358">
        <f t="shared" si="2518"/>
        <v>0</v>
      </c>
      <c r="HB154" s="359" t="str">
        <f t="shared" si="2519"/>
        <v>CUMPLE</v>
      </c>
      <c r="HC154" s="358">
        <f t="shared" si="2574"/>
        <v>0</v>
      </c>
      <c r="HD154" s="360">
        <f t="shared" si="2521"/>
        <v>0</v>
      </c>
      <c r="HE154" s="266">
        <f t="shared" si="2522"/>
        <v>8</v>
      </c>
      <c r="HF154" s="411">
        <v>88886</v>
      </c>
      <c r="HG154" s="268">
        <f t="shared" si="2523"/>
        <v>88886</v>
      </c>
      <c r="HH154" s="268">
        <f t="shared" si="2524"/>
        <v>115552</v>
      </c>
      <c r="HI154" s="269" t="str">
        <f t="shared" si="2525"/>
        <v>CUMPLE</v>
      </c>
      <c r="HJ154" s="268">
        <f t="shared" si="2575"/>
        <v>122473</v>
      </c>
      <c r="HK154" s="270">
        <f t="shared" si="2527"/>
        <v>979784</v>
      </c>
      <c r="HL154" s="266">
        <f t="shared" si="2528"/>
        <v>8</v>
      </c>
      <c r="HM154" s="417">
        <v>89630</v>
      </c>
      <c r="HN154" s="268">
        <f t="shared" si="2529"/>
        <v>89630</v>
      </c>
      <c r="HO154" s="268">
        <f t="shared" si="2530"/>
        <v>116519</v>
      </c>
      <c r="HP154" s="269" t="str">
        <f t="shared" si="2531"/>
        <v>CUMPLE</v>
      </c>
      <c r="HQ154" s="268">
        <f t="shared" si="2576"/>
        <v>123498</v>
      </c>
      <c r="HR154" s="270">
        <f t="shared" si="2533"/>
        <v>987984</v>
      </c>
      <c r="HS154" s="266">
        <f t="shared" si="2534"/>
        <v>8</v>
      </c>
      <c r="HT154" s="196">
        <v>89274</v>
      </c>
      <c r="HU154" s="268">
        <f t="shared" si="2535"/>
        <v>89274</v>
      </c>
      <c r="HV154" s="268">
        <f t="shared" si="2536"/>
        <v>116056</v>
      </c>
      <c r="HW154" s="269" t="str">
        <f t="shared" si="2537"/>
        <v>CUMPLE</v>
      </c>
      <c r="HX154" s="268">
        <f t="shared" si="2577"/>
        <v>123008</v>
      </c>
      <c r="HY154" s="270">
        <f t="shared" si="2539"/>
        <v>984064</v>
      </c>
      <c r="HZ154" s="356">
        <f t="shared" si="2540"/>
        <v>8</v>
      </c>
      <c r="IA154" s="357"/>
      <c r="IB154" s="358">
        <f t="shared" si="2541"/>
        <v>0</v>
      </c>
      <c r="IC154" s="358">
        <f t="shared" si="2542"/>
        <v>0</v>
      </c>
      <c r="ID154" s="359" t="str">
        <f t="shared" si="2543"/>
        <v>CUMPLE</v>
      </c>
      <c r="IE154" s="358">
        <f t="shared" si="2578"/>
        <v>0</v>
      </c>
      <c r="IF154" s="360">
        <f t="shared" si="2545"/>
        <v>0</v>
      </c>
    </row>
    <row r="155" spans="1:240" ht="30" customHeight="1" x14ac:dyDescent="0.3">
      <c r="A155" s="174"/>
      <c r="B155" s="199">
        <v>11.0500000000001</v>
      </c>
      <c r="C155" s="193">
        <v>13976</v>
      </c>
      <c r="D155" s="194" t="s">
        <v>759</v>
      </c>
      <c r="E155" s="193" t="s">
        <v>620</v>
      </c>
      <c r="F155" s="195">
        <v>2</v>
      </c>
      <c r="G155" s="196">
        <v>376721</v>
      </c>
      <c r="H155" s="197">
        <f t="shared" si="2350"/>
        <v>489737</v>
      </c>
      <c r="J155" s="356">
        <f t="shared" si="2351"/>
        <v>2</v>
      </c>
      <c r="K155" s="357"/>
      <c r="L155" s="358">
        <f t="shared" si="2579"/>
        <v>0</v>
      </c>
      <c r="M155" s="358">
        <f t="shared" si="2580"/>
        <v>0</v>
      </c>
      <c r="N155" s="359" t="str">
        <f t="shared" si="2352"/>
        <v>CUMPLE</v>
      </c>
      <c r="O155" s="358">
        <f t="shared" si="2546"/>
        <v>0</v>
      </c>
      <c r="P155" s="360">
        <f t="shared" si="2581"/>
        <v>0</v>
      </c>
      <c r="Q155" s="266">
        <f t="shared" si="2354"/>
        <v>2</v>
      </c>
      <c r="R155" s="267">
        <v>352519</v>
      </c>
      <c r="S155" s="268">
        <f t="shared" si="2355"/>
        <v>352519</v>
      </c>
      <c r="T155" s="268">
        <f t="shared" si="2356"/>
        <v>458275</v>
      </c>
      <c r="U155" s="269" t="str">
        <f t="shared" si="2357"/>
        <v>CUMPLE</v>
      </c>
      <c r="V155" s="268">
        <f t="shared" si="2547"/>
        <v>485724</v>
      </c>
      <c r="W155" s="270">
        <f t="shared" si="2359"/>
        <v>971448</v>
      </c>
      <c r="X155" s="266">
        <f t="shared" si="2360"/>
        <v>2</v>
      </c>
      <c r="Y155" s="267">
        <v>376700</v>
      </c>
      <c r="Z155" s="268">
        <f t="shared" si="2361"/>
        <v>376700</v>
      </c>
      <c r="AA155" s="268">
        <f t="shared" si="2362"/>
        <v>489710</v>
      </c>
      <c r="AB155" s="269" t="str">
        <f t="shared" si="2363"/>
        <v>CUMPLE</v>
      </c>
      <c r="AC155" s="268">
        <f t="shared" si="2548"/>
        <v>519042</v>
      </c>
      <c r="AD155" s="270">
        <f t="shared" si="2365"/>
        <v>1038084</v>
      </c>
      <c r="AE155" s="266">
        <f t="shared" si="2366"/>
        <v>2</v>
      </c>
      <c r="AF155" s="267">
        <v>348844</v>
      </c>
      <c r="AG155" s="268">
        <f t="shared" si="2367"/>
        <v>348844</v>
      </c>
      <c r="AH155" s="268">
        <f t="shared" si="2368"/>
        <v>453497</v>
      </c>
      <c r="AI155" s="269" t="str">
        <f t="shared" si="2369"/>
        <v>CUMPLE</v>
      </c>
      <c r="AJ155" s="268">
        <f t="shared" si="2549"/>
        <v>480660</v>
      </c>
      <c r="AK155" s="270">
        <f t="shared" si="2371"/>
        <v>961320</v>
      </c>
      <c r="AL155" s="356">
        <f t="shared" si="2372"/>
        <v>2</v>
      </c>
      <c r="AM155" s="357"/>
      <c r="AN155" s="358">
        <f t="shared" si="2373"/>
        <v>0</v>
      </c>
      <c r="AO155" s="358">
        <f t="shared" si="2374"/>
        <v>0</v>
      </c>
      <c r="AP155" s="359" t="str">
        <f t="shared" si="2375"/>
        <v>CUMPLE</v>
      </c>
      <c r="AQ155" s="358">
        <f t="shared" si="2550"/>
        <v>0</v>
      </c>
      <c r="AR155" s="360">
        <f t="shared" si="2377"/>
        <v>0</v>
      </c>
      <c r="AS155" s="266">
        <f t="shared" si="2378"/>
        <v>2</v>
      </c>
      <c r="AT155" s="434">
        <v>340553</v>
      </c>
      <c r="AU155" s="268">
        <f t="shared" si="2379"/>
        <v>340553</v>
      </c>
      <c r="AV155" s="268">
        <f t="shared" si="2380"/>
        <v>442719</v>
      </c>
      <c r="AW155" s="269" t="str">
        <f t="shared" si="2381"/>
        <v>CUMPLE</v>
      </c>
      <c r="AX155" s="268">
        <f t="shared" si="2551"/>
        <v>469236</v>
      </c>
      <c r="AY155" s="270">
        <f t="shared" si="2383"/>
        <v>938472</v>
      </c>
      <c r="AZ155" s="266">
        <f t="shared" si="2384"/>
        <v>2</v>
      </c>
      <c r="BA155" s="439">
        <v>358375</v>
      </c>
      <c r="BB155" s="268">
        <f t="shared" si="2385"/>
        <v>358375</v>
      </c>
      <c r="BC155" s="268">
        <f t="shared" si="2386"/>
        <v>465888</v>
      </c>
      <c r="BD155" s="269" t="str">
        <f t="shared" si="2387"/>
        <v>CUMPLE</v>
      </c>
      <c r="BE155" s="268">
        <f t="shared" si="2552"/>
        <v>493793</v>
      </c>
      <c r="BF155" s="270">
        <f t="shared" si="2389"/>
        <v>987586</v>
      </c>
      <c r="BG155" s="266">
        <f t="shared" si="2390"/>
        <v>2</v>
      </c>
      <c r="BH155" s="196">
        <v>356000</v>
      </c>
      <c r="BI155" s="268">
        <f t="shared" si="2391"/>
        <v>356000</v>
      </c>
      <c r="BJ155" s="268">
        <f t="shared" si="2392"/>
        <v>462800</v>
      </c>
      <c r="BK155" s="269" t="str">
        <f t="shared" si="2393"/>
        <v>CUMPLE</v>
      </c>
      <c r="BL155" s="268">
        <f t="shared" si="2553"/>
        <v>490520</v>
      </c>
      <c r="BM155" s="270">
        <f t="shared" si="2395"/>
        <v>981040</v>
      </c>
      <c r="BN155" s="266">
        <f t="shared" si="2396"/>
        <v>2</v>
      </c>
      <c r="BO155" s="196">
        <v>341683</v>
      </c>
      <c r="BP155" s="268">
        <f t="shared" si="2397"/>
        <v>341683</v>
      </c>
      <c r="BQ155" s="268">
        <f t="shared" si="2398"/>
        <v>444188</v>
      </c>
      <c r="BR155" s="269" t="str">
        <f t="shared" si="2399"/>
        <v>CUMPLE</v>
      </c>
      <c r="BS155" s="268">
        <f t="shared" si="2554"/>
        <v>470793</v>
      </c>
      <c r="BT155" s="270">
        <f t="shared" si="2401"/>
        <v>941586</v>
      </c>
      <c r="BU155" s="266">
        <f t="shared" si="2402"/>
        <v>2</v>
      </c>
      <c r="BV155" s="441">
        <v>357922</v>
      </c>
      <c r="BW155" s="268">
        <f t="shared" si="2403"/>
        <v>357922</v>
      </c>
      <c r="BX155" s="268">
        <f t="shared" si="2404"/>
        <v>465299</v>
      </c>
      <c r="BY155" s="269" t="str">
        <f t="shared" si="2405"/>
        <v>CUMPLE</v>
      </c>
      <c r="BZ155" s="268">
        <f t="shared" si="2555"/>
        <v>493169</v>
      </c>
      <c r="CA155" s="270">
        <f t="shared" si="2407"/>
        <v>986338</v>
      </c>
      <c r="CB155" s="266">
        <f t="shared" si="2408"/>
        <v>2</v>
      </c>
      <c r="CC155" s="267">
        <v>349218</v>
      </c>
      <c r="CD155" s="268">
        <f t="shared" si="2409"/>
        <v>349218</v>
      </c>
      <c r="CE155" s="268">
        <f t="shared" si="2410"/>
        <v>453983</v>
      </c>
      <c r="CF155" s="269" t="str">
        <f t="shared" si="2411"/>
        <v>CUMPLE</v>
      </c>
      <c r="CG155" s="268">
        <f t="shared" si="2556"/>
        <v>481176</v>
      </c>
      <c r="CH155" s="270">
        <f t="shared" si="2413"/>
        <v>962352</v>
      </c>
      <c r="CI155" s="266">
        <f t="shared" si="2414"/>
        <v>2</v>
      </c>
      <c r="CJ155" s="267">
        <v>360145</v>
      </c>
      <c r="CK155" s="268">
        <f t="shared" si="2415"/>
        <v>360145</v>
      </c>
      <c r="CL155" s="268">
        <f t="shared" si="2416"/>
        <v>468189</v>
      </c>
      <c r="CM155" s="269" t="str">
        <f t="shared" si="2417"/>
        <v>CUMPLE</v>
      </c>
      <c r="CN155" s="268">
        <f t="shared" si="2557"/>
        <v>496232</v>
      </c>
      <c r="CO155" s="270">
        <f t="shared" si="2419"/>
        <v>992464</v>
      </c>
      <c r="CP155" s="266">
        <f t="shared" si="2420"/>
        <v>2</v>
      </c>
      <c r="CQ155" s="267">
        <v>355700</v>
      </c>
      <c r="CR155" s="268">
        <f t="shared" si="2421"/>
        <v>355700</v>
      </c>
      <c r="CS155" s="268">
        <f t="shared" si="2422"/>
        <v>462410</v>
      </c>
      <c r="CT155" s="269" t="str">
        <f t="shared" si="2423"/>
        <v>CUMPLE</v>
      </c>
      <c r="CU155" s="268">
        <f t="shared" si="2558"/>
        <v>490107</v>
      </c>
      <c r="CV155" s="270">
        <f t="shared" si="2425"/>
        <v>980214</v>
      </c>
      <c r="CW155" s="266">
        <f t="shared" si="2426"/>
        <v>2</v>
      </c>
      <c r="CX155" s="196">
        <v>357882</v>
      </c>
      <c r="CY155" s="268">
        <f t="shared" si="2427"/>
        <v>357882</v>
      </c>
      <c r="CZ155" s="268">
        <f t="shared" si="2428"/>
        <v>465247</v>
      </c>
      <c r="DA155" s="269" t="str">
        <f t="shared" si="2429"/>
        <v>CUMPLE</v>
      </c>
      <c r="DB155" s="268">
        <f t="shared" si="2559"/>
        <v>493113</v>
      </c>
      <c r="DC155" s="270">
        <f t="shared" si="2431"/>
        <v>986226</v>
      </c>
      <c r="DD155" s="266">
        <f t="shared" si="2432"/>
        <v>2</v>
      </c>
      <c r="DE155" s="267">
        <v>347638</v>
      </c>
      <c r="DF155" s="268">
        <f t="shared" si="2433"/>
        <v>347638</v>
      </c>
      <c r="DG155" s="268">
        <f t="shared" si="2434"/>
        <v>451929</v>
      </c>
      <c r="DH155" s="269" t="str">
        <f t="shared" si="2435"/>
        <v>CUMPLE</v>
      </c>
      <c r="DI155" s="268">
        <f t="shared" si="2560"/>
        <v>478999</v>
      </c>
      <c r="DJ155" s="270">
        <f t="shared" si="2437"/>
        <v>957998</v>
      </c>
      <c r="DK155" s="266">
        <f t="shared" si="2438"/>
        <v>2</v>
      </c>
      <c r="DL155" s="267">
        <v>356755</v>
      </c>
      <c r="DM155" s="268">
        <f t="shared" si="2439"/>
        <v>356755</v>
      </c>
      <c r="DN155" s="268">
        <f t="shared" si="2440"/>
        <v>463782</v>
      </c>
      <c r="DO155" s="269" t="str">
        <f t="shared" si="2441"/>
        <v>CUMPLE</v>
      </c>
      <c r="DP155" s="268">
        <f t="shared" si="2561"/>
        <v>491561</v>
      </c>
      <c r="DQ155" s="270">
        <f t="shared" si="2443"/>
        <v>983122</v>
      </c>
      <c r="DR155" s="356">
        <f t="shared" si="2444"/>
        <v>2</v>
      </c>
      <c r="DS155" s="357"/>
      <c r="DT155" s="358">
        <f t="shared" si="2445"/>
        <v>0</v>
      </c>
      <c r="DU155" s="358">
        <f t="shared" si="2446"/>
        <v>0</v>
      </c>
      <c r="DV155" s="359" t="str">
        <f t="shared" si="2447"/>
        <v>CUMPLE</v>
      </c>
      <c r="DW155" s="358">
        <f t="shared" si="2562"/>
        <v>0</v>
      </c>
      <c r="DX155" s="360">
        <f t="shared" si="2449"/>
        <v>0</v>
      </c>
      <c r="DY155" s="356">
        <f t="shared" si="2450"/>
        <v>2</v>
      </c>
      <c r="DZ155" s="357"/>
      <c r="EA155" s="358">
        <f t="shared" si="2451"/>
        <v>0</v>
      </c>
      <c r="EB155" s="358">
        <f t="shared" si="2452"/>
        <v>0</v>
      </c>
      <c r="EC155" s="359" t="str">
        <f t="shared" si="2453"/>
        <v>CUMPLE</v>
      </c>
      <c r="ED155" s="358">
        <f t="shared" si="2563"/>
        <v>0</v>
      </c>
      <c r="EE155" s="360">
        <f t="shared" si="2455"/>
        <v>0</v>
      </c>
      <c r="EF155" s="266">
        <f t="shared" si="2456"/>
        <v>2</v>
      </c>
      <c r="EG155" s="267">
        <v>347224</v>
      </c>
      <c r="EH155" s="268">
        <f t="shared" si="2457"/>
        <v>347224</v>
      </c>
      <c r="EI155" s="268">
        <f t="shared" si="2458"/>
        <v>451391</v>
      </c>
      <c r="EJ155" s="269" t="str">
        <f t="shared" si="2459"/>
        <v>CUMPLE</v>
      </c>
      <c r="EK155" s="268">
        <f t="shared" si="2564"/>
        <v>478428</v>
      </c>
      <c r="EL155" s="270">
        <f t="shared" si="2461"/>
        <v>956856</v>
      </c>
      <c r="EM155" s="356">
        <f t="shared" si="2462"/>
        <v>2</v>
      </c>
      <c r="EN155" s="357"/>
      <c r="EO155" s="358">
        <f t="shared" si="2463"/>
        <v>0</v>
      </c>
      <c r="EP155" s="358">
        <f t="shared" si="2464"/>
        <v>0</v>
      </c>
      <c r="EQ155" s="359" t="str">
        <f t="shared" si="2465"/>
        <v>CUMPLE</v>
      </c>
      <c r="ER155" s="358">
        <f t="shared" si="2565"/>
        <v>0</v>
      </c>
      <c r="ES155" s="360">
        <f t="shared" si="2467"/>
        <v>0</v>
      </c>
      <c r="ET155" s="266">
        <f t="shared" si="2468"/>
        <v>2</v>
      </c>
      <c r="EU155" s="267">
        <v>365419</v>
      </c>
      <c r="EV155" s="268">
        <f t="shared" si="2469"/>
        <v>365419</v>
      </c>
      <c r="EW155" s="268">
        <f t="shared" si="2470"/>
        <v>475045</v>
      </c>
      <c r="EX155" s="269" t="str">
        <f t="shared" si="2471"/>
        <v>CUMPLE</v>
      </c>
      <c r="EY155" s="268">
        <f t="shared" si="2566"/>
        <v>503498</v>
      </c>
      <c r="EZ155" s="270">
        <f t="shared" si="2473"/>
        <v>1006996</v>
      </c>
      <c r="FA155" s="266">
        <f t="shared" si="2474"/>
        <v>2</v>
      </c>
      <c r="FB155" s="196">
        <v>357395</v>
      </c>
      <c r="FC155" s="268">
        <f t="shared" si="2475"/>
        <v>357395</v>
      </c>
      <c r="FD155" s="268">
        <f t="shared" si="2476"/>
        <v>464614</v>
      </c>
      <c r="FE155" s="269" t="str">
        <f t="shared" si="2477"/>
        <v>CUMPLE</v>
      </c>
      <c r="FF155" s="268">
        <f t="shared" si="2567"/>
        <v>492442</v>
      </c>
      <c r="FG155" s="270">
        <f t="shared" si="2479"/>
        <v>984884</v>
      </c>
      <c r="FH155" s="266">
        <f t="shared" si="2480"/>
        <v>2</v>
      </c>
      <c r="FI155" s="267">
        <v>351346</v>
      </c>
      <c r="FJ155" s="268">
        <f t="shared" si="2481"/>
        <v>351346</v>
      </c>
      <c r="FK155" s="268">
        <f t="shared" si="2482"/>
        <v>456750</v>
      </c>
      <c r="FL155" s="269" t="str">
        <f t="shared" si="2483"/>
        <v>CUMPLE</v>
      </c>
      <c r="FM155" s="268">
        <f t="shared" si="2568"/>
        <v>484108</v>
      </c>
      <c r="FN155" s="270">
        <f t="shared" si="2485"/>
        <v>968216</v>
      </c>
      <c r="FO155" s="266">
        <f t="shared" si="2486"/>
        <v>2</v>
      </c>
      <c r="FP155" s="267" t="s">
        <v>935</v>
      </c>
      <c r="FQ155" s="268">
        <f t="shared" si="2487"/>
        <v>348565</v>
      </c>
      <c r="FR155" s="268">
        <f t="shared" si="2488"/>
        <v>453135</v>
      </c>
      <c r="FS155" s="269" t="str">
        <f t="shared" si="2489"/>
        <v>CUMPLE</v>
      </c>
      <c r="FT155" s="268">
        <f t="shared" si="2569"/>
        <v>480276</v>
      </c>
      <c r="FU155" s="270">
        <f t="shared" si="2491"/>
        <v>960552</v>
      </c>
      <c r="FV155" s="266">
        <f t="shared" si="2492"/>
        <v>2</v>
      </c>
      <c r="FW155" s="267">
        <v>354381</v>
      </c>
      <c r="FX155" s="268">
        <f t="shared" si="2493"/>
        <v>354381</v>
      </c>
      <c r="FY155" s="268">
        <f t="shared" si="2494"/>
        <v>460695</v>
      </c>
      <c r="FZ155" s="269" t="str">
        <f t="shared" si="2495"/>
        <v>CUMPLE</v>
      </c>
      <c r="GA155" s="268">
        <f t="shared" si="2570"/>
        <v>488290</v>
      </c>
      <c r="GB155" s="270">
        <f t="shared" si="2497"/>
        <v>976580</v>
      </c>
      <c r="GC155" s="356">
        <f t="shared" si="2498"/>
        <v>2</v>
      </c>
      <c r="GD155" s="357"/>
      <c r="GE155" s="358">
        <f t="shared" si="2499"/>
        <v>0</v>
      </c>
      <c r="GF155" s="358">
        <f t="shared" si="2500"/>
        <v>0</v>
      </c>
      <c r="GG155" s="359" t="str">
        <f t="shared" si="2501"/>
        <v>CUMPLE</v>
      </c>
      <c r="GH155" s="358">
        <f t="shared" si="2571"/>
        <v>0</v>
      </c>
      <c r="GI155" s="360">
        <f t="shared" si="2503"/>
        <v>0</v>
      </c>
      <c r="GJ155" s="266">
        <f t="shared" si="2504"/>
        <v>2</v>
      </c>
      <c r="GK155" s="196">
        <v>358427</v>
      </c>
      <c r="GL155" s="268">
        <f t="shared" si="2505"/>
        <v>358427</v>
      </c>
      <c r="GM155" s="268">
        <f t="shared" si="2506"/>
        <v>465955</v>
      </c>
      <c r="GN155" s="269" t="str">
        <f t="shared" si="2507"/>
        <v>CUMPLE</v>
      </c>
      <c r="GO155" s="268">
        <f t="shared" si="2572"/>
        <v>493864</v>
      </c>
      <c r="GP155" s="270">
        <f t="shared" si="2509"/>
        <v>987728</v>
      </c>
      <c r="GQ155" s="266">
        <f t="shared" si="2510"/>
        <v>2</v>
      </c>
      <c r="GR155" s="407">
        <v>359166</v>
      </c>
      <c r="GS155" s="268">
        <f t="shared" si="2511"/>
        <v>359166</v>
      </c>
      <c r="GT155" s="268">
        <f t="shared" si="2512"/>
        <v>466916</v>
      </c>
      <c r="GU155" s="269" t="str">
        <f t="shared" si="2513"/>
        <v>CUMPLE</v>
      </c>
      <c r="GV155" s="268">
        <f t="shared" si="2573"/>
        <v>494883</v>
      </c>
      <c r="GW155" s="270">
        <f t="shared" si="2515"/>
        <v>989766</v>
      </c>
      <c r="GX155" s="356">
        <f t="shared" si="2516"/>
        <v>2</v>
      </c>
      <c r="GY155" s="357"/>
      <c r="GZ155" s="358">
        <f t="shared" si="2517"/>
        <v>0</v>
      </c>
      <c r="HA155" s="358">
        <f t="shared" si="2518"/>
        <v>0</v>
      </c>
      <c r="HB155" s="359" t="str">
        <f t="shared" si="2519"/>
        <v>CUMPLE</v>
      </c>
      <c r="HC155" s="358">
        <f t="shared" si="2574"/>
        <v>0</v>
      </c>
      <c r="HD155" s="360">
        <f t="shared" si="2521"/>
        <v>0</v>
      </c>
      <c r="HE155" s="266">
        <f t="shared" si="2522"/>
        <v>2</v>
      </c>
      <c r="HF155" s="411">
        <v>355402</v>
      </c>
      <c r="HG155" s="268">
        <f t="shared" si="2523"/>
        <v>355402</v>
      </c>
      <c r="HH155" s="268">
        <f t="shared" si="2524"/>
        <v>462023</v>
      </c>
      <c r="HI155" s="269" t="str">
        <f t="shared" si="2525"/>
        <v>CUMPLE</v>
      </c>
      <c r="HJ155" s="268">
        <f t="shared" si="2575"/>
        <v>489696</v>
      </c>
      <c r="HK155" s="270">
        <f t="shared" si="2527"/>
        <v>979392</v>
      </c>
      <c r="HL155" s="266">
        <f t="shared" si="2528"/>
        <v>2</v>
      </c>
      <c r="HM155" s="417">
        <v>358375</v>
      </c>
      <c r="HN155" s="268">
        <f t="shared" si="2529"/>
        <v>358375</v>
      </c>
      <c r="HO155" s="268">
        <f t="shared" si="2530"/>
        <v>465888</v>
      </c>
      <c r="HP155" s="269" t="str">
        <f t="shared" si="2531"/>
        <v>CUMPLE</v>
      </c>
      <c r="HQ155" s="268">
        <f t="shared" si="2576"/>
        <v>493793</v>
      </c>
      <c r="HR155" s="270">
        <f t="shared" si="2533"/>
        <v>987586</v>
      </c>
      <c r="HS155" s="266">
        <f t="shared" si="2534"/>
        <v>2</v>
      </c>
      <c r="HT155" s="196">
        <v>356955</v>
      </c>
      <c r="HU155" s="268">
        <f t="shared" si="2535"/>
        <v>356955</v>
      </c>
      <c r="HV155" s="268">
        <f t="shared" si="2536"/>
        <v>464042</v>
      </c>
      <c r="HW155" s="269" t="str">
        <f t="shared" si="2537"/>
        <v>CUMPLE</v>
      </c>
      <c r="HX155" s="268">
        <f t="shared" si="2577"/>
        <v>491836</v>
      </c>
      <c r="HY155" s="270">
        <f t="shared" si="2539"/>
        <v>983672</v>
      </c>
      <c r="HZ155" s="356">
        <f t="shared" si="2540"/>
        <v>2</v>
      </c>
      <c r="IA155" s="357"/>
      <c r="IB155" s="358">
        <f t="shared" si="2541"/>
        <v>0</v>
      </c>
      <c r="IC155" s="358">
        <f t="shared" si="2542"/>
        <v>0</v>
      </c>
      <c r="ID155" s="359" t="str">
        <f t="shared" si="2543"/>
        <v>CUMPLE</v>
      </c>
      <c r="IE155" s="358">
        <f t="shared" si="2578"/>
        <v>0</v>
      </c>
      <c r="IF155" s="360">
        <f t="shared" si="2545"/>
        <v>0</v>
      </c>
    </row>
    <row r="156" spans="1:240" ht="30" customHeight="1" x14ac:dyDescent="0.3">
      <c r="A156" s="174"/>
      <c r="B156" s="192">
        <v>11.0510000000001</v>
      </c>
      <c r="C156" s="193">
        <v>16800</v>
      </c>
      <c r="D156" s="194" t="s">
        <v>760</v>
      </c>
      <c r="E156" s="193" t="s">
        <v>629</v>
      </c>
      <c r="F156" s="195">
        <v>3</v>
      </c>
      <c r="G156" s="196">
        <v>24827613</v>
      </c>
      <c r="H156" s="197">
        <f t="shared" si="2350"/>
        <v>32275897</v>
      </c>
      <c r="J156" s="356">
        <f t="shared" si="2351"/>
        <v>3</v>
      </c>
      <c r="K156" s="357"/>
      <c r="L156" s="358">
        <f t="shared" si="2579"/>
        <v>0</v>
      </c>
      <c r="M156" s="358">
        <f t="shared" si="2580"/>
        <v>0</v>
      </c>
      <c r="N156" s="359" t="str">
        <f t="shared" si="2352"/>
        <v>CUMPLE</v>
      </c>
      <c r="O156" s="358">
        <f t="shared" si="2546"/>
        <v>0</v>
      </c>
      <c r="P156" s="360">
        <f t="shared" si="2581"/>
        <v>0</v>
      </c>
      <c r="Q156" s="266">
        <f t="shared" si="2354"/>
        <v>3</v>
      </c>
      <c r="R156" s="267">
        <v>23232573</v>
      </c>
      <c r="S156" s="268">
        <f t="shared" si="2355"/>
        <v>23232573</v>
      </c>
      <c r="T156" s="268">
        <f t="shared" si="2356"/>
        <v>30202345</v>
      </c>
      <c r="U156" s="269" t="str">
        <f t="shared" si="2357"/>
        <v>CUMPLE</v>
      </c>
      <c r="V156" s="268">
        <f t="shared" si="2547"/>
        <v>32011372</v>
      </c>
      <c r="W156" s="270">
        <f t="shared" si="2359"/>
        <v>96034116</v>
      </c>
      <c r="X156" s="266">
        <f t="shared" si="2360"/>
        <v>3</v>
      </c>
      <c r="Y156" s="267">
        <v>24000000</v>
      </c>
      <c r="Z156" s="268">
        <f t="shared" si="2361"/>
        <v>24000000</v>
      </c>
      <c r="AA156" s="268">
        <f t="shared" si="2362"/>
        <v>31200000</v>
      </c>
      <c r="AB156" s="269" t="str">
        <f t="shared" si="2363"/>
        <v>CUMPLE</v>
      </c>
      <c r="AC156" s="268">
        <f t="shared" si="2548"/>
        <v>33068784</v>
      </c>
      <c r="AD156" s="270">
        <f t="shared" si="2365"/>
        <v>99206352</v>
      </c>
      <c r="AE156" s="266">
        <f t="shared" si="2366"/>
        <v>3</v>
      </c>
      <c r="AF156" s="267">
        <v>22990370</v>
      </c>
      <c r="AG156" s="268">
        <f t="shared" si="2367"/>
        <v>22990370</v>
      </c>
      <c r="AH156" s="268">
        <f t="shared" si="2368"/>
        <v>29887481</v>
      </c>
      <c r="AI156" s="269" t="str">
        <f t="shared" si="2369"/>
        <v>CUMPLE</v>
      </c>
      <c r="AJ156" s="268">
        <f t="shared" si="2549"/>
        <v>31677649</v>
      </c>
      <c r="AK156" s="270">
        <f t="shared" si="2371"/>
        <v>95032947</v>
      </c>
      <c r="AL156" s="356">
        <f t="shared" si="2372"/>
        <v>3</v>
      </c>
      <c r="AM156" s="357"/>
      <c r="AN156" s="358">
        <f t="shared" si="2373"/>
        <v>0</v>
      </c>
      <c r="AO156" s="358">
        <f t="shared" si="2374"/>
        <v>0</v>
      </c>
      <c r="AP156" s="359" t="str">
        <f t="shared" si="2375"/>
        <v>CUMPLE</v>
      </c>
      <c r="AQ156" s="358">
        <f t="shared" si="2550"/>
        <v>0</v>
      </c>
      <c r="AR156" s="360">
        <f t="shared" si="2377"/>
        <v>0</v>
      </c>
      <c r="AS156" s="266">
        <f t="shared" si="2378"/>
        <v>3</v>
      </c>
      <c r="AT156" s="434">
        <v>22444159</v>
      </c>
      <c r="AU156" s="268">
        <f t="shared" si="2379"/>
        <v>22444159</v>
      </c>
      <c r="AV156" s="268">
        <f t="shared" si="2380"/>
        <v>29177407</v>
      </c>
      <c r="AW156" s="269" t="str">
        <f t="shared" si="2381"/>
        <v>CUMPLE</v>
      </c>
      <c r="AX156" s="268">
        <f t="shared" si="2551"/>
        <v>30925044</v>
      </c>
      <c r="AY156" s="270">
        <f t="shared" si="2383"/>
        <v>92775132</v>
      </c>
      <c r="AZ156" s="266">
        <f t="shared" si="2384"/>
        <v>3</v>
      </c>
      <c r="BA156" s="439">
        <v>23618508</v>
      </c>
      <c r="BB156" s="268">
        <f t="shared" si="2385"/>
        <v>23618508</v>
      </c>
      <c r="BC156" s="268">
        <f t="shared" si="2386"/>
        <v>30704060</v>
      </c>
      <c r="BD156" s="269" t="str">
        <f t="shared" si="2387"/>
        <v>CUMPLE</v>
      </c>
      <c r="BE156" s="268">
        <f t="shared" si="2552"/>
        <v>32543139</v>
      </c>
      <c r="BF156" s="270">
        <f t="shared" si="2389"/>
        <v>97629417</v>
      </c>
      <c r="BG156" s="266">
        <f t="shared" si="2390"/>
        <v>3</v>
      </c>
      <c r="BH156" s="196">
        <v>23462093</v>
      </c>
      <c r="BI156" s="268">
        <f t="shared" si="2391"/>
        <v>23462093</v>
      </c>
      <c r="BJ156" s="268">
        <f t="shared" si="2392"/>
        <v>30500721</v>
      </c>
      <c r="BK156" s="269" t="str">
        <f t="shared" si="2393"/>
        <v>CUMPLE</v>
      </c>
      <c r="BL156" s="268">
        <f t="shared" si="2553"/>
        <v>32327620</v>
      </c>
      <c r="BM156" s="270">
        <f t="shared" si="2395"/>
        <v>96982860</v>
      </c>
      <c r="BN156" s="266">
        <f t="shared" si="2396"/>
        <v>3</v>
      </c>
      <c r="BO156" s="196">
        <v>22518642</v>
      </c>
      <c r="BP156" s="268">
        <f t="shared" si="2397"/>
        <v>22518642</v>
      </c>
      <c r="BQ156" s="268">
        <f t="shared" si="2398"/>
        <v>29274235</v>
      </c>
      <c r="BR156" s="269" t="str">
        <f t="shared" si="2399"/>
        <v>CUMPLE</v>
      </c>
      <c r="BS156" s="268">
        <f t="shared" si="2554"/>
        <v>31027671</v>
      </c>
      <c r="BT156" s="270">
        <f t="shared" si="2401"/>
        <v>93083013</v>
      </c>
      <c r="BU156" s="266">
        <f t="shared" si="2402"/>
        <v>3</v>
      </c>
      <c r="BV156" s="441">
        <v>23588684</v>
      </c>
      <c r="BW156" s="268">
        <f t="shared" si="2403"/>
        <v>23588684</v>
      </c>
      <c r="BX156" s="268">
        <f t="shared" si="2404"/>
        <v>30665289</v>
      </c>
      <c r="BY156" s="269" t="str">
        <f t="shared" si="2405"/>
        <v>CUMPLE</v>
      </c>
      <c r="BZ156" s="268">
        <f t="shared" si="2555"/>
        <v>32502046</v>
      </c>
      <c r="CA156" s="270">
        <f t="shared" si="2407"/>
        <v>97506138</v>
      </c>
      <c r="CB156" s="266">
        <f t="shared" si="2408"/>
        <v>3</v>
      </c>
      <c r="CC156" s="267">
        <v>23015195</v>
      </c>
      <c r="CD156" s="268">
        <f t="shared" si="2409"/>
        <v>23015195</v>
      </c>
      <c r="CE156" s="268">
        <f t="shared" si="2410"/>
        <v>29919754</v>
      </c>
      <c r="CF156" s="269" t="str">
        <f t="shared" si="2411"/>
        <v>CUMPLE</v>
      </c>
      <c r="CG156" s="268">
        <f t="shared" si="2556"/>
        <v>31711855</v>
      </c>
      <c r="CH156" s="270">
        <f t="shared" si="2413"/>
        <v>95135565</v>
      </c>
      <c r="CI156" s="266">
        <f t="shared" si="2414"/>
        <v>3</v>
      </c>
      <c r="CJ156" s="267">
        <v>23735198</v>
      </c>
      <c r="CK156" s="268">
        <f t="shared" si="2415"/>
        <v>23735198</v>
      </c>
      <c r="CL156" s="268">
        <f t="shared" si="2416"/>
        <v>30855757</v>
      </c>
      <c r="CM156" s="269" t="str">
        <f t="shared" si="2417"/>
        <v>CUMPLE</v>
      </c>
      <c r="CN156" s="268">
        <f t="shared" si="2557"/>
        <v>32703922</v>
      </c>
      <c r="CO156" s="270">
        <f t="shared" si="2419"/>
        <v>98111766</v>
      </c>
      <c r="CP156" s="266">
        <f t="shared" si="2420"/>
        <v>3</v>
      </c>
      <c r="CQ156" s="267">
        <v>23442232</v>
      </c>
      <c r="CR156" s="268">
        <f t="shared" si="2421"/>
        <v>23442232</v>
      </c>
      <c r="CS156" s="268">
        <f t="shared" si="2422"/>
        <v>30474902</v>
      </c>
      <c r="CT156" s="269" t="str">
        <f t="shared" si="2423"/>
        <v>CUMPLE</v>
      </c>
      <c r="CU156" s="268">
        <f t="shared" si="2558"/>
        <v>32300254</v>
      </c>
      <c r="CV156" s="270">
        <f t="shared" si="2425"/>
        <v>96900762</v>
      </c>
      <c r="CW156" s="266">
        <f t="shared" si="2426"/>
        <v>3</v>
      </c>
      <c r="CX156" s="196">
        <v>23586229</v>
      </c>
      <c r="CY156" s="268">
        <f t="shared" si="2427"/>
        <v>23586229</v>
      </c>
      <c r="CZ156" s="268">
        <f t="shared" si="2428"/>
        <v>30662098</v>
      </c>
      <c r="DA156" s="269" t="str">
        <f t="shared" si="2429"/>
        <v>CUMPLE</v>
      </c>
      <c r="DB156" s="268">
        <f t="shared" si="2559"/>
        <v>32498663</v>
      </c>
      <c r="DC156" s="270">
        <f t="shared" si="2431"/>
        <v>97495989</v>
      </c>
      <c r="DD156" s="266">
        <f t="shared" si="2432"/>
        <v>3</v>
      </c>
      <c r="DE156" s="267">
        <v>22910921</v>
      </c>
      <c r="DF156" s="268">
        <f t="shared" si="2433"/>
        <v>22910921</v>
      </c>
      <c r="DG156" s="268">
        <f t="shared" si="2434"/>
        <v>29784197</v>
      </c>
      <c r="DH156" s="269" t="str">
        <f t="shared" si="2435"/>
        <v>CUMPLE</v>
      </c>
      <c r="DI156" s="268">
        <f t="shared" si="2560"/>
        <v>31568179</v>
      </c>
      <c r="DJ156" s="270">
        <f t="shared" si="2437"/>
        <v>94704537</v>
      </c>
      <c r="DK156" s="266">
        <f t="shared" si="2438"/>
        <v>3</v>
      </c>
      <c r="DL156" s="267">
        <v>23561750</v>
      </c>
      <c r="DM156" s="268">
        <f t="shared" si="2439"/>
        <v>23561750</v>
      </c>
      <c r="DN156" s="268">
        <f t="shared" si="2440"/>
        <v>30630275</v>
      </c>
      <c r="DO156" s="269" t="str">
        <f t="shared" si="2441"/>
        <v>CUMPLE</v>
      </c>
      <c r="DP156" s="268">
        <f t="shared" si="2561"/>
        <v>32464934</v>
      </c>
      <c r="DQ156" s="270">
        <f t="shared" si="2443"/>
        <v>97394802</v>
      </c>
      <c r="DR156" s="356">
        <f t="shared" si="2444"/>
        <v>3</v>
      </c>
      <c r="DS156" s="357"/>
      <c r="DT156" s="358">
        <f t="shared" si="2445"/>
        <v>0</v>
      </c>
      <c r="DU156" s="358">
        <f t="shared" si="2446"/>
        <v>0</v>
      </c>
      <c r="DV156" s="359" t="str">
        <f t="shared" si="2447"/>
        <v>CUMPLE</v>
      </c>
      <c r="DW156" s="358">
        <f t="shared" si="2562"/>
        <v>0</v>
      </c>
      <c r="DX156" s="360">
        <f t="shared" si="2449"/>
        <v>0</v>
      </c>
      <c r="DY156" s="356">
        <f t="shared" si="2450"/>
        <v>3</v>
      </c>
      <c r="DZ156" s="357"/>
      <c r="EA156" s="358">
        <f t="shared" si="2451"/>
        <v>0</v>
      </c>
      <c r="EB156" s="358">
        <f t="shared" si="2452"/>
        <v>0</v>
      </c>
      <c r="EC156" s="359" t="str">
        <f t="shared" si="2453"/>
        <v>CUMPLE</v>
      </c>
      <c r="ED156" s="358">
        <f t="shared" si="2563"/>
        <v>0</v>
      </c>
      <c r="EE156" s="360">
        <f t="shared" si="2455"/>
        <v>0</v>
      </c>
      <c r="EF156" s="266">
        <f t="shared" si="2456"/>
        <v>3</v>
      </c>
      <c r="EG156" s="267">
        <v>22883611</v>
      </c>
      <c r="EH156" s="268">
        <f t="shared" si="2457"/>
        <v>22883611</v>
      </c>
      <c r="EI156" s="268">
        <f t="shared" si="2458"/>
        <v>29748694</v>
      </c>
      <c r="EJ156" s="269" t="str">
        <f t="shared" si="2459"/>
        <v>CUMPLE</v>
      </c>
      <c r="EK156" s="268">
        <f t="shared" si="2564"/>
        <v>31530550</v>
      </c>
      <c r="EL156" s="270">
        <f t="shared" si="2461"/>
        <v>94591650</v>
      </c>
      <c r="EM156" s="356">
        <f t="shared" si="2462"/>
        <v>3</v>
      </c>
      <c r="EN156" s="357"/>
      <c r="EO156" s="358">
        <f t="shared" si="2463"/>
        <v>0</v>
      </c>
      <c r="EP156" s="358">
        <f t="shared" si="2464"/>
        <v>0</v>
      </c>
      <c r="EQ156" s="359" t="str">
        <f t="shared" si="2465"/>
        <v>CUMPLE</v>
      </c>
      <c r="ER156" s="358">
        <f t="shared" si="2565"/>
        <v>0</v>
      </c>
      <c r="ES156" s="360">
        <f t="shared" si="2467"/>
        <v>0</v>
      </c>
      <c r="ET156" s="266">
        <f t="shared" si="2468"/>
        <v>3</v>
      </c>
      <c r="EU156" s="267">
        <v>23337956</v>
      </c>
      <c r="EV156" s="268">
        <f t="shared" si="2469"/>
        <v>23337956</v>
      </c>
      <c r="EW156" s="268">
        <f t="shared" si="2470"/>
        <v>30339343</v>
      </c>
      <c r="EX156" s="269" t="str">
        <f t="shared" si="2471"/>
        <v>CUMPLE</v>
      </c>
      <c r="EY156" s="268">
        <f t="shared" si="2566"/>
        <v>32156576</v>
      </c>
      <c r="EZ156" s="270">
        <f t="shared" si="2473"/>
        <v>96469728</v>
      </c>
      <c r="FA156" s="266">
        <f t="shared" si="2474"/>
        <v>3</v>
      </c>
      <c r="FB156" s="196">
        <v>23553956</v>
      </c>
      <c r="FC156" s="268">
        <f t="shared" si="2475"/>
        <v>23553956</v>
      </c>
      <c r="FD156" s="268">
        <f t="shared" si="2476"/>
        <v>30620143</v>
      </c>
      <c r="FE156" s="269" t="str">
        <f t="shared" si="2477"/>
        <v>CUMPLE</v>
      </c>
      <c r="FF156" s="268">
        <f t="shared" si="2567"/>
        <v>32454195</v>
      </c>
      <c r="FG156" s="270">
        <f t="shared" si="2479"/>
        <v>97362585</v>
      </c>
      <c r="FH156" s="266">
        <f t="shared" si="2480"/>
        <v>3</v>
      </c>
      <c r="FI156" s="267">
        <v>23155254</v>
      </c>
      <c r="FJ156" s="268">
        <f t="shared" si="2481"/>
        <v>23155254</v>
      </c>
      <c r="FK156" s="268">
        <f t="shared" si="2482"/>
        <v>30101830</v>
      </c>
      <c r="FL156" s="269" t="str">
        <f t="shared" si="2483"/>
        <v>CUMPLE</v>
      </c>
      <c r="FM156" s="268">
        <f t="shared" si="2568"/>
        <v>31904837</v>
      </c>
      <c r="FN156" s="270">
        <f t="shared" si="2485"/>
        <v>95714511</v>
      </c>
      <c r="FO156" s="266">
        <f t="shared" si="2486"/>
        <v>3</v>
      </c>
      <c r="FP156" s="267" t="s">
        <v>936</v>
      </c>
      <c r="FQ156" s="268">
        <f t="shared" si="2487"/>
        <v>22971983</v>
      </c>
      <c r="FR156" s="268">
        <f t="shared" si="2488"/>
        <v>29863578</v>
      </c>
      <c r="FS156" s="269" t="str">
        <f t="shared" si="2489"/>
        <v>CUMPLE</v>
      </c>
      <c r="FT156" s="268">
        <f t="shared" si="2569"/>
        <v>31652314</v>
      </c>
      <c r="FU156" s="270">
        <f t="shared" si="2491"/>
        <v>94956942</v>
      </c>
      <c r="FV156" s="266">
        <f t="shared" si="2492"/>
        <v>3</v>
      </c>
      <c r="FW156" s="267">
        <v>23355336</v>
      </c>
      <c r="FX156" s="268">
        <f t="shared" si="2493"/>
        <v>23355336</v>
      </c>
      <c r="FY156" s="268">
        <f t="shared" si="2494"/>
        <v>30361937</v>
      </c>
      <c r="FZ156" s="269" t="str">
        <f t="shared" si="2495"/>
        <v>CUMPLE</v>
      </c>
      <c r="GA156" s="268">
        <f t="shared" si="2570"/>
        <v>32180523</v>
      </c>
      <c r="GB156" s="270">
        <f t="shared" si="2497"/>
        <v>96541569</v>
      </c>
      <c r="GC156" s="356">
        <f t="shared" si="2498"/>
        <v>3</v>
      </c>
      <c r="GD156" s="357"/>
      <c r="GE156" s="358">
        <f t="shared" si="2499"/>
        <v>0</v>
      </c>
      <c r="GF156" s="358">
        <f t="shared" si="2500"/>
        <v>0</v>
      </c>
      <c r="GG156" s="359" t="str">
        <f t="shared" si="2501"/>
        <v>CUMPLE</v>
      </c>
      <c r="GH156" s="358">
        <f t="shared" si="2571"/>
        <v>0</v>
      </c>
      <c r="GI156" s="360">
        <f t="shared" si="2503"/>
        <v>0</v>
      </c>
      <c r="GJ156" s="266">
        <f t="shared" si="2504"/>
        <v>3</v>
      </c>
      <c r="GK156" s="196">
        <v>23621984</v>
      </c>
      <c r="GL156" s="268">
        <f t="shared" si="2505"/>
        <v>23621984</v>
      </c>
      <c r="GM156" s="268">
        <f t="shared" si="2506"/>
        <v>30708579</v>
      </c>
      <c r="GN156" s="269" t="str">
        <f t="shared" si="2507"/>
        <v>CUMPLE</v>
      </c>
      <c r="GO156" s="268">
        <f t="shared" si="2572"/>
        <v>32547929</v>
      </c>
      <c r="GP156" s="270">
        <f t="shared" si="2509"/>
        <v>97643787</v>
      </c>
      <c r="GQ156" s="266">
        <f t="shared" si="2510"/>
        <v>3</v>
      </c>
      <c r="GR156" s="407">
        <v>23670646</v>
      </c>
      <c r="GS156" s="268">
        <f t="shared" si="2511"/>
        <v>23670646</v>
      </c>
      <c r="GT156" s="268">
        <f t="shared" si="2512"/>
        <v>30771840</v>
      </c>
      <c r="GU156" s="269" t="str">
        <f t="shared" si="2513"/>
        <v>CUMPLE</v>
      </c>
      <c r="GV156" s="268">
        <f t="shared" si="2573"/>
        <v>32614978</v>
      </c>
      <c r="GW156" s="270">
        <f t="shared" si="2515"/>
        <v>97844934</v>
      </c>
      <c r="GX156" s="356">
        <f t="shared" si="2516"/>
        <v>3</v>
      </c>
      <c r="GY156" s="357"/>
      <c r="GZ156" s="358">
        <f t="shared" si="2517"/>
        <v>0</v>
      </c>
      <c r="HA156" s="358">
        <f t="shared" si="2518"/>
        <v>0</v>
      </c>
      <c r="HB156" s="359" t="str">
        <f t="shared" si="2519"/>
        <v>CUMPLE</v>
      </c>
      <c r="HC156" s="358">
        <f t="shared" si="2574"/>
        <v>0</v>
      </c>
      <c r="HD156" s="360">
        <f t="shared" si="2521"/>
        <v>0</v>
      </c>
      <c r="HE156" s="266">
        <f t="shared" si="2522"/>
        <v>3</v>
      </c>
      <c r="HF156" s="411">
        <v>23422618</v>
      </c>
      <c r="HG156" s="268">
        <f t="shared" si="2523"/>
        <v>23422618</v>
      </c>
      <c r="HH156" s="268">
        <f t="shared" si="2524"/>
        <v>30449403</v>
      </c>
      <c r="HI156" s="269" t="str">
        <f t="shared" si="2525"/>
        <v>CUMPLE</v>
      </c>
      <c r="HJ156" s="268">
        <f t="shared" si="2575"/>
        <v>32273229</v>
      </c>
      <c r="HK156" s="270">
        <f t="shared" si="2527"/>
        <v>96819687</v>
      </c>
      <c r="HL156" s="266">
        <f t="shared" si="2528"/>
        <v>3</v>
      </c>
      <c r="HM156" s="417">
        <v>23618508</v>
      </c>
      <c r="HN156" s="268">
        <f t="shared" si="2529"/>
        <v>23618508</v>
      </c>
      <c r="HO156" s="268">
        <f t="shared" si="2530"/>
        <v>30704060</v>
      </c>
      <c r="HP156" s="269" t="str">
        <f t="shared" si="2531"/>
        <v>CUMPLE</v>
      </c>
      <c r="HQ156" s="268">
        <f t="shared" si="2576"/>
        <v>32543139</v>
      </c>
      <c r="HR156" s="270">
        <f t="shared" si="2533"/>
        <v>97629417</v>
      </c>
      <c r="HS156" s="266">
        <f t="shared" si="2534"/>
        <v>3</v>
      </c>
      <c r="HT156" s="196">
        <v>23524912</v>
      </c>
      <c r="HU156" s="268">
        <f t="shared" si="2535"/>
        <v>23524912</v>
      </c>
      <c r="HV156" s="268">
        <f t="shared" si="2536"/>
        <v>30582386</v>
      </c>
      <c r="HW156" s="269" t="str">
        <f t="shared" si="2537"/>
        <v>CUMPLE</v>
      </c>
      <c r="HX156" s="268">
        <f t="shared" si="2577"/>
        <v>32414176</v>
      </c>
      <c r="HY156" s="270">
        <f t="shared" si="2539"/>
        <v>97242528</v>
      </c>
      <c r="HZ156" s="356">
        <f t="shared" si="2540"/>
        <v>3</v>
      </c>
      <c r="IA156" s="357"/>
      <c r="IB156" s="358">
        <f t="shared" si="2541"/>
        <v>0</v>
      </c>
      <c r="IC156" s="358">
        <f t="shared" si="2542"/>
        <v>0</v>
      </c>
      <c r="ID156" s="359" t="str">
        <f t="shared" si="2543"/>
        <v>CUMPLE</v>
      </c>
      <c r="IE156" s="358">
        <f t="shared" si="2578"/>
        <v>0</v>
      </c>
      <c r="IF156" s="360">
        <f t="shared" si="2545"/>
        <v>0</v>
      </c>
    </row>
    <row r="157" spans="1:240" ht="30" customHeight="1" x14ac:dyDescent="0.3">
      <c r="A157" s="174"/>
      <c r="B157" s="192">
        <v>11.052000000000101</v>
      </c>
      <c r="C157" s="193">
        <v>20649</v>
      </c>
      <c r="D157" s="194" t="s">
        <v>761</v>
      </c>
      <c r="E157" s="193" t="s">
        <v>629</v>
      </c>
      <c r="F157" s="195">
        <v>58</v>
      </c>
      <c r="G157" s="196">
        <v>961098</v>
      </c>
      <c r="H157" s="197">
        <f t="shared" si="2350"/>
        <v>1249427</v>
      </c>
      <c r="J157" s="356">
        <f t="shared" si="2351"/>
        <v>58</v>
      </c>
      <c r="K157" s="357"/>
      <c r="L157" s="358">
        <f t="shared" si="2579"/>
        <v>0</v>
      </c>
      <c r="M157" s="358">
        <f t="shared" si="2580"/>
        <v>0</v>
      </c>
      <c r="N157" s="359" t="str">
        <f t="shared" si="2352"/>
        <v>CUMPLE</v>
      </c>
      <c r="O157" s="358">
        <f t="shared" si="2546"/>
        <v>0</v>
      </c>
      <c r="P157" s="360">
        <f t="shared" si="2581"/>
        <v>0</v>
      </c>
      <c r="Q157" s="266">
        <f t="shared" si="2354"/>
        <v>58</v>
      </c>
      <c r="R157" s="267">
        <v>899353</v>
      </c>
      <c r="S157" s="268">
        <f t="shared" si="2355"/>
        <v>899353</v>
      </c>
      <c r="T157" s="268">
        <f t="shared" si="2356"/>
        <v>1169159</v>
      </c>
      <c r="U157" s="269" t="str">
        <f t="shared" si="2357"/>
        <v>CUMPLE</v>
      </c>
      <c r="V157" s="268">
        <f t="shared" si="2547"/>
        <v>1239188</v>
      </c>
      <c r="W157" s="270">
        <f t="shared" si="2359"/>
        <v>71872904</v>
      </c>
      <c r="X157" s="266">
        <f t="shared" si="2360"/>
        <v>58</v>
      </c>
      <c r="Y157" s="267">
        <v>961000</v>
      </c>
      <c r="Z157" s="268">
        <f t="shared" si="2361"/>
        <v>961000</v>
      </c>
      <c r="AA157" s="268">
        <f t="shared" si="2362"/>
        <v>1249300</v>
      </c>
      <c r="AB157" s="269" t="str">
        <f t="shared" si="2363"/>
        <v>CUMPLE</v>
      </c>
      <c r="AC157" s="268">
        <f t="shared" si="2548"/>
        <v>1324129</v>
      </c>
      <c r="AD157" s="270">
        <f t="shared" si="2365"/>
        <v>76799482</v>
      </c>
      <c r="AE157" s="266">
        <f t="shared" si="2366"/>
        <v>58</v>
      </c>
      <c r="AF157" s="267">
        <v>889977</v>
      </c>
      <c r="AG157" s="268">
        <f t="shared" si="2367"/>
        <v>889977</v>
      </c>
      <c r="AH157" s="268">
        <f t="shared" si="2368"/>
        <v>1156970</v>
      </c>
      <c r="AI157" s="269" t="str">
        <f t="shared" si="2369"/>
        <v>CUMPLE</v>
      </c>
      <c r="AJ157" s="268">
        <f t="shared" si="2549"/>
        <v>1226269</v>
      </c>
      <c r="AK157" s="270">
        <f t="shared" si="2371"/>
        <v>71123602</v>
      </c>
      <c r="AL157" s="356">
        <f t="shared" si="2372"/>
        <v>58</v>
      </c>
      <c r="AM157" s="357"/>
      <c r="AN157" s="358">
        <f t="shared" si="2373"/>
        <v>0</v>
      </c>
      <c r="AO157" s="358">
        <f t="shared" si="2374"/>
        <v>0</v>
      </c>
      <c r="AP157" s="359" t="str">
        <f t="shared" si="2375"/>
        <v>CUMPLE</v>
      </c>
      <c r="AQ157" s="358">
        <f t="shared" si="2550"/>
        <v>0</v>
      </c>
      <c r="AR157" s="360">
        <f t="shared" si="2377"/>
        <v>0</v>
      </c>
      <c r="AS157" s="266">
        <f t="shared" si="2378"/>
        <v>58</v>
      </c>
      <c r="AT157" s="434">
        <v>868830</v>
      </c>
      <c r="AU157" s="268">
        <f t="shared" si="2379"/>
        <v>868830</v>
      </c>
      <c r="AV157" s="268">
        <f t="shared" si="2380"/>
        <v>1129479</v>
      </c>
      <c r="AW157" s="269" t="str">
        <f t="shared" si="2381"/>
        <v>CUMPLE</v>
      </c>
      <c r="AX157" s="268">
        <f t="shared" si="2551"/>
        <v>1197131</v>
      </c>
      <c r="AY157" s="270">
        <f t="shared" si="2383"/>
        <v>69433598</v>
      </c>
      <c r="AZ157" s="266">
        <f t="shared" si="2384"/>
        <v>58</v>
      </c>
      <c r="BA157" s="439">
        <v>914293</v>
      </c>
      <c r="BB157" s="268">
        <f t="shared" si="2385"/>
        <v>914293</v>
      </c>
      <c r="BC157" s="268">
        <f t="shared" si="2386"/>
        <v>1188581</v>
      </c>
      <c r="BD157" s="269" t="str">
        <f t="shared" si="2387"/>
        <v>CUMPLE</v>
      </c>
      <c r="BE157" s="268">
        <f t="shared" si="2552"/>
        <v>1259773</v>
      </c>
      <c r="BF157" s="270">
        <f t="shared" si="2389"/>
        <v>73066834</v>
      </c>
      <c r="BG157" s="266">
        <f t="shared" si="2390"/>
        <v>58</v>
      </c>
      <c r="BH157" s="196">
        <v>908237</v>
      </c>
      <c r="BI157" s="268">
        <f t="shared" si="2391"/>
        <v>908237</v>
      </c>
      <c r="BJ157" s="268">
        <f t="shared" si="2392"/>
        <v>1180708</v>
      </c>
      <c r="BK157" s="269" t="str">
        <f t="shared" si="2393"/>
        <v>CUMPLE</v>
      </c>
      <c r="BL157" s="268">
        <f t="shared" si="2553"/>
        <v>1251429</v>
      </c>
      <c r="BM157" s="270">
        <f t="shared" si="2395"/>
        <v>72582882</v>
      </c>
      <c r="BN157" s="266">
        <f t="shared" si="2396"/>
        <v>58</v>
      </c>
      <c r="BO157" s="196">
        <v>871713</v>
      </c>
      <c r="BP157" s="268">
        <f t="shared" si="2397"/>
        <v>871713</v>
      </c>
      <c r="BQ157" s="268">
        <f t="shared" si="2398"/>
        <v>1133227</v>
      </c>
      <c r="BR157" s="269" t="str">
        <f t="shared" si="2399"/>
        <v>CUMPLE</v>
      </c>
      <c r="BS157" s="268">
        <f t="shared" si="2554"/>
        <v>1201104</v>
      </c>
      <c r="BT157" s="270">
        <f t="shared" si="2401"/>
        <v>69664032</v>
      </c>
      <c r="BU157" s="266">
        <f t="shared" si="2402"/>
        <v>58</v>
      </c>
      <c r="BV157" s="441">
        <v>913138</v>
      </c>
      <c r="BW157" s="268">
        <f t="shared" si="2403"/>
        <v>913138</v>
      </c>
      <c r="BX157" s="268">
        <f t="shared" si="2404"/>
        <v>1187079</v>
      </c>
      <c r="BY157" s="269" t="str">
        <f t="shared" si="2405"/>
        <v>CUMPLE</v>
      </c>
      <c r="BZ157" s="268">
        <f t="shared" si="2555"/>
        <v>1258182</v>
      </c>
      <c r="CA157" s="270">
        <f t="shared" si="2407"/>
        <v>72974556</v>
      </c>
      <c r="CB157" s="266">
        <f t="shared" si="2408"/>
        <v>58</v>
      </c>
      <c r="CC157" s="267">
        <v>890936</v>
      </c>
      <c r="CD157" s="268">
        <f t="shared" si="2409"/>
        <v>890936</v>
      </c>
      <c r="CE157" s="268">
        <f t="shared" si="2410"/>
        <v>1158217</v>
      </c>
      <c r="CF157" s="269" t="str">
        <f t="shared" si="2411"/>
        <v>CUMPLE</v>
      </c>
      <c r="CG157" s="268">
        <f t="shared" si="2556"/>
        <v>1227590</v>
      </c>
      <c r="CH157" s="270">
        <f t="shared" si="2413"/>
        <v>71200220</v>
      </c>
      <c r="CI157" s="266">
        <f t="shared" si="2414"/>
        <v>58</v>
      </c>
      <c r="CJ157" s="267">
        <v>918810</v>
      </c>
      <c r="CK157" s="268">
        <f t="shared" si="2415"/>
        <v>918810</v>
      </c>
      <c r="CL157" s="268">
        <f t="shared" si="2416"/>
        <v>1194453</v>
      </c>
      <c r="CM157" s="269" t="str">
        <f t="shared" si="2417"/>
        <v>CUMPLE</v>
      </c>
      <c r="CN157" s="268">
        <f t="shared" si="2557"/>
        <v>1265997</v>
      </c>
      <c r="CO157" s="270">
        <f t="shared" si="2419"/>
        <v>73427826</v>
      </c>
      <c r="CP157" s="266">
        <f t="shared" si="2420"/>
        <v>58</v>
      </c>
      <c r="CQ157" s="267">
        <v>907469</v>
      </c>
      <c r="CR157" s="268">
        <f t="shared" si="2421"/>
        <v>907469</v>
      </c>
      <c r="CS157" s="268">
        <f t="shared" si="2422"/>
        <v>1179710</v>
      </c>
      <c r="CT157" s="269" t="str">
        <f t="shared" si="2423"/>
        <v>CUMPLE</v>
      </c>
      <c r="CU157" s="268">
        <f t="shared" si="2558"/>
        <v>1250371</v>
      </c>
      <c r="CV157" s="270">
        <f t="shared" si="2425"/>
        <v>72521518</v>
      </c>
      <c r="CW157" s="266">
        <f t="shared" si="2426"/>
        <v>58</v>
      </c>
      <c r="CX157" s="196">
        <v>913040</v>
      </c>
      <c r="CY157" s="268">
        <f t="shared" si="2427"/>
        <v>913040</v>
      </c>
      <c r="CZ157" s="268">
        <f t="shared" si="2428"/>
        <v>1186952</v>
      </c>
      <c r="DA157" s="269" t="str">
        <f t="shared" si="2429"/>
        <v>CUMPLE</v>
      </c>
      <c r="DB157" s="268">
        <f t="shared" si="2559"/>
        <v>1258047</v>
      </c>
      <c r="DC157" s="270">
        <f t="shared" si="2431"/>
        <v>72966726</v>
      </c>
      <c r="DD157" s="266">
        <f t="shared" si="2432"/>
        <v>58</v>
      </c>
      <c r="DE157" s="267">
        <v>886901</v>
      </c>
      <c r="DF157" s="268">
        <f t="shared" si="2433"/>
        <v>886901</v>
      </c>
      <c r="DG157" s="268">
        <f t="shared" si="2434"/>
        <v>1152971</v>
      </c>
      <c r="DH157" s="269" t="str">
        <f t="shared" si="2435"/>
        <v>CUMPLE</v>
      </c>
      <c r="DI157" s="268">
        <f t="shared" si="2560"/>
        <v>1222031</v>
      </c>
      <c r="DJ157" s="270">
        <f t="shared" si="2437"/>
        <v>70877798</v>
      </c>
      <c r="DK157" s="266">
        <f t="shared" si="2438"/>
        <v>58</v>
      </c>
      <c r="DL157" s="267">
        <v>910160</v>
      </c>
      <c r="DM157" s="268">
        <f t="shared" si="2439"/>
        <v>910160</v>
      </c>
      <c r="DN157" s="268">
        <f t="shared" si="2440"/>
        <v>1183208</v>
      </c>
      <c r="DO157" s="269" t="str">
        <f t="shared" si="2441"/>
        <v>CUMPLE</v>
      </c>
      <c r="DP157" s="268">
        <f t="shared" si="2561"/>
        <v>1254079</v>
      </c>
      <c r="DQ157" s="270">
        <f t="shared" si="2443"/>
        <v>72736582</v>
      </c>
      <c r="DR157" s="356">
        <f t="shared" si="2444"/>
        <v>58</v>
      </c>
      <c r="DS157" s="357"/>
      <c r="DT157" s="358">
        <f t="shared" si="2445"/>
        <v>0</v>
      </c>
      <c r="DU157" s="358">
        <f t="shared" si="2446"/>
        <v>0</v>
      </c>
      <c r="DV157" s="359" t="str">
        <f t="shared" si="2447"/>
        <v>CUMPLE</v>
      </c>
      <c r="DW157" s="358">
        <f t="shared" si="2562"/>
        <v>0</v>
      </c>
      <c r="DX157" s="360">
        <f t="shared" si="2449"/>
        <v>0</v>
      </c>
      <c r="DY157" s="356">
        <f t="shared" si="2450"/>
        <v>58</v>
      </c>
      <c r="DZ157" s="357"/>
      <c r="EA157" s="358">
        <f t="shared" si="2451"/>
        <v>0</v>
      </c>
      <c r="EB157" s="358">
        <f t="shared" si="2452"/>
        <v>0</v>
      </c>
      <c r="EC157" s="359" t="str">
        <f t="shared" si="2453"/>
        <v>CUMPLE</v>
      </c>
      <c r="ED157" s="358">
        <f t="shared" si="2563"/>
        <v>0</v>
      </c>
      <c r="EE157" s="360">
        <f t="shared" si="2455"/>
        <v>0</v>
      </c>
      <c r="EF157" s="266">
        <f t="shared" si="2456"/>
        <v>58</v>
      </c>
      <c r="EG157" s="267">
        <v>885844</v>
      </c>
      <c r="EH157" s="268">
        <f t="shared" si="2457"/>
        <v>885844</v>
      </c>
      <c r="EI157" s="268">
        <f t="shared" si="2458"/>
        <v>1151597</v>
      </c>
      <c r="EJ157" s="269" t="str">
        <f t="shared" si="2459"/>
        <v>CUMPLE</v>
      </c>
      <c r="EK157" s="268">
        <f t="shared" si="2564"/>
        <v>1220574</v>
      </c>
      <c r="EL157" s="270">
        <f t="shared" si="2461"/>
        <v>70793292</v>
      </c>
      <c r="EM157" s="356">
        <f t="shared" si="2462"/>
        <v>58</v>
      </c>
      <c r="EN157" s="357"/>
      <c r="EO157" s="358">
        <f t="shared" si="2463"/>
        <v>0</v>
      </c>
      <c r="EP157" s="358">
        <f t="shared" si="2464"/>
        <v>0</v>
      </c>
      <c r="EQ157" s="359" t="str">
        <f t="shared" si="2465"/>
        <v>CUMPLE</v>
      </c>
      <c r="ER157" s="358">
        <f t="shared" si="2565"/>
        <v>0</v>
      </c>
      <c r="ES157" s="360">
        <f t="shared" si="2467"/>
        <v>0</v>
      </c>
      <c r="ET157" s="266">
        <f t="shared" si="2468"/>
        <v>58</v>
      </c>
      <c r="EU157" s="267">
        <v>903432</v>
      </c>
      <c r="EV157" s="268">
        <f t="shared" si="2469"/>
        <v>903432</v>
      </c>
      <c r="EW157" s="268">
        <f t="shared" si="2470"/>
        <v>1174462</v>
      </c>
      <c r="EX157" s="269" t="str">
        <f t="shared" si="2471"/>
        <v>CUMPLE</v>
      </c>
      <c r="EY157" s="268">
        <f t="shared" si="2566"/>
        <v>1244808</v>
      </c>
      <c r="EZ157" s="270">
        <f t="shared" si="2473"/>
        <v>72198864</v>
      </c>
      <c r="FA157" s="266">
        <f t="shared" si="2474"/>
        <v>58</v>
      </c>
      <c r="FB157" s="196">
        <v>911794</v>
      </c>
      <c r="FC157" s="268">
        <f t="shared" si="2475"/>
        <v>911794</v>
      </c>
      <c r="FD157" s="268">
        <f t="shared" si="2476"/>
        <v>1185332</v>
      </c>
      <c r="FE157" s="269" t="str">
        <f t="shared" si="2477"/>
        <v>CUMPLE</v>
      </c>
      <c r="FF157" s="268">
        <f t="shared" si="2567"/>
        <v>1256330</v>
      </c>
      <c r="FG157" s="270">
        <f t="shared" si="2479"/>
        <v>72867140</v>
      </c>
      <c r="FH157" s="266">
        <f t="shared" si="2480"/>
        <v>58</v>
      </c>
      <c r="FI157" s="267">
        <v>896360</v>
      </c>
      <c r="FJ157" s="268">
        <f t="shared" si="2481"/>
        <v>896360</v>
      </c>
      <c r="FK157" s="268">
        <f t="shared" si="2482"/>
        <v>1165268</v>
      </c>
      <c r="FL157" s="269" t="str">
        <f t="shared" si="2483"/>
        <v>CUMPLE</v>
      </c>
      <c r="FM157" s="268">
        <f t="shared" si="2568"/>
        <v>1235064</v>
      </c>
      <c r="FN157" s="270">
        <f t="shared" si="2485"/>
        <v>71633712</v>
      </c>
      <c r="FO157" s="266">
        <f t="shared" si="2486"/>
        <v>58</v>
      </c>
      <c r="FP157" s="267" t="s">
        <v>937</v>
      </c>
      <c r="FQ157" s="268">
        <f t="shared" si="2487"/>
        <v>889265</v>
      </c>
      <c r="FR157" s="268">
        <f t="shared" si="2488"/>
        <v>1156045</v>
      </c>
      <c r="FS157" s="269" t="str">
        <f t="shared" si="2489"/>
        <v>CUMPLE</v>
      </c>
      <c r="FT157" s="268">
        <f t="shared" si="2569"/>
        <v>1225288</v>
      </c>
      <c r="FU157" s="270">
        <f t="shared" si="2491"/>
        <v>71066704</v>
      </c>
      <c r="FV157" s="266">
        <f t="shared" si="2492"/>
        <v>58</v>
      </c>
      <c r="FW157" s="267">
        <v>904105</v>
      </c>
      <c r="FX157" s="268">
        <f t="shared" si="2493"/>
        <v>904105</v>
      </c>
      <c r="FY157" s="268">
        <f t="shared" si="2494"/>
        <v>1175337</v>
      </c>
      <c r="FZ157" s="269" t="str">
        <f t="shared" si="2495"/>
        <v>CUMPLE</v>
      </c>
      <c r="GA157" s="268">
        <f t="shared" si="2570"/>
        <v>1245736</v>
      </c>
      <c r="GB157" s="270">
        <f t="shared" si="2497"/>
        <v>72252688</v>
      </c>
      <c r="GC157" s="356">
        <f t="shared" si="2498"/>
        <v>58</v>
      </c>
      <c r="GD157" s="357"/>
      <c r="GE157" s="358">
        <f t="shared" si="2499"/>
        <v>0</v>
      </c>
      <c r="GF157" s="358">
        <f t="shared" si="2500"/>
        <v>0</v>
      </c>
      <c r="GG157" s="359" t="str">
        <f t="shared" si="2501"/>
        <v>CUMPLE</v>
      </c>
      <c r="GH157" s="358">
        <f t="shared" si="2571"/>
        <v>0</v>
      </c>
      <c r="GI157" s="360">
        <f t="shared" si="2503"/>
        <v>0</v>
      </c>
      <c r="GJ157" s="266">
        <f t="shared" si="2504"/>
        <v>58</v>
      </c>
      <c r="GK157" s="196">
        <v>914427</v>
      </c>
      <c r="GL157" s="268">
        <f t="shared" si="2505"/>
        <v>914427</v>
      </c>
      <c r="GM157" s="268">
        <f t="shared" si="2506"/>
        <v>1188755</v>
      </c>
      <c r="GN157" s="269" t="str">
        <f t="shared" si="2507"/>
        <v>CUMPLE</v>
      </c>
      <c r="GO157" s="268">
        <f t="shared" si="2572"/>
        <v>1259958</v>
      </c>
      <c r="GP157" s="270">
        <f t="shared" si="2509"/>
        <v>73077564</v>
      </c>
      <c r="GQ157" s="266">
        <f t="shared" si="2510"/>
        <v>58</v>
      </c>
      <c r="GR157" s="407">
        <v>916311</v>
      </c>
      <c r="GS157" s="268">
        <f t="shared" si="2511"/>
        <v>916311</v>
      </c>
      <c r="GT157" s="268">
        <f t="shared" si="2512"/>
        <v>1191204</v>
      </c>
      <c r="GU157" s="269" t="str">
        <f t="shared" si="2513"/>
        <v>CUMPLE</v>
      </c>
      <c r="GV157" s="268">
        <f t="shared" si="2573"/>
        <v>1262554</v>
      </c>
      <c r="GW157" s="270">
        <f t="shared" si="2515"/>
        <v>73228132</v>
      </c>
      <c r="GX157" s="356">
        <f t="shared" si="2516"/>
        <v>58</v>
      </c>
      <c r="GY157" s="357"/>
      <c r="GZ157" s="358">
        <f t="shared" si="2517"/>
        <v>0</v>
      </c>
      <c r="HA157" s="358">
        <f t="shared" si="2518"/>
        <v>0</v>
      </c>
      <c r="HB157" s="359" t="str">
        <f t="shared" si="2519"/>
        <v>CUMPLE</v>
      </c>
      <c r="HC157" s="358">
        <f t="shared" si="2574"/>
        <v>0</v>
      </c>
      <c r="HD157" s="360">
        <f t="shared" si="2521"/>
        <v>0</v>
      </c>
      <c r="HE157" s="266">
        <f t="shared" si="2522"/>
        <v>58</v>
      </c>
      <c r="HF157" s="411">
        <v>906709</v>
      </c>
      <c r="HG157" s="268">
        <f t="shared" si="2523"/>
        <v>906709</v>
      </c>
      <c r="HH157" s="268">
        <f t="shared" si="2524"/>
        <v>1178722</v>
      </c>
      <c r="HI157" s="269" t="str">
        <f t="shared" si="2525"/>
        <v>CUMPLE</v>
      </c>
      <c r="HJ157" s="268">
        <f t="shared" si="2575"/>
        <v>1249324</v>
      </c>
      <c r="HK157" s="270">
        <f t="shared" si="2527"/>
        <v>72460792</v>
      </c>
      <c r="HL157" s="266">
        <f t="shared" si="2528"/>
        <v>58</v>
      </c>
      <c r="HM157" s="417">
        <v>914293</v>
      </c>
      <c r="HN157" s="268">
        <f t="shared" si="2529"/>
        <v>914293</v>
      </c>
      <c r="HO157" s="268">
        <f t="shared" si="2530"/>
        <v>1188581</v>
      </c>
      <c r="HP157" s="269" t="str">
        <f t="shared" si="2531"/>
        <v>CUMPLE</v>
      </c>
      <c r="HQ157" s="268">
        <f t="shared" si="2576"/>
        <v>1259773</v>
      </c>
      <c r="HR157" s="270">
        <f t="shared" si="2533"/>
        <v>73066834</v>
      </c>
      <c r="HS157" s="266">
        <f t="shared" si="2534"/>
        <v>58</v>
      </c>
      <c r="HT157" s="196">
        <v>910669</v>
      </c>
      <c r="HU157" s="268">
        <f t="shared" si="2535"/>
        <v>910669</v>
      </c>
      <c r="HV157" s="268">
        <f t="shared" si="2536"/>
        <v>1183870</v>
      </c>
      <c r="HW157" s="269" t="str">
        <f t="shared" si="2537"/>
        <v>CUMPLE</v>
      </c>
      <c r="HX157" s="268">
        <f t="shared" si="2577"/>
        <v>1254780</v>
      </c>
      <c r="HY157" s="270">
        <f t="shared" si="2539"/>
        <v>72777240</v>
      </c>
      <c r="HZ157" s="356">
        <f t="shared" si="2540"/>
        <v>58</v>
      </c>
      <c r="IA157" s="357"/>
      <c r="IB157" s="358">
        <f t="shared" si="2541"/>
        <v>0</v>
      </c>
      <c r="IC157" s="358">
        <f t="shared" si="2542"/>
        <v>0</v>
      </c>
      <c r="ID157" s="359" t="str">
        <f t="shared" si="2543"/>
        <v>CUMPLE</v>
      </c>
      <c r="IE157" s="358">
        <f t="shared" si="2578"/>
        <v>0</v>
      </c>
      <c r="IF157" s="360">
        <f t="shared" si="2545"/>
        <v>0</v>
      </c>
    </row>
    <row r="158" spans="1:240" ht="30" customHeight="1" x14ac:dyDescent="0.3">
      <c r="A158" s="174"/>
      <c r="B158" s="192">
        <v>11.0530000000001</v>
      </c>
      <c r="C158" s="193">
        <v>15816</v>
      </c>
      <c r="D158" s="194" t="s">
        <v>762</v>
      </c>
      <c r="E158" s="193" t="s">
        <v>629</v>
      </c>
      <c r="F158" s="195">
        <v>1</v>
      </c>
      <c r="G158" s="196">
        <v>5084332</v>
      </c>
      <c r="H158" s="197">
        <f t="shared" si="2350"/>
        <v>6609632</v>
      </c>
      <c r="J158" s="356">
        <f t="shared" si="2351"/>
        <v>1</v>
      </c>
      <c r="K158" s="357"/>
      <c r="L158" s="358">
        <f t="shared" si="2579"/>
        <v>0</v>
      </c>
      <c r="M158" s="358">
        <f t="shared" si="2580"/>
        <v>0</v>
      </c>
      <c r="N158" s="359" t="str">
        <f t="shared" si="2352"/>
        <v>CUMPLE</v>
      </c>
      <c r="O158" s="358">
        <f t="shared" si="2546"/>
        <v>0</v>
      </c>
      <c r="P158" s="360">
        <f t="shared" si="2581"/>
        <v>0</v>
      </c>
      <c r="Q158" s="266">
        <f t="shared" si="2354"/>
        <v>1</v>
      </c>
      <c r="R158" s="267">
        <v>4757691</v>
      </c>
      <c r="S158" s="268">
        <f t="shared" si="2355"/>
        <v>4757691</v>
      </c>
      <c r="T158" s="268">
        <f t="shared" si="2356"/>
        <v>6184998</v>
      </c>
      <c r="U158" s="269" t="str">
        <f t="shared" si="2357"/>
        <v>CUMPLE</v>
      </c>
      <c r="V158" s="268">
        <f t="shared" si="2547"/>
        <v>6555461</v>
      </c>
      <c r="W158" s="270">
        <f t="shared" si="2359"/>
        <v>6555461</v>
      </c>
      <c r="X158" s="266">
        <f t="shared" si="2360"/>
        <v>1</v>
      </c>
      <c r="Y158" s="267">
        <v>5084300</v>
      </c>
      <c r="Z158" s="268">
        <f t="shared" si="2361"/>
        <v>5084300</v>
      </c>
      <c r="AA158" s="268">
        <f t="shared" si="2362"/>
        <v>6609590</v>
      </c>
      <c r="AB158" s="269" t="str">
        <f t="shared" si="2363"/>
        <v>CUMPLE</v>
      </c>
      <c r="AC158" s="268">
        <f t="shared" si="2548"/>
        <v>7005484</v>
      </c>
      <c r="AD158" s="270">
        <f t="shared" si="2365"/>
        <v>7005484</v>
      </c>
      <c r="AE158" s="266">
        <f t="shared" si="2366"/>
        <v>1</v>
      </c>
      <c r="AF158" s="267">
        <v>4708091</v>
      </c>
      <c r="AG158" s="268">
        <f t="shared" si="2367"/>
        <v>4708091</v>
      </c>
      <c r="AH158" s="268">
        <f t="shared" si="2368"/>
        <v>6120518</v>
      </c>
      <c r="AI158" s="269" t="str">
        <f t="shared" si="2369"/>
        <v>CUMPLE</v>
      </c>
      <c r="AJ158" s="268">
        <f t="shared" si="2549"/>
        <v>6487119</v>
      </c>
      <c r="AK158" s="270">
        <f t="shared" si="2371"/>
        <v>6487119</v>
      </c>
      <c r="AL158" s="356">
        <f t="shared" si="2372"/>
        <v>1</v>
      </c>
      <c r="AM158" s="357"/>
      <c r="AN158" s="358">
        <f t="shared" si="2373"/>
        <v>0</v>
      </c>
      <c r="AO158" s="358">
        <f t="shared" si="2374"/>
        <v>0</v>
      </c>
      <c r="AP158" s="359" t="str">
        <f t="shared" si="2375"/>
        <v>CUMPLE</v>
      </c>
      <c r="AQ158" s="358">
        <f t="shared" si="2550"/>
        <v>0</v>
      </c>
      <c r="AR158" s="360">
        <f t="shared" si="2377"/>
        <v>0</v>
      </c>
      <c r="AS158" s="266">
        <f t="shared" si="2378"/>
        <v>1</v>
      </c>
      <c r="AT158" s="434">
        <v>4596233</v>
      </c>
      <c r="AU158" s="268">
        <f t="shared" si="2379"/>
        <v>4596233</v>
      </c>
      <c r="AV158" s="268">
        <f t="shared" si="2380"/>
        <v>5975103</v>
      </c>
      <c r="AW158" s="269" t="str">
        <f t="shared" si="2381"/>
        <v>CUMPLE</v>
      </c>
      <c r="AX158" s="268">
        <f t="shared" si="2551"/>
        <v>6332993</v>
      </c>
      <c r="AY158" s="270">
        <f t="shared" si="2383"/>
        <v>6332993</v>
      </c>
      <c r="AZ158" s="266">
        <f t="shared" si="2384"/>
        <v>1</v>
      </c>
      <c r="BA158" s="439">
        <v>4836725</v>
      </c>
      <c r="BB158" s="268">
        <f t="shared" si="2385"/>
        <v>4836725</v>
      </c>
      <c r="BC158" s="268">
        <f t="shared" si="2386"/>
        <v>6287743</v>
      </c>
      <c r="BD158" s="269" t="str">
        <f t="shared" si="2387"/>
        <v>CUMPLE</v>
      </c>
      <c r="BE158" s="268">
        <f t="shared" si="2552"/>
        <v>6664359</v>
      </c>
      <c r="BF158" s="270">
        <f t="shared" si="2389"/>
        <v>6664359</v>
      </c>
      <c r="BG158" s="266">
        <f t="shared" si="2390"/>
        <v>1</v>
      </c>
      <c r="BH158" s="196">
        <v>4804693</v>
      </c>
      <c r="BI158" s="268">
        <f t="shared" si="2391"/>
        <v>4804693</v>
      </c>
      <c r="BJ158" s="268">
        <f t="shared" si="2392"/>
        <v>6246101</v>
      </c>
      <c r="BK158" s="269" t="str">
        <f t="shared" si="2393"/>
        <v>CUMPLE</v>
      </c>
      <c r="BL158" s="268">
        <f t="shared" si="2553"/>
        <v>6620223</v>
      </c>
      <c r="BM158" s="270">
        <f t="shared" si="2395"/>
        <v>6620223</v>
      </c>
      <c r="BN158" s="266">
        <f t="shared" si="2396"/>
        <v>1</v>
      </c>
      <c r="BO158" s="196">
        <v>4611486</v>
      </c>
      <c r="BP158" s="268">
        <f t="shared" si="2397"/>
        <v>4611486</v>
      </c>
      <c r="BQ158" s="268">
        <f t="shared" si="2398"/>
        <v>5994932</v>
      </c>
      <c r="BR158" s="269" t="str">
        <f t="shared" si="2399"/>
        <v>CUMPLE</v>
      </c>
      <c r="BS158" s="268">
        <f t="shared" si="2554"/>
        <v>6354010</v>
      </c>
      <c r="BT158" s="270">
        <f t="shared" si="2401"/>
        <v>6354010</v>
      </c>
      <c r="BU158" s="266">
        <f t="shared" si="2402"/>
        <v>1</v>
      </c>
      <c r="BV158" s="441">
        <v>4830617</v>
      </c>
      <c r="BW158" s="268">
        <f t="shared" si="2403"/>
        <v>4830617</v>
      </c>
      <c r="BX158" s="268">
        <f t="shared" si="2404"/>
        <v>6279802</v>
      </c>
      <c r="BY158" s="269" t="str">
        <f t="shared" si="2405"/>
        <v>CUMPLE</v>
      </c>
      <c r="BZ158" s="268">
        <f t="shared" si="2555"/>
        <v>6655943</v>
      </c>
      <c r="CA158" s="270">
        <f t="shared" si="2407"/>
        <v>6655943</v>
      </c>
      <c r="CB158" s="266">
        <f t="shared" si="2408"/>
        <v>1</v>
      </c>
      <c r="CC158" s="267">
        <v>4713174</v>
      </c>
      <c r="CD158" s="268">
        <f t="shared" si="2409"/>
        <v>4713174</v>
      </c>
      <c r="CE158" s="268">
        <f t="shared" si="2410"/>
        <v>6127126</v>
      </c>
      <c r="CF158" s="269" t="str">
        <f t="shared" si="2411"/>
        <v>CUMPLE</v>
      </c>
      <c r="CG158" s="268">
        <f t="shared" si="2556"/>
        <v>6494122</v>
      </c>
      <c r="CH158" s="270">
        <f t="shared" si="2413"/>
        <v>6494122</v>
      </c>
      <c r="CI158" s="266">
        <f t="shared" si="2414"/>
        <v>1</v>
      </c>
      <c r="CJ158" s="267">
        <v>4860621</v>
      </c>
      <c r="CK158" s="268">
        <f t="shared" si="2415"/>
        <v>4860621</v>
      </c>
      <c r="CL158" s="268">
        <f t="shared" si="2416"/>
        <v>6318807</v>
      </c>
      <c r="CM158" s="269" t="str">
        <f t="shared" si="2417"/>
        <v>CUMPLE</v>
      </c>
      <c r="CN158" s="268">
        <f t="shared" si="2557"/>
        <v>6697284</v>
      </c>
      <c r="CO158" s="270">
        <f t="shared" si="2419"/>
        <v>6697284</v>
      </c>
      <c r="CP158" s="266">
        <f t="shared" si="2420"/>
        <v>1</v>
      </c>
      <c r="CQ158" s="267">
        <v>4800626</v>
      </c>
      <c r="CR158" s="268">
        <f t="shared" si="2421"/>
        <v>4800626</v>
      </c>
      <c r="CS158" s="268">
        <f t="shared" si="2422"/>
        <v>6240814</v>
      </c>
      <c r="CT158" s="269" t="str">
        <f t="shared" si="2423"/>
        <v>CUMPLE</v>
      </c>
      <c r="CU158" s="268">
        <f t="shared" si="2558"/>
        <v>6614619</v>
      </c>
      <c r="CV158" s="270">
        <f t="shared" si="2425"/>
        <v>6614619</v>
      </c>
      <c r="CW158" s="266">
        <f t="shared" si="2426"/>
        <v>1</v>
      </c>
      <c r="CX158" s="196">
        <v>4830112</v>
      </c>
      <c r="CY158" s="268">
        <f t="shared" si="2427"/>
        <v>4830112</v>
      </c>
      <c r="CZ158" s="268">
        <f t="shared" si="2428"/>
        <v>6279146</v>
      </c>
      <c r="DA158" s="269" t="str">
        <f t="shared" si="2429"/>
        <v>CUMPLE</v>
      </c>
      <c r="DB158" s="268">
        <f t="shared" si="2559"/>
        <v>6655247</v>
      </c>
      <c r="DC158" s="270">
        <f t="shared" si="2431"/>
        <v>6655247</v>
      </c>
      <c r="DD158" s="266">
        <f t="shared" si="2432"/>
        <v>1</v>
      </c>
      <c r="DE158" s="267">
        <v>4691822</v>
      </c>
      <c r="DF158" s="268">
        <f t="shared" si="2433"/>
        <v>4691822</v>
      </c>
      <c r="DG158" s="268">
        <f t="shared" si="2434"/>
        <v>6099369</v>
      </c>
      <c r="DH158" s="269" t="str">
        <f t="shared" si="2435"/>
        <v>CUMPLE</v>
      </c>
      <c r="DI158" s="268">
        <f t="shared" si="2560"/>
        <v>6464702</v>
      </c>
      <c r="DJ158" s="270">
        <f t="shared" si="2437"/>
        <v>6464702</v>
      </c>
      <c r="DK158" s="266">
        <f t="shared" si="2438"/>
        <v>1</v>
      </c>
      <c r="DL158" s="267">
        <v>4814862</v>
      </c>
      <c r="DM158" s="268">
        <f t="shared" si="2439"/>
        <v>4814862</v>
      </c>
      <c r="DN158" s="268">
        <f t="shared" si="2440"/>
        <v>6259321</v>
      </c>
      <c r="DO158" s="269" t="str">
        <f t="shared" si="2441"/>
        <v>CUMPLE</v>
      </c>
      <c r="DP158" s="268">
        <f t="shared" si="2561"/>
        <v>6634235</v>
      </c>
      <c r="DQ158" s="270">
        <f t="shared" si="2443"/>
        <v>6634235</v>
      </c>
      <c r="DR158" s="356">
        <f t="shared" si="2444"/>
        <v>1</v>
      </c>
      <c r="DS158" s="357"/>
      <c r="DT158" s="358">
        <f t="shared" si="2445"/>
        <v>0</v>
      </c>
      <c r="DU158" s="358">
        <f t="shared" si="2446"/>
        <v>0</v>
      </c>
      <c r="DV158" s="359" t="str">
        <f t="shared" si="2447"/>
        <v>CUMPLE</v>
      </c>
      <c r="DW158" s="358">
        <f t="shared" si="2562"/>
        <v>0</v>
      </c>
      <c r="DX158" s="360">
        <f t="shared" si="2449"/>
        <v>0</v>
      </c>
      <c r="DY158" s="356">
        <f t="shared" si="2450"/>
        <v>1</v>
      </c>
      <c r="DZ158" s="357"/>
      <c r="EA158" s="358">
        <f t="shared" si="2451"/>
        <v>0</v>
      </c>
      <c r="EB158" s="358">
        <f t="shared" si="2452"/>
        <v>0</v>
      </c>
      <c r="EC158" s="359" t="str">
        <f t="shared" si="2453"/>
        <v>CUMPLE</v>
      </c>
      <c r="ED158" s="358">
        <f t="shared" si="2563"/>
        <v>0</v>
      </c>
      <c r="EE158" s="360">
        <f t="shared" si="2455"/>
        <v>0</v>
      </c>
      <c r="EF158" s="266">
        <f t="shared" si="2456"/>
        <v>1</v>
      </c>
      <c r="EG158" s="267">
        <v>4686229</v>
      </c>
      <c r="EH158" s="268">
        <f t="shared" si="2457"/>
        <v>4686229</v>
      </c>
      <c r="EI158" s="268">
        <f t="shared" si="2458"/>
        <v>6092098</v>
      </c>
      <c r="EJ158" s="269" t="str">
        <f t="shared" si="2459"/>
        <v>CUMPLE</v>
      </c>
      <c r="EK158" s="268">
        <f t="shared" si="2564"/>
        <v>6456996</v>
      </c>
      <c r="EL158" s="270">
        <f t="shared" si="2461"/>
        <v>6456996</v>
      </c>
      <c r="EM158" s="356">
        <f t="shared" si="2462"/>
        <v>1</v>
      </c>
      <c r="EN158" s="357"/>
      <c r="EO158" s="358">
        <f t="shared" si="2463"/>
        <v>0</v>
      </c>
      <c r="EP158" s="358">
        <f t="shared" si="2464"/>
        <v>0</v>
      </c>
      <c r="EQ158" s="359" t="str">
        <f t="shared" si="2465"/>
        <v>CUMPLE</v>
      </c>
      <c r="ER158" s="358">
        <f t="shared" si="2565"/>
        <v>0</v>
      </c>
      <c r="ES158" s="360">
        <f t="shared" si="2467"/>
        <v>0</v>
      </c>
      <c r="ET158" s="266">
        <f t="shared" si="2468"/>
        <v>1</v>
      </c>
      <c r="EU158" s="267">
        <v>4931802</v>
      </c>
      <c r="EV158" s="268">
        <f t="shared" si="2469"/>
        <v>4931802</v>
      </c>
      <c r="EW158" s="268">
        <f t="shared" si="2470"/>
        <v>6411343</v>
      </c>
      <c r="EX158" s="269" t="str">
        <f t="shared" si="2471"/>
        <v>CUMPLE</v>
      </c>
      <c r="EY158" s="268">
        <f t="shared" si="2566"/>
        <v>6795362</v>
      </c>
      <c r="EZ158" s="270">
        <f t="shared" si="2473"/>
        <v>6795362</v>
      </c>
      <c r="FA158" s="266">
        <f t="shared" si="2474"/>
        <v>1</v>
      </c>
      <c r="FB158" s="196">
        <v>4823506</v>
      </c>
      <c r="FC158" s="268">
        <f t="shared" si="2475"/>
        <v>4823506</v>
      </c>
      <c r="FD158" s="268">
        <f t="shared" si="2476"/>
        <v>6270558</v>
      </c>
      <c r="FE158" s="269" t="str">
        <f t="shared" si="2477"/>
        <v>CUMPLE</v>
      </c>
      <c r="FF158" s="268">
        <f t="shared" si="2567"/>
        <v>6646145</v>
      </c>
      <c r="FG158" s="270">
        <f t="shared" si="2479"/>
        <v>6646145</v>
      </c>
      <c r="FH158" s="266">
        <f t="shared" si="2480"/>
        <v>1</v>
      </c>
      <c r="FI158" s="267">
        <v>4741857</v>
      </c>
      <c r="FJ158" s="268">
        <f t="shared" si="2481"/>
        <v>4741857</v>
      </c>
      <c r="FK158" s="268">
        <f t="shared" si="2482"/>
        <v>6164414</v>
      </c>
      <c r="FL158" s="269" t="str">
        <f t="shared" si="2483"/>
        <v>CUMPLE</v>
      </c>
      <c r="FM158" s="268">
        <f t="shared" si="2568"/>
        <v>6533644</v>
      </c>
      <c r="FN158" s="270">
        <f t="shared" si="2485"/>
        <v>6533644</v>
      </c>
      <c r="FO158" s="266">
        <f t="shared" si="2486"/>
        <v>1</v>
      </c>
      <c r="FP158" s="267" t="s">
        <v>938</v>
      </c>
      <c r="FQ158" s="268">
        <f t="shared" si="2487"/>
        <v>4704326</v>
      </c>
      <c r="FR158" s="268">
        <f t="shared" si="2488"/>
        <v>6115624</v>
      </c>
      <c r="FS158" s="269" t="str">
        <f t="shared" si="2489"/>
        <v>CUMPLE</v>
      </c>
      <c r="FT158" s="268">
        <f t="shared" si="2569"/>
        <v>6481931</v>
      </c>
      <c r="FU158" s="270">
        <f t="shared" si="2491"/>
        <v>6481931</v>
      </c>
      <c r="FV158" s="266">
        <f t="shared" si="2492"/>
        <v>1</v>
      </c>
      <c r="FW158" s="267">
        <v>4782831</v>
      </c>
      <c r="FX158" s="268">
        <f t="shared" si="2493"/>
        <v>4782831</v>
      </c>
      <c r="FY158" s="268">
        <f t="shared" si="2494"/>
        <v>6217680</v>
      </c>
      <c r="FZ158" s="269" t="str">
        <f t="shared" si="2495"/>
        <v>CUMPLE</v>
      </c>
      <c r="GA158" s="268">
        <f t="shared" si="2570"/>
        <v>6590100</v>
      </c>
      <c r="GB158" s="270">
        <f t="shared" si="2497"/>
        <v>6590100</v>
      </c>
      <c r="GC158" s="356">
        <f t="shared" si="2498"/>
        <v>1</v>
      </c>
      <c r="GD158" s="357"/>
      <c r="GE158" s="358">
        <f t="shared" si="2499"/>
        <v>0</v>
      </c>
      <c r="GF158" s="358">
        <f t="shared" si="2500"/>
        <v>0</v>
      </c>
      <c r="GG158" s="359" t="str">
        <f t="shared" si="2501"/>
        <v>CUMPLE</v>
      </c>
      <c r="GH158" s="358">
        <f t="shared" si="2571"/>
        <v>0</v>
      </c>
      <c r="GI158" s="360">
        <f t="shared" si="2503"/>
        <v>0</v>
      </c>
      <c r="GJ158" s="266">
        <f t="shared" si="2504"/>
        <v>1</v>
      </c>
      <c r="GK158" s="196">
        <v>4837437</v>
      </c>
      <c r="GL158" s="268">
        <f t="shared" si="2505"/>
        <v>4837437</v>
      </c>
      <c r="GM158" s="268">
        <f t="shared" si="2506"/>
        <v>6288668</v>
      </c>
      <c r="GN158" s="269" t="str">
        <f t="shared" si="2507"/>
        <v>CUMPLE</v>
      </c>
      <c r="GO158" s="268">
        <f t="shared" si="2572"/>
        <v>6665340</v>
      </c>
      <c r="GP158" s="270">
        <f t="shared" si="2509"/>
        <v>6665340</v>
      </c>
      <c r="GQ158" s="266">
        <f t="shared" si="2510"/>
        <v>1</v>
      </c>
      <c r="GR158" s="407">
        <v>4847402</v>
      </c>
      <c r="GS158" s="268">
        <f t="shared" si="2511"/>
        <v>4847402</v>
      </c>
      <c r="GT158" s="268">
        <f t="shared" si="2512"/>
        <v>6301623</v>
      </c>
      <c r="GU158" s="269" t="str">
        <f t="shared" si="2513"/>
        <v>CUMPLE</v>
      </c>
      <c r="GV158" s="268">
        <f t="shared" si="2573"/>
        <v>6679070</v>
      </c>
      <c r="GW158" s="270">
        <f t="shared" si="2515"/>
        <v>6679070</v>
      </c>
      <c r="GX158" s="356">
        <f t="shared" si="2516"/>
        <v>1</v>
      </c>
      <c r="GY158" s="357"/>
      <c r="GZ158" s="358">
        <f t="shared" si="2517"/>
        <v>0</v>
      </c>
      <c r="HA158" s="358">
        <f t="shared" si="2518"/>
        <v>0</v>
      </c>
      <c r="HB158" s="359" t="str">
        <f t="shared" si="2519"/>
        <v>CUMPLE</v>
      </c>
      <c r="HC158" s="358">
        <f t="shared" si="2574"/>
        <v>0</v>
      </c>
      <c r="HD158" s="360">
        <f t="shared" si="2521"/>
        <v>0</v>
      </c>
      <c r="HE158" s="266">
        <f t="shared" si="2522"/>
        <v>1</v>
      </c>
      <c r="HF158" s="411">
        <v>4796610</v>
      </c>
      <c r="HG158" s="268">
        <f t="shared" si="2523"/>
        <v>4796610</v>
      </c>
      <c r="HH158" s="268">
        <f t="shared" si="2524"/>
        <v>6235593</v>
      </c>
      <c r="HI158" s="269" t="str">
        <f t="shared" si="2525"/>
        <v>CUMPLE</v>
      </c>
      <c r="HJ158" s="268">
        <f t="shared" si="2575"/>
        <v>6609086</v>
      </c>
      <c r="HK158" s="270">
        <f t="shared" si="2527"/>
        <v>6609086</v>
      </c>
      <c r="HL158" s="266">
        <f t="shared" si="2528"/>
        <v>1</v>
      </c>
      <c r="HM158" s="417">
        <v>4836725</v>
      </c>
      <c r="HN158" s="268">
        <f t="shared" si="2529"/>
        <v>4836725</v>
      </c>
      <c r="HO158" s="268">
        <f t="shared" si="2530"/>
        <v>6287743</v>
      </c>
      <c r="HP158" s="269" t="str">
        <f t="shared" si="2531"/>
        <v>CUMPLE</v>
      </c>
      <c r="HQ158" s="268">
        <f t="shared" si="2576"/>
        <v>6664359</v>
      </c>
      <c r="HR158" s="270">
        <f t="shared" si="2533"/>
        <v>6664359</v>
      </c>
      <c r="HS158" s="266">
        <f t="shared" si="2534"/>
        <v>1</v>
      </c>
      <c r="HT158" s="196">
        <v>4817558</v>
      </c>
      <c r="HU158" s="268">
        <f t="shared" si="2535"/>
        <v>4817558</v>
      </c>
      <c r="HV158" s="268">
        <f t="shared" si="2536"/>
        <v>6262825</v>
      </c>
      <c r="HW158" s="269" t="str">
        <f t="shared" si="2537"/>
        <v>CUMPLE</v>
      </c>
      <c r="HX158" s="268">
        <f t="shared" si="2577"/>
        <v>6637949</v>
      </c>
      <c r="HY158" s="270">
        <f t="shared" si="2539"/>
        <v>6637949</v>
      </c>
      <c r="HZ158" s="356">
        <f t="shared" si="2540"/>
        <v>1</v>
      </c>
      <c r="IA158" s="357"/>
      <c r="IB158" s="358">
        <f t="shared" si="2541"/>
        <v>0</v>
      </c>
      <c r="IC158" s="358">
        <f t="shared" si="2542"/>
        <v>0</v>
      </c>
      <c r="ID158" s="359" t="str">
        <f t="shared" si="2543"/>
        <v>CUMPLE</v>
      </c>
      <c r="IE158" s="358">
        <f t="shared" si="2578"/>
        <v>0</v>
      </c>
      <c r="IF158" s="360">
        <f t="shared" si="2545"/>
        <v>0</v>
      </c>
    </row>
    <row r="159" spans="1:240" ht="30" customHeight="1" x14ac:dyDescent="0.3">
      <c r="A159" s="174"/>
      <c r="B159" s="192">
        <v>11.0540000000001</v>
      </c>
      <c r="C159" s="193">
        <v>15814</v>
      </c>
      <c r="D159" s="194" t="s">
        <v>763</v>
      </c>
      <c r="E159" s="193" t="s">
        <v>629</v>
      </c>
      <c r="F159" s="195">
        <v>1</v>
      </c>
      <c r="G159" s="196">
        <v>3883454</v>
      </c>
      <c r="H159" s="197">
        <f t="shared" si="2350"/>
        <v>5048490</v>
      </c>
      <c r="J159" s="356">
        <f t="shared" si="2351"/>
        <v>1</v>
      </c>
      <c r="K159" s="357"/>
      <c r="L159" s="358">
        <f t="shared" si="2579"/>
        <v>0</v>
      </c>
      <c r="M159" s="358">
        <f t="shared" si="2580"/>
        <v>0</v>
      </c>
      <c r="N159" s="359" t="str">
        <f t="shared" si="2352"/>
        <v>CUMPLE</v>
      </c>
      <c r="O159" s="358">
        <f t="shared" si="2546"/>
        <v>0</v>
      </c>
      <c r="P159" s="360">
        <f t="shared" si="2581"/>
        <v>0</v>
      </c>
      <c r="Q159" s="266">
        <f t="shared" si="2354"/>
        <v>1</v>
      </c>
      <c r="R159" s="267">
        <v>3633963</v>
      </c>
      <c r="S159" s="268">
        <f t="shared" si="2355"/>
        <v>3633963</v>
      </c>
      <c r="T159" s="268">
        <f t="shared" si="2356"/>
        <v>4724152</v>
      </c>
      <c r="U159" s="269" t="str">
        <f t="shared" si="2357"/>
        <v>CUMPLE</v>
      </c>
      <c r="V159" s="268">
        <f t="shared" si="2547"/>
        <v>5007114</v>
      </c>
      <c r="W159" s="270">
        <f t="shared" si="2359"/>
        <v>5007114</v>
      </c>
      <c r="X159" s="266">
        <f t="shared" si="2360"/>
        <v>1</v>
      </c>
      <c r="Y159" s="267">
        <v>3883400</v>
      </c>
      <c r="Z159" s="268">
        <f t="shared" si="2361"/>
        <v>3883400</v>
      </c>
      <c r="AA159" s="268">
        <f t="shared" si="2362"/>
        <v>5048420</v>
      </c>
      <c r="AB159" s="269" t="str">
        <f t="shared" si="2363"/>
        <v>CUMPLE</v>
      </c>
      <c r="AC159" s="268">
        <f t="shared" si="2548"/>
        <v>5350805</v>
      </c>
      <c r="AD159" s="270">
        <f t="shared" si="2365"/>
        <v>5350805</v>
      </c>
      <c r="AE159" s="266">
        <f t="shared" si="2366"/>
        <v>1</v>
      </c>
      <c r="AF159" s="267">
        <v>3596078</v>
      </c>
      <c r="AG159" s="268">
        <f t="shared" si="2367"/>
        <v>3596078</v>
      </c>
      <c r="AH159" s="268">
        <f t="shared" si="2368"/>
        <v>4674901</v>
      </c>
      <c r="AI159" s="269" t="str">
        <f t="shared" si="2369"/>
        <v>CUMPLE</v>
      </c>
      <c r="AJ159" s="268">
        <f t="shared" si="2549"/>
        <v>4954914</v>
      </c>
      <c r="AK159" s="270">
        <f t="shared" si="2371"/>
        <v>4954914</v>
      </c>
      <c r="AL159" s="356">
        <f t="shared" si="2372"/>
        <v>1</v>
      </c>
      <c r="AM159" s="357"/>
      <c r="AN159" s="358">
        <f t="shared" si="2373"/>
        <v>0</v>
      </c>
      <c r="AO159" s="358">
        <f t="shared" si="2374"/>
        <v>0</v>
      </c>
      <c r="AP159" s="359" t="str">
        <f t="shared" si="2375"/>
        <v>CUMPLE</v>
      </c>
      <c r="AQ159" s="358">
        <f t="shared" si="2550"/>
        <v>0</v>
      </c>
      <c r="AR159" s="360">
        <f t="shared" si="2377"/>
        <v>0</v>
      </c>
      <c r="AS159" s="266">
        <f t="shared" si="2378"/>
        <v>1</v>
      </c>
      <c r="AT159" s="434">
        <v>3510639</v>
      </c>
      <c r="AU159" s="268">
        <f t="shared" si="2379"/>
        <v>3510639</v>
      </c>
      <c r="AV159" s="268">
        <f t="shared" si="2380"/>
        <v>4563831</v>
      </c>
      <c r="AW159" s="269" t="str">
        <f t="shared" si="2381"/>
        <v>CUMPLE</v>
      </c>
      <c r="AX159" s="268">
        <f t="shared" si="2551"/>
        <v>4837190</v>
      </c>
      <c r="AY159" s="270">
        <f t="shared" si="2383"/>
        <v>4837190</v>
      </c>
      <c r="AZ159" s="266">
        <f t="shared" si="2384"/>
        <v>1</v>
      </c>
      <c r="BA159" s="439">
        <v>3694330</v>
      </c>
      <c r="BB159" s="268">
        <f t="shared" si="2385"/>
        <v>3694330</v>
      </c>
      <c r="BC159" s="268">
        <f t="shared" si="2386"/>
        <v>4802629</v>
      </c>
      <c r="BD159" s="269" t="str">
        <f t="shared" si="2387"/>
        <v>CUMPLE</v>
      </c>
      <c r="BE159" s="268">
        <f t="shared" si="2552"/>
        <v>5090292</v>
      </c>
      <c r="BF159" s="270">
        <f t="shared" si="2389"/>
        <v>5090292</v>
      </c>
      <c r="BG159" s="266">
        <f t="shared" si="2390"/>
        <v>1</v>
      </c>
      <c r="BH159" s="196">
        <v>3669863</v>
      </c>
      <c r="BI159" s="268">
        <f t="shared" si="2391"/>
        <v>3669863</v>
      </c>
      <c r="BJ159" s="268">
        <f t="shared" si="2392"/>
        <v>4770822</v>
      </c>
      <c r="BK159" s="269" t="str">
        <f t="shared" si="2393"/>
        <v>CUMPLE</v>
      </c>
      <c r="BL159" s="268">
        <f t="shared" si="2553"/>
        <v>5056579</v>
      </c>
      <c r="BM159" s="270">
        <f t="shared" si="2395"/>
        <v>5056579</v>
      </c>
      <c r="BN159" s="266">
        <f t="shared" si="2396"/>
        <v>1</v>
      </c>
      <c r="BO159" s="196">
        <v>3522290</v>
      </c>
      <c r="BP159" s="268">
        <f t="shared" si="2397"/>
        <v>3522290</v>
      </c>
      <c r="BQ159" s="268">
        <f t="shared" si="2398"/>
        <v>4578977</v>
      </c>
      <c r="BR159" s="269" t="str">
        <f t="shared" si="2399"/>
        <v>CUMPLE</v>
      </c>
      <c r="BS159" s="268">
        <f t="shared" si="2554"/>
        <v>4853244</v>
      </c>
      <c r="BT159" s="270">
        <f t="shared" si="2401"/>
        <v>4853244</v>
      </c>
      <c r="BU159" s="266">
        <f t="shared" si="2402"/>
        <v>1</v>
      </c>
      <c r="BV159" s="441">
        <v>3689665</v>
      </c>
      <c r="BW159" s="268">
        <f t="shared" si="2403"/>
        <v>3689665</v>
      </c>
      <c r="BX159" s="268">
        <f t="shared" si="2404"/>
        <v>4796565</v>
      </c>
      <c r="BY159" s="269" t="str">
        <f t="shared" si="2405"/>
        <v>CUMPLE</v>
      </c>
      <c r="BZ159" s="268">
        <f t="shared" si="2555"/>
        <v>5083864</v>
      </c>
      <c r="CA159" s="270">
        <f t="shared" si="2407"/>
        <v>5083864</v>
      </c>
      <c r="CB159" s="266">
        <f t="shared" si="2408"/>
        <v>1</v>
      </c>
      <c r="CC159" s="267">
        <v>3599960</v>
      </c>
      <c r="CD159" s="268">
        <f t="shared" si="2409"/>
        <v>3599960</v>
      </c>
      <c r="CE159" s="268">
        <f t="shared" si="2410"/>
        <v>4679948</v>
      </c>
      <c r="CF159" s="269" t="str">
        <f t="shared" si="2411"/>
        <v>CUMPLE</v>
      </c>
      <c r="CG159" s="268">
        <f t="shared" si="2556"/>
        <v>4960262</v>
      </c>
      <c r="CH159" s="270">
        <f t="shared" si="2413"/>
        <v>4960262</v>
      </c>
      <c r="CI159" s="266">
        <f t="shared" si="2414"/>
        <v>1</v>
      </c>
      <c r="CJ159" s="267">
        <v>3712582</v>
      </c>
      <c r="CK159" s="268">
        <f t="shared" si="2415"/>
        <v>3712582</v>
      </c>
      <c r="CL159" s="268">
        <f t="shared" si="2416"/>
        <v>4826357</v>
      </c>
      <c r="CM159" s="269" t="str">
        <f t="shared" si="2417"/>
        <v>CUMPLE</v>
      </c>
      <c r="CN159" s="268">
        <f t="shared" si="2557"/>
        <v>5115441</v>
      </c>
      <c r="CO159" s="270">
        <f t="shared" si="2419"/>
        <v>5115441</v>
      </c>
      <c r="CP159" s="266">
        <f t="shared" si="2420"/>
        <v>1</v>
      </c>
      <c r="CQ159" s="267">
        <v>3666757</v>
      </c>
      <c r="CR159" s="268">
        <f t="shared" si="2421"/>
        <v>3666757</v>
      </c>
      <c r="CS159" s="268">
        <f t="shared" si="2422"/>
        <v>4766784</v>
      </c>
      <c r="CT159" s="269" t="str">
        <f t="shared" si="2423"/>
        <v>CUMPLE</v>
      </c>
      <c r="CU159" s="268">
        <f t="shared" si="2558"/>
        <v>5052300</v>
      </c>
      <c r="CV159" s="270">
        <f t="shared" si="2425"/>
        <v>5052300</v>
      </c>
      <c r="CW159" s="266">
        <f t="shared" si="2426"/>
        <v>1</v>
      </c>
      <c r="CX159" s="196">
        <v>3689278</v>
      </c>
      <c r="CY159" s="268">
        <f t="shared" si="2427"/>
        <v>3689278</v>
      </c>
      <c r="CZ159" s="268">
        <f t="shared" si="2428"/>
        <v>4796061</v>
      </c>
      <c r="DA159" s="269" t="str">
        <f t="shared" si="2429"/>
        <v>CUMPLE</v>
      </c>
      <c r="DB159" s="268">
        <f t="shared" si="2559"/>
        <v>5083331</v>
      </c>
      <c r="DC159" s="270">
        <f t="shared" si="2431"/>
        <v>5083331</v>
      </c>
      <c r="DD159" s="266">
        <f t="shared" si="2432"/>
        <v>1</v>
      </c>
      <c r="DE159" s="267">
        <v>3583651</v>
      </c>
      <c r="DF159" s="268">
        <f t="shared" si="2433"/>
        <v>3583651</v>
      </c>
      <c r="DG159" s="268">
        <f t="shared" si="2434"/>
        <v>4658746</v>
      </c>
      <c r="DH159" s="269" t="str">
        <f t="shared" si="2435"/>
        <v>CUMPLE</v>
      </c>
      <c r="DI159" s="268">
        <f t="shared" si="2560"/>
        <v>4937791</v>
      </c>
      <c r="DJ159" s="270">
        <f t="shared" si="2437"/>
        <v>4937791</v>
      </c>
      <c r="DK159" s="266">
        <f t="shared" si="2438"/>
        <v>1</v>
      </c>
      <c r="DL159" s="267">
        <v>3677631</v>
      </c>
      <c r="DM159" s="268">
        <f t="shared" si="2439"/>
        <v>3677631</v>
      </c>
      <c r="DN159" s="268">
        <f t="shared" si="2440"/>
        <v>4780920</v>
      </c>
      <c r="DO159" s="269" t="str">
        <f t="shared" si="2441"/>
        <v>CUMPLE</v>
      </c>
      <c r="DP159" s="268">
        <f t="shared" si="2561"/>
        <v>5067283</v>
      </c>
      <c r="DQ159" s="270">
        <f t="shared" si="2443"/>
        <v>5067283</v>
      </c>
      <c r="DR159" s="356">
        <f t="shared" si="2444"/>
        <v>1</v>
      </c>
      <c r="DS159" s="357"/>
      <c r="DT159" s="358">
        <f t="shared" si="2445"/>
        <v>0</v>
      </c>
      <c r="DU159" s="358">
        <f t="shared" si="2446"/>
        <v>0</v>
      </c>
      <c r="DV159" s="359" t="str">
        <f t="shared" si="2447"/>
        <v>CUMPLE</v>
      </c>
      <c r="DW159" s="358">
        <f t="shared" si="2562"/>
        <v>0</v>
      </c>
      <c r="DX159" s="360">
        <f t="shared" si="2449"/>
        <v>0</v>
      </c>
      <c r="DY159" s="356">
        <f t="shared" si="2450"/>
        <v>1</v>
      </c>
      <c r="DZ159" s="357"/>
      <c r="EA159" s="358">
        <f t="shared" si="2451"/>
        <v>0</v>
      </c>
      <c r="EB159" s="358">
        <f t="shared" si="2452"/>
        <v>0</v>
      </c>
      <c r="EC159" s="359" t="str">
        <f t="shared" si="2453"/>
        <v>CUMPLE</v>
      </c>
      <c r="ED159" s="358">
        <f t="shared" si="2563"/>
        <v>0</v>
      </c>
      <c r="EE159" s="360">
        <f t="shared" si="2455"/>
        <v>0</v>
      </c>
      <c r="EF159" s="266">
        <f t="shared" si="2456"/>
        <v>1</v>
      </c>
      <c r="EG159" s="267">
        <v>3579380</v>
      </c>
      <c r="EH159" s="268">
        <f t="shared" si="2457"/>
        <v>3579380</v>
      </c>
      <c r="EI159" s="268">
        <f t="shared" si="2458"/>
        <v>4653194</v>
      </c>
      <c r="EJ159" s="269" t="str">
        <f t="shared" si="2459"/>
        <v>CUMPLE</v>
      </c>
      <c r="EK159" s="268">
        <f t="shared" si="2564"/>
        <v>4931906</v>
      </c>
      <c r="EL159" s="270">
        <f t="shared" si="2461"/>
        <v>4931906</v>
      </c>
      <c r="EM159" s="356">
        <f t="shared" si="2462"/>
        <v>1</v>
      </c>
      <c r="EN159" s="357"/>
      <c r="EO159" s="358">
        <f t="shared" si="2463"/>
        <v>0</v>
      </c>
      <c r="EP159" s="358">
        <f t="shared" si="2464"/>
        <v>0</v>
      </c>
      <c r="EQ159" s="359" t="str">
        <f t="shared" si="2465"/>
        <v>CUMPLE</v>
      </c>
      <c r="ER159" s="358">
        <f t="shared" si="2565"/>
        <v>0</v>
      </c>
      <c r="ES159" s="360">
        <f t="shared" si="2467"/>
        <v>0</v>
      </c>
      <c r="ET159" s="266">
        <f t="shared" si="2468"/>
        <v>1</v>
      </c>
      <c r="EU159" s="267">
        <v>3766950</v>
      </c>
      <c r="EV159" s="268">
        <f t="shared" si="2469"/>
        <v>3766950</v>
      </c>
      <c r="EW159" s="268">
        <f t="shared" si="2470"/>
        <v>4897035</v>
      </c>
      <c r="EX159" s="269" t="str">
        <f t="shared" si="2471"/>
        <v>CUMPLE</v>
      </c>
      <c r="EY159" s="268">
        <f t="shared" si="2566"/>
        <v>5190352</v>
      </c>
      <c r="EZ159" s="270">
        <f t="shared" si="2473"/>
        <v>5190352</v>
      </c>
      <c r="FA159" s="266">
        <f t="shared" si="2474"/>
        <v>1</v>
      </c>
      <c r="FB159" s="196">
        <v>3684233</v>
      </c>
      <c r="FC159" s="268">
        <f t="shared" si="2475"/>
        <v>3684233</v>
      </c>
      <c r="FD159" s="268">
        <f t="shared" si="2476"/>
        <v>4789503</v>
      </c>
      <c r="FE159" s="269" t="str">
        <f t="shared" si="2477"/>
        <v>CUMPLE</v>
      </c>
      <c r="FF159" s="268">
        <f t="shared" si="2567"/>
        <v>5076379</v>
      </c>
      <c r="FG159" s="270">
        <f t="shared" si="2479"/>
        <v>5076379</v>
      </c>
      <c r="FH159" s="266">
        <f t="shared" si="2480"/>
        <v>1</v>
      </c>
      <c r="FI159" s="267">
        <v>3621869</v>
      </c>
      <c r="FJ159" s="268">
        <f t="shared" si="2481"/>
        <v>3621869</v>
      </c>
      <c r="FK159" s="268">
        <f t="shared" si="2482"/>
        <v>4708430</v>
      </c>
      <c r="FL159" s="269" t="str">
        <f t="shared" si="2483"/>
        <v>CUMPLE</v>
      </c>
      <c r="FM159" s="268">
        <f t="shared" si="2568"/>
        <v>4990450</v>
      </c>
      <c r="FN159" s="270">
        <f t="shared" si="2485"/>
        <v>4990450</v>
      </c>
      <c r="FO159" s="266">
        <f t="shared" si="2486"/>
        <v>1</v>
      </c>
      <c r="FP159" s="267" t="s">
        <v>939</v>
      </c>
      <c r="FQ159" s="268">
        <f t="shared" si="2487"/>
        <v>3593202</v>
      </c>
      <c r="FR159" s="268">
        <f t="shared" si="2488"/>
        <v>4671163</v>
      </c>
      <c r="FS159" s="269" t="str">
        <f t="shared" si="2489"/>
        <v>CUMPLE</v>
      </c>
      <c r="FT159" s="268">
        <f t="shared" si="2569"/>
        <v>4950951</v>
      </c>
      <c r="FU159" s="270">
        <f t="shared" si="2491"/>
        <v>4950951</v>
      </c>
      <c r="FV159" s="266">
        <f t="shared" si="2492"/>
        <v>1</v>
      </c>
      <c r="FW159" s="267">
        <v>3653165</v>
      </c>
      <c r="FX159" s="268">
        <f t="shared" si="2493"/>
        <v>3653165</v>
      </c>
      <c r="FY159" s="268">
        <f t="shared" si="2494"/>
        <v>4749115</v>
      </c>
      <c r="FZ159" s="269" t="str">
        <f t="shared" si="2495"/>
        <v>CUMPLE</v>
      </c>
      <c r="GA159" s="268">
        <f t="shared" si="2570"/>
        <v>5033572</v>
      </c>
      <c r="GB159" s="270">
        <f t="shared" si="2497"/>
        <v>5033572</v>
      </c>
      <c r="GC159" s="356">
        <f t="shared" si="2498"/>
        <v>1</v>
      </c>
      <c r="GD159" s="357"/>
      <c r="GE159" s="358">
        <f t="shared" si="2499"/>
        <v>0</v>
      </c>
      <c r="GF159" s="358">
        <f t="shared" si="2500"/>
        <v>0</v>
      </c>
      <c r="GG159" s="359" t="str">
        <f t="shared" si="2501"/>
        <v>CUMPLE</v>
      </c>
      <c r="GH159" s="358">
        <f t="shared" si="2571"/>
        <v>0</v>
      </c>
      <c r="GI159" s="360">
        <f t="shared" si="2503"/>
        <v>0</v>
      </c>
      <c r="GJ159" s="266">
        <f t="shared" si="2504"/>
        <v>1</v>
      </c>
      <c r="GK159" s="196">
        <v>3694873</v>
      </c>
      <c r="GL159" s="268">
        <f t="shared" si="2505"/>
        <v>3694873</v>
      </c>
      <c r="GM159" s="268">
        <f t="shared" si="2506"/>
        <v>4803335</v>
      </c>
      <c r="GN159" s="269" t="str">
        <f t="shared" si="2507"/>
        <v>CUMPLE</v>
      </c>
      <c r="GO159" s="268">
        <f t="shared" si="2572"/>
        <v>5091040</v>
      </c>
      <c r="GP159" s="270">
        <f t="shared" si="2509"/>
        <v>5091040</v>
      </c>
      <c r="GQ159" s="266">
        <f t="shared" si="2510"/>
        <v>1</v>
      </c>
      <c r="GR159" s="407">
        <v>3702485</v>
      </c>
      <c r="GS159" s="268">
        <f t="shared" si="2511"/>
        <v>3702485</v>
      </c>
      <c r="GT159" s="268">
        <f t="shared" si="2512"/>
        <v>4813231</v>
      </c>
      <c r="GU159" s="269" t="str">
        <f t="shared" si="2513"/>
        <v>CUMPLE</v>
      </c>
      <c r="GV159" s="268">
        <f t="shared" si="2573"/>
        <v>5101528</v>
      </c>
      <c r="GW159" s="270">
        <f t="shared" si="2515"/>
        <v>5101528</v>
      </c>
      <c r="GX159" s="356">
        <f t="shared" si="2516"/>
        <v>1</v>
      </c>
      <c r="GY159" s="357"/>
      <c r="GZ159" s="358">
        <f t="shared" si="2517"/>
        <v>0</v>
      </c>
      <c r="HA159" s="358">
        <f t="shared" si="2518"/>
        <v>0</v>
      </c>
      <c r="HB159" s="359" t="str">
        <f t="shared" si="2519"/>
        <v>CUMPLE</v>
      </c>
      <c r="HC159" s="358">
        <f t="shared" si="2574"/>
        <v>0</v>
      </c>
      <c r="HD159" s="360">
        <f t="shared" si="2521"/>
        <v>0</v>
      </c>
      <c r="HE159" s="266">
        <f t="shared" si="2522"/>
        <v>1</v>
      </c>
      <c r="HF159" s="411">
        <v>3663689</v>
      </c>
      <c r="HG159" s="268">
        <f t="shared" si="2523"/>
        <v>3663689</v>
      </c>
      <c r="HH159" s="268">
        <f t="shared" si="2524"/>
        <v>4762796</v>
      </c>
      <c r="HI159" s="269" t="str">
        <f t="shared" si="2525"/>
        <v>CUMPLE</v>
      </c>
      <c r="HJ159" s="268">
        <f t="shared" si="2575"/>
        <v>5048073</v>
      </c>
      <c r="HK159" s="270">
        <f t="shared" si="2527"/>
        <v>5048073</v>
      </c>
      <c r="HL159" s="266">
        <f t="shared" si="2528"/>
        <v>1</v>
      </c>
      <c r="HM159" s="417">
        <v>3694330</v>
      </c>
      <c r="HN159" s="268">
        <f t="shared" si="2529"/>
        <v>3694330</v>
      </c>
      <c r="HO159" s="268">
        <f t="shared" si="2530"/>
        <v>4802629</v>
      </c>
      <c r="HP159" s="269" t="str">
        <f t="shared" si="2531"/>
        <v>CUMPLE</v>
      </c>
      <c r="HQ159" s="268">
        <f t="shared" si="2576"/>
        <v>5090292</v>
      </c>
      <c r="HR159" s="270">
        <f t="shared" si="2533"/>
        <v>5090292</v>
      </c>
      <c r="HS159" s="266">
        <f t="shared" si="2534"/>
        <v>1</v>
      </c>
      <c r="HT159" s="196">
        <v>3679690</v>
      </c>
      <c r="HU159" s="268">
        <f t="shared" si="2535"/>
        <v>3679690</v>
      </c>
      <c r="HV159" s="268">
        <f t="shared" si="2536"/>
        <v>4783597</v>
      </c>
      <c r="HW159" s="269" t="str">
        <f t="shared" si="2537"/>
        <v>CUMPLE</v>
      </c>
      <c r="HX159" s="268">
        <f t="shared" si="2577"/>
        <v>5070120</v>
      </c>
      <c r="HY159" s="270">
        <f t="shared" si="2539"/>
        <v>5070120</v>
      </c>
      <c r="HZ159" s="356">
        <f t="shared" si="2540"/>
        <v>1</v>
      </c>
      <c r="IA159" s="357"/>
      <c r="IB159" s="358">
        <f t="shared" si="2541"/>
        <v>0</v>
      </c>
      <c r="IC159" s="358">
        <f t="shared" si="2542"/>
        <v>0</v>
      </c>
      <c r="ID159" s="359" t="str">
        <f t="shared" si="2543"/>
        <v>CUMPLE</v>
      </c>
      <c r="IE159" s="358">
        <f t="shared" si="2578"/>
        <v>0</v>
      </c>
      <c r="IF159" s="360">
        <f t="shared" si="2545"/>
        <v>0</v>
      </c>
    </row>
    <row r="160" spans="1:240" ht="30" customHeight="1" x14ac:dyDescent="0.3">
      <c r="A160" s="174"/>
      <c r="B160" s="192">
        <v>11.055000000000099</v>
      </c>
      <c r="C160" s="193">
        <v>15825</v>
      </c>
      <c r="D160" s="194" t="s">
        <v>764</v>
      </c>
      <c r="E160" s="193" t="s">
        <v>629</v>
      </c>
      <c r="F160" s="195">
        <v>1</v>
      </c>
      <c r="G160" s="196">
        <v>9932219</v>
      </c>
      <c r="H160" s="197">
        <f t="shared" si="2350"/>
        <v>12911885</v>
      </c>
      <c r="J160" s="356">
        <f t="shared" si="2351"/>
        <v>1</v>
      </c>
      <c r="K160" s="357"/>
      <c r="L160" s="358">
        <f t="shared" si="2579"/>
        <v>0</v>
      </c>
      <c r="M160" s="358">
        <f t="shared" si="2580"/>
        <v>0</v>
      </c>
      <c r="N160" s="359" t="str">
        <f t="shared" si="2352"/>
        <v>CUMPLE</v>
      </c>
      <c r="O160" s="358">
        <f t="shared" si="2546"/>
        <v>0</v>
      </c>
      <c r="P160" s="360">
        <f t="shared" si="2581"/>
        <v>0</v>
      </c>
      <c r="Q160" s="266">
        <f t="shared" si="2354"/>
        <v>1</v>
      </c>
      <c r="R160" s="267">
        <v>9294128</v>
      </c>
      <c r="S160" s="268">
        <f t="shared" si="2355"/>
        <v>9294128</v>
      </c>
      <c r="T160" s="268">
        <f t="shared" si="2356"/>
        <v>12082366</v>
      </c>
      <c r="U160" s="269" t="str">
        <f t="shared" si="2357"/>
        <v>CUMPLE</v>
      </c>
      <c r="V160" s="268">
        <f t="shared" si="2547"/>
        <v>12806063</v>
      </c>
      <c r="W160" s="270">
        <f t="shared" si="2359"/>
        <v>12806063</v>
      </c>
      <c r="X160" s="266">
        <f t="shared" si="2360"/>
        <v>1</v>
      </c>
      <c r="Y160" s="267">
        <v>9932200</v>
      </c>
      <c r="Z160" s="268">
        <f t="shared" si="2361"/>
        <v>9932200</v>
      </c>
      <c r="AA160" s="268">
        <f t="shared" si="2362"/>
        <v>12911860</v>
      </c>
      <c r="AB160" s="269" t="str">
        <f t="shared" si="2363"/>
        <v>CUMPLE</v>
      </c>
      <c r="AC160" s="268">
        <f t="shared" si="2548"/>
        <v>13685241</v>
      </c>
      <c r="AD160" s="270">
        <f t="shared" si="2365"/>
        <v>13685241</v>
      </c>
      <c r="AE160" s="266">
        <f t="shared" si="2366"/>
        <v>1</v>
      </c>
      <c r="AF160" s="267">
        <v>9197235</v>
      </c>
      <c r="AG160" s="268">
        <f t="shared" si="2367"/>
        <v>9197235</v>
      </c>
      <c r="AH160" s="268">
        <f t="shared" si="2368"/>
        <v>11956406</v>
      </c>
      <c r="AI160" s="269" t="str">
        <f t="shared" si="2369"/>
        <v>CUMPLE</v>
      </c>
      <c r="AJ160" s="268">
        <f t="shared" si="2549"/>
        <v>12672557</v>
      </c>
      <c r="AK160" s="270">
        <f t="shared" si="2371"/>
        <v>12672557</v>
      </c>
      <c r="AL160" s="356">
        <f t="shared" si="2372"/>
        <v>1</v>
      </c>
      <c r="AM160" s="357"/>
      <c r="AN160" s="358">
        <f t="shared" si="2373"/>
        <v>0</v>
      </c>
      <c r="AO160" s="358">
        <f t="shared" si="2374"/>
        <v>0</v>
      </c>
      <c r="AP160" s="359" t="str">
        <f t="shared" si="2375"/>
        <v>CUMPLE</v>
      </c>
      <c r="AQ160" s="358">
        <f t="shared" si="2550"/>
        <v>0</v>
      </c>
      <c r="AR160" s="360">
        <f t="shared" si="2377"/>
        <v>0</v>
      </c>
      <c r="AS160" s="266">
        <f t="shared" si="2378"/>
        <v>1</v>
      </c>
      <c r="AT160" s="434">
        <v>8978723</v>
      </c>
      <c r="AU160" s="268">
        <f t="shared" si="2379"/>
        <v>8978723</v>
      </c>
      <c r="AV160" s="268">
        <f t="shared" si="2380"/>
        <v>11672340</v>
      </c>
      <c r="AW160" s="269" t="str">
        <f t="shared" si="2381"/>
        <v>CUMPLE</v>
      </c>
      <c r="AX160" s="268">
        <f t="shared" si="2551"/>
        <v>12371477</v>
      </c>
      <c r="AY160" s="270">
        <f t="shared" si="2383"/>
        <v>12371477</v>
      </c>
      <c r="AZ160" s="266">
        <f t="shared" si="2384"/>
        <v>1</v>
      </c>
      <c r="BA160" s="439">
        <v>9448520</v>
      </c>
      <c r="BB160" s="268">
        <f t="shared" si="2385"/>
        <v>9448520</v>
      </c>
      <c r="BC160" s="268">
        <f t="shared" si="2386"/>
        <v>12283076</v>
      </c>
      <c r="BD160" s="269" t="str">
        <f t="shared" si="2387"/>
        <v>CUMPLE</v>
      </c>
      <c r="BE160" s="268">
        <f t="shared" si="2552"/>
        <v>13018794</v>
      </c>
      <c r="BF160" s="270">
        <f t="shared" si="2389"/>
        <v>13018794</v>
      </c>
      <c r="BG160" s="266">
        <f t="shared" si="2390"/>
        <v>1</v>
      </c>
      <c r="BH160" s="196">
        <v>9385946</v>
      </c>
      <c r="BI160" s="268">
        <f t="shared" si="2391"/>
        <v>9385946</v>
      </c>
      <c r="BJ160" s="268">
        <f t="shared" si="2392"/>
        <v>12201730</v>
      </c>
      <c r="BK160" s="269" t="str">
        <f t="shared" si="2393"/>
        <v>CUMPLE</v>
      </c>
      <c r="BL160" s="268">
        <f t="shared" si="2553"/>
        <v>12932576</v>
      </c>
      <c r="BM160" s="270">
        <f t="shared" si="2395"/>
        <v>12932576</v>
      </c>
      <c r="BN160" s="266">
        <f t="shared" si="2396"/>
        <v>1</v>
      </c>
      <c r="BO160" s="196">
        <v>9008520</v>
      </c>
      <c r="BP160" s="268">
        <f t="shared" si="2397"/>
        <v>9008520</v>
      </c>
      <c r="BQ160" s="268">
        <f t="shared" si="2398"/>
        <v>11711076</v>
      </c>
      <c r="BR160" s="269" t="str">
        <f t="shared" si="2399"/>
        <v>CUMPLE</v>
      </c>
      <c r="BS160" s="268">
        <f t="shared" si="2554"/>
        <v>12412533</v>
      </c>
      <c r="BT160" s="270">
        <f t="shared" si="2401"/>
        <v>12412533</v>
      </c>
      <c r="BU160" s="266">
        <f t="shared" si="2402"/>
        <v>1</v>
      </c>
      <c r="BV160" s="441">
        <v>9436589</v>
      </c>
      <c r="BW160" s="268">
        <f t="shared" si="2403"/>
        <v>9436589</v>
      </c>
      <c r="BX160" s="268">
        <f t="shared" si="2404"/>
        <v>12267566</v>
      </c>
      <c r="BY160" s="269" t="str">
        <f t="shared" si="2405"/>
        <v>CUMPLE</v>
      </c>
      <c r="BZ160" s="268">
        <f t="shared" si="2555"/>
        <v>13002355</v>
      </c>
      <c r="CA160" s="270">
        <f t="shared" si="2407"/>
        <v>13002355</v>
      </c>
      <c r="CB160" s="266">
        <f t="shared" si="2408"/>
        <v>1</v>
      </c>
      <c r="CC160" s="267">
        <v>9207165</v>
      </c>
      <c r="CD160" s="268">
        <f t="shared" si="2409"/>
        <v>9207165</v>
      </c>
      <c r="CE160" s="268">
        <f t="shared" si="2410"/>
        <v>11969315</v>
      </c>
      <c r="CF160" s="269" t="str">
        <f t="shared" si="2411"/>
        <v>CUMPLE</v>
      </c>
      <c r="CG160" s="268">
        <f t="shared" si="2556"/>
        <v>12686240</v>
      </c>
      <c r="CH160" s="270">
        <f t="shared" si="2413"/>
        <v>12686240</v>
      </c>
      <c r="CI160" s="266">
        <f t="shared" si="2414"/>
        <v>1</v>
      </c>
      <c r="CJ160" s="267">
        <v>9495201</v>
      </c>
      <c r="CK160" s="268">
        <f t="shared" si="2415"/>
        <v>9495201</v>
      </c>
      <c r="CL160" s="268">
        <f t="shared" si="2416"/>
        <v>12343761</v>
      </c>
      <c r="CM160" s="269" t="str">
        <f t="shared" si="2417"/>
        <v>CUMPLE</v>
      </c>
      <c r="CN160" s="268">
        <f t="shared" si="2557"/>
        <v>13083115</v>
      </c>
      <c r="CO160" s="270">
        <f t="shared" si="2419"/>
        <v>13083115</v>
      </c>
      <c r="CP160" s="266">
        <f t="shared" si="2420"/>
        <v>1</v>
      </c>
      <c r="CQ160" s="267">
        <v>9378001</v>
      </c>
      <c r="CR160" s="268">
        <f t="shared" si="2421"/>
        <v>9378001</v>
      </c>
      <c r="CS160" s="268">
        <f t="shared" si="2422"/>
        <v>12191401</v>
      </c>
      <c r="CT160" s="269" t="str">
        <f t="shared" si="2423"/>
        <v>CUMPLE</v>
      </c>
      <c r="CU160" s="268">
        <f t="shared" si="2558"/>
        <v>12921629</v>
      </c>
      <c r="CV160" s="270">
        <f t="shared" si="2425"/>
        <v>12921629</v>
      </c>
      <c r="CW160" s="266">
        <f t="shared" si="2426"/>
        <v>1</v>
      </c>
      <c r="CX160" s="196">
        <v>9435605</v>
      </c>
      <c r="CY160" s="268">
        <f t="shared" si="2427"/>
        <v>9435605</v>
      </c>
      <c r="CZ160" s="268">
        <f t="shared" si="2428"/>
        <v>12266287</v>
      </c>
      <c r="DA160" s="269" t="str">
        <f t="shared" si="2429"/>
        <v>CUMPLE</v>
      </c>
      <c r="DB160" s="268">
        <f t="shared" si="2559"/>
        <v>13000999</v>
      </c>
      <c r="DC160" s="270">
        <f t="shared" si="2431"/>
        <v>13000999</v>
      </c>
      <c r="DD160" s="266">
        <f t="shared" si="2432"/>
        <v>1</v>
      </c>
      <c r="DE160" s="267">
        <v>9165452</v>
      </c>
      <c r="DF160" s="268">
        <f t="shared" si="2433"/>
        <v>9165452</v>
      </c>
      <c r="DG160" s="268">
        <f t="shared" si="2434"/>
        <v>11915088</v>
      </c>
      <c r="DH160" s="269" t="str">
        <f t="shared" si="2435"/>
        <v>CUMPLE</v>
      </c>
      <c r="DI160" s="268">
        <f t="shared" si="2560"/>
        <v>12628765</v>
      </c>
      <c r="DJ160" s="270">
        <f t="shared" si="2437"/>
        <v>12628765</v>
      </c>
      <c r="DK160" s="266">
        <f t="shared" si="2438"/>
        <v>1</v>
      </c>
      <c r="DL160" s="267">
        <v>9405811</v>
      </c>
      <c r="DM160" s="268">
        <f t="shared" si="2439"/>
        <v>9405811</v>
      </c>
      <c r="DN160" s="268">
        <f t="shared" si="2440"/>
        <v>12227554</v>
      </c>
      <c r="DO160" s="269" t="str">
        <f t="shared" si="2441"/>
        <v>CUMPLE</v>
      </c>
      <c r="DP160" s="268">
        <f t="shared" si="2561"/>
        <v>12959947</v>
      </c>
      <c r="DQ160" s="270">
        <f t="shared" si="2443"/>
        <v>12959947</v>
      </c>
      <c r="DR160" s="356">
        <f t="shared" si="2444"/>
        <v>1</v>
      </c>
      <c r="DS160" s="357"/>
      <c r="DT160" s="358">
        <f t="shared" si="2445"/>
        <v>0</v>
      </c>
      <c r="DU160" s="358">
        <f t="shared" si="2446"/>
        <v>0</v>
      </c>
      <c r="DV160" s="359" t="str">
        <f t="shared" si="2447"/>
        <v>CUMPLE</v>
      </c>
      <c r="DW160" s="358">
        <f t="shared" si="2562"/>
        <v>0</v>
      </c>
      <c r="DX160" s="360">
        <f t="shared" si="2449"/>
        <v>0</v>
      </c>
      <c r="DY160" s="356">
        <f t="shared" si="2450"/>
        <v>1</v>
      </c>
      <c r="DZ160" s="357"/>
      <c r="EA160" s="358">
        <f t="shared" si="2451"/>
        <v>0</v>
      </c>
      <c r="EB160" s="358">
        <f t="shared" si="2452"/>
        <v>0</v>
      </c>
      <c r="EC160" s="359" t="str">
        <f t="shared" si="2453"/>
        <v>CUMPLE</v>
      </c>
      <c r="ED160" s="358">
        <f t="shared" si="2563"/>
        <v>0</v>
      </c>
      <c r="EE160" s="360">
        <f t="shared" si="2455"/>
        <v>0</v>
      </c>
      <c r="EF160" s="266">
        <f t="shared" si="2456"/>
        <v>1</v>
      </c>
      <c r="EG160" s="267">
        <v>9154526</v>
      </c>
      <c r="EH160" s="268">
        <f t="shared" si="2457"/>
        <v>9154526</v>
      </c>
      <c r="EI160" s="268">
        <f t="shared" si="2458"/>
        <v>11900884</v>
      </c>
      <c r="EJ160" s="269" t="str">
        <f t="shared" si="2459"/>
        <v>CUMPLE</v>
      </c>
      <c r="EK160" s="268">
        <f t="shared" si="2564"/>
        <v>12613710</v>
      </c>
      <c r="EL160" s="270">
        <f t="shared" si="2461"/>
        <v>12613710</v>
      </c>
      <c r="EM160" s="356">
        <f t="shared" si="2462"/>
        <v>1</v>
      </c>
      <c r="EN160" s="357"/>
      <c r="EO160" s="358">
        <f t="shared" si="2463"/>
        <v>0</v>
      </c>
      <c r="EP160" s="358">
        <f t="shared" si="2464"/>
        <v>0</v>
      </c>
      <c r="EQ160" s="359" t="str">
        <f t="shared" si="2465"/>
        <v>CUMPLE</v>
      </c>
      <c r="ER160" s="358">
        <f t="shared" si="2565"/>
        <v>0</v>
      </c>
      <c r="ES160" s="360">
        <f t="shared" si="2467"/>
        <v>0</v>
      </c>
      <c r="ET160" s="266">
        <f t="shared" si="2468"/>
        <v>1</v>
      </c>
      <c r="EU160" s="267">
        <v>9634252</v>
      </c>
      <c r="EV160" s="268">
        <f t="shared" si="2469"/>
        <v>9634252</v>
      </c>
      <c r="EW160" s="268">
        <f t="shared" si="2470"/>
        <v>12524528</v>
      </c>
      <c r="EX160" s="269" t="str">
        <f t="shared" si="2471"/>
        <v>CUMPLE</v>
      </c>
      <c r="EY160" s="268">
        <f t="shared" si="2566"/>
        <v>13274708</v>
      </c>
      <c r="EZ160" s="270">
        <f t="shared" si="2473"/>
        <v>13274708</v>
      </c>
      <c r="FA160" s="266">
        <f t="shared" si="2474"/>
        <v>1</v>
      </c>
      <c r="FB160" s="196">
        <v>9422696</v>
      </c>
      <c r="FC160" s="268">
        <f t="shared" si="2475"/>
        <v>9422696</v>
      </c>
      <c r="FD160" s="268">
        <f t="shared" si="2476"/>
        <v>12249505</v>
      </c>
      <c r="FE160" s="269" t="str">
        <f t="shared" si="2477"/>
        <v>CUMPLE</v>
      </c>
      <c r="FF160" s="268">
        <f t="shared" si="2567"/>
        <v>12983212</v>
      </c>
      <c r="FG160" s="270">
        <f t="shared" si="2479"/>
        <v>12983212</v>
      </c>
      <c r="FH160" s="266">
        <f t="shared" si="2480"/>
        <v>1</v>
      </c>
      <c r="FI160" s="267">
        <v>9263196</v>
      </c>
      <c r="FJ160" s="268">
        <f t="shared" si="2481"/>
        <v>9263196</v>
      </c>
      <c r="FK160" s="268">
        <f t="shared" si="2482"/>
        <v>12042155</v>
      </c>
      <c r="FL160" s="269" t="str">
        <f t="shared" si="2483"/>
        <v>CUMPLE</v>
      </c>
      <c r="FM160" s="268">
        <f t="shared" si="2568"/>
        <v>12763443</v>
      </c>
      <c r="FN160" s="270">
        <f t="shared" si="2485"/>
        <v>12763443</v>
      </c>
      <c r="FO160" s="266">
        <f t="shared" si="2486"/>
        <v>1</v>
      </c>
      <c r="FP160" s="267" t="s">
        <v>940</v>
      </c>
      <c r="FQ160" s="268">
        <f t="shared" si="2487"/>
        <v>9189879</v>
      </c>
      <c r="FR160" s="268">
        <f t="shared" si="2488"/>
        <v>11946843</v>
      </c>
      <c r="FS160" s="269" t="str">
        <f t="shared" si="2489"/>
        <v>CUMPLE</v>
      </c>
      <c r="FT160" s="268">
        <f t="shared" si="2569"/>
        <v>12662422</v>
      </c>
      <c r="FU160" s="270">
        <f t="shared" si="2491"/>
        <v>12662422</v>
      </c>
      <c r="FV160" s="266">
        <f t="shared" si="2492"/>
        <v>1</v>
      </c>
      <c r="FW160" s="267">
        <v>9343238</v>
      </c>
      <c r="FX160" s="268">
        <f t="shared" si="2493"/>
        <v>9343238</v>
      </c>
      <c r="FY160" s="268">
        <f t="shared" si="2494"/>
        <v>12146209</v>
      </c>
      <c r="FZ160" s="269" t="str">
        <f t="shared" si="2495"/>
        <v>CUMPLE</v>
      </c>
      <c r="GA160" s="268">
        <f t="shared" si="2570"/>
        <v>12873730</v>
      </c>
      <c r="GB160" s="270">
        <f t="shared" si="2497"/>
        <v>12873730</v>
      </c>
      <c r="GC160" s="356">
        <f t="shared" si="2498"/>
        <v>1</v>
      </c>
      <c r="GD160" s="357"/>
      <c r="GE160" s="358">
        <f t="shared" si="2499"/>
        <v>0</v>
      </c>
      <c r="GF160" s="358">
        <f t="shared" si="2500"/>
        <v>0</v>
      </c>
      <c r="GG160" s="359" t="str">
        <f t="shared" si="2501"/>
        <v>CUMPLE</v>
      </c>
      <c r="GH160" s="358">
        <f t="shared" si="2571"/>
        <v>0</v>
      </c>
      <c r="GI160" s="360">
        <f t="shared" si="2503"/>
        <v>0</v>
      </c>
      <c r="GJ160" s="266">
        <f t="shared" si="2504"/>
        <v>1</v>
      </c>
      <c r="GK160" s="196">
        <v>9449910</v>
      </c>
      <c r="GL160" s="268">
        <f t="shared" si="2505"/>
        <v>9449910</v>
      </c>
      <c r="GM160" s="268">
        <f t="shared" si="2506"/>
        <v>12284883</v>
      </c>
      <c r="GN160" s="269" t="str">
        <f t="shared" si="2507"/>
        <v>CUMPLE</v>
      </c>
      <c r="GO160" s="268">
        <f t="shared" si="2572"/>
        <v>13020710</v>
      </c>
      <c r="GP160" s="270">
        <f t="shared" si="2509"/>
        <v>13020710</v>
      </c>
      <c r="GQ160" s="266">
        <f t="shared" si="2510"/>
        <v>1</v>
      </c>
      <c r="GR160" s="407">
        <v>9469378</v>
      </c>
      <c r="GS160" s="268">
        <f t="shared" si="2511"/>
        <v>9469378</v>
      </c>
      <c r="GT160" s="268">
        <f t="shared" si="2512"/>
        <v>12310191</v>
      </c>
      <c r="GU160" s="269" t="str">
        <f t="shared" si="2513"/>
        <v>CUMPLE</v>
      </c>
      <c r="GV160" s="268">
        <f t="shared" si="2573"/>
        <v>13047534</v>
      </c>
      <c r="GW160" s="270">
        <f t="shared" si="2515"/>
        <v>13047534</v>
      </c>
      <c r="GX160" s="356">
        <f t="shared" si="2516"/>
        <v>1</v>
      </c>
      <c r="GY160" s="357"/>
      <c r="GZ160" s="358">
        <f t="shared" si="2517"/>
        <v>0</v>
      </c>
      <c r="HA160" s="358">
        <f t="shared" si="2518"/>
        <v>0</v>
      </c>
      <c r="HB160" s="359" t="str">
        <f t="shared" si="2519"/>
        <v>CUMPLE</v>
      </c>
      <c r="HC160" s="358">
        <f t="shared" si="2574"/>
        <v>0</v>
      </c>
      <c r="HD160" s="360">
        <f t="shared" si="2521"/>
        <v>0</v>
      </c>
      <c r="HE160" s="266">
        <f t="shared" si="2522"/>
        <v>1</v>
      </c>
      <c r="HF160" s="411">
        <v>9370155</v>
      </c>
      <c r="HG160" s="268">
        <f t="shared" si="2523"/>
        <v>9370155</v>
      </c>
      <c r="HH160" s="268">
        <f t="shared" si="2524"/>
        <v>12181202</v>
      </c>
      <c r="HI160" s="269" t="str">
        <f t="shared" si="2525"/>
        <v>CUMPLE</v>
      </c>
      <c r="HJ160" s="268">
        <f t="shared" si="2575"/>
        <v>12910818</v>
      </c>
      <c r="HK160" s="270">
        <f t="shared" si="2527"/>
        <v>12910818</v>
      </c>
      <c r="HL160" s="266">
        <f t="shared" si="2528"/>
        <v>1</v>
      </c>
      <c r="HM160" s="417">
        <v>9448520</v>
      </c>
      <c r="HN160" s="268">
        <f t="shared" si="2529"/>
        <v>9448520</v>
      </c>
      <c r="HO160" s="268">
        <f t="shared" si="2530"/>
        <v>12283076</v>
      </c>
      <c r="HP160" s="269" t="str">
        <f t="shared" si="2531"/>
        <v>CUMPLE</v>
      </c>
      <c r="HQ160" s="268">
        <f t="shared" si="2576"/>
        <v>13018794</v>
      </c>
      <c r="HR160" s="270">
        <f t="shared" si="2533"/>
        <v>13018794</v>
      </c>
      <c r="HS160" s="266">
        <f t="shared" si="2534"/>
        <v>1</v>
      </c>
      <c r="HT160" s="196">
        <v>9411077</v>
      </c>
      <c r="HU160" s="268">
        <f t="shared" si="2535"/>
        <v>9411077</v>
      </c>
      <c r="HV160" s="268">
        <f t="shared" si="2536"/>
        <v>12234400</v>
      </c>
      <c r="HW160" s="269" t="str">
        <f t="shared" si="2537"/>
        <v>CUMPLE</v>
      </c>
      <c r="HX160" s="268">
        <f t="shared" si="2577"/>
        <v>12967203</v>
      </c>
      <c r="HY160" s="270">
        <f t="shared" si="2539"/>
        <v>12967203</v>
      </c>
      <c r="HZ160" s="356">
        <f t="shared" si="2540"/>
        <v>1</v>
      </c>
      <c r="IA160" s="357"/>
      <c r="IB160" s="358">
        <f t="shared" si="2541"/>
        <v>0</v>
      </c>
      <c r="IC160" s="358">
        <f t="shared" si="2542"/>
        <v>0</v>
      </c>
      <c r="ID160" s="359" t="str">
        <f t="shared" si="2543"/>
        <v>CUMPLE</v>
      </c>
      <c r="IE160" s="358">
        <f t="shared" si="2578"/>
        <v>0</v>
      </c>
      <c r="IF160" s="360">
        <f t="shared" si="2545"/>
        <v>0</v>
      </c>
    </row>
    <row r="161" spans="1:240" ht="30" customHeight="1" x14ac:dyDescent="0.3">
      <c r="A161" s="174"/>
      <c r="B161" s="192">
        <v>11.0560000000001</v>
      </c>
      <c r="C161" s="193">
        <v>14771</v>
      </c>
      <c r="D161" s="194" t="s">
        <v>765</v>
      </c>
      <c r="E161" s="193" t="s">
        <v>629</v>
      </c>
      <c r="F161" s="195">
        <v>1</v>
      </c>
      <c r="G161" s="196">
        <v>4143943</v>
      </c>
      <c r="H161" s="197">
        <f t="shared" si="2350"/>
        <v>5387126</v>
      </c>
      <c r="J161" s="356">
        <f t="shared" si="2351"/>
        <v>1</v>
      </c>
      <c r="K161" s="357"/>
      <c r="L161" s="358">
        <f t="shared" si="2579"/>
        <v>0</v>
      </c>
      <c r="M161" s="358">
        <f t="shared" si="2580"/>
        <v>0</v>
      </c>
      <c r="N161" s="359" t="str">
        <f t="shared" si="2352"/>
        <v>CUMPLE</v>
      </c>
      <c r="O161" s="358">
        <f t="shared" si="2546"/>
        <v>0</v>
      </c>
      <c r="P161" s="360">
        <f t="shared" si="2581"/>
        <v>0</v>
      </c>
      <c r="Q161" s="266">
        <f t="shared" si="2354"/>
        <v>1</v>
      </c>
      <c r="R161" s="267">
        <v>3877717</v>
      </c>
      <c r="S161" s="268">
        <f t="shared" si="2355"/>
        <v>3877717</v>
      </c>
      <c r="T161" s="268">
        <f t="shared" si="2356"/>
        <v>5041032</v>
      </c>
      <c r="U161" s="269" t="str">
        <f t="shared" si="2357"/>
        <v>CUMPLE</v>
      </c>
      <c r="V161" s="268">
        <f t="shared" si="2547"/>
        <v>5342974</v>
      </c>
      <c r="W161" s="270">
        <f t="shared" si="2359"/>
        <v>5342974</v>
      </c>
      <c r="X161" s="266">
        <f t="shared" si="2360"/>
        <v>1</v>
      </c>
      <c r="Y161" s="267">
        <v>4143900</v>
      </c>
      <c r="Z161" s="268">
        <f t="shared" si="2361"/>
        <v>4143900</v>
      </c>
      <c r="AA161" s="268">
        <f t="shared" si="2362"/>
        <v>5387070</v>
      </c>
      <c r="AB161" s="269" t="str">
        <f t="shared" si="2363"/>
        <v>CUMPLE</v>
      </c>
      <c r="AC161" s="268">
        <f t="shared" si="2548"/>
        <v>5709739</v>
      </c>
      <c r="AD161" s="270">
        <f t="shared" si="2365"/>
        <v>5709739</v>
      </c>
      <c r="AE161" s="266">
        <f t="shared" si="2366"/>
        <v>1</v>
      </c>
      <c r="AF161" s="267">
        <v>3837291</v>
      </c>
      <c r="AG161" s="268">
        <f t="shared" si="2367"/>
        <v>3837291</v>
      </c>
      <c r="AH161" s="268">
        <f t="shared" si="2368"/>
        <v>4988478</v>
      </c>
      <c r="AI161" s="269" t="str">
        <f t="shared" si="2369"/>
        <v>CUMPLE</v>
      </c>
      <c r="AJ161" s="268">
        <f t="shared" si="2549"/>
        <v>5287273</v>
      </c>
      <c r="AK161" s="270">
        <f t="shared" si="2371"/>
        <v>5287273</v>
      </c>
      <c r="AL161" s="356">
        <f t="shared" si="2372"/>
        <v>1</v>
      </c>
      <c r="AM161" s="357"/>
      <c r="AN161" s="358">
        <f t="shared" si="2373"/>
        <v>0</v>
      </c>
      <c r="AO161" s="358">
        <f t="shared" si="2374"/>
        <v>0</v>
      </c>
      <c r="AP161" s="359" t="str">
        <f t="shared" si="2375"/>
        <v>CUMPLE</v>
      </c>
      <c r="AQ161" s="358">
        <f t="shared" si="2550"/>
        <v>0</v>
      </c>
      <c r="AR161" s="360">
        <f t="shared" si="2377"/>
        <v>0</v>
      </c>
      <c r="AS161" s="266">
        <f t="shared" si="2378"/>
        <v>1</v>
      </c>
      <c r="AT161" s="434">
        <v>3746121</v>
      </c>
      <c r="AU161" s="268">
        <f t="shared" si="2379"/>
        <v>3746121</v>
      </c>
      <c r="AV161" s="268">
        <f t="shared" si="2380"/>
        <v>4869957</v>
      </c>
      <c r="AW161" s="269" t="str">
        <f t="shared" si="2381"/>
        <v>CUMPLE</v>
      </c>
      <c r="AX161" s="268">
        <f t="shared" si="2551"/>
        <v>5161653</v>
      </c>
      <c r="AY161" s="270">
        <f t="shared" si="2383"/>
        <v>5161653</v>
      </c>
      <c r="AZ161" s="266">
        <f t="shared" si="2384"/>
        <v>1</v>
      </c>
      <c r="BA161" s="439">
        <v>3942133</v>
      </c>
      <c r="BB161" s="268">
        <f t="shared" si="2385"/>
        <v>3942133</v>
      </c>
      <c r="BC161" s="268">
        <f t="shared" si="2386"/>
        <v>5124773</v>
      </c>
      <c r="BD161" s="269" t="str">
        <f t="shared" si="2387"/>
        <v>CUMPLE</v>
      </c>
      <c r="BE161" s="268">
        <f t="shared" si="2552"/>
        <v>5431731</v>
      </c>
      <c r="BF161" s="270">
        <f t="shared" si="2389"/>
        <v>5431731</v>
      </c>
      <c r="BG161" s="266">
        <f t="shared" si="2390"/>
        <v>1</v>
      </c>
      <c r="BH161" s="196">
        <v>3916025</v>
      </c>
      <c r="BI161" s="268">
        <f t="shared" si="2391"/>
        <v>3916025</v>
      </c>
      <c r="BJ161" s="268">
        <f t="shared" si="2392"/>
        <v>5090833</v>
      </c>
      <c r="BK161" s="269" t="str">
        <f t="shared" si="2393"/>
        <v>CUMPLE</v>
      </c>
      <c r="BL161" s="268">
        <f t="shared" si="2553"/>
        <v>5395758</v>
      </c>
      <c r="BM161" s="270">
        <f t="shared" si="2395"/>
        <v>5395758</v>
      </c>
      <c r="BN161" s="266">
        <f t="shared" si="2396"/>
        <v>1</v>
      </c>
      <c r="BO161" s="196">
        <v>3758553</v>
      </c>
      <c r="BP161" s="268">
        <f t="shared" si="2397"/>
        <v>3758553</v>
      </c>
      <c r="BQ161" s="268">
        <f t="shared" si="2398"/>
        <v>4886119</v>
      </c>
      <c r="BR161" s="269" t="str">
        <f t="shared" si="2399"/>
        <v>CUMPLE</v>
      </c>
      <c r="BS161" s="268">
        <f t="shared" si="2554"/>
        <v>5178782</v>
      </c>
      <c r="BT161" s="270">
        <f t="shared" si="2401"/>
        <v>5178782</v>
      </c>
      <c r="BU161" s="266">
        <f t="shared" si="2402"/>
        <v>1</v>
      </c>
      <c r="BV161" s="441">
        <v>3937155</v>
      </c>
      <c r="BW161" s="268">
        <f t="shared" si="2403"/>
        <v>3937155</v>
      </c>
      <c r="BX161" s="268">
        <f t="shared" si="2404"/>
        <v>5118302</v>
      </c>
      <c r="BY161" s="269" t="str">
        <f t="shared" si="2405"/>
        <v>CUMPLE</v>
      </c>
      <c r="BZ161" s="268">
        <f t="shared" si="2555"/>
        <v>5424872</v>
      </c>
      <c r="CA161" s="270">
        <f t="shared" si="2407"/>
        <v>5424872</v>
      </c>
      <c r="CB161" s="266">
        <f t="shared" si="2408"/>
        <v>1</v>
      </c>
      <c r="CC161" s="267">
        <v>3841433</v>
      </c>
      <c r="CD161" s="268">
        <f t="shared" si="2409"/>
        <v>3841433</v>
      </c>
      <c r="CE161" s="268">
        <f t="shared" si="2410"/>
        <v>4993863</v>
      </c>
      <c r="CF161" s="269" t="str">
        <f t="shared" si="2411"/>
        <v>CUMPLE</v>
      </c>
      <c r="CG161" s="268">
        <f t="shared" si="2556"/>
        <v>5292980</v>
      </c>
      <c r="CH161" s="270">
        <f t="shared" si="2413"/>
        <v>5292980</v>
      </c>
      <c r="CI161" s="266">
        <f t="shared" si="2414"/>
        <v>1</v>
      </c>
      <c r="CJ161" s="267">
        <v>3961610</v>
      </c>
      <c r="CK161" s="268">
        <f t="shared" si="2415"/>
        <v>3961610</v>
      </c>
      <c r="CL161" s="268">
        <f t="shared" si="2416"/>
        <v>5150093</v>
      </c>
      <c r="CM161" s="269" t="str">
        <f t="shared" si="2417"/>
        <v>CUMPLE</v>
      </c>
      <c r="CN161" s="268">
        <f t="shared" si="2557"/>
        <v>5458568</v>
      </c>
      <c r="CO161" s="270">
        <f t="shared" si="2419"/>
        <v>5458568</v>
      </c>
      <c r="CP161" s="266">
        <f t="shared" si="2420"/>
        <v>1</v>
      </c>
      <c r="CQ161" s="267">
        <v>3912711</v>
      </c>
      <c r="CR161" s="268">
        <f t="shared" si="2421"/>
        <v>3912711</v>
      </c>
      <c r="CS161" s="268">
        <f t="shared" si="2422"/>
        <v>5086524</v>
      </c>
      <c r="CT161" s="269" t="str">
        <f t="shared" si="2423"/>
        <v>CUMPLE</v>
      </c>
      <c r="CU161" s="268">
        <f t="shared" si="2558"/>
        <v>5391191</v>
      </c>
      <c r="CV161" s="270">
        <f t="shared" si="2425"/>
        <v>5391191</v>
      </c>
      <c r="CW161" s="266">
        <f t="shared" si="2426"/>
        <v>1</v>
      </c>
      <c r="CX161" s="196">
        <v>3936743</v>
      </c>
      <c r="CY161" s="268">
        <f t="shared" si="2427"/>
        <v>3936743</v>
      </c>
      <c r="CZ161" s="268">
        <f t="shared" si="2428"/>
        <v>5117766</v>
      </c>
      <c r="DA161" s="269" t="str">
        <f t="shared" si="2429"/>
        <v>CUMPLE</v>
      </c>
      <c r="DB161" s="268">
        <f t="shared" si="2559"/>
        <v>5424304</v>
      </c>
      <c r="DC161" s="270">
        <f t="shared" si="2431"/>
        <v>5424304</v>
      </c>
      <c r="DD161" s="266">
        <f t="shared" si="2432"/>
        <v>1</v>
      </c>
      <c r="DE161" s="267">
        <v>3824031</v>
      </c>
      <c r="DF161" s="268">
        <f t="shared" si="2433"/>
        <v>3824031</v>
      </c>
      <c r="DG161" s="268">
        <f t="shared" si="2434"/>
        <v>4971240</v>
      </c>
      <c r="DH161" s="269" t="str">
        <f t="shared" si="2435"/>
        <v>CUMPLE</v>
      </c>
      <c r="DI161" s="268">
        <f t="shared" si="2560"/>
        <v>5269002</v>
      </c>
      <c r="DJ161" s="270">
        <f t="shared" si="2437"/>
        <v>5269002</v>
      </c>
      <c r="DK161" s="266">
        <f t="shared" si="2438"/>
        <v>1</v>
      </c>
      <c r="DL161" s="267">
        <v>3924314</v>
      </c>
      <c r="DM161" s="268">
        <f t="shared" si="2439"/>
        <v>3924314</v>
      </c>
      <c r="DN161" s="268">
        <f t="shared" si="2440"/>
        <v>5101608</v>
      </c>
      <c r="DO161" s="269" t="str">
        <f t="shared" si="2441"/>
        <v>CUMPLE</v>
      </c>
      <c r="DP161" s="268">
        <f t="shared" si="2561"/>
        <v>5407179</v>
      </c>
      <c r="DQ161" s="270">
        <f t="shared" si="2443"/>
        <v>5407179</v>
      </c>
      <c r="DR161" s="356">
        <f t="shared" si="2444"/>
        <v>1</v>
      </c>
      <c r="DS161" s="357"/>
      <c r="DT161" s="358">
        <f t="shared" si="2445"/>
        <v>0</v>
      </c>
      <c r="DU161" s="358">
        <f t="shared" si="2446"/>
        <v>0</v>
      </c>
      <c r="DV161" s="359" t="str">
        <f t="shared" si="2447"/>
        <v>CUMPLE</v>
      </c>
      <c r="DW161" s="358">
        <f t="shared" si="2562"/>
        <v>0</v>
      </c>
      <c r="DX161" s="360">
        <f t="shared" si="2449"/>
        <v>0</v>
      </c>
      <c r="DY161" s="356">
        <f t="shared" si="2450"/>
        <v>1</v>
      </c>
      <c r="DZ161" s="357"/>
      <c r="EA161" s="358">
        <f t="shared" si="2451"/>
        <v>0</v>
      </c>
      <c r="EB161" s="358">
        <f t="shared" si="2452"/>
        <v>0</v>
      </c>
      <c r="EC161" s="359" t="str">
        <f t="shared" si="2453"/>
        <v>CUMPLE</v>
      </c>
      <c r="ED161" s="358">
        <f t="shared" si="2563"/>
        <v>0</v>
      </c>
      <c r="EE161" s="360">
        <f t="shared" si="2455"/>
        <v>0</v>
      </c>
      <c r="EF161" s="266">
        <f t="shared" si="2456"/>
        <v>1</v>
      </c>
      <c r="EG161" s="267">
        <v>3819472</v>
      </c>
      <c r="EH161" s="268">
        <f t="shared" si="2457"/>
        <v>3819472</v>
      </c>
      <c r="EI161" s="268">
        <f t="shared" si="2458"/>
        <v>4965314</v>
      </c>
      <c r="EJ161" s="269" t="str">
        <f t="shared" si="2459"/>
        <v>CUMPLE</v>
      </c>
      <c r="EK161" s="268">
        <f t="shared" si="2564"/>
        <v>5262721</v>
      </c>
      <c r="EL161" s="270">
        <f t="shared" si="2461"/>
        <v>5262721</v>
      </c>
      <c r="EM161" s="356">
        <f t="shared" si="2462"/>
        <v>1</v>
      </c>
      <c r="EN161" s="357"/>
      <c r="EO161" s="358">
        <f t="shared" si="2463"/>
        <v>0</v>
      </c>
      <c r="EP161" s="358">
        <f t="shared" si="2464"/>
        <v>0</v>
      </c>
      <c r="EQ161" s="359" t="str">
        <f t="shared" si="2465"/>
        <v>CUMPLE</v>
      </c>
      <c r="ER161" s="358">
        <f t="shared" si="2565"/>
        <v>0</v>
      </c>
      <c r="ES161" s="360">
        <f t="shared" si="2467"/>
        <v>0</v>
      </c>
      <c r="ET161" s="266">
        <f t="shared" si="2468"/>
        <v>1</v>
      </c>
      <c r="EU161" s="267">
        <v>4019625</v>
      </c>
      <c r="EV161" s="268">
        <f t="shared" si="2469"/>
        <v>4019625</v>
      </c>
      <c r="EW161" s="268">
        <f t="shared" si="2470"/>
        <v>5225513</v>
      </c>
      <c r="EX161" s="269" t="str">
        <f t="shared" si="2471"/>
        <v>CUMPLE</v>
      </c>
      <c r="EY161" s="268">
        <f t="shared" si="2566"/>
        <v>5538505</v>
      </c>
      <c r="EZ161" s="270">
        <f t="shared" si="2473"/>
        <v>5538505</v>
      </c>
      <c r="FA161" s="266">
        <f t="shared" si="2474"/>
        <v>1</v>
      </c>
      <c r="FB161" s="196">
        <v>3931359</v>
      </c>
      <c r="FC161" s="268">
        <f t="shared" si="2475"/>
        <v>3931359</v>
      </c>
      <c r="FD161" s="268">
        <f t="shared" si="2476"/>
        <v>5110767</v>
      </c>
      <c r="FE161" s="269" t="str">
        <f t="shared" si="2477"/>
        <v>CUMPLE</v>
      </c>
      <c r="FF161" s="268">
        <f t="shared" si="2567"/>
        <v>5416886</v>
      </c>
      <c r="FG161" s="270">
        <f t="shared" si="2479"/>
        <v>5416886</v>
      </c>
      <c r="FH161" s="266">
        <f t="shared" si="2480"/>
        <v>1</v>
      </c>
      <c r="FI161" s="267">
        <v>3864812</v>
      </c>
      <c r="FJ161" s="268">
        <f t="shared" si="2481"/>
        <v>3864812</v>
      </c>
      <c r="FK161" s="268">
        <f t="shared" si="2482"/>
        <v>5024256</v>
      </c>
      <c r="FL161" s="269" t="str">
        <f t="shared" si="2483"/>
        <v>CUMPLE</v>
      </c>
      <c r="FM161" s="268">
        <f t="shared" si="2568"/>
        <v>5325193</v>
      </c>
      <c r="FN161" s="270">
        <f t="shared" si="2485"/>
        <v>5325193</v>
      </c>
      <c r="FO161" s="266">
        <f t="shared" si="2486"/>
        <v>1</v>
      </c>
      <c r="FP161" s="267" t="s">
        <v>941</v>
      </c>
      <c r="FQ161" s="268">
        <f t="shared" si="2487"/>
        <v>3834222</v>
      </c>
      <c r="FR161" s="268">
        <f t="shared" si="2488"/>
        <v>4984489</v>
      </c>
      <c r="FS161" s="269" t="str">
        <f t="shared" si="2489"/>
        <v>CUMPLE</v>
      </c>
      <c r="FT161" s="268">
        <f t="shared" si="2569"/>
        <v>5283044</v>
      </c>
      <c r="FU161" s="270">
        <f t="shared" si="2491"/>
        <v>5283044</v>
      </c>
      <c r="FV161" s="266">
        <f t="shared" si="2492"/>
        <v>1</v>
      </c>
      <c r="FW161" s="267">
        <v>3898207</v>
      </c>
      <c r="FX161" s="268">
        <f t="shared" si="2493"/>
        <v>3898207</v>
      </c>
      <c r="FY161" s="268">
        <f t="shared" si="2494"/>
        <v>5067669</v>
      </c>
      <c r="FZ161" s="269" t="str">
        <f t="shared" si="2495"/>
        <v>CUMPLE</v>
      </c>
      <c r="GA161" s="268">
        <f t="shared" si="2570"/>
        <v>5371207</v>
      </c>
      <c r="GB161" s="270">
        <f t="shared" si="2497"/>
        <v>5371207</v>
      </c>
      <c r="GC161" s="356">
        <f t="shared" si="2498"/>
        <v>1</v>
      </c>
      <c r="GD161" s="357"/>
      <c r="GE161" s="358">
        <f t="shared" si="2499"/>
        <v>0</v>
      </c>
      <c r="GF161" s="358">
        <f t="shared" si="2500"/>
        <v>0</v>
      </c>
      <c r="GG161" s="359" t="str">
        <f t="shared" si="2501"/>
        <v>CUMPLE</v>
      </c>
      <c r="GH161" s="358">
        <f t="shared" si="2571"/>
        <v>0</v>
      </c>
      <c r="GI161" s="360">
        <f t="shared" si="2503"/>
        <v>0</v>
      </c>
      <c r="GJ161" s="266">
        <f t="shared" si="2504"/>
        <v>1</v>
      </c>
      <c r="GK161" s="196">
        <v>3942713</v>
      </c>
      <c r="GL161" s="268">
        <f t="shared" si="2505"/>
        <v>3942713</v>
      </c>
      <c r="GM161" s="268">
        <f t="shared" si="2506"/>
        <v>5125527</v>
      </c>
      <c r="GN161" s="269" t="str">
        <f t="shared" si="2507"/>
        <v>CUMPLE</v>
      </c>
      <c r="GO161" s="268">
        <f t="shared" si="2572"/>
        <v>5432530</v>
      </c>
      <c r="GP161" s="270">
        <f t="shared" si="2509"/>
        <v>5432530</v>
      </c>
      <c r="GQ161" s="266">
        <f t="shared" si="2510"/>
        <v>1</v>
      </c>
      <c r="GR161" s="407">
        <v>3950835</v>
      </c>
      <c r="GS161" s="268">
        <f t="shared" si="2511"/>
        <v>3950835</v>
      </c>
      <c r="GT161" s="268">
        <f t="shared" si="2512"/>
        <v>5136086</v>
      </c>
      <c r="GU161" s="269" t="str">
        <f t="shared" si="2513"/>
        <v>CUMPLE</v>
      </c>
      <c r="GV161" s="268">
        <f t="shared" si="2573"/>
        <v>5443721</v>
      </c>
      <c r="GW161" s="270">
        <f t="shared" si="2515"/>
        <v>5443721</v>
      </c>
      <c r="GX161" s="356">
        <f t="shared" si="2516"/>
        <v>1</v>
      </c>
      <c r="GY161" s="357"/>
      <c r="GZ161" s="358">
        <f t="shared" si="2517"/>
        <v>0</v>
      </c>
      <c r="HA161" s="358">
        <f t="shared" si="2518"/>
        <v>0</v>
      </c>
      <c r="HB161" s="359" t="str">
        <f t="shared" si="2519"/>
        <v>CUMPLE</v>
      </c>
      <c r="HC161" s="358">
        <f t="shared" si="2574"/>
        <v>0</v>
      </c>
      <c r="HD161" s="360">
        <f t="shared" si="2521"/>
        <v>0</v>
      </c>
      <c r="HE161" s="266">
        <f t="shared" si="2522"/>
        <v>1</v>
      </c>
      <c r="HF161" s="411">
        <v>3909437</v>
      </c>
      <c r="HG161" s="268">
        <f t="shared" si="2523"/>
        <v>3909437</v>
      </c>
      <c r="HH161" s="268">
        <f t="shared" si="2524"/>
        <v>5082268</v>
      </c>
      <c r="HI161" s="269" t="str">
        <f t="shared" si="2525"/>
        <v>CUMPLE</v>
      </c>
      <c r="HJ161" s="268">
        <f t="shared" si="2575"/>
        <v>5386680</v>
      </c>
      <c r="HK161" s="270">
        <f t="shared" si="2527"/>
        <v>5386680</v>
      </c>
      <c r="HL161" s="266">
        <f t="shared" si="2528"/>
        <v>1</v>
      </c>
      <c r="HM161" s="417">
        <v>3942133</v>
      </c>
      <c r="HN161" s="268">
        <f t="shared" si="2529"/>
        <v>3942133</v>
      </c>
      <c r="HO161" s="268">
        <f t="shared" si="2530"/>
        <v>5124773</v>
      </c>
      <c r="HP161" s="269" t="str">
        <f t="shared" si="2531"/>
        <v>CUMPLE</v>
      </c>
      <c r="HQ161" s="268">
        <f t="shared" si="2576"/>
        <v>5431731</v>
      </c>
      <c r="HR161" s="270">
        <f t="shared" si="2533"/>
        <v>5431731</v>
      </c>
      <c r="HS161" s="266">
        <f t="shared" si="2534"/>
        <v>1</v>
      </c>
      <c r="HT161" s="196">
        <v>3926511</v>
      </c>
      <c r="HU161" s="268">
        <f t="shared" si="2535"/>
        <v>3926511</v>
      </c>
      <c r="HV161" s="268">
        <f t="shared" si="2536"/>
        <v>5104464</v>
      </c>
      <c r="HW161" s="269" t="str">
        <f t="shared" si="2537"/>
        <v>CUMPLE</v>
      </c>
      <c r="HX161" s="268">
        <f t="shared" si="2577"/>
        <v>5410206</v>
      </c>
      <c r="HY161" s="270">
        <f t="shared" si="2539"/>
        <v>5410206</v>
      </c>
      <c r="HZ161" s="356">
        <f t="shared" si="2540"/>
        <v>1</v>
      </c>
      <c r="IA161" s="357"/>
      <c r="IB161" s="358">
        <f t="shared" si="2541"/>
        <v>0</v>
      </c>
      <c r="IC161" s="358">
        <f t="shared" si="2542"/>
        <v>0</v>
      </c>
      <c r="ID161" s="359" t="str">
        <f t="shared" si="2543"/>
        <v>CUMPLE</v>
      </c>
      <c r="IE161" s="358">
        <f t="shared" si="2578"/>
        <v>0</v>
      </c>
      <c r="IF161" s="360">
        <f t="shared" si="2545"/>
        <v>0</v>
      </c>
    </row>
    <row r="162" spans="1:240" ht="30" customHeight="1" x14ac:dyDescent="0.3">
      <c r="A162" s="174"/>
      <c r="B162" s="192">
        <v>11.0570000000001</v>
      </c>
      <c r="C162" s="193">
        <v>16070</v>
      </c>
      <c r="D162" s="194" t="s">
        <v>766</v>
      </c>
      <c r="E162" s="193" t="s">
        <v>629</v>
      </c>
      <c r="F162" s="195">
        <v>2</v>
      </c>
      <c r="G162" s="196">
        <v>21223518</v>
      </c>
      <c r="H162" s="197">
        <f t="shared" si="2350"/>
        <v>27590573</v>
      </c>
      <c r="J162" s="356">
        <f t="shared" si="2351"/>
        <v>2</v>
      </c>
      <c r="K162" s="357"/>
      <c r="L162" s="358">
        <f t="shared" si="2579"/>
        <v>0</v>
      </c>
      <c r="M162" s="358">
        <f t="shared" si="2580"/>
        <v>0</v>
      </c>
      <c r="N162" s="359" t="str">
        <f t="shared" si="2352"/>
        <v>CUMPLE</v>
      </c>
      <c r="O162" s="358">
        <f t="shared" si="2546"/>
        <v>0</v>
      </c>
      <c r="P162" s="360">
        <f t="shared" si="2581"/>
        <v>0</v>
      </c>
      <c r="Q162" s="266">
        <f t="shared" si="2354"/>
        <v>2</v>
      </c>
      <c r="R162" s="267">
        <v>19860022</v>
      </c>
      <c r="S162" s="268">
        <f t="shared" si="2355"/>
        <v>19860022</v>
      </c>
      <c r="T162" s="268">
        <f t="shared" si="2356"/>
        <v>25818029</v>
      </c>
      <c r="U162" s="269" t="str">
        <f t="shared" si="2357"/>
        <v>CUMPLE</v>
      </c>
      <c r="V162" s="268">
        <f t="shared" si="2547"/>
        <v>27364449</v>
      </c>
      <c r="W162" s="270">
        <f t="shared" si="2359"/>
        <v>54728898</v>
      </c>
      <c r="X162" s="266">
        <f t="shared" si="2360"/>
        <v>2</v>
      </c>
      <c r="Y162" s="267">
        <v>18000000</v>
      </c>
      <c r="Z162" s="268">
        <f t="shared" si="2361"/>
        <v>18000000</v>
      </c>
      <c r="AA162" s="268">
        <f t="shared" si="2362"/>
        <v>23400000</v>
      </c>
      <c r="AB162" s="269" t="str">
        <f t="shared" si="2363"/>
        <v>CUMPLE</v>
      </c>
      <c r="AC162" s="268">
        <f t="shared" si="2548"/>
        <v>24801588</v>
      </c>
      <c r="AD162" s="270">
        <f t="shared" si="2365"/>
        <v>49603176</v>
      </c>
      <c r="AE162" s="266">
        <f t="shared" si="2366"/>
        <v>2</v>
      </c>
      <c r="AF162" s="267">
        <v>19652978</v>
      </c>
      <c r="AG162" s="268">
        <f t="shared" si="2367"/>
        <v>19652978</v>
      </c>
      <c r="AH162" s="268">
        <f t="shared" si="2368"/>
        <v>25548871</v>
      </c>
      <c r="AI162" s="269" t="str">
        <f t="shared" si="2369"/>
        <v>CUMPLE</v>
      </c>
      <c r="AJ162" s="268">
        <f t="shared" si="2549"/>
        <v>27079170</v>
      </c>
      <c r="AK162" s="270">
        <f t="shared" si="2371"/>
        <v>54158340</v>
      </c>
      <c r="AL162" s="356">
        <f t="shared" si="2372"/>
        <v>2</v>
      </c>
      <c r="AM162" s="357"/>
      <c r="AN162" s="358">
        <f t="shared" si="2373"/>
        <v>0</v>
      </c>
      <c r="AO162" s="358">
        <f t="shared" si="2374"/>
        <v>0</v>
      </c>
      <c r="AP162" s="359" t="str">
        <f t="shared" si="2375"/>
        <v>CUMPLE</v>
      </c>
      <c r="AQ162" s="358">
        <f t="shared" si="2550"/>
        <v>0</v>
      </c>
      <c r="AR162" s="360">
        <f t="shared" si="2377"/>
        <v>0</v>
      </c>
      <c r="AS162" s="266">
        <f t="shared" si="2378"/>
        <v>2</v>
      </c>
      <c r="AT162" s="434">
        <v>19186057</v>
      </c>
      <c r="AU162" s="268">
        <f t="shared" si="2379"/>
        <v>19186057</v>
      </c>
      <c r="AV162" s="268">
        <f t="shared" si="2380"/>
        <v>24941874</v>
      </c>
      <c r="AW162" s="269" t="str">
        <f t="shared" si="2381"/>
        <v>CUMPLE</v>
      </c>
      <c r="AX162" s="268">
        <f t="shared" si="2551"/>
        <v>26435816</v>
      </c>
      <c r="AY162" s="270">
        <f t="shared" si="2383"/>
        <v>52871632</v>
      </c>
      <c r="AZ162" s="266">
        <f t="shared" si="2384"/>
        <v>2</v>
      </c>
      <c r="BA162" s="439">
        <v>20189933</v>
      </c>
      <c r="BB162" s="268">
        <f t="shared" si="2385"/>
        <v>20189933</v>
      </c>
      <c r="BC162" s="268">
        <f t="shared" si="2386"/>
        <v>26246913</v>
      </c>
      <c r="BD162" s="269" t="str">
        <f t="shared" si="2387"/>
        <v>CUMPLE</v>
      </c>
      <c r="BE162" s="268">
        <f t="shared" si="2552"/>
        <v>27819022</v>
      </c>
      <c r="BF162" s="270">
        <f t="shared" si="2389"/>
        <v>55638044</v>
      </c>
      <c r="BG162" s="266">
        <f t="shared" si="2390"/>
        <v>2</v>
      </c>
      <c r="BH162" s="196">
        <v>20056224</v>
      </c>
      <c r="BI162" s="268">
        <f t="shared" si="2391"/>
        <v>20056224</v>
      </c>
      <c r="BJ162" s="268">
        <f t="shared" si="2392"/>
        <v>26073091</v>
      </c>
      <c r="BK162" s="269" t="str">
        <f t="shared" si="2393"/>
        <v>CUMPLE</v>
      </c>
      <c r="BL162" s="268">
        <f t="shared" si="2553"/>
        <v>27634789</v>
      </c>
      <c r="BM162" s="270">
        <f t="shared" si="2395"/>
        <v>55269578</v>
      </c>
      <c r="BN162" s="266">
        <f t="shared" si="2396"/>
        <v>2</v>
      </c>
      <c r="BO162" s="196">
        <v>19249728</v>
      </c>
      <c r="BP162" s="268">
        <f t="shared" si="2397"/>
        <v>19249728</v>
      </c>
      <c r="BQ162" s="268">
        <f t="shared" si="2398"/>
        <v>25024646</v>
      </c>
      <c r="BR162" s="269" t="str">
        <f t="shared" si="2399"/>
        <v>CUMPLE</v>
      </c>
      <c r="BS162" s="268">
        <f t="shared" si="2554"/>
        <v>26523546</v>
      </c>
      <c r="BT162" s="270">
        <f t="shared" si="2401"/>
        <v>53047092</v>
      </c>
      <c r="BU162" s="266">
        <f t="shared" si="2402"/>
        <v>2</v>
      </c>
      <c r="BV162" s="441">
        <v>20164438</v>
      </c>
      <c r="BW162" s="268">
        <f t="shared" si="2403"/>
        <v>20164438</v>
      </c>
      <c r="BX162" s="268">
        <f t="shared" si="2404"/>
        <v>26213769</v>
      </c>
      <c r="BY162" s="269" t="str">
        <f t="shared" si="2405"/>
        <v>CUMPLE</v>
      </c>
      <c r="BZ162" s="268">
        <f t="shared" si="2555"/>
        <v>27783894</v>
      </c>
      <c r="CA162" s="270">
        <f t="shared" si="2407"/>
        <v>55567788</v>
      </c>
      <c r="CB162" s="266">
        <f t="shared" si="2408"/>
        <v>2</v>
      </c>
      <c r="CC162" s="267">
        <v>19674199</v>
      </c>
      <c r="CD162" s="268">
        <f t="shared" si="2409"/>
        <v>19674199</v>
      </c>
      <c r="CE162" s="268">
        <f t="shared" si="2410"/>
        <v>25576459</v>
      </c>
      <c r="CF162" s="269" t="str">
        <f t="shared" si="2411"/>
        <v>CUMPLE</v>
      </c>
      <c r="CG162" s="268">
        <f t="shared" si="2556"/>
        <v>27108410</v>
      </c>
      <c r="CH162" s="270">
        <f t="shared" si="2413"/>
        <v>54216820</v>
      </c>
      <c r="CI162" s="266">
        <f t="shared" si="2414"/>
        <v>2</v>
      </c>
      <c r="CJ162" s="267">
        <v>20289683</v>
      </c>
      <c r="CK162" s="268">
        <f t="shared" si="2415"/>
        <v>20289683</v>
      </c>
      <c r="CL162" s="268">
        <f t="shared" si="2416"/>
        <v>26376588</v>
      </c>
      <c r="CM162" s="269" t="str">
        <f t="shared" si="2417"/>
        <v>CUMPLE</v>
      </c>
      <c r="CN162" s="268">
        <f t="shared" si="2557"/>
        <v>27956464</v>
      </c>
      <c r="CO162" s="270">
        <f t="shared" si="2419"/>
        <v>55912928</v>
      </c>
      <c r="CP162" s="266">
        <f t="shared" si="2420"/>
        <v>2</v>
      </c>
      <c r="CQ162" s="267">
        <v>20039246</v>
      </c>
      <c r="CR162" s="268">
        <f t="shared" si="2421"/>
        <v>20039246</v>
      </c>
      <c r="CS162" s="268">
        <f t="shared" si="2422"/>
        <v>26051020</v>
      </c>
      <c r="CT162" s="269" t="str">
        <f t="shared" si="2423"/>
        <v>CUMPLE</v>
      </c>
      <c r="CU162" s="268">
        <f t="shared" si="2558"/>
        <v>27611396</v>
      </c>
      <c r="CV162" s="270">
        <f t="shared" si="2425"/>
        <v>55222792</v>
      </c>
      <c r="CW162" s="266">
        <f t="shared" si="2426"/>
        <v>2</v>
      </c>
      <c r="CX162" s="196">
        <v>20162339</v>
      </c>
      <c r="CY162" s="268">
        <f t="shared" si="2427"/>
        <v>20162339</v>
      </c>
      <c r="CZ162" s="268">
        <f t="shared" si="2428"/>
        <v>26211041</v>
      </c>
      <c r="DA162" s="269" t="str">
        <f t="shared" si="2429"/>
        <v>CUMPLE</v>
      </c>
      <c r="DB162" s="268">
        <f t="shared" si="2559"/>
        <v>27781001</v>
      </c>
      <c r="DC162" s="270">
        <f t="shared" si="2431"/>
        <v>55562002</v>
      </c>
      <c r="DD162" s="266">
        <f t="shared" si="2432"/>
        <v>2</v>
      </c>
      <c r="DE162" s="267">
        <v>19585062</v>
      </c>
      <c r="DF162" s="268">
        <f t="shared" si="2433"/>
        <v>19585062</v>
      </c>
      <c r="DG162" s="268">
        <f t="shared" si="2434"/>
        <v>25460581</v>
      </c>
      <c r="DH162" s="269" t="str">
        <f t="shared" si="2435"/>
        <v>CUMPLE</v>
      </c>
      <c r="DI162" s="268">
        <f t="shared" si="2560"/>
        <v>26985591</v>
      </c>
      <c r="DJ162" s="270">
        <f t="shared" si="2437"/>
        <v>53971182</v>
      </c>
      <c r="DK162" s="266">
        <f t="shared" si="2438"/>
        <v>2</v>
      </c>
      <c r="DL162" s="267">
        <v>20098672</v>
      </c>
      <c r="DM162" s="268">
        <f t="shared" si="2439"/>
        <v>20098672</v>
      </c>
      <c r="DN162" s="268">
        <f t="shared" si="2440"/>
        <v>26128274</v>
      </c>
      <c r="DO162" s="269" t="str">
        <f t="shared" si="2441"/>
        <v>CUMPLE</v>
      </c>
      <c r="DP162" s="268">
        <f t="shared" si="2561"/>
        <v>27693277</v>
      </c>
      <c r="DQ162" s="270">
        <f t="shared" si="2443"/>
        <v>55386554</v>
      </c>
      <c r="DR162" s="356">
        <f t="shared" si="2444"/>
        <v>2</v>
      </c>
      <c r="DS162" s="357"/>
      <c r="DT162" s="358">
        <f t="shared" si="2445"/>
        <v>0</v>
      </c>
      <c r="DU162" s="358">
        <f t="shared" si="2446"/>
        <v>0</v>
      </c>
      <c r="DV162" s="359" t="str">
        <f t="shared" si="2447"/>
        <v>CUMPLE</v>
      </c>
      <c r="DW162" s="358">
        <f t="shared" si="2562"/>
        <v>0</v>
      </c>
      <c r="DX162" s="360">
        <f t="shared" si="2449"/>
        <v>0</v>
      </c>
      <c r="DY162" s="356">
        <f t="shared" si="2450"/>
        <v>2</v>
      </c>
      <c r="DZ162" s="357"/>
      <c r="EA162" s="358">
        <f t="shared" si="2451"/>
        <v>0</v>
      </c>
      <c r="EB162" s="358">
        <f t="shared" si="2452"/>
        <v>0</v>
      </c>
      <c r="EC162" s="359" t="str">
        <f t="shared" si="2453"/>
        <v>CUMPLE</v>
      </c>
      <c r="ED162" s="358">
        <f t="shared" si="2563"/>
        <v>0</v>
      </c>
      <c r="EE162" s="360">
        <f t="shared" si="2455"/>
        <v>0</v>
      </c>
      <c r="EF162" s="266">
        <f t="shared" si="2456"/>
        <v>2</v>
      </c>
      <c r="EG162" s="267">
        <v>19561717</v>
      </c>
      <c r="EH162" s="268">
        <f t="shared" si="2457"/>
        <v>19561717</v>
      </c>
      <c r="EI162" s="268">
        <f t="shared" si="2458"/>
        <v>25430232</v>
      </c>
      <c r="EJ162" s="269" t="str">
        <f t="shared" si="2459"/>
        <v>CUMPLE</v>
      </c>
      <c r="EK162" s="268">
        <f t="shared" si="2564"/>
        <v>26953425</v>
      </c>
      <c r="EL162" s="270">
        <f t="shared" si="2461"/>
        <v>53906850</v>
      </c>
      <c r="EM162" s="356">
        <f t="shared" si="2462"/>
        <v>2</v>
      </c>
      <c r="EN162" s="357"/>
      <c r="EO162" s="358">
        <f t="shared" si="2463"/>
        <v>0</v>
      </c>
      <c r="EP162" s="358">
        <f t="shared" si="2464"/>
        <v>0</v>
      </c>
      <c r="EQ162" s="359" t="str">
        <f t="shared" si="2465"/>
        <v>CUMPLE</v>
      </c>
      <c r="ER162" s="358">
        <f t="shared" si="2565"/>
        <v>0</v>
      </c>
      <c r="ES162" s="360">
        <f t="shared" si="2467"/>
        <v>0</v>
      </c>
      <c r="ET162" s="266">
        <f t="shared" si="2468"/>
        <v>2</v>
      </c>
      <c r="EU162" s="267">
        <v>19950107</v>
      </c>
      <c r="EV162" s="268">
        <f t="shared" si="2469"/>
        <v>19950107</v>
      </c>
      <c r="EW162" s="268">
        <f t="shared" si="2470"/>
        <v>25935139</v>
      </c>
      <c r="EX162" s="269" t="str">
        <f t="shared" si="2471"/>
        <v>CUMPLE</v>
      </c>
      <c r="EY162" s="268">
        <f t="shared" si="2566"/>
        <v>27488574</v>
      </c>
      <c r="EZ162" s="270">
        <f t="shared" si="2473"/>
        <v>54977148</v>
      </c>
      <c r="FA162" s="266">
        <f t="shared" si="2474"/>
        <v>2</v>
      </c>
      <c r="FB162" s="196">
        <v>20134752</v>
      </c>
      <c r="FC162" s="268">
        <f t="shared" si="2475"/>
        <v>20134752</v>
      </c>
      <c r="FD162" s="268">
        <f t="shared" si="2476"/>
        <v>26175178</v>
      </c>
      <c r="FE162" s="269" t="str">
        <f t="shared" si="2477"/>
        <v>CUMPLE</v>
      </c>
      <c r="FF162" s="268">
        <f t="shared" si="2567"/>
        <v>27742990</v>
      </c>
      <c r="FG162" s="270">
        <f t="shared" si="2479"/>
        <v>55485980</v>
      </c>
      <c r="FH162" s="266">
        <f t="shared" si="2480"/>
        <v>2</v>
      </c>
      <c r="FI162" s="267">
        <v>19793927</v>
      </c>
      <c r="FJ162" s="268">
        <f t="shared" si="2481"/>
        <v>19793927</v>
      </c>
      <c r="FK162" s="268">
        <f t="shared" si="2482"/>
        <v>25732105</v>
      </c>
      <c r="FL162" s="269" t="str">
        <f t="shared" si="2483"/>
        <v>CUMPLE</v>
      </c>
      <c r="FM162" s="268">
        <f t="shared" si="2568"/>
        <v>27273379</v>
      </c>
      <c r="FN162" s="270">
        <f t="shared" si="2485"/>
        <v>54546758</v>
      </c>
      <c r="FO162" s="266">
        <f t="shared" si="2486"/>
        <v>2</v>
      </c>
      <c r="FP162" s="267" t="s">
        <v>942</v>
      </c>
      <c r="FQ162" s="268">
        <f t="shared" si="2487"/>
        <v>19637260</v>
      </c>
      <c r="FR162" s="268">
        <f t="shared" si="2488"/>
        <v>25528438</v>
      </c>
      <c r="FS162" s="269" t="str">
        <f t="shared" si="2489"/>
        <v>CUMPLE</v>
      </c>
      <c r="FT162" s="268">
        <f t="shared" si="2569"/>
        <v>27057513</v>
      </c>
      <c r="FU162" s="270">
        <f t="shared" si="2491"/>
        <v>54115026</v>
      </c>
      <c r="FV162" s="266">
        <f t="shared" si="2492"/>
        <v>2</v>
      </c>
      <c r="FW162" s="267">
        <v>19964963</v>
      </c>
      <c r="FX162" s="268">
        <f t="shared" si="2493"/>
        <v>19964963</v>
      </c>
      <c r="FY162" s="268">
        <f t="shared" si="2494"/>
        <v>25954452</v>
      </c>
      <c r="FZ162" s="269" t="str">
        <f t="shared" si="2495"/>
        <v>CUMPLE</v>
      </c>
      <c r="GA162" s="268">
        <f t="shared" si="2570"/>
        <v>27509044</v>
      </c>
      <c r="GB162" s="270">
        <f t="shared" si="2497"/>
        <v>55018088</v>
      </c>
      <c r="GC162" s="356">
        <f t="shared" si="2498"/>
        <v>2</v>
      </c>
      <c r="GD162" s="357"/>
      <c r="GE162" s="358">
        <f t="shared" si="2499"/>
        <v>0</v>
      </c>
      <c r="GF162" s="358">
        <f t="shared" si="2500"/>
        <v>0</v>
      </c>
      <c r="GG162" s="359" t="str">
        <f t="shared" si="2501"/>
        <v>CUMPLE</v>
      </c>
      <c r="GH162" s="358">
        <f t="shared" si="2571"/>
        <v>0</v>
      </c>
      <c r="GI162" s="360">
        <f t="shared" si="2503"/>
        <v>0</v>
      </c>
      <c r="GJ162" s="266">
        <f t="shared" si="2504"/>
        <v>2</v>
      </c>
      <c r="GK162" s="196">
        <v>20192904</v>
      </c>
      <c r="GL162" s="268">
        <f t="shared" si="2505"/>
        <v>20192904</v>
      </c>
      <c r="GM162" s="268">
        <f t="shared" si="2506"/>
        <v>26250775</v>
      </c>
      <c r="GN162" s="269" t="str">
        <f t="shared" si="2507"/>
        <v>CUMPLE</v>
      </c>
      <c r="GO162" s="268">
        <f t="shared" si="2572"/>
        <v>27823116</v>
      </c>
      <c r="GP162" s="270">
        <f t="shared" si="2509"/>
        <v>55646232</v>
      </c>
      <c r="GQ162" s="266">
        <f t="shared" si="2510"/>
        <v>2</v>
      </c>
      <c r="GR162" s="407">
        <v>20234502</v>
      </c>
      <c r="GS162" s="268">
        <f t="shared" si="2511"/>
        <v>20234502</v>
      </c>
      <c r="GT162" s="268">
        <f t="shared" si="2512"/>
        <v>26304853</v>
      </c>
      <c r="GU162" s="269" t="str">
        <f t="shared" si="2513"/>
        <v>CUMPLE</v>
      </c>
      <c r="GV162" s="268">
        <f t="shared" si="2573"/>
        <v>27880432</v>
      </c>
      <c r="GW162" s="270">
        <f t="shared" si="2515"/>
        <v>55760864</v>
      </c>
      <c r="GX162" s="356">
        <f t="shared" si="2516"/>
        <v>2</v>
      </c>
      <c r="GY162" s="357"/>
      <c r="GZ162" s="358">
        <f t="shared" si="2517"/>
        <v>0</v>
      </c>
      <c r="HA162" s="358">
        <f t="shared" si="2518"/>
        <v>0</v>
      </c>
      <c r="HB162" s="359" t="str">
        <f t="shared" si="2519"/>
        <v>CUMPLE</v>
      </c>
      <c r="HC162" s="358">
        <f t="shared" si="2574"/>
        <v>0</v>
      </c>
      <c r="HD162" s="360">
        <f t="shared" si="2521"/>
        <v>0</v>
      </c>
      <c r="HE162" s="266">
        <f t="shared" si="2522"/>
        <v>2</v>
      </c>
      <c r="HF162" s="411">
        <v>20022479</v>
      </c>
      <c r="HG162" s="268">
        <f t="shared" si="2523"/>
        <v>20022479</v>
      </c>
      <c r="HH162" s="268">
        <f t="shared" si="2524"/>
        <v>26029223</v>
      </c>
      <c r="HI162" s="269" t="str">
        <f t="shared" si="2525"/>
        <v>CUMPLE</v>
      </c>
      <c r="HJ162" s="268">
        <f t="shared" si="2575"/>
        <v>27588293</v>
      </c>
      <c r="HK162" s="270">
        <f t="shared" si="2527"/>
        <v>55176586</v>
      </c>
      <c r="HL162" s="266">
        <f t="shared" si="2528"/>
        <v>2</v>
      </c>
      <c r="HM162" s="417">
        <v>20189933</v>
      </c>
      <c r="HN162" s="268">
        <f t="shared" si="2529"/>
        <v>20189933</v>
      </c>
      <c r="HO162" s="268">
        <f t="shared" si="2530"/>
        <v>26246913</v>
      </c>
      <c r="HP162" s="269" t="str">
        <f t="shared" si="2531"/>
        <v>CUMPLE</v>
      </c>
      <c r="HQ162" s="268">
        <f t="shared" si="2576"/>
        <v>27819022</v>
      </c>
      <c r="HR162" s="270">
        <f t="shared" si="2533"/>
        <v>55638044</v>
      </c>
      <c r="HS162" s="266">
        <f t="shared" si="2534"/>
        <v>2</v>
      </c>
      <c r="HT162" s="196">
        <v>20109923</v>
      </c>
      <c r="HU162" s="268">
        <f t="shared" si="2535"/>
        <v>20109923</v>
      </c>
      <c r="HV162" s="268">
        <f t="shared" si="2536"/>
        <v>26142900</v>
      </c>
      <c r="HW162" s="269" t="str">
        <f t="shared" si="2537"/>
        <v>CUMPLE</v>
      </c>
      <c r="HX162" s="268">
        <f t="shared" si="2577"/>
        <v>27708779</v>
      </c>
      <c r="HY162" s="270">
        <f t="shared" si="2539"/>
        <v>55417558</v>
      </c>
      <c r="HZ162" s="356">
        <f t="shared" si="2540"/>
        <v>2</v>
      </c>
      <c r="IA162" s="357"/>
      <c r="IB162" s="358">
        <f t="shared" si="2541"/>
        <v>0</v>
      </c>
      <c r="IC162" s="358">
        <f t="shared" si="2542"/>
        <v>0</v>
      </c>
      <c r="ID162" s="359" t="str">
        <f t="shared" si="2543"/>
        <v>CUMPLE</v>
      </c>
      <c r="IE162" s="358">
        <f t="shared" si="2578"/>
        <v>0</v>
      </c>
      <c r="IF162" s="360">
        <f t="shared" si="2545"/>
        <v>0</v>
      </c>
    </row>
    <row r="163" spans="1:240" ht="30" customHeight="1" x14ac:dyDescent="0.3">
      <c r="A163" s="174"/>
      <c r="B163" s="192">
        <v>11.058000000000099</v>
      </c>
      <c r="C163" s="193">
        <v>16138</v>
      </c>
      <c r="D163" s="194" t="s">
        <v>767</v>
      </c>
      <c r="E163" s="193" t="s">
        <v>629</v>
      </c>
      <c r="F163" s="195">
        <v>4</v>
      </c>
      <c r="G163" s="196">
        <v>70420953</v>
      </c>
      <c r="H163" s="197">
        <f t="shared" si="2350"/>
        <v>91547239</v>
      </c>
      <c r="J163" s="356">
        <f t="shared" si="2351"/>
        <v>4</v>
      </c>
      <c r="K163" s="357"/>
      <c r="L163" s="358">
        <f t="shared" si="2579"/>
        <v>0</v>
      </c>
      <c r="M163" s="358">
        <f t="shared" si="2580"/>
        <v>0</v>
      </c>
      <c r="N163" s="359" t="str">
        <f t="shared" si="2352"/>
        <v>CUMPLE</v>
      </c>
      <c r="O163" s="358">
        <f t="shared" si="2546"/>
        <v>0</v>
      </c>
      <c r="P163" s="360">
        <f t="shared" si="2581"/>
        <v>0</v>
      </c>
      <c r="Q163" s="266">
        <f t="shared" si="2354"/>
        <v>4</v>
      </c>
      <c r="R163" s="267">
        <v>65896789</v>
      </c>
      <c r="S163" s="268">
        <f t="shared" si="2355"/>
        <v>65896789</v>
      </c>
      <c r="T163" s="268">
        <f t="shared" si="2356"/>
        <v>85665826</v>
      </c>
      <c r="U163" s="269" t="str">
        <f t="shared" si="2357"/>
        <v>CUMPLE</v>
      </c>
      <c r="V163" s="268">
        <f t="shared" si="2547"/>
        <v>90796945</v>
      </c>
      <c r="W163" s="270">
        <f t="shared" si="2359"/>
        <v>363187780</v>
      </c>
      <c r="X163" s="266">
        <f t="shared" si="2360"/>
        <v>4</v>
      </c>
      <c r="Y163" s="267">
        <v>62000000</v>
      </c>
      <c r="Z163" s="268">
        <f t="shared" si="2361"/>
        <v>62000000</v>
      </c>
      <c r="AA163" s="268">
        <f t="shared" si="2362"/>
        <v>80600000</v>
      </c>
      <c r="AB163" s="269" t="str">
        <f t="shared" si="2363"/>
        <v>CUMPLE</v>
      </c>
      <c r="AC163" s="268">
        <f t="shared" si="2548"/>
        <v>85427692</v>
      </c>
      <c r="AD163" s="270">
        <f t="shared" si="2365"/>
        <v>341710768</v>
      </c>
      <c r="AE163" s="266">
        <f t="shared" si="2366"/>
        <v>4</v>
      </c>
      <c r="AF163" s="267">
        <v>65209802</v>
      </c>
      <c r="AG163" s="268">
        <f t="shared" si="2367"/>
        <v>65209802</v>
      </c>
      <c r="AH163" s="268">
        <f t="shared" si="2368"/>
        <v>84772743</v>
      </c>
      <c r="AI163" s="269" t="str">
        <f t="shared" si="2369"/>
        <v>CUMPLE</v>
      </c>
      <c r="AJ163" s="268">
        <f t="shared" si="2549"/>
        <v>89850369</v>
      </c>
      <c r="AK163" s="270">
        <f t="shared" si="2371"/>
        <v>359401476</v>
      </c>
      <c r="AL163" s="356">
        <f t="shared" si="2372"/>
        <v>4</v>
      </c>
      <c r="AM163" s="357"/>
      <c r="AN163" s="358">
        <f t="shared" si="2373"/>
        <v>0</v>
      </c>
      <c r="AO163" s="358">
        <f t="shared" si="2374"/>
        <v>0</v>
      </c>
      <c r="AP163" s="359" t="str">
        <f t="shared" si="2375"/>
        <v>CUMPLE</v>
      </c>
      <c r="AQ163" s="358">
        <f t="shared" si="2550"/>
        <v>0</v>
      </c>
      <c r="AR163" s="360">
        <f t="shared" si="2377"/>
        <v>0</v>
      </c>
      <c r="AS163" s="266">
        <f t="shared" si="2378"/>
        <v>4</v>
      </c>
      <c r="AT163" s="434">
        <v>63660539</v>
      </c>
      <c r="AU163" s="268">
        <f t="shared" si="2379"/>
        <v>63660539</v>
      </c>
      <c r="AV163" s="268">
        <f t="shared" si="2380"/>
        <v>82758701</v>
      </c>
      <c r="AW163" s="269" t="str">
        <f t="shared" si="2381"/>
        <v>CUMPLE</v>
      </c>
      <c r="AX163" s="268">
        <f t="shared" si="2551"/>
        <v>87715692</v>
      </c>
      <c r="AY163" s="270">
        <f t="shared" si="2383"/>
        <v>350862768</v>
      </c>
      <c r="AZ163" s="266">
        <f t="shared" si="2384"/>
        <v>4</v>
      </c>
      <c r="BA163" s="439">
        <v>66991453</v>
      </c>
      <c r="BB163" s="268">
        <f t="shared" si="2385"/>
        <v>66991453</v>
      </c>
      <c r="BC163" s="268">
        <f t="shared" si="2386"/>
        <v>87088889</v>
      </c>
      <c r="BD163" s="269" t="str">
        <f t="shared" si="2387"/>
        <v>CUMPLE</v>
      </c>
      <c r="BE163" s="268">
        <f t="shared" si="2552"/>
        <v>92305245</v>
      </c>
      <c r="BF163" s="270">
        <f t="shared" si="2389"/>
        <v>369220980</v>
      </c>
      <c r="BG163" s="266">
        <f t="shared" si="2390"/>
        <v>4</v>
      </c>
      <c r="BH163" s="196">
        <v>66547800</v>
      </c>
      <c r="BI163" s="268">
        <f t="shared" si="2391"/>
        <v>66547800</v>
      </c>
      <c r="BJ163" s="268">
        <f t="shared" si="2392"/>
        <v>86512140</v>
      </c>
      <c r="BK163" s="269" t="str">
        <f t="shared" si="2393"/>
        <v>CUMPLE</v>
      </c>
      <c r="BL163" s="268">
        <f t="shared" si="2553"/>
        <v>91693951</v>
      </c>
      <c r="BM163" s="270">
        <f t="shared" si="2395"/>
        <v>366775804</v>
      </c>
      <c r="BN163" s="266">
        <f t="shared" si="2396"/>
        <v>4</v>
      </c>
      <c r="BO163" s="196">
        <v>63871801</v>
      </c>
      <c r="BP163" s="268">
        <f t="shared" si="2397"/>
        <v>63871801</v>
      </c>
      <c r="BQ163" s="268">
        <f t="shared" si="2398"/>
        <v>83033341</v>
      </c>
      <c r="BR163" s="269" t="str">
        <f t="shared" si="2399"/>
        <v>CUMPLE</v>
      </c>
      <c r="BS163" s="268">
        <f t="shared" si="2554"/>
        <v>88006783</v>
      </c>
      <c r="BT163" s="270">
        <f t="shared" si="2401"/>
        <v>352027132</v>
      </c>
      <c r="BU163" s="266">
        <f t="shared" si="2402"/>
        <v>4</v>
      </c>
      <c r="BV163" s="441">
        <v>66906859</v>
      </c>
      <c r="BW163" s="268">
        <f t="shared" si="2403"/>
        <v>66906859</v>
      </c>
      <c r="BX163" s="268">
        <f t="shared" si="2404"/>
        <v>86978917</v>
      </c>
      <c r="BY163" s="269" t="str">
        <f t="shared" si="2405"/>
        <v>CUMPLE</v>
      </c>
      <c r="BZ163" s="268">
        <f t="shared" si="2555"/>
        <v>92188686</v>
      </c>
      <c r="CA163" s="270">
        <f t="shared" si="2407"/>
        <v>368754744</v>
      </c>
      <c r="CB163" s="266">
        <f t="shared" si="2408"/>
        <v>4</v>
      </c>
      <c r="CC163" s="267">
        <v>65280221</v>
      </c>
      <c r="CD163" s="268">
        <f t="shared" si="2409"/>
        <v>65280221</v>
      </c>
      <c r="CE163" s="268">
        <f t="shared" si="2410"/>
        <v>84864287</v>
      </c>
      <c r="CF163" s="269" t="str">
        <f t="shared" si="2411"/>
        <v>CUMPLE</v>
      </c>
      <c r="CG163" s="268">
        <f t="shared" si="2556"/>
        <v>89947397</v>
      </c>
      <c r="CH163" s="270">
        <f t="shared" si="2413"/>
        <v>359789588</v>
      </c>
      <c r="CI163" s="266">
        <f t="shared" si="2414"/>
        <v>4</v>
      </c>
      <c r="CJ163" s="267">
        <v>67322431</v>
      </c>
      <c r="CK163" s="268">
        <f t="shared" si="2415"/>
        <v>67322431</v>
      </c>
      <c r="CL163" s="268">
        <f t="shared" si="2416"/>
        <v>87519160</v>
      </c>
      <c r="CM163" s="269" t="str">
        <f t="shared" si="2417"/>
        <v>CUMPLE</v>
      </c>
      <c r="CN163" s="268">
        <f t="shared" si="2557"/>
        <v>92761289</v>
      </c>
      <c r="CO163" s="270">
        <f t="shared" si="2419"/>
        <v>371045156</v>
      </c>
      <c r="CP163" s="266">
        <f t="shared" si="2420"/>
        <v>4</v>
      </c>
      <c r="CQ163" s="267">
        <v>66491464</v>
      </c>
      <c r="CR163" s="268">
        <f t="shared" si="2421"/>
        <v>66491464</v>
      </c>
      <c r="CS163" s="268">
        <f t="shared" si="2422"/>
        <v>86438903</v>
      </c>
      <c r="CT163" s="269" t="str">
        <f t="shared" si="2423"/>
        <v>CUMPLE</v>
      </c>
      <c r="CU163" s="268">
        <f t="shared" si="2558"/>
        <v>91616328</v>
      </c>
      <c r="CV163" s="270">
        <f t="shared" si="2425"/>
        <v>366465312</v>
      </c>
      <c r="CW163" s="266">
        <f t="shared" si="2426"/>
        <v>4</v>
      </c>
      <c r="CX163" s="196">
        <v>66899902</v>
      </c>
      <c r="CY163" s="268">
        <f t="shared" si="2427"/>
        <v>66899902</v>
      </c>
      <c r="CZ163" s="268">
        <f t="shared" si="2428"/>
        <v>86969873</v>
      </c>
      <c r="DA163" s="269" t="str">
        <f t="shared" si="2429"/>
        <v>CUMPLE</v>
      </c>
      <c r="DB163" s="268">
        <f t="shared" si="2559"/>
        <v>92179100</v>
      </c>
      <c r="DC163" s="270">
        <f t="shared" si="2431"/>
        <v>368716400</v>
      </c>
      <c r="DD163" s="266">
        <f t="shared" si="2432"/>
        <v>4</v>
      </c>
      <c r="DE163" s="267">
        <v>64984455</v>
      </c>
      <c r="DF163" s="268">
        <f t="shared" si="2433"/>
        <v>64984455</v>
      </c>
      <c r="DG163" s="268">
        <f t="shared" si="2434"/>
        <v>84479792</v>
      </c>
      <c r="DH163" s="269" t="str">
        <f t="shared" si="2435"/>
        <v>CUMPLE</v>
      </c>
      <c r="DI163" s="268">
        <f t="shared" si="2560"/>
        <v>89539871</v>
      </c>
      <c r="DJ163" s="270">
        <f t="shared" si="2437"/>
        <v>358159484</v>
      </c>
      <c r="DK163" s="266">
        <f t="shared" si="2438"/>
        <v>4</v>
      </c>
      <c r="DL163" s="267">
        <v>66688642</v>
      </c>
      <c r="DM163" s="268">
        <f t="shared" si="2439"/>
        <v>66688642</v>
      </c>
      <c r="DN163" s="268">
        <f t="shared" si="2440"/>
        <v>86695235</v>
      </c>
      <c r="DO163" s="269" t="str">
        <f t="shared" si="2441"/>
        <v>CUMPLE</v>
      </c>
      <c r="DP163" s="268">
        <f t="shared" si="2561"/>
        <v>91888012</v>
      </c>
      <c r="DQ163" s="270">
        <f t="shared" si="2443"/>
        <v>367552048</v>
      </c>
      <c r="DR163" s="356">
        <f t="shared" si="2444"/>
        <v>4</v>
      </c>
      <c r="DS163" s="357"/>
      <c r="DT163" s="358">
        <f t="shared" si="2445"/>
        <v>0</v>
      </c>
      <c r="DU163" s="358">
        <f t="shared" si="2446"/>
        <v>0</v>
      </c>
      <c r="DV163" s="359" t="str">
        <f t="shared" si="2447"/>
        <v>CUMPLE</v>
      </c>
      <c r="DW163" s="358">
        <f t="shared" si="2562"/>
        <v>0</v>
      </c>
      <c r="DX163" s="360">
        <f t="shared" si="2449"/>
        <v>0</v>
      </c>
      <c r="DY163" s="356">
        <f t="shared" si="2450"/>
        <v>4</v>
      </c>
      <c r="DZ163" s="357"/>
      <c r="EA163" s="358">
        <f t="shared" si="2451"/>
        <v>0</v>
      </c>
      <c r="EB163" s="358">
        <f t="shared" si="2452"/>
        <v>0</v>
      </c>
      <c r="EC163" s="359" t="str">
        <f t="shared" si="2453"/>
        <v>CUMPLE</v>
      </c>
      <c r="ED163" s="358">
        <f t="shared" si="2563"/>
        <v>0</v>
      </c>
      <c r="EE163" s="360">
        <f t="shared" si="2455"/>
        <v>0</v>
      </c>
      <c r="EF163" s="266">
        <f t="shared" si="2456"/>
        <v>4</v>
      </c>
      <c r="EG163" s="267">
        <v>64906992</v>
      </c>
      <c r="EH163" s="268">
        <f t="shared" si="2457"/>
        <v>64906992</v>
      </c>
      <c r="EI163" s="268">
        <f t="shared" si="2458"/>
        <v>84379090</v>
      </c>
      <c r="EJ163" s="269" t="str">
        <f t="shared" si="2459"/>
        <v>CUMPLE</v>
      </c>
      <c r="EK163" s="268">
        <f t="shared" si="2564"/>
        <v>89433137</v>
      </c>
      <c r="EL163" s="270">
        <f t="shared" si="2461"/>
        <v>357732548</v>
      </c>
      <c r="EM163" s="356">
        <f t="shared" si="2462"/>
        <v>4</v>
      </c>
      <c r="EN163" s="357"/>
      <c r="EO163" s="358">
        <f t="shared" si="2463"/>
        <v>0</v>
      </c>
      <c r="EP163" s="358">
        <f t="shared" si="2464"/>
        <v>0</v>
      </c>
      <c r="EQ163" s="359" t="str">
        <f t="shared" si="2465"/>
        <v>CUMPLE</v>
      </c>
      <c r="ER163" s="358">
        <f t="shared" si="2565"/>
        <v>0</v>
      </c>
      <c r="ES163" s="360">
        <f t="shared" si="2467"/>
        <v>0</v>
      </c>
      <c r="ET163" s="266">
        <f t="shared" si="2468"/>
        <v>4</v>
      </c>
      <c r="EU163" s="267">
        <v>65181479</v>
      </c>
      <c r="EV163" s="268">
        <f t="shared" si="2469"/>
        <v>65181479</v>
      </c>
      <c r="EW163" s="268">
        <f t="shared" si="2470"/>
        <v>84735923</v>
      </c>
      <c r="EX163" s="269" t="str">
        <f t="shared" si="2471"/>
        <v>CUMPLE</v>
      </c>
      <c r="EY163" s="268">
        <f t="shared" si="2566"/>
        <v>89811344</v>
      </c>
      <c r="EZ163" s="270">
        <f t="shared" si="2473"/>
        <v>359245376</v>
      </c>
      <c r="FA163" s="266">
        <f t="shared" si="2474"/>
        <v>4</v>
      </c>
      <c r="FB163" s="196">
        <v>66808358</v>
      </c>
      <c r="FC163" s="268">
        <f t="shared" si="2475"/>
        <v>66808358</v>
      </c>
      <c r="FD163" s="268">
        <f t="shared" si="2476"/>
        <v>86850865</v>
      </c>
      <c r="FE163" s="269" t="str">
        <f t="shared" si="2477"/>
        <v>CUMPLE</v>
      </c>
      <c r="FF163" s="268">
        <f t="shared" si="2567"/>
        <v>92052965</v>
      </c>
      <c r="FG163" s="270">
        <f t="shared" si="2479"/>
        <v>368211860</v>
      </c>
      <c r="FH163" s="266">
        <f t="shared" si="2480"/>
        <v>4</v>
      </c>
      <c r="FI163" s="267">
        <v>65677480</v>
      </c>
      <c r="FJ163" s="268">
        <f t="shared" si="2481"/>
        <v>65677480</v>
      </c>
      <c r="FK163" s="268">
        <f t="shared" si="2482"/>
        <v>85380724</v>
      </c>
      <c r="FL163" s="269" t="str">
        <f t="shared" si="2483"/>
        <v>CUMPLE</v>
      </c>
      <c r="FM163" s="268">
        <f t="shared" si="2568"/>
        <v>90494767</v>
      </c>
      <c r="FN163" s="270">
        <f t="shared" si="2485"/>
        <v>361979068</v>
      </c>
      <c r="FO163" s="266">
        <f t="shared" si="2486"/>
        <v>4</v>
      </c>
      <c r="FP163" s="267" t="s">
        <v>943</v>
      </c>
      <c r="FQ163" s="268">
        <f t="shared" si="2487"/>
        <v>65157650</v>
      </c>
      <c r="FR163" s="268">
        <f t="shared" si="2488"/>
        <v>84704945</v>
      </c>
      <c r="FS163" s="269" t="str">
        <f t="shared" si="2489"/>
        <v>CUMPLE</v>
      </c>
      <c r="FT163" s="268">
        <f t="shared" si="2569"/>
        <v>89778511</v>
      </c>
      <c r="FU163" s="270">
        <f t="shared" si="2491"/>
        <v>359114044</v>
      </c>
      <c r="FV163" s="266">
        <f t="shared" si="2492"/>
        <v>4</v>
      </c>
      <c r="FW163" s="267">
        <v>66244990</v>
      </c>
      <c r="FX163" s="268">
        <f t="shared" si="2493"/>
        <v>66244990</v>
      </c>
      <c r="FY163" s="268">
        <f t="shared" si="2494"/>
        <v>86118487</v>
      </c>
      <c r="FZ163" s="269" t="str">
        <f t="shared" si="2495"/>
        <v>CUMPLE</v>
      </c>
      <c r="GA163" s="268">
        <f t="shared" si="2570"/>
        <v>91276719</v>
      </c>
      <c r="GB163" s="270">
        <f t="shared" si="2497"/>
        <v>365106876</v>
      </c>
      <c r="GC163" s="356">
        <f t="shared" si="2498"/>
        <v>4</v>
      </c>
      <c r="GD163" s="357"/>
      <c r="GE163" s="358">
        <f t="shared" si="2499"/>
        <v>0</v>
      </c>
      <c r="GF163" s="358">
        <f t="shared" si="2500"/>
        <v>0</v>
      </c>
      <c r="GG163" s="359" t="str">
        <f t="shared" si="2501"/>
        <v>CUMPLE</v>
      </c>
      <c r="GH163" s="358">
        <f t="shared" si="2571"/>
        <v>0</v>
      </c>
      <c r="GI163" s="360">
        <f t="shared" si="2503"/>
        <v>0</v>
      </c>
      <c r="GJ163" s="266">
        <f t="shared" si="2504"/>
        <v>4</v>
      </c>
      <c r="GK163" s="196">
        <v>67001312</v>
      </c>
      <c r="GL163" s="268">
        <f t="shared" si="2505"/>
        <v>67001312</v>
      </c>
      <c r="GM163" s="268">
        <f t="shared" si="2506"/>
        <v>87101706</v>
      </c>
      <c r="GN163" s="269" t="str">
        <f t="shared" si="2507"/>
        <v>CUMPLE</v>
      </c>
      <c r="GO163" s="268">
        <f t="shared" si="2572"/>
        <v>92318830</v>
      </c>
      <c r="GP163" s="270">
        <f t="shared" si="2509"/>
        <v>369275320</v>
      </c>
      <c r="GQ163" s="266">
        <f t="shared" si="2510"/>
        <v>4</v>
      </c>
      <c r="GR163" s="407">
        <v>67139337</v>
      </c>
      <c r="GS163" s="268">
        <f t="shared" si="2511"/>
        <v>67139337</v>
      </c>
      <c r="GT163" s="268">
        <f t="shared" si="2512"/>
        <v>87281138</v>
      </c>
      <c r="GU163" s="269" t="str">
        <f t="shared" si="2513"/>
        <v>CUMPLE</v>
      </c>
      <c r="GV163" s="268">
        <f t="shared" si="2573"/>
        <v>92509010</v>
      </c>
      <c r="GW163" s="270">
        <f t="shared" si="2515"/>
        <v>370036040</v>
      </c>
      <c r="GX163" s="356">
        <f t="shared" si="2516"/>
        <v>4</v>
      </c>
      <c r="GY163" s="357"/>
      <c r="GZ163" s="358">
        <f t="shared" si="2517"/>
        <v>0</v>
      </c>
      <c r="HA163" s="358">
        <f t="shared" si="2518"/>
        <v>0</v>
      </c>
      <c r="HB163" s="359" t="str">
        <f t="shared" si="2519"/>
        <v>CUMPLE</v>
      </c>
      <c r="HC163" s="358">
        <f t="shared" si="2574"/>
        <v>0</v>
      </c>
      <c r="HD163" s="360">
        <f t="shared" si="2521"/>
        <v>0</v>
      </c>
      <c r="HE163" s="266">
        <f t="shared" si="2522"/>
        <v>4</v>
      </c>
      <c r="HF163" s="411">
        <v>66435831</v>
      </c>
      <c r="HG163" s="268">
        <f t="shared" si="2523"/>
        <v>66435831</v>
      </c>
      <c r="HH163" s="268">
        <f t="shared" si="2524"/>
        <v>86366580</v>
      </c>
      <c r="HI163" s="269" t="str">
        <f t="shared" si="2525"/>
        <v>CUMPLE</v>
      </c>
      <c r="HJ163" s="268">
        <f t="shared" si="2575"/>
        <v>91539673</v>
      </c>
      <c r="HK163" s="270">
        <f t="shared" si="2527"/>
        <v>366158692</v>
      </c>
      <c r="HL163" s="266">
        <f t="shared" si="2528"/>
        <v>4</v>
      </c>
      <c r="HM163" s="417">
        <v>66991453</v>
      </c>
      <c r="HN163" s="268">
        <f t="shared" si="2529"/>
        <v>66991453</v>
      </c>
      <c r="HO163" s="268">
        <f t="shared" si="2530"/>
        <v>87088889</v>
      </c>
      <c r="HP163" s="269" t="str">
        <f t="shared" si="2531"/>
        <v>CUMPLE</v>
      </c>
      <c r="HQ163" s="268">
        <f t="shared" si="2576"/>
        <v>92305245</v>
      </c>
      <c r="HR163" s="270">
        <f t="shared" si="2533"/>
        <v>369220980</v>
      </c>
      <c r="HS163" s="266">
        <f t="shared" si="2534"/>
        <v>4</v>
      </c>
      <c r="HT163" s="196">
        <v>66725975</v>
      </c>
      <c r="HU163" s="268">
        <f t="shared" si="2535"/>
        <v>66725975</v>
      </c>
      <c r="HV163" s="268">
        <f t="shared" si="2536"/>
        <v>86743768</v>
      </c>
      <c r="HW163" s="269" t="str">
        <f t="shared" si="2537"/>
        <v>CUMPLE</v>
      </c>
      <c r="HX163" s="268">
        <f t="shared" si="2577"/>
        <v>91939452</v>
      </c>
      <c r="HY163" s="270">
        <f t="shared" si="2539"/>
        <v>367757808</v>
      </c>
      <c r="HZ163" s="356">
        <f t="shared" si="2540"/>
        <v>4</v>
      </c>
      <c r="IA163" s="357"/>
      <c r="IB163" s="358">
        <f t="shared" si="2541"/>
        <v>0</v>
      </c>
      <c r="IC163" s="358">
        <f t="shared" si="2542"/>
        <v>0</v>
      </c>
      <c r="ID163" s="359" t="str">
        <f t="shared" si="2543"/>
        <v>CUMPLE</v>
      </c>
      <c r="IE163" s="358">
        <f t="shared" si="2578"/>
        <v>0</v>
      </c>
      <c r="IF163" s="360">
        <f t="shared" si="2545"/>
        <v>0</v>
      </c>
    </row>
    <row r="164" spans="1:240" ht="30" customHeight="1" x14ac:dyDescent="0.3">
      <c r="A164" s="174"/>
      <c r="B164" s="192">
        <v>11.059000000000101</v>
      </c>
      <c r="C164" s="193">
        <v>16126</v>
      </c>
      <c r="D164" s="194" t="s">
        <v>768</v>
      </c>
      <c r="E164" s="193" t="s">
        <v>629</v>
      </c>
      <c r="F164" s="195">
        <v>2</v>
      </c>
      <c r="G164" s="196">
        <v>55516330</v>
      </c>
      <c r="H164" s="197">
        <f t="shared" si="2350"/>
        <v>72171229</v>
      </c>
      <c r="J164" s="356">
        <f t="shared" si="2351"/>
        <v>2</v>
      </c>
      <c r="K164" s="357"/>
      <c r="L164" s="358">
        <f t="shared" si="2579"/>
        <v>0</v>
      </c>
      <c r="M164" s="358">
        <f t="shared" si="2580"/>
        <v>0</v>
      </c>
      <c r="N164" s="359" t="str">
        <f t="shared" si="2352"/>
        <v>CUMPLE</v>
      </c>
      <c r="O164" s="358">
        <f t="shared" si="2546"/>
        <v>0</v>
      </c>
      <c r="P164" s="360">
        <f t="shared" si="2581"/>
        <v>0</v>
      </c>
      <c r="Q164" s="266">
        <f t="shared" si="2354"/>
        <v>2</v>
      </c>
      <c r="R164" s="267">
        <v>51949707</v>
      </c>
      <c r="S164" s="268">
        <f t="shared" si="2355"/>
        <v>51949707</v>
      </c>
      <c r="T164" s="268">
        <f t="shared" si="2356"/>
        <v>67534619</v>
      </c>
      <c r="U164" s="269" t="str">
        <f t="shared" si="2357"/>
        <v>CUMPLE</v>
      </c>
      <c r="V164" s="268">
        <f t="shared" si="2547"/>
        <v>71579735</v>
      </c>
      <c r="W164" s="270">
        <f t="shared" si="2359"/>
        <v>143159470</v>
      </c>
      <c r="X164" s="266">
        <f t="shared" si="2360"/>
        <v>2</v>
      </c>
      <c r="Y164" s="267">
        <v>50056700</v>
      </c>
      <c r="Z164" s="268">
        <f t="shared" si="2361"/>
        <v>50056700</v>
      </c>
      <c r="AA164" s="268">
        <f t="shared" si="2362"/>
        <v>65073710</v>
      </c>
      <c r="AB164" s="269" t="str">
        <f t="shared" si="2363"/>
        <v>CUMPLE</v>
      </c>
      <c r="AC164" s="268">
        <f t="shared" si="2548"/>
        <v>68971425</v>
      </c>
      <c r="AD164" s="270">
        <f t="shared" si="2365"/>
        <v>137942850</v>
      </c>
      <c r="AE164" s="266">
        <f t="shared" si="2366"/>
        <v>2</v>
      </c>
      <c r="AF164" s="267">
        <v>51408122</v>
      </c>
      <c r="AG164" s="268">
        <f t="shared" si="2367"/>
        <v>51408122</v>
      </c>
      <c r="AH164" s="268">
        <f t="shared" si="2368"/>
        <v>66830559</v>
      </c>
      <c r="AI164" s="269" t="str">
        <f t="shared" si="2369"/>
        <v>CUMPLE</v>
      </c>
      <c r="AJ164" s="268">
        <f t="shared" si="2549"/>
        <v>70833503</v>
      </c>
      <c r="AK164" s="270">
        <f t="shared" si="2371"/>
        <v>141667006</v>
      </c>
      <c r="AL164" s="356">
        <f t="shared" si="2372"/>
        <v>2</v>
      </c>
      <c r="AM164" s="357"/>
      <c r="AN164" s="358">
        <f t="shared" si="2373"/>
        <v>0</v>
      </c>
      <c r="AO164" s="358">
        <f t="shared" si="2374"/>
        <v>0</v>
      </c>
      <c r="AP164" s="359" t="str">
        <f t="shared" si="2375"/>
        <v>CUMPLE</v>
      </c>
      <c r="AQ164" s="358">
        <f t="shared" si="2550"/>
        <v>0</v>
      </c>
      <c r="AR164" s="360">
        <f t="shared" si="2377"/>
        <v>0</v>
      </c>
      <c r="AS164" s="266">
        <f t="shared" si="2378"/>
        <v>2</v>
      </c>
      <c r="AT164" s="434">
        <v>50186759</v>
      </c>
      <c r="AU164" s="268">
        <f t="shared" si="2379"/>
        <v>50186759</v>
      </c>
      <c r="AV164" s="268">
        <f t="shared" si="2380"/>
        <v>65242787</v>
      </c>
      <c r="AW164" s="269" t="str">
        <f t="shared" si="2381"/>
        <v>CUMPLE</v>
      </c>
      <c r="AX164" s="268">
        <f t="shared" si="2551"/>
        <v>69150629</v>
      </c>
      <c r="AY164" s="270">
        <f t="shared" si="2383"/>
        <v>138301258</v>
      </c>
      <c r="AZ164" s="266">
        <f t="shared" si="2384"/>
        <v>2</v>
      </c>
      <c r="BA164" s="439">
        <v>52812685</v>
      </c>
      <c r="BB164" s="268">
        <f t="shared" si="2385"/>
        <v>52812685</v>
      </c>
      <c r="BC164" s="268">
        <f t="shared" si="2386"/>
        <v>68656491</v>
      </c>
      <c r="BD164" s="269" t="str">
        <f t="shared" si="2387"/>
        <v>CUMPLE</v>
      </c>
      <c r="BE164" s="268">
        <f t="shared" si="2552"/>
        <v>72768803</v>
      </c>
      <c r="BF164" s="270">
        <f t="shared" si="2389"/>
        <v>145537606</v>
      </c>
      <c r="BG164" s="266">
        <f t="shared" si="2390"/>
        <v>2</v>
      </c>
      <c r="BH164" s="196">
        <v>52462931</v>
      </c>
      <c r="BI164" s="268">
        <f t="shared" si="2391"/>
        <v>52462931</v>
      </c>
      <c r="BJ164" s="268">
        <f t="shared" si="2392"/>
        <v>68201810</v>
      </c>
      <c r="BK164" s="269" t="str">
        <f t="shared" si="2393"/>
        <v>CUMPLE</v>
      </c>
      <c r="BL164" s="268">
        <f t="shared" si="2553"/>
        <v>72286889</v>
      </c>
      <c r="BM164" s="270">
        <f t="shared" si="2395"/>
        <v>144573778</v>
      </c>
      <c r="BN164" s="266">
        <f t="shared" si="2396"/>
        <v>2</v>
      </c>
      <c r="BO164" s="196">
        <v>50353308</v>
      </c>
      <c r="BP164" s="268">
        <f t="shared" si="2397"/>
        <v>50353308</v>
      </c>
      <c r="BQ164" s="268">
        <f t="shared" si="2398"/>
        <v>65459300</v>
      </c>
      <c r="BR164" s="269" t="str">
        <f t="shared" si="2399"/>
        <v>CUMPLE</v>
      </c>
      <c r="BS164" s="268">
        <f t="shared" si="2554"/>
        <v>69380111</v>
      </c>
      <c r="BT164" s="270">
        <f t="shared" si="2401"/>
        <v>138760222</v>
      </c>
      <c r="BU164" s="266">
        <f t="shared" si="2402"/>
        <v>2</v>
      </c>
      <c r="BV164" s="441">
        <v>52745996</v>
      </c>
      <c r="BW164" s="268">
        <f t="shared" si="2403"/>
        <v>52745996</v>
      </c>
      <c r="BX164" s="268">
        <f t="shared" si="2404"/>
        <v>68569795</v>
      </c>
      <c r="BY164" s="269" t="str">
        <f t="shared" si="2405"/>
        <v>CUMPLE</v>
      </c>
      <c r="BZ164" s="268">
        <f t="shared" si="2555"/>
        <v>72676915</v>
      </c>
      <c r="CA164" s="270">
        <f t="shared" si="2407"/>
        <v>145353830</v>
      </c>
      <c r="CB164" s="266">
        <f t="shared" si="2408"/>
        <v>2</v>
      </c>
      <c r="CC164" s="267">
        <v>51463636</v>
      </c>
      <c r="CD164" s="268">
        <f t="shared" si="2409"/>
        <v>51463636</v>
      </c>
      <c r="CE164" s="268">
        <f t="shared" si="2410"/>
        <v>66902727</v>
      </c>
      <c r="CF164" s="269" t="str">
        <f t="shared" si="2411"/>
        <v>CUMPLE</v>
      </c>
      <c r="CG164" s="268">
        <f t="shared" si="2556"/>
        <v>70909994</v>
      </c>
      <c r="CH164" s="270">
        <f t="shared" si="2413"/>
        <v>141819988</v>
      </c>
      <c r="CI164" s="266">
        <f t="shared" si="2414"/>
        <v>2</v>
      </c>
      <c r="CJ164" s="267">
        <v>53073611</v>
      </c>
      <c r="CK164" s="268">
        <f t="shared" si="2415"/>
        <v>53073611</v>
      </c>
      <c r="CL164" s="268">
        <f t="shared" si="2416"/>
        <v>68995694</v>
      </c>
      <c r="CM164" s="269" t="str">
        <f t="shared" si="2417"/>
        <v>CUMPLE</v>
      </c>
      <c r="CN164" s="268">
        <f t="shared" si="2557"/>
        <v>73128324</v>
      </c>
      <c r="CO164" s="270">
        <f t="shared" si="2419"/>
        <v>146256648</v>
      </c>
      <c r="CP164" s="266">
        <f t="shared" si="2420"/>
        <v>2</v>
      </c>
      <c r="CQ164" s="267">
        <v>52418519</v>
      </c>
      <c r="CR164" s="268">
        <f t="shared" si="2421"/>
        <v>52418519</v>
      </c>
      <c r="CS164" s="268">
        <f t="shared" si="2422"/>
        <v>68144075</v>
      </c>
      <c r="CT164" s="269" t="str">
        <f t="shared" si="2423"/>
        <v>CUMPLE</v>
      </c>
      <c r="CU164" s="268">
        <f t="shared" si="2558"/>
        <v>72225695</v>
      </c>
      <c r="CV164" s="270">
        <f t="shared" si="2425"/>
        <v>144451390</v>
      </c>
      <c r="CW164" s="266">
        <f t="shared" si="2426"/>
        <v>2</v>
      </c>
      <c r="CX164" s="196">
        <v>52740511</v>
      </c>
      <c r="CY164" s="268">
        <f t="shared" si="2427"/>
        <v>52740511</v>
      </c>
      <c r="CZ164" s="268">
        <f t="shared" si="2428"/>
        <v>68562664</v>
      </c>
      <c r="DA164" s="269" t="str">
        <f t="shared" si="2429"/>
        <v>CUMPLE</v>
      </c>
      <c r="DB164" s="268">
        <f t="shared" si="2559"/>
        <v>72669357</v>
      </c>
      <c r="DC164" s="270">
        <f t="shared" si="2431"/>
        <v>145338714</v>
      </c>
      <c r="DD164" s="266">
        <f t="shared" si="2432"/>
        <v>2</v>
      </c>
      <c r="DE164" s="267">
        <v>51230469</v>
      </c>
      <c r="DF164" s="268">
        <f t="shared" si="2433"/>
        <v>51230469</v>
      </c>
      <c r="DG164" s="268">
        <f t="shared" si="2434"/>
        <v>66599610</v>
      </c>
      <c r="DH164" s="269" t="str">
        <f t="shared" si="2435"/>
        <v>CUMPLE</v>
      </c>
      <c r="DI164" s="268">
        <f t="shared" si="2560"/>
        <v>70588721</v>
      </c>
      <c r="DJ164" s="270">
        <f t="shared" si="2437"/>
        <v>141177442</v>
      </c>
      <c r="DK164" s="266">
        <f t="shared" si="2438"/>
        <v>2</v>
      </c>
      <c r="DL164" s="267">
        <v>52573965</v>
      </c>
      <c r="DM164" s="268">
        <f t="shared" si="2439"/>
        <v>52573965</v>
      </c>
      <c r="DN164" s="268">
        <f t="shared" si="2440"/>
        <v>68346155</v>
      </c>
      <c r="DO164" s="269" t="str">
        <f t="shared" si="2441"/>
        <v>CUMPLE</v>
      </c>
      <c r="DP164" s="268">
        <f t="shared" si="2561"/>
        <v>72439879</v>
      </c>
      <c r="DQ164" s="270">
        <f t="shared" si="2443"/>
        <v>144879758</v>
      </c>
      <c r="DR164" s="356">
        <f t="shared" si="2444"/>
        <v>2</v>
      </c>
      <c r="DS164" s="357"/>
      <c r="DT164" s="358">
        <f t="shared" si="2445"/>
        <v>0</v>
      </c>
      <c r="DU164" s="358">
        <f t="shared" si="2446"/>
        <v>0</v>
      </c>
      <c r="DV164" s="359" t="str">
        <f t="shared" si="2447"/>
        <v>CUMPLE</v>
      </c>
      <c r="DW164" s="358">
        <f t="shared" si="2562"/>
        <v>0</v>
      </c>
      <c r="DX164" s="360">
        <f t="shared" si="2449"/>
        <v>0</v>
      </c>
      <c r="DY164" s="356">
        <f t="shared" si="2450"/>
        <v>2</v>
      </c>
      <c r="DZ164" s="357"/>
      <c r="EA164" s="358">
        <f t="shared" si="2451"/>
        <v>0</v>
      </c>
      <c r="EB164" s="358">
        <f t="shared" si="2452"/>
        <v>0</v>
      </c>
      <c r="EC164" s="359" t="str">
        <f t="shared" si="2453"/>
        <v>CUMPLE</v>
      </c>
      <c r="ED164" s="358">
        <f t="shared" si="2563"/>
        <v>0</v>
      </c>
      <c r="EE164" s="360">
        <f t="shared" si="2455"/>
        <v>0</v>
      </c>
      <c r="EF164" s="266">
        <f t="shared" si="2456"/>
        <v>2</v>
      </c>
      <c r="EG164" s="267">
        <v>51169401</v>
      </c>
      <c r="EH164" s="268">
        <f t="shared" si="2457"/>
        <v>51169401</v>
      </c>
      <c r="EI164" s="268">
        <f t="shared" si="2458"/>
        <v>66520221</v>
      </c>
      <c r="EJ164" s="269" t="str">
        <f t="shared" si="2459"/>
        <v>CUMPLE</v>
      </c>
      <c r="EK164" s="268">
        <f t="shared" si="2564"/>
        <v>70504578</v>
      </c>
      <c r="EL164" s="270">
        <f t="shared" si="2461"/>
        <v>141009156</v>
      </c>
      <c r="EM164" s="356">
        <f t="shared" si="2462"/>
        <v>2</v>
      </c>
      <c r="EN164" s="357"/>
      <c r="EO164" s="358">
        <f t="shared" si="2463"/>
        <v>0</v>
      </c>
      <c r="EP164" s="358">
        <f t="shared" si="2464"/>
        <v>0</v>
      </c>
      <c r="EQ164" s="359" t="str">
        <f t="shared" si="2465"/>
        <v>CUMPLE</v>
      </c>
      <c r="ER164" s="358">
        <f t="shared" si="2565"/>
        <v>0</v>
      </c>
      <c r="ES164" s="360">
        <f t="shared" si="2467"/>
        <v>0</v>
      </c>
      <c r="ET164" s="266">
        <f t="shared" si="2468"/>
        <v>2</v>
      </c>
      <c r="EU164" s="267">
        <v>51385793</v>
      </c>
      <c r="EV164" s="268">
        <f t="shared" si="2469"/>
        <v>51385793</v>
      </c>
      <c r="EW164" s="268">
        <f t="shared" si="2470"/>
        <v>66801531</v>
      </c>
      <c r="EX164" s="269" t="str">
        <f t="shared" si="2471"/>
        <v>CUMPLE</v>
      </c>
      <c r="EY164" s="268">
        <f t="shared" si="2566"/>
        <v>70802737</v>
      </c>
      <c r="EZ164" s="270">
        <f t="shared" si="2473"/>
        <v>141605474</v>
      </c>
      <c r="FA164" s="266">
        <f t="shared" si="2474"/>
        <v>2</v>
      </c>
      <c r="FB164" s="196">
        <v>52668342</v>
      </c>
      <c r="FC164" s="268">
        <f t="shared" si="2475"/>
        <v>52668342</v>
      </c>
      <c r="FD164" s="268">
        <f t="shared" si="2476"/>
        <v>68468845</v>
      </c>
      <c r="FE164" s="269" t="str">
        <f t="shared" si="2477"/>
        <v>CUMPLE</v>
      </c>
      <c r="FF164" s="268">
        <f t="shared" si="2567"/>
        <v>72569918</v>
      </c>
      <c r="FG164" s="270">
        <f t="shared" si="2479"/>
        <v>145139836</v>
      </c>
      <c r="FH164" s="266">
        <f t="shared" si="2480"/>
        <v>2</v>
      </c>
      <c r="FI164" s="267">
        <v>51776815</v>
      </c>
      <c r="FJ164" s="268">
        <f t="shared" si="2481"/>
        <v>51776815</v>
      </c>
      <c r="FK164" s="268">
        <f t="shared" si="2482"/>
        <v>67309860</v>
      </c>
      <c r="FL164" s="269" t="str">
        <f t="shared" si="2483"/>
        <v>CUMPLE</v>
      </c>
      <c r="FM164" s="268">
        <f t="shared" si="2568"/>
        <v>71341513</v>
      </c>
      <c r="FN164" s="270">
        <f t="shared" si="2485"/>
        <v>142683026</v>
      </c>
      <c r="FO164" s="266">
        <f t="shared" si="2486"/>
        <v>2</v>
      </c>
      <c r="FP164" s="267" t="s">
        <v>944</v>
      </c>
      <c r="FQ164" s="268">
        <f t="shared" si="2487"/>
        <v>51367007</v>
      </c>
      <c r="FR164" s="268">
        <f t="shared" si="2488"/>
        <v>66777109</v>
      </c>
      <c r="FS164" s="269" t="str">
        <f t="shared" si="2489"/>
        <v>CUMPLE</v>
      </c>
      <c r="FT164" s="268">
        <f t="shared" si="2569"/>
        <v>70776852</v>
      </c>
      <c r="FU164" s="270">
        <f t="shared" si="2491"/>
        <v>141553704</v>
      </c>
      <c r="FV164" s="266">
        <f t="shared" si="2492"/>
        <v>2</v>
      </c>
      <c r="FW164" s="267">
        <v>52224212</v>
      </c>
      <c r="FX164" s="268">
        <f t="shared" si="2493"/>
        <v>52224212</v>
      </c>
      <c r="FY164" s="268">
        <f t="shared" si="2494"/>
        <v>67891476</v>
      </c>
      <c r="FZ164" s="269" t="str">
        <f t="shared" si="2495"/>
        <v>CUMPLE</v>
      </c>
      <c r="GA164" s="268">
        <f t="shared" si="2570"/>
        <v>71957966</v>
      </c>
      <c r="GB164" s="270">
        <f t="shared" si="2497"/>
        <v>143915932</v>
      </c>
      <c r="GC164" s="356">
        <f t="shared" si="2498"/>
        <v>2</v>
      </c>
      <c r="GD164" s="357"/>
      <c r="GE164" s="358">
        <f t="shared" si="2499"/>
        <v>0</v>
      </c>
      <c r="GF164" s="358">
        <f t="shared" si="2500"/>
        <v>0</v>
      </c>
      <c r="GG164" s="359" t="str">
        <f t="shared" si="2501"/>
        <v>CUMPLE</v>
      </c>
      <c r="GH164" s="358">
        <f t="shared" si="2571"/>
        <v>0</v>
      </c>
      <c r="GI164" s="360">
        <f t="shared" si="2503"/>
        <v>0</v>
      </c>
      <c r="GJ164" s="266">
        <f t="shared" si="2504"/>
        <v>2</v>
      </c>
      <c r="GK164" s="196">
        <v>52820457</v>
      </c>
      <c r="GL164" s="268">
        <f t="shared" si="2505"/>
        <v>52820457</v>
      </c>
      <c r="GM164" s="268">
        <f t="shared" si="2506"/>
        <v>68666594</v>
      </c>
      <c r="GN164" s="269" t="str">
        <f t="shared" si="2507"/>
        <v>CUMPLE</v>
      </c>
      <c r="GO164" s="268">
        <f t="shared" si="2572"/>
        <v>72779512</v>
      </c>
      <c r="GP164" s="270">
        <f t="shared" si="2509"/>
        <v>145559024</v>
      </c>
      <c r="GQ164" s="266">
        <f t="shared" si="2510"/>
        <v>2</v>
      </c>
      <c r="GR164" s="407">
        <v>52929269</v>
      </c>
      <c r="GS164" s="268">
        <f t="shared" si="2511"/>
        <v>52929269</v>
      </c>
      <c r="GT164" s="268">
        <f t="shared" si="2512"/>
        <v>68808050</v>
      </c>
      <c r="GU164" s="269" t="str">
        <f t="shared" si="2513"/>
        <v>CUMPLE</v>
      </c>
      <c r="GV164" s="268">
        <f t="shared" si="2573"/>
        <v>72929440</v>
      </c>
      <c r="GW164" s="270">
        <f t="shared" si="2515"/>
        <v>145858880</v>
      </c>
      <c r="GX164" s="356">
        <f t="shared" si="2516"/>
        <v>2</v>
      </c>
      <c r="GY164" s="357"/>
      <c r="GZ164" s="358">
        <f t="shared" si="2517"/>
        <v>0</v>
      </c>
      <c r="HA164" s="358">
        <f t="shared" si="2518"/>
        <v>0</v>
      </c>
      <c r="HB164" s="359" t="str">
        <f t="shared" si="2519"/>
        <v>CUMPLE</v>
      </c>
      <c r="HC164" s="358">
        <f t="shared" si="2574"/>
        <v>0</v>
      </c>
      <c r="HD164" s="360">
        <f t="shared" si="2521"/>
        <v>0</v>
      </c>
      <c r="HE164" s="266">
        <f t="shared" si="2522"/>
        <v>2</v>
      </c>
      <c r="HF164" s="411">
        <v>52374661</v>
      </c>
      <c r="HG164" s="268">
        <f t="shared" si="2523"/>
        <v>52374661</v>
      </c>
      <c r="HH164" s="268">
        <f t="shared" si="2524"/>
        <v>68087059</v>
      </c>
      <c r="HI164" s="269" t="str">
        <f t="shared" si="2525"/>
        <v>CUMPLE</v>
      </c>
      <c r="HJ164" s="268">
        <f t="shared" si="2575"/>
        <v>72165265</v>
      </c>
      <c r="HK164" s="270">
        <f t="shared" si="2527"/>
        <v>144330530</v>
      </c>
      <c r="HL164" s="266">
        <f t="shared" si="2528"/>
        <v>2</v>
      </c>
      <c r="HM164" s="417">
        <v>52812685</v>
      </c>
      <c r="HN164" s="268">
        <f t="shared" si="2529"/>
        <v>52812685</v>
      </c>
      <c r="HO164" s="268">
        <f t="shared" si="2530"/>
        <v>68656491</v>
      </c>
      <c r="HP164" s="269" t="str">
        <f t="shared" si="2531"/>
        <v>CUMPLE</v>
      </c>
      <c r="HQ164" s="268">
        <f t="shared" si="2576"/>
        <v>72768803</v>
      </c>
      <c r="HR164" s="270">
        <f t="shared" si="2533"/>
        <v>145537606</v>
      </c>
      <c r="HS164" s="266">
        <f t="shared" si="2534"/>
        <v>2</v>
      </c>
      <c r="HT164" s="196">
        <v>52603396</v>
      </c>
      <c r="HU164" s="268">
        <f t="shared" si="2535"/>
        <v>52603396</v>
      </c>
      <c r="HV164" s="268">
        <f t="shared" si="2536"/>
        <v>68384415</v>
      </c>
      <c r="HW164" s="269" t="str">
        <f t="shared" si="2537"/>
        <v>CUMPLE</v>
      </c>
      <c r="HX164" s="268">
        <f t="shared" si="2577"/>
        <v>72480431</v>
      </c>
      <c r="HY164" s="270">
        <f t="shared" si="2539"/>
        <v>144960862</v>
      </c>
      <c r="HZ164" s="356">
        <f t="shared" si="2540"/>
        <v>2</v>
      </c>
      <c r="IA164" s="357"/>
      <c r="IB164" s="358">
        <f t="shared" si="2541"/>
        <v>0</v>
      </c>
      <c r="IC164" s="358">
        <f t="shared" si="2542"/>
        <v>0</v>
      </c>
      <c r="ID164" s="359" t="str">
        <f t="shared" si="2543"/>
        <v>CUMPLE</v>
      </c>
      <c r="IE164" s="358">
        <f t="shared" si="2578"/>
        <v>0</v>
      </c>
      <c r="IF164" s="360">
        <f t="shared" si="2545"/>
        <v>0</v>
      </c>
    </row>
    <row r="165" spans="1:240" ht="30" customHeight="1" x14ac:dyDescent="0.3">
      <c r="A165" s="174"/>
      <c r="B165" s="199">
        <v>11.0600000000001</v>
      </c>
      <c r="C165" s="193">
        <v>16006</v>
      </c>
      <c r="D165" s="194" t="s">
        <v>769</v>
      </c>
      <c r="E165" s="193" t="s">
        <v>629</v>
      </c>
      <c r="F165" s="195">
        <v>1</v>
      </c>
      <c r="G165" s="196">
        <v>588977</v>
      </c>
      <c r="H165" s="197">
        <f t="shared" si="2350"/>
        <v>765670</v>
      </c>
      <c r="J165" s="356">
        <f t="shared" si="2351"/>
        <v>1</v>
      </c>
      <c r="K165" s="357"/>
      <c r="L165" s="358">
        <f t="shared" si="2579"/>
        <v>0</v>
      </c>
      <c r="M165" s="358">
        <f t="shared" si="2580"/>
        <v>0</v>
      </c>
      <c r="N165" s="359" t="str">
        <f t="shared" si="2352"/>
        <v>CUMPLE</v>
      </c>
      <c r="O165" s="358">
        <f t="shared" si="2546"/>
        <v>0</v>
      </c>
      <c r="P165" s="360">
        <f t="shared" si="2581"/>
        <v>0</v>
      </c>
      <c r="Q165" s="266">
        <f t="shared" si="2354"/>
        <v>1</v>
      </c>
      <c r="R165" s="267">
        <v>551138</v>
      </c>
      <c r="S165" s="268">
        <f t="shared" si="2355"/>
        <v>551138</v>
      </c>
      <c r="T165" s="268">
        <f t="shared" si="2356"/>
        <v>716479</v>
      </c>
      <c r="U165" s="269" t="str">
        <f t="shared" si="2357"/>
        <v>CUMPLE</v>
      </c>
      <c r="V165" s="268">
        <f t="shared" si="2547"/>
        <v>759394</v>
      </c>
      <c r="W165" s="270">
        <f t="shared" si="2359"/>
        <v>759394</v>
      </c>
      <c r="X165" s="266">
        <f t="shared" si="2360"/>
        <v>1</v>
      </c>
      <c r="Y165" s="267">
        <v>588899</v>
      </c>
      <c r="Z165" s="268">
        <f t="shared" si="2361"/>
        <v>588899</v>
      </c>
      <c r="AA165" s="268">
        <f t="shared" si="2362"/>
        <v>765569</v>
      </c>
      <c r="AB165" s="269" t="str">
        <f t="shared" si="2363"/>
        <v>CUMPLE</v>
      </c>
      <c r="AC165" s="268">
        <f t="shared" si="2548"/>
        <v>811424</v>
      </c>
      <c r="AD165" s="270">
        <f t="shared" si="2365"/>
        <v>811424</v>
      </c>
      <c r="AE165" s="266">
        <f t="shared" si="2366"/>
        <v>1</v>
      </c>
      <c r="AF165" s="267">
        <v>545393</v>
      </c>
      <c r="AG165" s="268">
        <f t="shared" si="2367"/>
        <v>545393</v>
      </c>
      <c r="AH165" s="268">
        <f t="shared" si="2368"/>
        <v>709011</v>
      </c>
      <c r="AI165" s="269" t="str">
        <f t="shared" si="2369"/>
        <v>CUMPLE</v>
      </c>
      <c r="AJ165" s="268">
        <f t="shared" si="2549"/>
        <v>751478</v>
      </c>
      <c r="AK165" s="270">
        <f t="shared" si="2371"/>
        <v>751478</v>
      </c>
      <c r="AL165" s="356">
        <f t="shared" si="2372"/>
        <v>1</v>
      </c>
      <c r="AM165" s="357"/>
      <c r="AN165" s="358">
        <f t="shared" si="2373"/>
        <v>0</v>
      </c>
      <c r="AO165" s="358">
        <f t="shared" si="2374"/>
        <v>0</v>
      </c>
      <c r="AP165" s="359" t="str">
        <f t="shared" si="2375"/>
        <v>CUMPLE</v>
      </c>
      <c r="AQ165" s="358">
        <f t="shared" si="2550"/>
        <v>0</v>
      </c>
      <c r="AR165" s="360">
        <f t="shared" si="2377"/>
        <v>0</v>
      </c>
      <c r="AS165" s="266">
        <f t="shared" si="2378"/>
        <v>1</v>
      </c>
      <c r="AT165" s="434">
        <v>532432</v>
      </c>
      <c r="AU165" s="268">
        <f t="shared" si="2379"/>
        <v>532432</v>
      </c>
      <c r="AV165" s="268">
        <f t="shared" si="2380"/>
        <v>692162</v>
      </c>
      <c r="AW165" s="269" t="str">
        <f t="shared" si="2381"/>
        <v>CUMPLE</v>
      </c>
      <c r="AX165" s="268">
        <f t="shared" si="2551"/>
        <v>733620</v>
      </c>
      <c r="AY165" s="270">
        <f t="shared" si="2383"/>
        <v>733620</v>
      </c>
      <c r="AZ165" s="266">
        <f t="shared" si="2384"/>
        <v>1</v>
      </c>
      <c r="BA165" s="439">
        <v>560294</v>
      </c>
      <c r="BB165" s="268">
        <f t="shared" si="2385"/>
        <v>560294</v>
      </c>
      <c r="BC165" s="268">
        <f t="shared" si="2386"/>
        <v>728382</v>
      </c>
      <c r="BD165" s="269" t="str">
        <f t="shared" si="2387"/>
        <v>CUMPLE</v>
      </c>
      <c r="BE165" s="268">
        <f t="shared" si="2552"/>
        <v>772010</v>
      </c>
      <c r="BF165" s="270">
        <f t="shared" si="2389"/>
        <v>772010</v>
      </c>
      <c r="BG165" s="266">
        <f t="shared" si="2390"/>
        <v>1</v>
      </c>
      <c r="BH165" s="196">
        <v>556582</v>
      </c>
      <c r="BI165" s="268">
        <f t="shared" si="2391"/>
        <v>556582</v>
      </c>
      <c r="BJ165" s="268">
        <f t="shared" si="2392"/>
        <v>723557</v>
      </c>
      <c r="BK165" s="269" t="str">
        <f t="shared" si="2393"/>
        <v>CUMPLE</v>
      </c>
      <c r="BL165" s="268">
        <f t="shared" si="2553"/>
        <v>766895</v>
      </c>
      <c r="BM165" s="270">
        <f t="shared" si="2395"/>
        <v>766895</v>
      </c>
      <c r="BN165" s="266">
        <f t="shared" si="2396"/>
        <v>1</v>
      </c>
      <c r="BO165" s="196">
        <v>534199</v>
      </c>
      <c r="BP165" s="268">
        <f t="shared" si="2397"/>
        <v>534199</v>
      </c>
      <c r="BQ165" s="268">
        <f t="shared" si="2398"/>
        <v>694459</v>
      </c>
      <c r="BR165" s="269" t="str">
        <f t="shared" si="2399"/>
        <v>CUMPLE</v>
      </c>
      <c r="BS165" s="268">
        <f t="shared" si="2554"/>
        <v>736055</v>
      </c>
      <c r="BT165" s="270">
        <f t="shared" si="2401"/>
        <v>736055</v>
      </c>
      <c r="BU165" s="266">
        <f t="shared" si="2402"/>
        <v>1</v>
      </c>
      <c r="BV165" s="441">
        <v>559586</v>
      </c>
      <c r="BW165" s="268">
        <f t="shared" si="2403"/>
        <v>559586</v>
      </c>
      <c r="BX165" s="268">
        <f t="shared" si="2404"/>
        <v>727462</v>
      </c>
      <c r="BY165" s="269" t="str">
        <f t="shared" si="2405"/>
        <v>CUMPLE</v>
      </c>
      <c r="BZ165" s="268">
        <f t="shared" si="2555"/>
        <v>771035</v>
      </c>
      <c r="CA165" s="270">
        <f t="shared" si="2407"/>
        <v>771035</v>
      </c>
      <c r="CB165" s="266">
        <f t="shared" si="2408"/>
        <v>1</v>
      </c>
      <c r="CC165" s="267">
        <v>545980</v>
      </c>
      <c r="CD165" s="268">
        <f t="shared" si="2409"/>
        <v>545980</v>
      </c>
      <c r="CE165" s="268">
        <f t="shared" si="2410"/>
        <v>709774</v>
      </c>
      <c r="CF165" s="269" t="str">
        <f t="shared" si="2411"/>
        <v>CUMPLE</v>
      </c>
      <c r="CG165" s="268">
        <f t="shared" si="2556"/>
        <v>752287</v>
      </c>
      <c r="CH165" s="270">
        <f t="shared" si="2413"/>
        <v>752287</v>
      </c>
      <c r="CI165" s="266">
        <f t="shared" si="2414"/>
        <v>1</v>
      </c>
      <c r="CJ165" s="267">
        <v>563062</v>
      </c>
      <c r="CK165" s="268">
        <f t="shared" si="2415"/>
        <v>563062</v>
      </c>
      <c r="CL165" s="268">
        <f t="shared" si="2416"/>
        <v>731981</v>
      </c>
      <c r="CM165" s="269" t="str">
        <f t="shared" si="2417"/>
        <v>CUMPLE</v>
      </c>
      <c r="CN165" s="268">
        <f t="shared" si="2557"/>
        <v>775824</v>
      </c>
      <c r="CO165" s="270">
        <f t="shared" si="2419"/>
        <v>775824</v>
      </c>
      <c r="CP165" s="266">
        <f t="shared" si="2420"/>
        <v>1</v>
      </c>
      <c r="CQ165" s="267">
        <v>556112</v>
      </c>
      <c r="CR165" s="268">
        <f t="shared" si="2421"/>
        <v>556112</v>
      </c>
      <c r="CS165" s="268">
        <f t="shared" si="2422"/>
        <v>722946</v>
      </c>
      <c r="CT165" s="269" t="str">
        <f t="shared" si="2423"/>
        <v>CUMPLE</v>
      </c>
      <c r="CU165" s="268">
        <f t="shared" si="2558"/>
        <v>766248</v>
      </c>
      <c r="CV165" s="270">
        <f t="shared" si="2425"/>
        <v>766248</v>
      </c>
      <c r="CW165" s="266">
        <f t="shared" si="2426"/>
        <v>1</v>
      </c>
      <c r="CX165" s="196">
        <v>559525</v>
      </c>
      <c r="CY165" s="268">
        <f t="shared" si="2427"/>
        <v>559525</v>
      </c>
      <c r="CZ165" s="268">
        <f t="shared" si="2428"/>
        <v>727383</v>
      </c>
      <c r="DA165" s="269" t="str">
        <f t="shared" si="2429"/>
        <v>CUMPLE</v>
      </c>
      <c r="DB165" s="268">
        <f t="shared" si="2559"/>
        <v>770950</v>
      </c>
      <c r="DC165" s="270">
        <f t="shared" si="2431"/>
        <v>770950</v>
      </c>
      <c r="DD165" s="266">
        <f t="shared" si="2432"/>
        <v>1</v>
      </c>
      <c r="DE165" s="267">
        <v>543508</v>
      </c>
      <c r="DF165" s="268">
        <f t="shared" si="2433"/>
        <v>543508</v>
      </c>
      <c r="DG165" s="268">
        <f t="shared" si="2434"/>
        <v>706560</v>
      </c>
      <c r="DH165" s="269" t="str">
        <f t="shared" si="2435"/>
        <v>CUMPLE</v>
      </c>
      <c r="DI165" s="268">
        <f t="shared" si="2560"/>
        <v>748881</v>
      </c>
      <c r="DJ165" s="270">
        <f t="shared" si="2437"/>
        <v>748881</v>
      </c>
      <c r="DK165" s="266">
        <f t="shared" si="2438"/>
        <v>1</v>
      </c>
      <c r="DL165" s="267">
        <v>557761</v>
      </c>
      <c r="DM165" s="268">
        <f t="shared" si="2439"/>
        <v>557761</v>
      </c>
      <c r="DN165" s="268">
        <f t="shared" si="2440"/>
        <v>725089</v>
      </c>
      <c r="DO165" s="269" t="str">
        <f t="shared" si="2441"/>
        <v>CUMPLE</v>
      </c>
      <c r="DP165" s="268">
        <f t="shared" si="2561"/>
        <v>768520</v>
      </c>
      <c r="DQ165" s="270">
        <f t="shared" si="2443"/>
        <v>768520</v>
      </c>
      <c r="DR165" s="356">
        <f t="shared" si="2444"/>
        <v>1</v>
      </c>
      <c r="DS165" s="357"/>
      <c r="DT165" s="358">
        <f t="shared" si="2445"/>
        <v>0</v>
      </c>
      <c r="DU165" s="358">
        <f t="shared" si="2446"/>
        <v>0</v>
      </c>
      <c r="DV165" s="359" t="str">
        <f t="shared" si="2447"/>
        <v>CUMPLE</v>
      </c>
      <c r="DW165" s="358">
        <f t="shared" si="2562"/>
        <v>0</v>
      </c>
      <c r="DX165" s="360">
        <f t="shared" si="2449"/>
        <v>0</v>
      </c>
      <c r="DY165" s="356">
        <f t="shared" si="2450"/>
        <v>1</v>
      </c>
      <c r="DZ165" s="357"/>
      <c r="EA165" s="358">
        <f t="shared" si="2451"/>
        <v>0</v>
      </c>
      <c r="EB165" s="358">
        <f t="shared" si="2452"/>
        <v>0</v>
      </c>
      <c r="EC165" s="359" t="str">
        <f t="shared" si="2453"/>
        <v>CUMPLE</v>
      </c>
      <c r="ED165" s="358">
        <f t="shared" si="2563"/>
        <v>0</v>
      </c>
      <c r="EE165" s="360">
        <f t="shared" si="2455"/>
        <v>0</v>
      </c>
      <c r="EF165" s="266">
        <f t="shared" si="2456"/>
        <v>1</v>
      </c>
      <c r="EG165" s="267">
        <v>542860</v>
      </c>
      <c r="EH165" s="268">
        <f t="shared" si="2457"/>
        <v>542860</v>
      </c>
      <c r="EI165" s="268">
        <f t="shared" si="2458"/>
        <v>705718</v>
      </c>
      <c r="EJ165" s="269" t="str">
        <f t="shared" si="2459"/>
        <v>CUMPLE</v>
      </c>
      <c r="EK165" s="268">
        <f t="shared" si="2564"/>
        <v>747988</v>
      </c>
      <c r="EL165" s="270">
        <f t="shared" si="2461"/>
        <v>747988</v>
      </c>
      <c r="EM165" s="356">
        <f t="shared" si="2462"/>
        <v>1</v>
      </c>
      <c r="EN165" s="357"/>
      <c r="EO165" s="358">
        <f t="shared" si="2463"/>
        <v>0</v>
      </c>
      <c r="EP165" s="358">
        <f t="shared" si="2464"/>
        <v>0</v>
      </c>
      <c r="EQ165" s="359" t="str">
        <f t="shared" si="2465"/>
        <v>CUMPLE</v>
      </c>
      <c r="ER165" s="358">
        <f t="shared" si="2565"/>
        <v>0</v>
      </c>
      <c r="ES165" s="360">
        <f t="shared" si="2467"/>
        <v>0</v>
      </c>
      <c r="ET165" s="266">
        <f t="shared" si="2468"/>
        <v>1</v>
      </c>
      <c r="EU165" s="267">
        <v>571308</v>
      </c>
      <c r="EV165" s="268">
        <f t="shared" si="2469"/>
        <v>571308</v>
      </c>
      <c r="EW165" s="268">
        <f t="shared" si="2470"/>
        <v>742700</v>
      </c>
      <c r="EX165" s="269" t="str">
        <f t="shared" si="2471"/>
        <v>CUMPLE</v>
      </c>
      <c r="EY165" s="268">
        <f t="shared" si="2566"/>
        <v>787186</v>
      </c>
      <c r="EZ165" s="270">
        <f t="shared" si="2473"/>
        <v>787186</v>
      </c>
      <c r="FA165" s="266">
        <f t="shared" si="2474"/>
        <v>1</v>
      </c>
      <c r="FB165" s="196">
        <v>558762</v>
      </c>
      <c r="FC165" s="268">
        <f t="shared" si="2475"/>
        <v>558762</v>
      </c>
      <c r="FD165" s="268">
        <f t="shared" si="2476"/>
        <v>726391</v>
      </c>
      <c r="FE165" s="269" t="str">
        <f t="shared" si="2477"/>
        <v>CUMPLE</v>
      </c>
      <c r="FF165" s="268">
        <f t="shared" si="2567"/>
        <v>769899</v>
      </c>
      <c r="FG165" s="270">
        <f t="shared" si="2479"/>
        <v>769899</v>
      </c>
      <c r="FH165" s="266">
        <f t="shared" si="2480"/>
        <v>1</v>
      </c>
      <c r="FI165" s="267">
        <v>549304</v>
      </c>
      <c r="FJ165" s="268">
        <f t="shared" si="2481"/>
        <v>549304</v>
      </c>
      <c r="FK165" s="268">
        <f t="shared" si="2482"/>
        <v>714095</v>
      </c>
      <c r="FL165" s="269" t="str">
        <f t="shared" si="2483"/>
        <v>CUMPLE</v>
      </c>
      <c r="FM165" s="268">
        <f t="shared" si="2568"/>
        <v>756867</v>
      </c>
      <c r="FN165" s="270">
        <f t="shared" si="2485"/>
        <v>756867</v>
      </c>
      <c r="FO165" s="266">
        <f t="shared" si="2486"/>
        <v>1</v>
      </c>
      <c r="FP165" s="267" t="s">
        <v>945</v>
      </c>
      <c r="FQ165" s="268">
        <f t="shared" si="2487"/>
        <v>544957</v>
      </c>
      <c r="FR165" s="268">
        <f t="shared" si="2488"/>
        <v>708444</v>
      </c>
      <c r="FS165" s="269" t="str">
        <f t="shared" si="2489"/>
        <v>CUMPLE</v>
      </c>
      <c r="FT165" s="268">
        <f t="shared" si="2569"/>
        <v>750878</v>
      </c>
      <c r="FU165" s="270">
        <f t="shared" si="2491"/>
        <v>750878</v>
      </c>
      <c r="FV165" s="266">
        <f t="shared" si="2492"/>
        <v>1</v>
      </c>
      <c r="FW165" s="267">
        <v>554051</v>
      </c>
      <c r="FX165" s="268">
        <f t="shared" si="2493"/>
        <v>554051</v>
      </c>
      <c r="FY165" s="268">
        <f t="shared" si="2494"/>
        <v>720266</v>
      </c>
      <c r="FZ165" s="269" t="str">
        <f t="shared" si="2495"/>
        <v>CUMPLE</v>
      </c>
      <c r="GA165" s="268">
        <f t="shared" si="2570"/>
        <v>763408</v>
      </c>
      <c r="GB165" s="270">
        <f t="shared" si="2497"/>
        <v>763408</v>
      </c>
      <c r="GC165" s="356">
        <f t="shared" si="2498"/>
        <v>1</v>
      </c>
      <c r="GD165" s="357"/>
      <c r="GE165" s="358">
        <f t="shared" si="2499"/>
        <v>0</v>
      </c>
      <c r="GF165" s="358">
        <f t="shared" si="2500"/>
        <v>0</v>
      </c>
      <c r="GG165" s="359" t="str">
        <f t="shared" si="2501"/>
        <v>CUMPLE</v>
      </c>
      <c r="GH165" s="358">
        <f t="shared" si="2571"/>
        <v>0</v>
      </c>
      <c r="GI165" s="360">
        <f t="shared" si="2503"/>
        <v>0</v>
      </c>
      <c r="GJ165" s="266">
        <f t="shared" si="2504"/>
        <v>1</v>
      </c>
      <c r="GK165" s="196">
        <v>560376</v>
      </c>
      <c r="GL165" s="268">
        <f t="shared" si="2505"/>
        <v>560376</v>
      </c>
      <c r="GM165" s="268">
        <f t="shared" si="2506"/>
        <v>728489</v>
      </c>
      <c r="GN165" s="269" t="str">
        <f t="shared" si="2507"/>
        <v>CUMPLE</v>
      </c>
      <c r="GO165" s="268">
        <f t="shared" si="2572"/>
        <v>772123</v>
      </c>
      <c r="GP165" s="270">
        <f t="shared" si="2509"/>
        <v>772123</v>
      </c>
      <c r="GQ165" s="266">
        <f t="shared" si="2510"/>
        <v>1</v>
      </c>
      <c r="GR165" s="407">
        <v>561530</v>
      </c>
      <c r="GS165" s="268">
        <f t="shared" si="2511"/>
        <v>561530</v>
      </c>
      <c r="GT165" s="268">
        <f t="shared" si="2512"/>
        <v>729989</v>
      </c>
      <c r="GU165" s="269" t="str">
        <f t="shared" si="2513"/>
        <v>CUMPLE</v>
      </c>
      <c r="GV165" s="268">
        <f t="shared" si="2573"/>
        <v>773713</v>
      </c>
      <c r="GW165" s="270">
        <f t="shared" si="2515"/>
        <v>773713</v>
      </c>
      <c r="GX165" s="356">
        <f t="shared" si="2516"/>
        <v>1</v>
      </c>
      <c r="GY165" s="357"/>
      <c r="GZ165" s="358">
        <f t="shared" si="2517"/>
        <v>0</v>
      </c>
      <c r="HA165" s="358">
        <f t="shared" si="2518"/>
        <v>0</v>
      </c>
      <c r="HB165" s="359" t="str">
        <f t="shared" si="2519"/>
        <v>CUMPLE</v>
      </c>
      <c r="HC165" s="358">
        <f t="shared" si="2574"/>
        <v>0</v>
      </c>
      <c r="HD165" s="360">
        <f t="shared" si="2521"/>
        <v>0</v>
      </c>
      <c r="HE165" s="266">
        <f t="shared" si="2522"/>
        <v>1</v>
      </c>
      <c r="HF165" s="411">
        <v>555647</v>
      </c>
      <c r="HG165" s="268">
        <f t="shared" si="2523"/>
        <v>555647</v>
      </c>
      <c r="HH165" s="268">
        <f t="shared" si="2524"/>
        <v>722341</v>
      </c>
      <c r="HI165" s="269" t="str">
        <f t="shared" si="2525"/>
        <v>CUMPLE</v>
      </c>
      <c r="HJ165" s="268">
        <f t="shared" si="2575"/>
        <v>765607</v>
      </c>
      <c r="HK165" s="270">
        <f t="shared" si="2527"/>
        <v>765607</v>
      </c>
      <c r="HL165" s="266">
        <f t="shared" si="2528"/>
        <v>1</v>
      </c>
      <c r="HM165" s="417">
        <v>560294</v>
      </c>
      <c r="HN165" s="268">
        <f t="shared" si="2529"/>
        <v>560294</v>
      </c>
      <c r="HO165" s="268">
        <f t="shared" si="2530"/>
        <v>728382</v>
      </c>
      <c r="HP165" s="269" t="str">
        <f t="shared" si="2531"/>
        <v>CUMPLE</v>
      </c>
      <c r="HQ165" s="268">
        <f t="shared" si="2576"/>
        <v>772010</v>
      </c>
      <c r="HR165" s="270">
        <f t="shared" si="2533"/>
        <v>772010</v>
      </c>
      <c r="HS165" s="266">
        <f t="shared" si="2534"/>
        <v>1</v>
      </c>
      <c r="HT165" s="196">
        <v>558046</v>
      </c>
      <c r="HU165" s="268">
        <f t="shared" si="2535"/>
        <v>558046</v>
      </c>
      <c r="HV165" s="268">
        <f t="shared" si="2536"/>
        <v>725460</v>
      </c>
      <c r="HW165" s="269" t="str">
        <f t="shared" si="2537"/>
        <v>CUMPLE</v>
      </c>
      <c r="HX165" s="268">
        <f t="shared" si="2577"/>
        <v>768913</v>
      </c>
      <c r="HY165" s="270">
        <f t="shared" si="2539"/>
        <v>768913</v>
      </c>
      <c r="HZ165" s="356">
        <f t="shared" si="2540"/>
        <v>1</v>
      </c>
      <c r="IA165" s="357"/>
      <c r="IB165" s="358">
        <f t="shared" si="2541"/>
        <v>0</v>
      </c>
      <c r="IC165" s="358">
        <f t="shared" si="2542"/>
        <v>0</v>
      </c>
      <c r="ID165" s="359" t="str">
        <f t="shared" si="2543"/>
        <v>CUMPLE</v>
      </c>
      <c r="IE165" s="358">
        <f t="shared" si="2578"/>
        <v>0</v>
      </c>
      <c r="IF165" s="360">
        <f t="shared" si="2545"/>
        <v>0</v>
      </c>
    </row>
    <row r="166" spans="1:240" ht="30" customHeight="1" x14ac:dyDescent="0.3">
      <c r="A166" s="174"/>
      <c r="B166" s="184">
        <v>12</v>
      </c>
      <c r="C166" s="187" t="s">
        <v>608</v>
      </c>
      <c r="D166" s="200" t="s">
        <v>770</v>
      </c>
      <c r="E166" s="187" t="s">
        <v>644</v>
      </c>
      <c r="F166" s="202"/>
      <c r="G166" s="201"/>
      <c r="H166" s="203"/>
      <c r="J166" s="364" t="s">
        <v>644</v>
      </c>
      <c r="K166" s="365"/>
      <c r="L166" s="365" t="s">
        <v>644</v>
      </c>
      <c r="M166" s="365" t="s">
        <v>644</v>
      </c>
      <c r="N166" s="365" t="s">
        <v>644</v>
      </c>
      <c r="O166" s="365" t="s">
        <v>644</v>
      </c>
      <c r="P166" s="366" t="s">
        <v>644</v>
      </c>
      <c r="Q166" s="279" t="s">
        <v>644</v>
      </c>
      <c r="R166" s="431"/>
      <c r="S166" s="280" t="s">
        <v>644</v>
      </c>
      <c r="T166" s="280" t="s">
        <v>644</v>
      </c>
      <c r="U166" s="280" t="s">
        <v>644</v>
      </c>
      <c r="V166" s="280" t="s">
        <v>644</v>
      </c>
      <c r="W166" s="281" t="s">
        <v>644</v>
      </c>
      <c r="X166" s="279" t="s">
        <v>644</v>
      </c>
      <c r="Y166" s="431"/>
      <c r="Z166" s="280" t="s">
        <v>644</v>
      </c>
      <c r="AA166" s="280" t="s">
        <v>644</v>
      </c>
      <c r="AB166" s="280" t="s">
        <v>644</v>
      </c>
      <c r="AC166" s="280" t="s">
        <v>644</v>
      </c>
      <c r="AD166" s="281" t="s">
        <v>644</v>
      </c>
      <c r="AE166" s="279" t="s">
        <v>644</v>
      </c>
      <c r="AF166" s="431"/>
      <c r="AG166" s="280" t="s">
        <v>644</v>
      </c>
      <c r="AH166" s="280" t="s">
        <v>644</v>
      </c>
      <c r="AI166" s="280" t="s">
        <v>644</v>
      </c>
      <c r="AJ166" s="280" t="s">
        <v>644</v>
      </c>
      <c r="AK166" s="281" t="s">
        <v>644</v>
      </c>
      <c r="AL166" s="364" t="s">
        <v>644</v>
      </c>
      <c r="AM166" s="365"/>
      <c r="AN166" s="365" t="s">
        <v>644</v>
      </c>
      <c r="AO166" s="365" t="s">
        <v>644</v>
      </c>
      <c r="AP166" s="365" t="s">
        <v>644</v>
      </c>
      <c r="AQ166" s="365" t="s">
        <v>644</v>
      </c>
      <c r="AR166" s="366" t="s">
        <v>644</v>
      </c>
      <c r="AS166" s="279" t="s">
        <v>644</v>
      </c>
      <c r="AT166" s="187"/>
      <c r="AU166" s="280" t="s">
        <v>644</v>
      </c>
      <c r="AV166" s="280" t="s">
        <v>644</v>
      </c>
      <c r="AW166" s="280" t="s">
        <v>644</v>
      </c>
      <c r="AX166" s="280" t="s">
        <v>644</v>
      </c>
      <c r="AY166" s="281" t="s">
        <v>644</v>
      </c>
      <c r="AZ166" s="279" t="s">
        <v>644</v>
      </c>
      <c r="BA166" s="431"/>
      <c r="BB166" s="280" t="s">
        <v>644</v>
      </c>
      <c r="BC166" s="280" t="s">
        <v>644</v>
      </c>
      <c r="BD166" s="280" t="s">
        <v>644</v>
      </c>
      <c r="BE166" s="280" t="s">
        <v>644</v>
      </c>
      <c r="BF166" s="281" t="s">
        <v>644</v>
      </c>
      <c r="BG166" s="279" t="s">
        <v>644</v>
      </c>
      <c r="BH166" s="431"/>
      <c r="BI166" s="280" t="s">
        <v>644</v>
      </c>
      <c r="BJ166" s="280" t="s">
        <v>644</v>
      </c>
      <c r="BK166" s="280" t="s">
        <v>644</v>
      </c>
      <c r="BL166" s="280" t="s">
        <v>644</v>
      </c>
      <c r="BM166" s="281" t="s">
        <v>644</v>
      </c>
      <c r="BN166" s="279" t="s">
        <v>644</v>
      </c>
      <c r="BO166" s="201"/>
      <c r="BP166" s="280" t="s">
        <v>644</v>
      </c>
      <c r="BQ166" s="280" t="s">
        <v>644</v>
      </c>
      <c r="BR166" s="280" t="s">
        <v>644</v>
      </c>
      <c r="BS166" s="280" t="s">
        <v>644</v>
      </c>
      <c r="BT166" s="281" t="s">
        <v>644</v>
      </c>
      <c r="BU166" s="279" t="s">
        <v>644</v>
      </c>
      <c r="BV166" s="431"/>
      <c r="BW166" s="280" t="s">
        <v>644</v>
      </c>
      <c r="BX166" s="280" t="s">
        <v>644</v>
      </c>
      <c r="BY166" s="280" t="s">
        <v>644</v>
      </c>
      <c r="BZ166" s="280" t="s">
        <v>644</v>
      </c>
      <c r="CA166" s="281" t="s">
        <v>644</v>
      </c>
      <c r="CB166" s="279" t="s">
        <v>644</v>
      </c>
      <c r="CC166" s="431"/>
      <c r="CD166" s="280" t="s">
        <v>644</v>
      </c>
      <c r="CE166" s="280" t="s">
        <v>644</v>
      </c>
      <c r="CF166" s="280" t="s">
        <v>644</v>
      </c>
      <c r="CG166" s="280" t="s">
        <v>644</v>
      </c>
      <c r="CH166" s="281" t="s">
        <v>644</v>
      </c>
      <c r="CI166" s="279" t="s">
        <v>644</v>
      </c>
      <c r="CJ166" s="431"/>
      <c r="CK166" s="280" t="s">
        <v>644</v>
      </c>
      <c r="CL166" s="280" t="s">
        <v>644</v>
      </c>
      <c r="CM166" s="280" t="s">
        <v>644</v>
      </c>
      <c r="CN166" s="280" t="s">
        <v>644</v>
      </c>
      <c r="CO166" s="281" t="s">
        <v>644</v>
      </c>
      <c r="CP166" s="279" t="s">
        <v>644</v>
      </c>
      <c r="CQ166" s="431"/>
      <c r="CR166" s="280" t="s">
        <v>644</v>
      </c>
      <c r="CS166" s="280" t="s">
        <v>644</v>
      </c>
      <c r="CT166" s="280" t="s">
        <v>644</v>
      </c>
      <c r="CU166" s="280" t="s">
        <v>644</v>
      </c>
      <c r="CV166" s="281" t="s">
        <v>644</v>
      </c>
      <c r="CW166" s="279" t="s">
        <v>644</v>
      </c>
      <c r="CX166" s="431"/>
      <c r="CY166" s="280" t="s">
        <v>644</v>
      </c>
      <c r="CZ166" s="280" t="s">
        <v>644</v>
      </c>
      <c r="DA166" s="280" t="s">
        <v>644</v>
      </c>
      <c r="DB166" s="280" t="s">
        <v>644</v>
      </c>
      <c r="DC166" s="281" t="s">
        <v>644</v>
      </c>
      <c r="DD166" s="279" t="s">
        <v>644</v>
      </c>
      <c r="DE166" s="431"/>
      <c r="DF166" s="280" t="s">
        <v>644</v>
      </c>
      <c r="DG166" s="280" t="s">
        <v>644</v>
      </c>
      <c r="DH166" s="280" t="s">
        <v>644</v>
      </c>
      <c r="DI166" s="280" t="s">
        <v>644</v>
      </c>
      <c r="DJ166" s="281" t="s">
        <v>644</v>
      </c>
      <c r="DK166" s="279" t="s">
        <v>644</v>
      </c>
      <c r="DL166" s="431"/>
      <c r="DM166" s="280" t="s">
        <v>644</v>
      </c>
      <c r="DN166" s="280" t="s">
        <v>644</v>
      </c>
      <c r="DO166" s="280" t="s">
        <v>644</v>
      </c>
      <c r="DP166" s="280" t="s">
        <v>644</v>
      </c>
      <c r="DQ166" s="281" t="s">
        <v>644</v>
      </c>
      <c r="DR166" s="364" t="s">
        <v>644</v>
      </c>
      <c r="DS166" s="365"/>
      <c r="DT166" s="365" t="s">
        <v>644</v>
      </c>
      <c r="DU166" s="365" t="s">
        <v>644</v>
      </c>
      <c r="DV166" s="365" t="s">
        <v>644</v>
      </c>
      <c r="DW166" s="365" t="s">
        <v>644</v>
      </c>
      <c r="DX166" s="366" t="s">
        <v>644</v>
      </c>
      <c r="DY166" s="364" t="s">
        <v>644</v>
      </c>
      <c r="DZ166" s="365"/>
      <c r="EA166" s="365" t="s">
        <v>644</v>
      </c>
      <c r="EB166" s="365" t="s">
        <v>644</v>
      </c>
      <c r="EC166" s="365" t="s">
        <v>644</v>
      </c>
      <c r="ED166" s="365" t="s">
        <v>644</v>
      </c>
      <c r="EE166" s="366" t="s">
        <v>644</v>
      </c>
      <c r="EF166" s="279" t="s">
        <v>644</v>
      </c>
      <c r="EG166" s="431"/>
      <c r="EH166" s="280" t="s">
        <v>644</v>
      </c>
      <c r="EI166" s="280" t="s">
        <v>644</v>
      </c>
      <c r="EJ166" s="280" t="s">
        <v>644</v>
      </c>
      <c r="EK166" s="280" t="s">
        <v>644</v>
      </c>
      <c r="EL166" s="281" t="s">
        <v>644</v>
      </c>
      <c r="EM166" s="364" t="s">
        <v>644</v>
      </c>
      <c r="EN166" s="365"/>
      <c r="EO166" s="365" t="s">
        <v>644</v>
      </c>
      <c r="EP166" s="365" t="s">
        <v>644</v>
      </c>
      <c r="EQ166" s="365" t="s">
        <v>644</v>
      </c>
      <c r="ER166" s="365" t="s">
        <v>644</v>
      </c>
      <c r="ES166" s="366" t="s">
        <v>644</v>
      </c>
      <c r="ET166" s="279" t="s">
        <v>644</v>
      </c>
      <c r="EU166" s="431"/>
      <c r="EV166" s="280" t="s">
        <v>644</v>
      </c>
      <c r="EW166" s="280" t="s">
        <v>644</v>
      </c>
      <c r="EX166" s="280" t="s">
        <v>644</v>
      </c>
      <c r="EY166" s="280" t="s">
        <v>644</v>
      </c>
      <c r="EZ166" s="281" t="s">
        <v>644</v>
      </c>
      <c r="FA166" s="279" t="s">
        <v>644</v>
      </c>
      <c r="FB166" s="201"/>
      <c r="FC166" s="280" t="s">
        <v>644</v>
      </c>
      <c r="FD166" s="280" t="s">
        <v>644</v>
      </c>
      <c r="FE166" s="280" t="s">
        <v>644</v>
      </c>
      <c r="FF166" s="280" t="s">
        <v>644</v>
      </c>
      <c r="FG166" s="281" t="s">
        <v>644</v>
      </c>
      <c r="FH166" s="279" t="s">
        <v>644</v>
      </c>
      <c r="FI166" s="280"/>
      <c r="FJ166" s="280" t="s">
        <v>644</v>
      </c>
      <c r="FK166" s="280" t="s">
        <v>644</v>
      </c>
      <c r="FL166" s="280" t="s">
        <v>644</v>
      </c>
      <c r="FM166" s="280" t="s">
        <v>644</v>
      </c>
      <c r="FN166" s="281" t="s">
        <v>644</v>
      </c>
      <c r="FO166" s="279" t="s">
        <v>644</v>
      </c>
      <c r="FP166" s="280"/>
      <c r="FQ166" s="280" t="s">
        <v>644</v>
      </c>
      <c r="FR166" s="280" t="s">
        <v>644</v>
      </c>
      <c r="FS166" s="280" t="s">
        <v>644</v>
      </c>
      <c r="FT166" s="280" t="s">
        <v>644</v>
      </c>
      <c r="FU166" s="281" t="s">
        <v>644</v>
      </c>
      <c r="FV166" s="279" t="s">
        <v>644</v>
      </c>
      <c r="FW166" s="280"/>
      <c r="FX166" s="280" t="s">
        <v>644</v>
      </c>
      <c r="FY166" s="280" t="s">
        <v>644</v>
      </c>
      <c r="FZ166" s="280" t="s">
        <v>644</v>
      </c>
      <c r="GA166" s="280" t="s">
        <v>644</v>
      </c>
      <c r="GB166" s="281" t="s">
        <v>644</v>
      </c>
      <c r="GC166" s="364" t="s">
        <v>644</v>
      </c>
      <c r="GD166" s="365"/>
      <c r="GE166" s="365" t="s">
        <v>644</v>
      </c>
      <c r="GF166" s="365" t="s">
        <v>644</v>
      </c>
      <c r="GG166" s="365" t="s">
        <v>644</v>
      </c>
      <c r="GH166" s="365" t="s">
        <v>644</v>
      </c>
      <c r="GI166" s="366" t="s">
        <v>644</v>
      </c>
      <c r="GJ166" s="279" t="s">
        <v>644</v>
      </c>
      <c r="GK166" s="201"/>
      <c r="GL166" s="280" t="s">
        <v>644</v>
      </c>
      <c r="GM166" s="280" t="s">
        <v>644</v>
      </c>
      <c r="GN166" s="280" t="s">
        <v>644</v>
      </c>
      <c r="GO166" s="280" t="s">
        <v>644</v>
      </c>
      <c r="GP166" s="281" t="s">
        <v>644</v>
      </c>
      <c r="GQ166" s="279" t="s">
        <v>644</v>
      </c>
      <c r="GR166" s="201"/>
      <c r="GS166" s="280" t="s">
        <v>644</v>
      </c>
      <c r="GT166" s="280" t="s">
        <v>644</v>
      </c>
      <c r="GU166" s="280" t="s">
        <v>644</v>
      </c>
      <c r="GV166" s="280" t="s">
        <v>644</v>
      </c>
      <c r="GW166" s="281" t="s">
        <v>644</v>
      </c>
      <c r="GX166" s="364" t="s">
        <v>644</v>
      </c>
      <c r="GY166" s="365"/>
      <c r="GZ166" s="365" t="s">
        <v>644</v>
      </c>
      <c r="HA166" s="365" t="s">
        <v>644</v>
      </c>
      <c r="HB166" s="365" t="s">
        <v>644</v>
      </c>
      <c r="HC166" s="365" t="s">
        <v>644</v>
      </c>
      <c r="HD166" s="366" t="s">
        <v>644</v>
      </c>
      <c r="HE166" s="279" t="s">
        <v>644</v>
      </c>
      <c r="HF166" s="414"/>
      <c r="HG166" s="280" t="s">
        <v>644</v>
      </c>
      <c r="HH166" s="280" t="s">
        <v>644</v>
      </c>
      <c r="HI166" s="280" t="s">
        <v>644</v>
      </c>
      <c r="HJ166" s="280" t="s">
        <v>644</v>
      </c>
      <c r="HK166" s="281" t="s">
        <v>644</v>
      </c>
      <c r="HL166" s="279" t="s">
        <v>644</v>
      </c>
      <c r="HM166" s="280"/>
      <c r="HN166" s="280" t="s">
        <v>644</v>
      </c>
      <c r="HO166" s="280" t="s">
        <v>644</v>
      </c>
      <c r="HP166" s="280" t="s">
        <v>644</v>
      </c>
      <c r="HQ166" s="280" t="s">
        <v>644</v>
      </c>
      <c r="HR166" s="281" t="s">
        <v>644</v>
      </c>
      <c r="HS166" s="279" t="s">
        <v>644</v>
      </c>
      <c r="HT166" s="423">
        <v>0</v>
      </c>
      <c r="HU166" s="280" t="s">
        <v>644</v>
      </c>
      <c r="HV166" s="280" t="s">
        <v>644</v>
      </c>
      <c r="HW166" s="280" t="s">
        <v>644</v>
      </c>
      <c r="HX166" s="280" t="s">
        <v>644</v>
      </c>
      <c r="HY166" s="281" t="s">
        <v>644</v>
      </c>
      <c r="HZ166" s="364" t="s">
        <v>644</v>
      </c>
      <c r="IA166" s="365"/>
      <c r="IB166" s="365" t="s">
        <v>644</v>
      </c>
      <c r="IC166" s="365" t="s">
        <v>644</v>
      </c>
      <c r="ID166" s="365" t="s">
        <v>644</v>
      </c>
      <c r="IE166" s="365" t="s">
        <v>644</v>
      </c>
      <c r="IF166" s="366" t="s">
        <v>644</v>
      </c>
    </row>
    <row r="167" spans="1:240" ht="30" customHeight="1" x14ac:dyDescent="0.3">
      <c r="A167" s="174"/>
      <c r="B167" s="192">
        <v>12.000999999999999</v>
      </c>
      <c r="C167" s="193">
        <v>14678</v>
      </c>
      <c r="D167" s="194" t="s">
        <v>771</v>
      </c>
      <c r="E167" s="193" t="s">
        <v>615</v>
      </c>
      <c r="F167" s="195">
        <v>10</v>
      </c>
      <c r="G167" s="196">
        <v>480886</v>
      </c>
      <c r="H167" s="197">
        <f t="shared" ref="H167:H171" si="2582">ROUND(G167*(1+$F$188),0)</f>
        <v>625152</v>
      </c>
      <c r="J167" s="356">
        <f t="shared" ref="J167:J171" si="2583">+$F167</f>
        <v>10</v>
      </c>
      <c r="K167" s="357"/>
      <c r="L167" s="358">
        <f>ROUND(K167,0)</f>
        <v>0</v>
      </c>
      <c r="M167" s="358">
        <f t="shared" si="2580"/>
        <v>0</v>
      </c>
      <c r="N167" s="359" t="str">
        <f t="shared" ref="N167:N171" si="2584">IF(M167&gt;$H167,"SOBRE PASA","CUMPLE")</f>
        <v>CUMPLE</v>
      </c>
      <c r="O167" s="358">
        <f>ROUND(L167*(1+K$181+K$182+K$183+K$188),0)</f>
        <v>0</v>
      </c>
      <c r="P167" s="360">
        <f t="shared" si="2581"/>
        <v>0</v>
      </c>
      <c r="Q167" s="266">
        <f t="shared" ref="Q167:Q171" si="2585">+$F167</f>
        <v>10</v>
      </c>
      <c r="R167" s="267">
        <v>449992</v>
      </c>
      <c r="S167" s="268">
        <f>ROUND(R167,0)</f>
        <v>449992</v>
      </c>
      <c r="T167" s="268">
        <f t="shared" ref="T167:T168" si="2586">ROUND(S167*(1+R$188),0)</f>
        <v>584990</v>
      </c>
      <c r="U167" s="269" t="str">
        <f t="shared" ref="U167:U171" si="2587">IF(T167&gt;$H167,"SOBRE PASA","CUMPLE")</f>
        <v>CUMPLE</v>
      </c>
      <c r="V167" s="268">
        <f>ROUND(S167*(1+R$181+R$182+R$183+R$188),0)</f>
        <v>620029</v>
      </c>
      <c r="W167" s="270">
        <f t="shared" ref="W167:W171" si="2588">ROUND(V167*Q167,0)</f>
        <v>6200290</v>
      </c>
      <c r="X167" s="266">
        <f t="shared" ref="X167:X171" si="2589">+$F167</f>
        <v>10</v>
      </c>
      <c r="Y167" s="267">
        <v>480800</v>
      </c>
      <c r="Z167" s="268">
        <f>ROUND(Y167,0)</f>
        <v>480800</v>
      </c>
      <c r="AA167" s="268">
        <f t="shared" ref="AA167:AA168" si="2590">ROUND(Z167*(1+Y$188),0)</f>
        <v>625040</v>
      </c>
      <c r="AB167" s="269" t="str">
        <f t="shared" ref="AB167:AB171" si="2591">IF(AA167&gt;$H167,"SOBRE PASA","CUMPLE")</f>
        <v>CUMPLE</v>
      </c>
      <c r="AC167" s="268">
        <f>ROUND(Z167*(1+Y$181+Y$182+Y$183+Y$188),0)</f>
        <v>662478</v>
      </c>
      <c r="AD167" s="270">
        <f t="shared" ref="AD167:AD171" si="2592">ROUND(AC167*X167,0)</f>
        <v>6624780</v>
      </c>
      <c r="AE167" s="266">
        <f t="shared" ref="AE167:AE171" si="2593">+$F167</f>
        <v>10</v>
      </c>
      <c r="AF167" s="267">
        <v>445300</v>
      </c>
      <c r="AG167" s="268">
        <f>ROUND(AF167,0)</f>
        <v>445300</v>
      </c>
      <c r="AH167" s="268">
        <f t="shared" ref="AH167:AH168" si="2594">ROUND(AG167*(1+AF$188),0)</f>
        <v>578890</v>
      </c>
      <c r="AI167" s="269" t="str">
        <f t="shared" ref="AI167:AI171" si="2595">IF(AH167&gt;$H167,"SOBRE PASA","CUMPLE")</f>
        <v>CUMPLE</v>
      </c>
      <c r="AJ167" s="268">
        <f>ROUND(AG167*(1+AF$181+AF$182+AF$183+AF$188),0)</f>
        <v>613564</v>
      </c>
      <c r="AK167" s="270">
        <f t="shared" ref="AK167:AK171" si="2596">ROUND(AJ167*AE167,0)</f>
        <v>6135640</v>
      </c>
      <c r="AL167" s="356">
        <f t="shared" ref="AL167:AL171" si="2597">+$F167</f>
        <v>10</v>
      </c>
      <c r="AM167" s="357"/>
      <c r="AN167" s="358">
        <f>ROUND(AM167,0)</f>
        <v>0</v>
      </c>
      <c r="AO167" s="358">
        <f t="shared" ref="AO167:AO168" si="2598">ROUND(AN167*(1+AM$188),0)</f>
        <v>0</v>
      </c>
      <c r="AP167" s="359" t="str">
        <f t="shared" ref="AP167:AP171" si="2599">IF(AO167&gt;$H167,"SOBRE PASA","CUMPLE")</f>
        <v>CUMPLE</v>
      </c>
      <c r="AQ167" s="358">
        <f>ROUND(AN167*(1+AM$181+AM$182+AM$183+AM$188),0)</f>
        <v>0</v>
      </c>
      <c r="AR167" s="360">
        <f t="shared" ref="AR167:AR171" si="2600">ROUND(AQ167*AL167,0)</f>
        <v>0</v>
      </c>
      <c r="AS167" s="266">
        <f t="shared" ref="AS167:AS171" si="2601">+$F167</f>
        <v>10</v>
      </c>
      <c r="AT167" s="434">
        <v>434718</v>
      </c>
      <c r="AU167" s="268">
        <f>ROUND(AT167,0)</f>
        <v>434718</v>
      </c>
      <c r="AV167" s="268">
        <f t="shared" ref="AV167:AV168" si="2602">ROUND(AU167*(1+AT$188),0)</f>
        <v>565133</v>
      </c>
      <c r="AW167" s="269" t="str">
        <f t="shared" ref="AW167:AW171" si="2603">IF(AV167&gt;$H167,"SOBRE PASA","CUMPLE")</f>
        <v>CUMPLE</v>
      </c>
      <c r="AX167" s="268">
        <f>ROUND(AU167*(1+AT$181+AT$182+AT$183+AT$188),0)</f>
        <v>598983</v>
      </c>
      <c r="AY167" s="270">
        <f t="shared" ref="AY167:AY171" si="2604">ROUND(AX167*AS167,0)</f>
        <v>5989830</v>
      </c>
      <c r="AZ167" s="266">
        <f t="shared" ref="AZ167:AZ171" si="2605">+$F167</f>
        <v>10</v>
      </c>
      <c r="BA167" s="439">
        <v>457467</v>
      </c>
      <c r="BB167" s="268">
        <f>ROUND(BA167,0)</f>
        <v>457467</v>
      </c>
      <c r="BC167" s="268">
        <f t="shared" ref="BC167:BC168" si="2606">ROUND(BB167*(1+BA$188),0)</f>
        <v>594707</v>
      </c>
      <c r="BD167" s="269" t="str">
        <f t="shared" ref="BD167:BD171" si="2607">IF(BC167&gt;$H167,"SOBRE PASA","CUMPLE")</f>
        <v>CUMPLE</v>
      </c>
      <c r="BE167" s="268">
        <f>ROUND(BB167*(1+BA$181+BA$182+BA$183+BA$188),0)</f>
        <v>630328</v>
      </c>
      <c r="BF167" s="270">
        <f t="shared" ref="BF167:BF171" si="2608">ROUND(BE167*AZ167,0)</f>
        <v>6303280</v>
      </c>
      <c r="BG167" s="266">
        <f t="shared" ref="BG167:BG171" si="2609">+$F167</f>
        <v>10</v>
      </c>
      <c r="BH167" s="196">
        <v>454436</v>
      </c>
      <c r="BI167" s="268">
        <f>ROUND(BH167,0)</f>
        <v>454436</v>
      </c>
      <c r="BJ167" s="268">
        <f t="shared" ref="BJ167:BJ168" si="2610">ROUND(BI167*(1+BH$188),0)</f>
        <v>590767</v>
      </c>
      <c r="BK167" s="269" t="str">
        <f t="shared" ref="BK167:BK171" si="2611">IF(BJ167&gt;$H167,"SOBRE PASA","CUMPLE")</f>
        <v>CUMPLE</v>
      </c>
      <c r="BL167" s="268">
        <f>ROUND(BI167*(1+BH$181+BH$182+BH$183+BH$188),0)</f>
        <v>626152</v>
      </c>
      <c r="BM167" s="270">
        <f t="shared" ref="BM167:BM171" si="2612">ROUND(BL167*BG167,0)</f>
        <v>6261520</v>
      </c>
      <c r="BN167" s="266">
        <f t="shared" ref="BN167:BN171" si="2613">+$F167</f>
        <v>10</v>
      </c>
      <c r="BO167" s="196">
        <v>436161</v>
      </c>
      <c r="BP167" s="268">
        <f>ROUND(BO167,0)</f>
        <v>436161</v>
      </c>
      <c r="BQ167" s="268">
        <f t="shared" ref="BQ167:BQ168" si="2614">ROUND(BP167*(1+BO$188),0)</f>
        <v>567009</v>
      </c>
      <c r="BR167" s="269" t="str">
        <f t="shared" ref="BR167:BR171" si="2615">IF(BQ167&gt;$H167,"SOBRE PASA","CUMPLE")</f>
        <v>CUMPLE</v>
      </c>
      <c r="BS167" s="268">
        <f>ROUND(BP167*(1+BO$181+BO$182+BO$183+BO$188),0)</f>
        <v>600971</v>
      </c>
      <c r="BT167" s="270">
        <f t="shared" ref="BT167:BT171" si="2616">ROUND(BS167*BN167,0)</f>
        <v>6009710</v>
      </c>
      <c r="BU167" s="266">
        <f t="shared" ref="BU167:BU171" si="2617">+$F167</f>
        <v>10</v>
      </c>
      <c r="BV167" s="441">
        <v>456889</v>
      </c>
      <c r="BW167" s="268">
        <f>ROUND(BV167,0)</f>
        <v>456889</v>
      </c>
      <c r="BX167" s="268">
        <f t="shared" ref="BX167:BX168" si="2618">ROUND(BW167*(1+BV$188),0)</f>
        <v>593956</v>
      </c>
      <c r="BY167" s="269" t="str">
        <f t="shared" ref="BY167:BY171" si="2619">IF(BX167&gt;$H167,"SOBRE PASA","CUMPLE")</f>
        <v>CUMPLE</v>
      </c>
      <c r="BZ167" s="268">
        <f>ROUND(BW167*(1+BV$181+BV$182+BV$183+BV$188),0)</f>
        <v>629532</v>
      </c>
      <c r="CA167" s="270">
        <f t="shared" ref="CA167:CA171" si="2620">ROUND(BZ167*BU167,0)</f>
        <v>6295320</v>
      </c>
      <c r="CB167" s="266">
        <f t="shared" ref="CB167:CB171" si="2621">+$F167</f>
        <v>10</v>
      </c>
      <c r="CC167" s="267">
        <v>445779</v>
      </c>
      <c r="CD167" s="268">
        <f>ROUND(CC167,0)</f>
        <v>445779</v>
      </c>
      <c r="CE167" s="268">
        <f t="shared" ref="CE167:CE168" si="2622">ROUND(CD167*(1+CC$188),0)</f>
        <v>579513</v>
      </c>
      <c r="CF167" s="269" t="str">
        <f t="shared" ref="CF167:CF171" si="2623">IF(CE167&gt;$H167,"SOBRE PASA","CUMPLE")</f>
        <v>CUMPLE</v>
      </c>
      <c r="CG167" s="268">
        <f>ROUND(CD167*(1+CC$181+CC$182+CC$183+CC$188),0)</f>
        <v>614224</v>
      </c>
      <c r="CH167" s="270">
        <f t="shared" ref="CH167:CH171" si="2624">ROUND(CG167*CB167,0)</f>
        <v>6142240</v>
      </c>
      <c r="CI167" s="266">
        <f t="shared" ref="CI167:CI171" si="2625">+$F167</f>
        <v>10</v>
      </c>
      <c r="CJ167" s="267">
        <v>459727</v>
      </c>
      <c r="CK167" s="268">
        <f>ROUND(CJ167,0)</f>
        <v>459727</v>
      </c>
      <c r="CL167" s="268">
        <f t="shared" ref="CL167:CL168" si="2626">ROUND(CK167*(1+CJ$188),0)</f>
        <v>597645</v>
      </c>
      <c r="CM167" s="269" t="str">
        <f t="shared" ref="CM167:CM171" si="2627">IF(CL167&gt;$H167,"SOBRE PASA","CUMPLE")</f>
        <v>CUMPLE</v>
      </c>
      <c r="CN167" s="268">
        <f>ROUND(CK167*(1+CJ$181+CJ$182+CJ$183+CJ$188),0)</f>
        <v>633442</v>
      </c>
      <c r="CO167" s="270">
        <f t="shared" ref="CO167:CO171" si="2628">ROUND(CN167*CI167,0)</f>
        <v>6334420</v>
      </c>
      <c r="CP167" s="266">
        <f t="shared" ref="CP167:CP171" si="2629">+$F167</f>
        <v>10</v>
      </c>
      <c r="CQ167" s="267">
        <v>454053</v>
      </c>
      <c r="CR167" s="268">
        <f>ROUND(CQ167,0)</f>
        <v>454053</v>
      </c>
      <c r="CS167" s="268">
        <f t="shared" ref="CS167:CS168" si="2630">ROUND(CR167*(1+CQ$188),0)</f>
        <v>590269</v>
      </c>
      <c r="CT167" s="269" t="str">
        <f t="shared" ref="CT167:CT171" si="2631">IF(CS167&gt;$H167,"SOBRE PASA","CUMPLE")</f>
        <v>CUMPLE</v>
      </c>
      <c r="CU167" s="268">
        <f>ROUND(CR167*(1+CQ$181+CQ$182+CQ$183+CQ$188),0)</f>
        <v>625624</v>
      </c>
      <c r="CV167" s="270">
        <f t="shared" ref="CV167:CV171" si="2632">ROUND(CU167*CP167,0)</f>
        <v>6256240</v>
      </c>
      <c r="CW167" s="266">
        <f t="shared" ref="CW167:CW171" si="2633">+$F167</f>
        <v>10</v>
      </c>
      <c r="CX167" s="196">
        <v>456839</v>
      </c>
      <c r="CY167" s="268">
        <f>ROUND(CX167,0)</f>
        <v>456839</v>
      </c>
      <c r="CZ167" s="268">
        <f t="shared" ref="CZ167:CZ168" si="2634">ROUND(CY167*(1+CX$188),0)</f>
        <v>593891</v>
      </c>
      <c r="DA167" s="269" t="str">
        <f t="shared" ref="DA167:DA171" si="2635">IF(CZ167&gt;$H167,"SOBRE PASA","CUMPLE")</f>
        <v>CUMPLE</v>
      </c>
      <c r="DB167" s="268">
        <f>ROUND(CY167*(1+CX$181+CX$182+CX$183+CX$188),0)</f>
        <v>629463</v>
      </c>
      <c r="DC167" s="270">
        <f t="shared" ref="DC167:DC171" si="2636">ROUND(DB167*CW167,0)</f>
        <v>6294630</v>
      </c>
      <c r="DD167" s="266">
        <f t="shared" ref="DD167:DD171" si="2637">+$F167</f>
        <v>10</v>
      </c>
      <c r="DE167" s="267">
        <v>443768</v>
      </c>
      <c r="DF167" s="268">
        <f>ROUND(DE167,0)</f>
        <v>443768</v>
      </c>
      <c r="DG167" s="268">
        <f t="shared" ref="DG167:DG168" si="2638">ROUND(DF167*(1+DE$188),0)</f>
        <v>576898</v>
      </c>
      <c r="DH167" s="269" t="str">
        <f t="shared" ref="DH167:DH171" si="2639">IF(DG167&gt;$H167,"SOBRE PASA","CUMPLE")</f>
        <v>CUMPLE</v>
      </c>
      <c r="DI167" s="268">
        <f>ROUND(DF167*(1+DE$181+DE$182+DE$183+DE$188),0)</f>
        <v>611453</v>
      </c>
      <c r="DJ167" s="270">
        <f t="shared" ref="DJ167:DJ171" si="2640">ROUND(DI167*DD167,0)</f>
        <v>6114530</v>
      </c>
      <c r="DK167" s="266">
        <f t="shared" ref="DK167:DK171" si="2641">+$F167</f>
        <v>10</v>
      </c>
      <c r="DL167" s="267">
        <v>455399</v>
      </c>
      <c r="DM167" s="268">
        <f>ROUND(DL167,0)</f>
        <v>455399</v>
      </c>
      <c r="DN167" s="268">
        <f t="shared" ref="DN167:DN168" si="2642">ROUND(DM167*(1+DL$188),0)</f>
        <v>592019</v>
      </c>
      <c r="DO167" s="269" t="str">
        <f t="shared" ref="DO167:DO171" si="2643">IF(DN167&gt;$H167,"SOBRE PASA","CUMPLE")</f>
        <v>CUMPLE</v>
      </c>
      <c r="DP167" s="268">
        <f>ROUND(DM167*(1+DL$181+DL$182+DL$183+DL$188),0)</f>
        <v>627479</v>
      </c>
      <c r="DQ167" s="270">
        <f t="shared" ref="DQ167:DQ171" si="2644">ROUND(DP167*DK167,0)</f>
        <v>6274790</v>
      </c>
      <c r="DR167" s="356">
        <f t="shared" ref="DR167:DR171" si="2645">+$F167</f>
        <v>10</v>
      </c>
      <c r="DS167" s="357"/>
      <c r="DT167" s="358">
        <f>ROUND(DS167,0)</f>
        <v>0</v>
      </c>
      <c r="DU167" s="358">
        <f t="shared" ref="DU167:DU168" si="2646">ROUND(DT167*(1+DS$188),0)</f>
        <v>0</v>
      </c>
      <c r="DV167" s="359" t="str">
        <f t="shared" ref="DV167:DV171" si="2647">IF(DU167&gt;$H167,"SOBRE PASA","CUMPLE")</f>
        <v>CUMPLE</v>
      </c>
      <c r="DW167" s="358">
        <f>ROUND(DT167*(1+DS$181+DS$182+DS$183+DS$188),0)</f>
        <v>0</v>
      </c>
      <c r="DX167" s="360">
        <f t="shared" ref="DX167:DX171" si="2648">ROUND(DW167*DR167,0)</f>
        <v>0</v>
      </c>
      <c r="DY167" s="356">
        <f t="shared" ref="DY167:DY171" si="2649">+$F167</f>
        <v>10</v>
      </c>
      <c r="DZ167" s="357"/>
      <c r="EA167" s="358">
        <f>ROUND(DZ167,0)</f>
        <v>0</v>
      </c>
      <c r="EB167" s="358">
        <f t="shared" ref="EB167:EB168" si="2650">ROUND(EA167*(1+DZ$188),0)</f>
        <v>0</v>
      </c>
      <c r="EC167" s="359" t="str">
        <f t="shared" ref="EC167:EC171" si="2651">IF(EB167&gt;$H167,"SOBRE PASA","CUMPLE")</f>
        <v>CUMPLE</v>
      </c>
      <c r="ED167" s="358">
        <f>ROUND(EA167*(1+DZ$181+DZ$182+DZ$183+DZ$188),0)</f>
        <v>0</v>
      </c>
      <c r="EE167" s="360">
        <f t="shared" ref="EE167:EE171" si="2652">ROUND(ED167*DY167,0)</f>
        <v>0</v>
      </c>
      <c r="EF167" s="266">
        <f t="shared" ref="EF167:EF171" si="2653">+$F167</f>
        <v>10</v>
      </c>
      <c r="EG167" s="267">
        <v>443233</v>
      </c>
      <c r="EH167" s="268">
        <f>ROUND(EG167,0)</f>
        <v>443233</v>
      </c>
      <c r="EI167" s="268">
        <f t="shared" ref="EI167:EI168" si="2654">ROUND(EH167*(1+EG$188),0)</f>
        <v>576203</v>
      </c>
      <c r="EJ167" s="269" t="str">
        <f t="shared" ref="EJ167:EJ171" si="2655">IF(EI167&gt;$H167,"SOBRE PASA","CUMPLE")</f>
        <v>CUMPLE</v>
      </c>
      <c r="EK167" s="268">
        <f>ROUND(EH167*(1+EG$181+EG$182+EG$183+EG$188),0)</f>
        <v>610716</v>
      </c>
      <c r="EL167" s="270">
        <f t="shared" ref="EL167:EL171" si="2656">ROUND(EK167*EF167,0)</f>
        <v>6107160</v>
      </c>
      <c r="EM167" s="356">
        <f t="shared" ref="EM167:EM171" si="2657">+$F167</f>
        <v>10</v>
      </c>
      <c r="EN167" s="357"/>
      <c r="EO167" s="358">
        <f>ROUND(EN167,0)</f>
        <v>0</v>
      </c>
      <c r="EP167" s="358">
        <f t="shared" ref="EP167:EP168" si="2658">ROUND(EO167*(1+EN$188),0)</f>
        <v>0</v>
      </c>
      <c r="EQ167" s="359" t="str">
        <f t="shared" ref="EQ167:EQ171" si="2659">IF(EP167&gt;$H167,"SOBRE PASA","CUMPLE")</f>
        <v>CUMPLE</v>
      </c>
      <c r="ER167" s="358">
        <f>ROUND(EO167*(1+EN$181+EN$182+EN$183+EN$188),0)</f>
        <v>0</v>
      </c>
      <c r="ES167" s="360">
        <f t="shared" ref="ES167:ES171" si="2660">ROUND(ER167*EM167,0)</f>
        <v>0</v>
      </c>
      <c r="ET167" s="266">
        <f t="shared" ref="ET167:ET171" si="2661">+$F167</f>
        <v>10</v>
      </c>
      <c r="EU167" s="267">
        <v>466459</v>
      </c>
      <c r="EV167" s="268">
        <f>ROUND(EU167,0)</f>
        <v>466459</v>
      </c>
      <c r="EW167" s="268">
        <f t="shared" ref="EW167:EW168" si="2662">ROUND(EV167*(1+EU$188),0)</f>
        <v>606397</v>
      </c>
      <c r="EX167" s="269" t="str">
        <f t="shared" ref="EX167:EX171" si="2663">IF(EW167&gt;$H167,"SOBRE PASA","CUMPLE")</f>
        <v>CUMPLE</v>
      </c>
      <c r="EY167" s="268">
        <f>ROUND(EV167*(1+EU$181+EU$182+EU$183+EU$188),0)</f>
        <v>642718</v>
      </c>
      <c r="EZ167" s="270">
        <f t="shared" ref="EZ167:EZ171" si="2664">ROUND(EY167*ET167,0)</f>
        <v>6427180</v>
      </c>
      <c r="FA167" s="266">
        <f t="shared" ref="FA167:FA171" si="2665">+$F167</f>
        <v>10</v>
      </c>
      <c r="FB167" s="196">
        <v>456217</v>
      </c>
      <c r="FC167" s="268">
        <f>ROUND(FB167,0)</f>
        <v>456217</v>
      </c>
      <c r="FD167" s="268">
        <f t="shared" ref="FD167:FD168" si="2666">ROUND(FC167*(1+FB$188),0)</f>
        <v>593082</v>
      </c>
      <c r="FE167" s="269" t="str">
        <f t="shared" ref="FE167:FE171" si="2667">IF(FD167&gt;$H167,"SOBRE PASA","CUMPLE")</f>
        <v>CUMPLE</v>
      </c>
      <c r="FF167" s="268">
        <f>ROUND(FC167*(1+FB$181+FB$182+FB$183+FB$188),0)</f>
        <v>628606</v>
      </c>
      <c r="FG167" s="270">
        <f t="shared" ref="FG167:FG171" si="2668">ROUND(FF167*FA167,0)</f>
        <v>6286060</v>
      </c>
      <c r="FH167" s="266">
        <f t="shared" ref="FH167:FH171" si="2669">+$F167</f>
        <v>10</v>
      </c>
      <c r="FI167" s="267">
        <v>448494</v>
      </c>
      <c r="FJ167" s="268">
        <f>ROUND(FI167,0)</f>
        <v>448494</v>
      </c>
      <c r="FK167" s="268">
        <f t="shared" ref="FK167:FK168" si="2670">ROUND(FJ167*(1+FI$188),0)</f>
        <v>583042</v>
      </c>
      <c r="FL167" s="269" t="str">
        <f t="shared" ref="FL167:FL171" si="2671">IF(FK167&gt;$H167,"SOBRE PASA","CUMPLE")</f>
        <v>CUMPLE</v>
      </c>
      <c r="FM167" s="268">
        <f>ROUND(FJ167*(1+FI$181+FI$182+FI$183+FI$188),0)</f>
        <v>617965</v>
      </c>
      <c r="FN167" s="270">
        <f t="shared" ref="FN167:FN171" si="2672">ROUND(FM167*FH167,0)</f>
        <v>6179650</v>
      </c>
      <c r="FO167" s="266">
        <f t="shared" ref="FO167:FO171" si="2673">+$F167</f>
        <v>10</v>
      </c>
      <c r="FP167" s="267" t="s">
        <v>946</v>
      </c>
      <c r="FQ167" s="268">
        <f>ROUND(FP167,0)</f>
        <v>444944</v>
      </c>
      <c r="FR167" s="268">
        <f t="shared" ref="FR167:FR168" si="2674">ROUND(FQ167*(1+FP$188),0)</f>
        <v>578427</v>
      </c>
      <c r="FS167" s="269" t="str">
        <f t="shared" ref="FS167:FS171" si="2675">IF(FR167&gt;$H167,"SOBRE PASA","CUMPLE")</f>
        <v>CUMPLE</v>
      </c>
      <c r="FT167" s="268">
        <f>ROUND(FQ167*(1+FP$181+FP$182+FP$183+FP$188),0)</f>
        <v>613073</v>
      </c>
      <c r="FU167" s="270">
        <f t="shared" ref="FU167:FU171" si="2676">ROUND(FT167*FO167,0)</f>
        <v>6130730</v>
      </c>
      <c r="FV167" s="266">
        <f t="shared" ref="FV167:FV171" si="2677">+$F167</f>
        <v>10</v>
      </c>
      <c r="FW167" s="267">
        <v>452369</v>
      </c>
      <c r="FX167" s="268">
        <f>ROUND(FW167,0)</f>
        <v>452369</v>
      </c>
      <c r="FY167" s="268">
        <f t="shared" ref="FY167:FY168" si="2678">ROUND(FX167*(1+FW$188),0)</f>
        <v>588080</v>
      </c>
      <c r="FZ167" s="269" t="str">
        <f t="shared" ref="FZ167:FZ171" si="2679">IF(FY167&gt;$H167,"SOBRE PASA","CUMPLE")</f>
        <v>CUMPLE</v>
      </c>
      <c r="GA167" s="268">
        <f>ROUND(FX167*(1+FW$181+FW$182+FW$183+FW$188),0)</f>
        <v>623304</v>
      </c>
      <c r="GB167" s="270">
        <f t="shared" ref="GB167:GB171" si="2680">ROUND(GA167*FV167,0)</f>
        <v>6233040</v>
      </c>
      <c r="GC167" s="356">
        <f t="shared" ref="GC167:GC171" si="2681">+$F167</f>
        <v>10</v>
      </c>
      <c r="GD167" s="357"/>
      <c r="GE167" s="358">
        <f>ROUND(GD167,0)</f>
        <v>0</v>
      </c>
      <c r="GF167" s="358">
        <f t="shared" ref="GF167:GF168" si="2682">ROUND(GE167*(1+GD$188),0)</f>
        <v>0</v>
      </c>
      <c r="GG167" s="359" t="str">
        <f t="shared" ref="GG167:GG171" si="2683">IF(GF167&gt;$H167,"SOBRE PASA","CUMPLE")</f>
        <v>CUMPLE</v>
      </c>
      <c r="GH167" s="358">
        <f>ROUND(GE167*(1+GD$181+GD$182+GD$183+GD$188),0)</f>
        <v>0</v>
      </c>
      <c r="GI167" s="360">
        <f t="shared" ref="GI167:GI171" si="2684">ROUND(GH167*GC167,0)</f>
        <v>0</v>
      </c>
      <c r="GJ167" s="266">
        <f t="shared" ref="GJ167:GJ171" si="2685">+$F167</f>
        <v>10</v>
      </c>
      <c r="GK167" s="196">
        <v>457534</v>
      </c>
      <c r="GL167" s="268">
        <f>ROUND(GK167,0)</f>
        <v>457534</v>
      </c>
      <c r="GM167" s="268">
        <f t="shared" ref="GM167:GM168" si="2686">ROUND(GL167*(1+GK$188),0)</f>
        <v>594794</v>
      </c>
      <c r="GN167" s="269" t="str">
        <f t="shared" ref="GN167:GN171" si="2687">IF(GM167&gt;$H167,"SOBRE PASA","CUMPLE")</f>
        <v>CUMPLE</v>
      </c>
      <c r="GO167" s="268">
        <f>ROUND(GL167*(1+GK$181+GK$182+GK$183+GK$188),0)</f>
        <v>630421</v>
      </c>
      <c r="GP167" s="270">
        <f t="shared" ref="GP167:GP171" si="2688">ROUND(GO167*GJ167,0)</f>
        <v>6304210</v>
      </c>
      <c r="GQ167" s="266">
        <f t="shared" ref="GQ167:GQ171" si="2689">+$F167</f>
        <v>10</v>
      </c>
      <c r="GR167" s="407">
        <v>458477</v>
      </c>
      <c r="GS167" s="268">
        <f>ROUND(GR167,0)</f>
        <v>458477</v>
      </c>
      <c r="GT167" s="268">
        <f t="shared" ref="GT167:GT168" si="2690">ROUND(GS167*(1+GR$188),0)</f>
        <v>596020</v>
      </c>
      <c r="GU167" s="269" t="str">
        <f t="shared" ref="GU167:GU171" si="2691">IF(GT167&gt;$H167,"SOBRE PASA","CUMPLE")</f>
        <v>CUMPLE</v>
      </c>
      <c r="GV167" s="268">
        <f>ROUND(GS167*(1+GR$181+GR$182+GR$183+GR$188),0)</f>
        <v>631720</v>
      </c>
      <c r="GW167" s="270">
        <f t="shared" ref="GW167:GW171" si="2692">ROUND(GV167*GQ167,0)</f>
        <v>6317200</v>
      </c>
      <c r="GX167" s="356">
        <f t="shared" ref="GX167:GX171" si="2693">+$F167</f>
        <v>10</v>
      </c>
      <c r="GY167" s="357"/>
      <c r="GZ167" s="358">
        <f>ROUND(GY167,0)</f>
        <v>0</v>
      </c>
      <c r="HA167" s="358">
        <f t="shared" ref="HA167:HA168" si="2694">ROUND(GZ167*(1+GY$188),0)</f>
        <v>0</v>
      </c>
      <c r="HB167" s="359" t="str">
        <f t="shared" ref="HB167:HB171" si="2695">IF(HA167&gt;$H167,"SOBRE PASA","CUMPLE")</f>
        <v>CUMPLE</v>
      </c>
      <c r="HC167" s="358">
        <f>ROUND(GZ167*(1+GY$181+GY$182+GY$183+GY$188),0)</f>
        <v>0</v>
      </c>
      <c r="HD167" s="360">
        <f t="shared" ref="HD167:HD171" si="2696">ROUND(HC167*GX167,0)</f>
        <v>0</v>
      </c>
      <c r="HE167" s="266">
        <f t="shared" ref="HE167:HE171" si="2697">+$F167</f>
        <v>10</v>
      </c>
      <c r="HF167" s="411">
        <v>453673</v>
      </c>
      <c r="HG167" s="268">
        <f>ROUND(HF167,0)</f>
        <v>453673</v>
      </c>
      <c r="HH167" s="268">
        <f t="shared" ref="HH167:HH168" si="2698">ROUND(HG167*(1+HF$188),0)</f>
        <v>589775</v>
      </c>
      <c r="HI167" s="269" t="str">
        <f t="shared" ref="HI167:HI171" si="2699">IF(HH167&gt;$H167,"SOBRE PASA","CUMPLE")</f>
        <v>CUMPLE</v>
      </c>
      <c r="HJ167" s="268">
        <f>ROUND(HG167*(1+HF$181+HF$182+HF$183+HF$188),0)</f>
        <v>625101</v>
      </c>
      <c r="HK167" s="270">
        <f t="shared" ref="HK167:HK171" si="2700">ROUND(HJ167*HE167,0)</f>
        <v>6251010</v>
      </c>
      <c r="HL167" s="266">
        <f t="shared" ref="HL167:HL171" si="2701">+$F167</f>
        <v>10</v>
      </c>
      <c r="HM167" s="417">
        <v>457467</v>
      </c>
      <c r="HN167" s="268">
        <f>ROUND(HM167,0)</f>
        <v>457467</v>
      </c>
      <c r="HO167" s="268">
        <f t="shared" ref="HO167:HO168" si="2702">ROUND(HN167*(1+HM$188),0)</f>
        <v>594707</v>
      </c>
      <c r="HP167" s="269" t="str">
        <f t="shared" ref="HP167:HP171" si="2703">IF(HO167&gt;$H167,"SOBRE PASA","CUMPLE")</f>
        <v>CUMPLE</v>
      </c>
      <c r="HQ167" s="268">
        <f>ROUND(HN167*(1+HM$181+HM$182+HM$183+HM$188),0)</f>
        <v>630328</v>
      </c>
      <c r="HR167" s="270">
        <f t="shared" ref="HR167:HR171" si="2704">ROUND(HQ167*HL167,0)</f>
        <v>6303280</v>
      </c>
      <c r="HS167" s="266">
        <f t="shared" ref="HS167:HS171" si="2705">+$F167</f>
        <v>10</v>
      </c>
      <c r="HT167" s="196">
        <v>455654</v>
      </c>
      <c r="HU167" s="268">
        <f>ROUND(HT167,0)</f>
        <v>455654</v>
      </c>
      <c r="HV167" s="268">
        <f t="shared" ref="HV167:HV168" si="2706">ROUND(HU167*(1+HT$188),0)</f>
        <v>592350</v>
      </c>
      <c r="HW167" s="269" t="str">
        <f t="shared" ref="HW167:HW171" si="2707">IF(HV167&gt;$H167,"SOBRE PASA","CUMPLE")</f>
        <v>CUMPLE</v>
      </c>
      <c r="HX167" s="268">
        <f>ROUND(HU167*(1+HT$181+HT$182+HT$183+HT$188),0)</f>
        <v>627830</v>
      </c>
      <c r="HY167" s="270">
        <f t="shared" ref="HY167:HY171" si="2708">ROUND(HX167*HS167,0)</f>
        <v>6278300</v>
      </c>
      <c r="HZ167" s="356">
        <f t="shared" ref="HZ167:HZ171" si="2709">+$F167</f>
        <v>10</v>
      </c>
      <c r="IA167" s="357"/>
      <c r="IB167" s="358">
        <f>ROUND(IA167,0)</f>
        <v>0</v>
      </c>
      <c r="IC167" s="358">
        <f t="shared" ref="IC167:IC168" si="2710">ROUND(IB167*(1+IA$188),0)</f>
        <v>0</v>
      </c>
      <c r="ID167" s="359" t="str">
        <f t="shared" ref="ID167:ID171" si="2711">IF(IC167&gt;$H167,"SOBRE PASA","CUMPLE")</f>
        <v>CUMPLE</v>
      </c>
      <c r="IE167" s="358">
        <f>ROUND(IB167*(1+IA$181+IA$182+IA$183+IA$188),0)</f>
        <v>0</v>
      </c>
      <c r="IF167" s="360">
        <f t="shared" ref="IF167:IF171" si="2712">ROUND(IE167*HZ167,0)</f>
        <v>0</v>
      </c>
    </row>
    <row r="168" spans="1:240" ht="30" customHeight="1" x14ac:dyDescent="0.3">
      <c r="A168" s="174"/>
      <c r="B168" s="192">
        <v>12.002000000000001</v>
      </c>
      <c r="C168" s="193">
        <v>14681</v>
      </c>
      <c r="D168" s="194" t="s">
        <v>772</v>
      </c>
      <c r="E168" s="193" t="s">
        <v>615</v>
      </c>
      <c r="F168" s="195">
        <v>14</v>
      </c>
      <c r="G168" s="196">
        <v>488112</v>
      </c>
      <c r="H168" s="197">
        <f t="shared" si="2582"/>
        <v>634546</v>
      </c>
      <c r="J168" s="356">
        <f t="shared" si="2583"/>
        <v>14</v>
      </c>
      <c r="K168" s="357"/>
      <c r="L168" s="358">
        <f t="shared" si="2579"/>
        <v>0</v>
      </c>
      <c r="M168" s="358">
        <f t="shared" si="2580"/>
        <v>0</v>
      </c>
      <c r="N168" s="359" t="str">
        <f t="shared" si="2584"/>
        <v>CUMPLE</v>
      </c>
      <c r="O168" s="358">
        <f>ROUND(L168*(1+K$181+K$182+K$183+K$188),0)</f>
        <v>0</v>
      </c>
      <c r="P168" s="360">
        <f t="shared" si="2581"/>
        <v>0</v>
      </c>
      <c r="Q168" s="266">
        <f t="shared" si="2585"/>
        <v>14</v>
      </c>
      <c r="R168" s="267">
        <v>456753</v>
      </c>
      <c r="S168" s="268">
        <f t="shared" ref="S168:S171" si="2713">ROUND(R168,0)</f>
        <v>456753</v>
      </c>
      <c r="T168" s="268">
        <f t="shared" si="2586"/>
        <v>593779</v>
      </c>
      <c r="U168" s="269" t="str">
        <f t="shared" si="2587"/>
        <v>CUMPLE</v>
      </c>
      <c r="V168" s="268">
        <f>ROUND(S168*(1+R$181+R$182+R$183+R$188),0)</f>
        <v>629344</v>
      </c>
      <c r="W168" s="270">
        <f t="shared" si="2588"/>
        <v>8810816</v>
      </c>
      <c r="X168" s="266">
        <f t="shared" si="2589"/>
        <v>14</v>
      </c>
      <c r="Y168" s="267">
        <v>488100</v>
      </c>
      <c r="Z168" s="268">
        <f t="shared" ref="Z168:Z171" si="2714">ROUND(Y168,0)</f>
        <v>488100</v>
      </c>
      <c r="AA168" s="268">
        <f t="shared" si="2590"/>
        <v>634530</v>
      </c>
      <c r="AB168" s="269" t="str">
        <f t="shared" si="2591"/>
        <v>CUMPLE</v>
      </c>
      <c r="AC168" s="268">
        <f>ROUND(Z168*(1+Y$181+Y$182+Y$183+Y$188),0)</f>
        <v>672536</v>
      </c>
      <c r="AD168" s="270">
        <f t="shared" si="2592"/>
        <v>9415504</v>
      </c>
      <c r="AE168" s="266">
        <f t="shared" si="2593"/>
        <v>14</v>
      </c>
      <c r="AF168" s="267">
        <v>451992</v>
      </c>
      <c r="AG168" s="268">
        <f t="shared" ref="AG168:AG171" si="2715">ROUND(AF168,0)</f>
        <v>451992</v>
      </c>
      <c r="AH168" s="268">
        <f t="shared" si="2594"/>
        <v>587590</v>
      </c>
      <c r="AI168" s="269" t="str">
        <f t="shared" si="2595"/>
        <v>CUMPLE</v>
      </c>
      <c r="AJ168" s="268">
        <f>ROUND(AG168*(1+AF$181+AF$182+AF$183+AF$188),0)</f>
        <v>622784</v>
      </c>
      <c r="AK168" s="270">
        <f t="shared" si="2596"/>
        <v>8718976</v>
      </c>
      <c r="AL168" s="356">
        <f t="shared" si="2597"/>
        <v>14</v>
      </c>
      <c r="AM168" s="357"/>
      <c r="AN168" s="358">
        <f t="shared" ref="AN168:AN171" si="2716">ROUND(AM168,0)</f>
        <v>0</v>
      </c>
      <c r="AO168" s="358">
        <f t="shared" si="2598"/>
        <v>0</v>
      </c>
      <c r="AP168" s="359" t="str">
        <f t="shared" si="2599"/>
        <v>CUMPLE</v>
      </c>
      <c r="AQ168" s="358">
        <f>ROUND(AN168*(1+AM$181+AM$182+AM$183+AM$188),0)</f>
        <v>0</v>
      </c>
      <c r="AR168" s="360">
        <f t="shared" si="2600"/>
        <v>0</v>
      </c>
      <c r="AS168" s="266">
        <f t="shared" si="2601"/>
        <v>14</v>
      </c>
      <c r="AT168" s="434">
        <v>441250</v>
      </c>
      <c r="AU168" s="268">
        <f t="shared" ref="AU168:AU171" si="2717">ROUND(AT168,0)</f>
        <v>441250</v>
      </c>
      <c r="AV168" s="268">
        <f t="shared" si="2602"/>
        <v>573625</v>
      </c>
      <c r="AW168" s="269" t="str">
        <f t="shared" si="2603"/>
        <v>CUMPLE</v>
      </c>
      <c r="AX168" s="268">
        <f>ROUND(AU168*(1+AT$181+AT$182+AT$183+AT$188),0)</f>
        <v>607983</v>
      </c>
      <c r="AY168" s="270">
        <f t="shared" si="2604"/>
        <v>8511762</v>
      </c>
      <c r="AZ168" s="266">
        <f t="shared" si="2605"/>
        <v>14</v>
      </c>
      <c r="BA168" s="439">
        <v>464341</v>
      </c>
      <c r="BB168" s="268">
        <f t="shared" ref="BB168:BB171" si="2718">ROUND(BA168,0)</f>
        <v>464341</v>
      </c>
      <c r="BC168" s="268">
        <f t="shared" si="2606"/>
        <v>603643</v>
      </c>
      <c r="BD168" s="269" t="str">
        <f t="shared" si="2607"/>
        <v>CUMPLE</v>
      </c>
      <c r="BE168" s="268">
        <f>ROUND(BB168*(1+BA$181+BA$182+BA$183+BA$188),0)</f>
        <v>639800</v>
      </c>
      <c r="BF168" s="270">
        <f t="shared" si="2608"/>
        <v>8957200</v>
      </c>
      <c r="BG168" s="266">
        <f t="shared" si="2609"/>
        <v>14</v>
      </c>
      <c r="BH168" s="196">
        <v>461265</v>
      </c>
      <c r="BI168" s="268">
        <f t="shared" ref="BI168:BI171" si="2719">ROUND(BH168,0)</f>
        <v>461265</v>
      </c>
      <c r="BJ168" s="268">
        <f t="shared" si="2610"/>
        <v>599645</v>
      </c>
      <c r="BK168" s="269" t="str">
        <f t="shared" si="2611"/>
        <v>CUMPLE</v>
      </c>
      <c r="BL168" s="268">
        <f>ROUND(BI168*(1+BH$181+BH$182+BH$183+BH$188),0)</f>
        <v>635561</v>
      </c>
      <c r="BM168" s="270">
        <f t="shared" si="2612"/>
        <v>8897854</v>
      </c>
      <c r="BN168" s="266">
        <f t="shared" si="2613"/>
        <v>14</v>
      </c>
      <c r="BO168" s="196">
        <v>442715</v>
      </c>
      <c r="BP168" s="268">
        <f t="shared" ref="BP168:BP171" si="2720">ROUND(BO168,0)</f>
        <v>442715</v>
      </c>
      <c r="BQ168" s="268">
        <f t="shared" si="2614"/>
        <v>575530</v>
      </c>
      <c r="BR168" s="269" t="str">
        <f t="shared" si="2615"/>
        <v>CUMPLE</v>
      </c>
      <c r="BS168" s="268">
        <f>ROUND(BP168*(1+BO$181+BO$182+BO$183+BO$188),0)</f>
        <v>610002</v>
      </c>
      <c r="BT168" s="270">
        <f t="shared" si="2616"/>
        <v>8540028</v>
      </c>
      <c r="BU168" s="266">
        <f t="shared" si="2617"/>
        <v>14</v>
      </c>
      <c r="BV168" s="441">
        <v>463755</v>
      </c>
      <c r="BW168" s="268">
        <f t="shared" ref="BW168:BW171" si="2721">ROUND(BV168,0)</f>
        <v>463755</v>
      </c>
      <c r="BX168" s="268">
        <f t="shared" si="2618"/>
        <v>602882</v>
      </c>
      <c r="BY168" s="269" t="str">
        <f t="shared" si="2619"/>
        <v>CUMPLE</v>
      </c>
      <c r="BZ168" s="268">
        <f>ROUND(BW168*(1+BV$181+BV$182+BV$183+BV$188),0)</f>
        <v>638992</v>
      </c>
      <c r="CA168" s="270">
        <f t="shared" si="2620"/>
        <v>8945888</v>
      </c>
      <c r="CB168" s="266">
        <f t="shared" si="2621"/>
        <v>14</v>
      </c>
      <c r="CC168" s="267">
        <v>452478</v>
      </c>
      <c r="CD168" s="268">
        <f t="shared" ref="CD168:CD171" si="2722">ROUND(CC168,0)</f>
        <v>452478</v>
      </c>
      <c r="CE168" s="268">
        <f t="shared" si="2622"/>
        <v>588221</v>
      </c>
      <c r="CF168" s="269" t="str">
        <f t="shared" si="2623"/>
        <v>CUMPLE</v>
      </c>
      <c r="CG168" s="268">
        <f>ROUND(CD168*(1+CC$181+CC$182+CC$183+CC$188),0)</f>
        <v>623454</v>
      </c>
      <c r="CH168" s="270">
        <f t="shared" si="2624"/>
        <v>8728356</v>
      </c>
      <c r="CI168" s="266">
        <f t="shared" si="2625"/>
        <v>14</v>
      </c>
      <c r="CJ168" s="267">
        <v>466635</v>
      </c>
      <c r="CK168" s="268">
        <f t="shared" ref="CK168:CK171" si="2723">ROUND(CJ168,0)</f>
        <v>466635</v>
      </c>
      <c r="CL168" s="268">
        <f t="shared" si="2626"/>
        <v>606626</v>
      </c>
      <c r="CM168" s="269" t="str">
        <f t="shared" si="2627"/>
        <v>CUMPLE</v>
      </c>
      <c r="CN168" s="268">
        <f>ROUND(CK168*(1+CJ$181+CJ$182+CJ$183+CJ$188),0)</f>
        <v>642961</v>
      </c>
      <c r="CO168" s="270">
        <f t="shared" si="2628"/>
        <v>9001454</v>
      </c>
      <c r="CP168" s="266">
        <f t="shared" si="2629"/>
        <v>14</v>
      </c>
      <c r="CQ168" s="267">
        <v>460875</v>
      </c>
      <c r="CR168" s="268">
        <f t="shared" ref="CR168:CR171" si="2724">ROUND(CQ168,0)</f>
        <v>460875</v>
      </c>
      <c r="CS168" s="268">
        <f t="shared" si="2630"/>
        <v>599138</v>
      </c>
      <c r="CT168" s="269" t="str">
        <f t="shared" si="2631"/>
        <v>CUMPLE</v>
      </c>
      <c r="CU168" s="268">
        <f>ROUND(CR168*(1+CQ$181+CQ$182+CQ$183+CQ$188),0)</f>
        <v>635024</v>
      </c>
      <c r="CV168" s="270">
        <f t="shared" si="2632"/>
        <v>8890336</v>
      </c>
      <c r="CW168" s="266">
        <f t="shared" si="2633"/>
        <v>14</v>
      </c>
      <c r="CX168" s="196">
        <v>463703</v>
      </c>
      <c r="CY168" s="268">
        <f t="shared" ref="CY168:CY171" si="2725">ROUND(CX168,0)</f>
        <v>463703</v>
      </c>
      <c r="CZ168" s="268">
        <f t="shared" si="2634"/>
        <v>602814</v>
      </c>
      <c r="DA168" s="269" t="str">
        <f t="shared" si="2635"/>
        <v>CUMPLE</v>
      </c>
      <c r="DB168" s="268">
        <f>ROUND(CY168*(1+CX$181+CX$182+CX$183+CX$188),0)</f>
        <v>638921</v>
      </c>
      <c r="DC168" s="270">
        <f t="shared" si="2636"/>
        <v>8944894</v>
      </c>
      <c r="DD168" s="266">
        <f t="shared" si="2637"/>
        <v>14</v>
      </c>
      <c r="DE168" s="267">
        <v>450433</v>
      </c>
      <c r="DF168" s="268">
        <f t="shared" ref="DF168:DF171" si="2726">ROUND(DE168,0)</f>
        <v>450433</v>
      </c>
      <c r="DG168" s="268">
        <f t="shared" si="2638"/>
        <v>585563</v>
      </c>
      <c r="DH168" s="269" t="str">
        <f t="shared" si="2639"/>
        <v>CUMPLE</v>
      </c>
      <c r="DI168" s="268">
        <f>ROUND(DF168*(1+DE$181+DE$182+DE$183+DE$188),0)</f>
        <v>620636</v>
      </c>
      <c r="DJ168" s="270">
        <f t="shared" si="2640"/>
        <v>8688904</v>
      </c>
      <c r="DK168" s="266">
        <f t="shared" si="2641"/>
        <v>14</v>
      </c>
      <c r="DL168" s="267">
        <v>462242</v>
      </c>
      <c r="DM168" s="268">
        <f t="shared" ref="DM168:DM171" si="2727">ROUND(DL168,0)</f>
        <v>462242</v>
      </c>
      <c r="DN168" s="268">
        <f t="shared" si="2642"/>
        <v>600915</v>
      </c>
      <c r="DO168" s="269" t="str">
        <f t="shared" si="2643"/>
        <v>CUMPLE</v>
      </c>
      <c r="DP168" s="268">
        <f>ROUND(DM168*(1+DL$181+DL$182+DL$183+DL$188),0)</f>
        <v>636908</v>
      </c>
      <c r="DQ168" s="270">
        <f t="shared" si="2644"/>
        <v>8916712</v>
      </c>
      <c r="DR168" s="356">
        <f t="shared" si="2645"/>
        <v>14</v>
      </c>
      <c r="DS168" s="357"/>
      <c r="DT168" s="358">
        <f t="shared" ref="DT168:DT171" si="2728">ROUND(DS168,0)</f>
        <v>0</v>
      </c>
      <c r="DU168" s="358">
        <f t="shared" si="2646"/>
        <v>0</v>
      </c>
      <c r="DV168" s="359" t="str">
        <f t="shared" si="2647"/>
        <v>CUMPLE</v>
      </c>
      <c r="DW168" s="358">
        <f>ROUND(DT168*(1+DS$181+DS$182+DS$183+DS$188),0)</f>
        <v>0</v>
      </c>
      <c r="DX168" s="360">
        <f t="shared" si="2648"/>
        <v>0</v>
      </c>
      <c r="DY168" s="356">
        <f t="shared" si="2649"/>
        <v>14</v>
      </c>
      <c r="DZ168" s="357"/>
      <c r="EA168" s="358">
        <f t="shared" ref="EA168:EA171" si="2729">ROUND(DZ168,0)</f>
        <v>0</v>
      </c>
      <c r="EB168" s="358">
        <f t="shared" si="2650"/>
        <v>0</v>
      </c>
      <c r="EC168" s="359" t="str">
        <f t="shared" si="2651"/>
        <v>CUMPLE</v>
      </c>
      <c r="ED168" s="358">
        <f>ROUND(EA168*(1+DZ$181+DZ$182+DZ$183+DZ$188),0)</f>
        <v>0</v>
      </c>
      <c r="EE168" s="360">
        <f t="shared" si="2652"/>
        <v>0</v>
      </c>
      <c r="EF168" s="266">
        <f t="shared" si="2653"/>
        <v>14</v>
      </c>
      <c r="EG168" s="267">
        <v>449893</v>
      </c>
      <c r="EH168" s="268">
        <f t="shared" ref="EH168:EH171" si="2730">ROUND(EG168,0)</f>
        <v>449893</v>
      </c>
      <c r="EI168" s="268">
        <f t="shared" si="2654"/>
        <v>584861</v>
      </c>
      <c r="EJ168" s="269" t="str">
        <f t="shared" si="2655"/>
        <v>CUMPLE</v>
      </c>
      <c r="EK168" s="268">
        <f>ROUND(EH168*(1+EG$181+EG$182+EG$183+EG$188),0)</f>
        <v>619892</v>
      </c>
      <c r="EL168" s="270">
        <f t="shared" si="2656"/>
        <v>8678488</v>
      </c>
      <c r="EM168" s="356">
        <f t="shared" si="2657"/>
        <v>14</v>
      </c>
      <c r="EN168" s="357"/>
      <c r="EO168" s="358">
        <f t="shared" ref="EO168:EO171" si="2731">ROUND(EN168,0)</f>
        <v>0</v>
      </c>
      <c r="EP168" s="358">
        <f t="shared" si="2658"/>
        <v>0</v>
      </c>
      <c r="EQ168" s="359" t="str">
        <f t="shared" si="2659"/>
        <v>CUMPLE</v>
      </c>
      <c r="ER168" s="358">
        <f>ROUND(EO168*(1+EN$181+EN$182+EN$183+EN$188),0)</f>
        <v>0</v>
      </c>
      <c r="ES168" s="360">
        <f t="shared" si="2660"/>
        <v>0</v>
      </c>
      <c r="ET168" s="266">
        <f t="shared" si="2661"/>
        <v>14</v>
      </c>
      <c r="EU168" s="267">
        <v>473469</v>
      </c>
      <c r="EV168" s="268">
        <f t="shared" ref="EV168:EV171" si="2732">ROUND(EU168,0)</f>
        <v>473469</v>
      </c>
      <c r="EW168" s="268">
        <f t="shared" si="2662"/>
        <v>615510</v>
      </c>
      <c r="EX168" s="269" t="str">
        <f t="shared" si="2663"/>
        <v>CUMPLE</v>
      </c>
      <c r="EY168" s="268">
        <f>ROUND(EV168*(1+EU$181+EU$182+EU$183+EU$188),0)</f>
        <v>652377</v>
      </c>
      <c r="EZ168" s="270">
        <f t="shared" si="2664"/>
        <v>9133278</v>
      </c>
      <c r="FA168" s="266">
        <f t="shared" si="2665"/>
        <v>14</v>
      </c>
      <c r="FB168" s="196">
        <v>463072</v>
      </c>
      <c r="FC168" s="268">
        <f t="shared" ref="FC168:FC171" si="2733">ROUND(FB168,0)</f>
        <v>463072</v>
      </c>
      <c r="FD168" s="268">
        <f t="shared" si="2666"/>
        <v>601994</v>
      </c>
      <c r="FE168" s="269" t="str">
        <f t="shared" si="2667"/>
        <v>CUMPLE</v>
      </c>
      <c r="FF168" s="268">
        <f>ROUND(FC168*(1+FB$181+FB$182+FB$183+FB$188),0)</f>
        <v>638051</v>
      </c>
      <c r="FG168" s="270">
        <f t="shared" si="2668"/>
        <v>8932714</v>
      </c>
      <c r="FH168" s="266">
        <f t="shared" si="2669"/>
        <v>14</v>
      </c>
      <c r="FI168" s="267">
        <v>455233</v>
      </c>
      <c r="FJ168" s="268">
        <f t="shared" ref="FJ168:FJ171" si="2734">ROUND(FI168,0)</f>
        <v>455233</v>
      </c>
      <c r="FK168" s="268">
        <f t="shared" si="2670"/>
        <v>591803</v>
      </c>
      <c r="FL168" s="269" t="str">
        <f t="shared" si="2671"/>
        <v>CUMPLE</v>
      </c>
      <c r="FM168" s="268">
        <f>ROUND(FJ168*(1+FI$181+FI$182+FI$183+FI$188),0)</f>
        <v>627250</v>
      </c>
      <c r="FN168" s="270">
        <f t="shared" si="2672"/>
        <v>8781500</v>
      </c>
      <c r="FO168" s="266">
        <f t="shared" si="2673"/>
        <v>14</v>
      </c>
      <c r="FP168" s="267" t="s">
        <v>947</v>
      </c>
      <c r="FQ168" s="268">
        <f t="shared" ref="FQ168:FQ171" si="2735">ROUND(FP168,0)</f>
        <v>451630</v>
      </c>
      <c r="FR168" s="268">
        <f t="shared" si="2674"/>
        <v>587119</v>
      </c>
      <c r="FS168" s="269" t="str">
        <f t="shared" si="2675"/>
        <v>CUMPLE</v>
      </c>
      <c r="FT168" s="268">
        <f>ROUND(FQ168*(1+FP$181+FP$182+FP$183+FP$188),0)</f>
        <v>622286</v>
      </c>
      <c r="FU168" s="270">
        <f t="shared" si="2676"/>
        <v>8712004</v>
      </c>
      <c r="FV168" s="266">
        <f t="shared" si="2677"/>
        <v>14</v>
      </c>
      <c r="FW168" s="267">
        <v>459167</v>
      </c>
      <c r="FX168" s="268">
        <f t="shared" ref="FX168:FX171" si="2736">ROUND(FW168,0)</f>
        <v>459167</v>
      </c>
      <c r="FY168" s="268">
        <f t="shared" si="2678"/>
        <v>596917</v>
      </c>
      <c r="FZ168" s="269" t="str">
        <f t="shared" si="2679"/>
        <v>CUMPLE</v>
      </c>
      <c r="GA168" s="268">
        <f>ROUND(FX168*(1+FW$181+FW$182+FW$183+FW$188),0)</f>
        <v>632671</v>
      </c>
      <c r="GB168" s="270">
        <f t="shared" si="2680"/>
        <v>8857394</v>
      </c>
      <c r="GC168" s="356">
        <f t="shared" si="2681"/>
        <v>14</v>
      </c>
      <c r="GD168" s="357"/>
      <c r="GE168" s="358">
        <f t="shared" ref="GE168:GE171" si="2737">ROUND(GD168,0)</f>
        <v>0</v>
      </c>
      <c r="GF168" s="358">
        <f t="shared" si="2682"/>
        <v>0</v>
      </c>
      <c r="GG168" s="359" t="str">
        <f t="shared" si="2683"/>
        <v>CUMPLE</v>
      </c>
      <c r="GH168" s="358">
        <f>ROUND(GE168*(1+GD$181+GD$182+GD$183+GD$188),0)</f>
        <v>0</v>
      </c>
      <c r="GI168" s="360">
        <f t="shared" si="2684"/>
        <v>0</v>
      </c>
      <c r="GJ168" s="266">
        <f t="shared" si="2685"/>
        <v>14</v>
      </c>
      <c r="GK168" s="196">
        <v>464409</v>
      </c>
      <c r="GL168" s="268">
        <f t="shared" ref="GL168:GL171" si="2738">ROUND(GK168,0)</f>
        <v>464409</v>
      </c>
      <c r="GM168" s="268">
        <f t="shared" si="2686"/>
        <v>603732</v>
      </c>
      <c r="GN168" s="269" t="str">
        <f t="shared" si="2687"/>
        <v>CUMPLE</v>
      </c>
      <c r="GO168" s="268">
        <f>ROUND(GL168*(1+GK$181+GK$182+GK$183+GK$188),0)</f>
        <v>639893</v>
      </c>
      <c r="GP168" s="270">
        <f t="shared" si="2688"/>
        <v>8958502</v>
      </c>
      <c r="GQ168" s="266">
        <f t="shared" si="2689"/>
        <v>14</v>
      </c>
      <c r="GR168" s="407">
        <v>465366</v>
      </c>
      <c r="GS168" s="268">
        <f t="shared" ref="GS168:GS171" si="2739">ROUND(GR168,0)</f>
        <v>465366</v>
      </c>
      <c r="GT168" s="268">
        <f t="shared" si="2690"/>
        <v>604976</v>
      </c>
      <c r="GU168" s="269" t="str">
        <f t="shared" si="2691"/>
        <v>CUMPLE</v>
      </c>
      <c r="GV168" s="268">
        <f>ROUND(GS168*(1+GR$181+GR$182+GR$183+GR$188),0)</f>
        <v>641212</v>
      </c>
      <c r="GW168" s="270">
        <f t="shared" si="2692"/>
        <v>8976968</v>
      </c>
      <c r="GX168" s="356">
        <f t="shared" si="2693"/>
        <v>14</v>
      </c>
      <c r="GY168" s="357"/>
      <c r="GZ168" s="358">
        <f t="shared" ref="GZ168:GZ171" si="2740">ROUND(GY168,0)</f>
        <v>0</v>
      </c>
      <c r="HA168" s="358">
        <f t="shared" si="2694"/>
        <v>0</v>
      </c>
      <c r="HB168" s="359" t="str">
        <f t="shared" si="2695"/>
        <v>CUMPLE</v>
      </c>
      <c r="HC168" s="358">
        <f>ROUND(GZ168*(1+GY$181+GY$182+GY$183+GY$188),0)</f>
        <v>0</v>
      </c>
      <c r="HD168" s="360">
        <f t="shared" si="2696"/>
        <v>0</v>
      </c>
      <c r="HE168" s="266">
        <f t="shared" si="2697"/>
        <v>14</v>
      </c>
      <c r="HF168" s="411">
        <v>460490</v>
      </c>
      <c r="HG168" s="268">
        <f t="shared" ref="HG168:HG171" si="2741">ROUND(HF168,0)</f>
        <v>460490</v>
      </c>
      <c r="HH168" s="268">
        <f t="shared" si="2698"/>
        <v>598637</v>
      </c>
      <c r="HI168" s="269" t="str">
        <f t="shared" si="2699"/>
        <v>CUMPLE</v>
      </c>
      <c r="HJ168" s="268">
        <f>ROUND(HG168*(1+HF$181+HF$182+HF$183+HF$188),0)</f>
        <v>634494</v>
      </c>
      <c r="HK168" s="270">
        <f t="shared" si="2700"/>
        <v>8882916</v>
      </c>
      <c r="HL168" s="266">
        <f t="shared" si="2701"/>
        <v>14</v>
      </c>
      <c r="HM168" s="417">
        <v>464341</v>
      </c>
      <c r="HN168" s="268">
        <f t="shared" ref="HN168:HN171" si="2742">ROUND(HM168,0)</f>
        <v>464341</v>
      </c>
      <c r="HO168" s="268">
        <f t="shared" si="2702"/>
        <v>603643</v>
      </c>
      <c r="HP168" s="269" t="str">
        <f t="shared" si="2703"/>
        <v>CUMPLE</v>
      </c>
      <c r="HQ168" s="268">
        <f>ROUND(HN168*(1+HM$181+HM$182+HM$183+HM$188),0)</f>
        <v>639800</v>
      </c>
      <c r="HR168" s="270">
        <f t="shared" si="2704"/>
        <v>8957200</v>
      </c>
      <c r="HS168" s="266">
        <f t="shared" si="2705"/>
        <v>14</v>
      </c>
      <c r="HT168" s="196">
        <v>462501</v>
      </c>
      <c r="HU168" s="268">
        <f t="shared" ref="HU168:HU171" si="2743">ROUND(HT168,0)</f>
        <v>462501</v>
      </c>
      <c r="HV168" s="268">
        <f t="shared" si="2706"/>
        <v>601251</v>
      </c>
      <c r="HW168" s="269" t="str">
        <f t="shared" si="2707"/>
        <v>CUMPLE</v>
      </c>
      <c r="HX168" s="268">
        <f>ROUND(HU168*(1+HT$181+HT$182+HT$183+HT$188),0)</f>
        <v>637264</v>
      </c>
      <c r="HY168" s="270">
        <f t="shared" si="2708"/>
        <v>8921696</v>
      </c>
      <c r="HZ168" s="356">
        <f t="shared" si="2709"/>
        <v>14</v>
      </c>
      <c r="IA168" s="357"/>
      <c r="IB168" s="358">
        <f t="shared" ref="IB168:IB171" si="2744">ROUND(IA168,0)</f>
        <v>0</v>
      </c>
      <c r="IC168" s="358">
        <f t="shared" si="2710"/>
        <v>0</v>
      </c>
      <c r="ID168" s="359" t="str">
        <f t="shared" si="2711"/>
        <v>CUMPLE</v>
      </c>
      <c r="IE168" s="358">
        <f>ROUND(IB168*(1+IA$181+IA$182+IA$183+IA$188),0)</f>
        <v>0</v>
      </c>
      <c r="IF168" s="360">
        <f t="shared" si="2712"/>
        <v>0</v>
      </c>
    </row>
    <row r="169" spans="1:240" ht="30" customHeight="1" x14ac:dyDescent="0.3">
      <c r="A169" s="174"/>
      <c r="B169" s="192">
        <v>12.003</v>
      </c>
      <c r="C169" s="193">
        <v>15650</v>
      </c>
      <c r="D169" s="194" t="s">
        <v>773</v>
      </c>
      <c r="E169" s="193" t="s">
        <v>615</v>
      </c>
      <c r="F169" s="195">
        <v>16</v>
      </c>
      <c r="G169" s="196">
        <v>587164</v>
      </c>
      <c r="H169" s="197">
        <f t="shared" si="2582"/>
        <v>763313</v>
      </c>
      <c r="J169" s="356">
        <f t="shared" si="2583"/>
        <v>16</v>
      </c>
      <c r="K169" s="357"/>
      <c r="L169" s="358">
        <f t="shared" si="2579"/>
        <v>0</v>
      </c>
      <c r="M169" s="358">
        <f>ROUND(L169*(1+K$188),0)</f>
        <v>0</v>
      </c>
      <c r="N169" s="359" t="str">
        <f t="shared" si="2584"/>
        <v>CUMPLE</v>
      </c>
      <c r="O169" s="358">
        <f>ROUND(L169*(1+K$181+K$182+K$183+K$188),0)</f>
        <v>0</v>
      </c>
      <c r="P169" s="360">
        <f t="shared" si="2581"/>
        <v>0</v>
      </c>
      <c r="Q169" s="266">
        <f t="shared" si="2585"/>
        <v>16</v>
      </c>
      <c r="R169" s="267">
        <v>549442</v>
      </c>
      <c r="S169" s="268">
        <f t="shared" si="2713"/>
        <v>549442</v>
      </c>
      <c r="T169" s="268">
        <f>ROUND(S169*(1+R$188),0)</f>
        <v>714275</v>
      </c>
      <c r="U169" s="269" t="str">
        <f t="shared" si="2587"/>
        <v>CUMPLE</v>
      </c>
      <c r="V169" s="268">
        <f>ROUND(S169*(1+R$181+R$182+R$183+R$188),0)</f>
        <v>757057</v>
      </c>
      <c r="W169" s="270">
        <f t="shared" si="2588"/>
        <v>12112912</v>
      </c>
      <c r="X169" s="266">
        <f t="shared" si="2589"/>
        <v>16</v>
      </c>
      <c r="Y169" s="267">
        <v>587100</v>
      </c>
      <c r="Z169" s="268">
        <f t="shared" si="2714"/>
        <v>587100</v>
      </c>
      <c r="AA169" s="268">
        <f>ROUND(Z169*(1+Y$188),0)</f>
        <v>763230</v>
      </c>
      <c r="AB169" s="269" t="str">
        <f t="shared" si="2591"/>
        <v>CUMPLE</v>
      </c>
      <c r="AC169" s="268">
        <f>ROUND(Z169*(1+Y$181+Y$182+Y$183+Y$188),0)</f>
        <v>808945</v>
      </c>
      <c r="AD169" s="270">
        <f t="shared" si="2592"/>
        <v>12943120</v>
      </c>
      <c r="AE169" s="266">
        <f t="shared" si="2593"/>
        <v>16</v>
      </c>
      <c r="AF169" s="267">
        <v>543714</v>
      </c>
      <c r="AG169" s="268">
        <f t="shared" si="2715"/>
        <v>543714</v>
      </c>
      <c r="AH169" s="268">
        <f>ROUND(AG169*(1+AF$188),0)</f>
        <v>706828</v>
      </c>
      <c r="AI169" s="269" t="str">
        <f t="shared" si="2595"/>
        <v>CUMPLE</v>
      </c>
      <c r="AJ169" s="268">
        <f>ROUND(AG169*(1+AF$181+AF$182+AF$183+AF$188),0)</f>
        <v>749165</v>
      </c>
      <c r="AK169" s="270">
        <f t="shared" si="2596"/>
        <v>11986640</v>
      </c>
      <c r="AL169" s="356">
        <f t="shared" si="2597"/>
        <v>16</v>
      </c>
      <c r="AM169" s="357"/>
      <c r="AN169" s="358">
        <f t="shared" si="2716"/>
        <v>0</v>
      </c>
      <c r="AO169" s="358">
        <f>ROUND(AN169*(1+AM$188),0)</f>
        <v>0</v>
      </c>
      <c r="AP169" s="359" t="str">
        <f t="shared" si="2599"/>
        <v>CUMPLE</v>
      </c>
      <c r="AQ169" s="358">
        <f>ROUND(AN169*(1+AM$181+AM$182+AM$183+AM$188),0)</f>
        <v>0</v>
      </c>
      <c r="AR169" s="360">
        <f t="shared" si="2600"/>
        <v>0</v>
      </c>
      <c r="AS169" s="266">
        <f t="shared" si="2601"/>
        <v>16</v>
      </c>
      <c r="AT169" s="434">
        <v>530793</v>
      </c>
      <c r="AU169" s="268">
        <f t="shared" si="2717"/>
        <v>530793</v>
      </c>
      <c r="AV169" s="268">
        <f>ROUND(AU169*(1+AT$188),0)</f>
        <v>690031</v>
      </c>
      <c r="AW169" s="269" t="str">
        <f t="shared" si="2603"/>
        <v>CUMPLE</v>
      </c>
      <c r="AX169" s="268">
        <f>ROUND(AU169*(1+AT$181+AT$182+AT$183+AT$188),0)</f>
        <v>731362</v>
      </c>
      <c r="AY169" s="270">
        <f t="shared" si="2604"/>
        <v>11701792</v>
      </c>
      <c r="AZ169" s="266">
        <f t="shared" si="2605"/>
        <v>16</v>
      </c>
      <c r="BA169" s="439">
        <v>558569</v>
      </c>
      <c r="BB169" s="268">
        <f t="shared" si="2718"/>
        <v>558569</v>
      </c>
      <c r="BC169" s="268">
        <f>ROUND(BB169*(1+BA$188),0)</f>
        <v>726140</v>
      </c>
      <c r="BD169" s="269" t="str">
        <f t="shared" si="2607"/>
        <v>CUMPLE</v>
      </c>
      <c r="BE169" s="268">
        <f>ROUND(BB169*(1+BA$181+BA$182+BA$183+BA$188),0)</f>
        <v>769633</v>
      </c>
      <c r="BF169" s="270">
        <f t="shared" si="2608"/>
        <v>12314128</v>
      </c>
      <c r="BG169" s="266">
        <f t="shared" si="2609"/>
        <v>16</v>
      </c>
      <c r="BH169" s="196">
        <v>554869</v>
      </c>
      <c r="BI169" s="268">
        <f t="shared" si="2719"/>
        <v>554869</v>
      </c>
      <c r="BJ169" s="268">
        <f>ROUND(BI169*(1+BH$188),0)</f>
        <v>721330</v>
      </c>
      <c r="BK169" s="269" t="str">
        <f t="shared" si="2611"/>
        <v>CUMPLE</v>
      </c>
      <c r="BL169" s="268">
        <f>ROUND(BI169*(1+BH$181+BH$182+BH$183+BH$188),0)</f>
        <v>764535</v>
      </c>
      <c r="BM169" s="270">
        <f t="shared" si="2612"/>
        <v>12232560</v>
      </c>
      <c r="BN169" s="266">
        <f t="shared" si="2613"/>
        <v>16</v>
      </c>
      <c r="BO169" s="196">
        <v>532555</v>
      </c>
      <c r="BP169" s="268">
        <f t="shared" si="2720"/>
        <v>532555</v>
      </c>
      <c r="BQ169" s="268">
        <f>ROUND(BP169*(1+BO$188),0)</f>
        <v>692322</v>
      </c>
      <c r="BR169" s="269" t="str">
        <f t="shared" si="2615"/>
        <v>CUMPLE</v>
      </c>
      <c r="BS169" s="268">
        <f>ROUND(BP169*(1+BO$181+BO$182+BO$183+BO$188),0)</f>
        <v>733789</v>
      </c>
      <c r="BT169" s="270">
        <f t="shared" si="2616"/>
        <v>11740624</v>
      </c>
      <c r="BU169" s="266">
        <f t="shared" si="2617"/>
        <v>16</v>
      </c>
      <c r="BV169" s="441">
        <v>557864</v>
      </c>
      <c r="BW169" s="268">
        <f t="shared" si="2721"/>
        <v>557864</v>
      </c>
      <c r="BX169" s="268">
        <f>ROUND(BW169*(1+BV$188),0)</f>
        <v>725223</v>
      </c>
      <c r="BY169" s="269" t="str">
        <f t="shared" si="2619"/>
        <v>CUMPLE</v>
      </c>
      <c r="BZ169" s="268">
        <f>ROUND(BW169*(1+BV$181+BV$182+BV$183+BV$188),0)</f>
        <v>768662</v>
      </c>
      <c r="CA169" s="270">
        <f t="shared" si="2620"/>
        <v>12298592</v>
      </c>
      <c r="CB169" s="266">
        <f t="shared" si="2621"/>
        <v>16</v>
      </c>
      <c r="CC169" s="267">
        <v>544299</v>
      </c>
      <c r="CD169" s="268">
        <f t="shared" si="2722"/>
        <v>544299</v>
      </c>
      <c r="CE169" s="268">
        <f>ROUND(CD169*(1+CC$188),0)</f>
        <v>707589</v>
      </c>
      <c r="CF169" s="269" t="str">
        <f t="shared" si="2623"/>
        <v>CUMPLE</v>
      </c>
      <c r="CG169" s="268">
        <f>ROUND(CD169*(1+CC$181+CC$182+CC$183+CC$188),0)</f>
        <v>749971</v>
      </c>
      <c r="CH169" s="270">
        <f t="shared" si="2624"/>
        <v>11999536</v>
      </c>
      <c r="CI169" s="266">
        <f t="shared" si="2625"/>
        <v>16</v>
      </c>
      <c r="CJ169" s="267">
        <v>561329</v>
      </c>
      <c r="CK169" s="268">
        <f t="shared" si="2723"/>
        <v>561329</v>
      </c>
      <c r="CL169" s="268">
        <f>ROUND(CK169*(1+CJ$188),0)</f>
        <v>729728</v>
      </c>
      <c r="CM169" s="269" t="str">
        <f t="shared" si="2627"/>
        <v>CUMPLE</v>
      </c>
      <c r="CN169" s="268">
        <f>ROUND(CK169*(1+CJ$181+CJ$182+CJ$183+CJ$188),0)</f>
        <v>773436</v>
      </c>
      <c r="CO169" s="270">
        <f t="shared" si="2628"/>
        <v>12374976</v>
      </c>
      <c r="CP169" s="266">
        <f t="shared" si="2629"/>
        <v>16</v>
      </c>
      <c r="CQ169" s="267">
        <v>554400</v>
      </c>
      <c r="CR169" s="268">
        <f t="shared" si="2724"/>
        <v>554400</v>
      </c>
      <c r="CS169" s="268">
        <f>ROUND(CR169*(1+CQ$188),0)</f>
        <v>720720</v>
      </c>
      <c r="CT169" s="269" t="str">
        <f t="shared" si="2631"/>
        <v>CUMPLE</v>
      </c>
      <c r="CU169" s="268">
        <f>ROUND(CR169*(1+CQ$181+CQ$182+CQ$183+CQ$188),0)</f>
        <v>763889</v>
      </c>
      <c r="CV169" s="270">
        <f t="shared" si="2632"/>
        <v>12222224</v>
      </c>
      <c r="CW169" s="266">
        <f t="shared" si="2633"/>
        <v>16</v>
      </c>
      <c r="CX169" s="196">
        <v>557803</v>
      </c>
      <c r="CY169" s="268">
        <f t="shared" si="2725"/>
        <v>557803</v>
      </c>
      <c r="CZ169" s="268">
        <f>ROUND(CY169*(1+CX$188),0)</f>
        <v>725144</v>
      </c>
      <c r="DA169" s="269" t="str">
        <f t="shared" si="2635"/>
        <v>CUMPLE</v>
      </c>
      <c r="DB169" s="268">
        <f>ROUND(CY169*(1+CX$181+CX$182+CX$183+CX$188),0)</f>
        <v>768578</v>
      </c>
      <c r="DC169" s="270">
        <f t="shared" si="2636"/>
        <v>12297248</v>
      </c>
      <c r="DD169" s="266">
        <f t="shared" si="2637"/>
        <v>16</v>
      </c>
      <c r="DE169" s="267">
        <v>541839</v>
      </c>
      <c r="DF169" s="268">
        <f t="shared" si="2726"/>
        <v>541839</v>
      </c>
      <c r="DG169" s="268">
        <f>ROUND(DF169*(1+DE$188),0)</f>
        <v>704391</v>
      </c>
      <c r="DH169" s="269" t="str">
        <f t="shared" si="2639"/>
        <v>CUMPLE</v>
      </c>
      <c r="DI169" s="268">
        <f>ROUND(DF169*(1+DE$181+DE$182+DE$183+DE$188),0)</f>
        <v>746582</v>
      </c>
      <c r="DJ169" s="270">
        <f t="shared" si="2640"/>
        <v>11945312</v>
      </c>
      <c r="DK169" s="266">
        <f t="shared" si="2641"/>
        <v>16</v>
      </c>
      <c r="DL169" s="267">
        <v>556044</v>
      </c>
      <c r="DM169" s="268">
        <f t="shared" si="2727"/>
        <v>556044</v>
      </c>
      <c r="DN169" s="268">
        <f>ROUND(DM169*(1+DL$188),0)</f>
        <v>722857</v>
      </c>
      <c r="DO169" s="269" t="str">
        <f t="shared" si="2643"/>
        <v>CUMPLE</v>
      </c>
      <c r="DP169" s="268">
        <f>ROUND(DM169*(1+DL$181+DL$182+DL$183+DL$188),0)</f>
        <v>766154</v>
      </c>
      <c r="DQ169" s="270">
        <f t="shared" si="2644"/>
        <v>12258464</v>
      </c>
      <c r="DR169" s="356">
        <f t="shared" si="2645"/>
        <v>16</v>
      </c>
      <c r="DS169" s="357"/>
      <c r="DT169" s="358">
        <f t="shared" si="2728"/>
        <v>0</v>
      </c>
      <c r="DU169" s="358">
        <f>ROUND(DT169*(1+DS$188),0)</f>
        <v>0</v>
      </c>
      <c r="DV169" s="359" t="str">
        <f t="shared" si="2647"/>
        <v>CUMPLE</v>
      </c>
      <c r="DW169" s="358">
        <f>ROUND(DT169*(1+DS$181+DS$182+DS$183+DS$188),0)</f>
        <v>0</v>
      </c>
      <c r="DX169" s="360">
        <f t="shared" si="2648"/>
        <v>0</v>
      </c>
      <c r="DY169" s="356">
        <f t="shared" si="2649"/>
        <v>16</v>
      </c>
      <c r="DZ169" s="357"/>
      <c r="EA169" s="358">
        <f t="shared" si="2729"/>
        <v>0</v>
      </c>
      <c r="EB169" s="358">
        <f>ROUND(EA169*(1+DZ$188),0)</f>
        <v>0</v>
      </c>
      <c r="EC169" s="359" t="str">
        <f t="shared" si="2651"/>
        <v>CUMPLE</v>
      </c>
      <c r="ED169" s="358">
        <f>ROUND(EA169*(1+DZ$181+DZ$182+DZ$183+DZ$188),0)</f>
        <v>0</v>
      </c>
      <c r="EE169" s="360">
        <f t="shared" si="2652"/>
        <v>0</v>
      </c>
      <c r="EF169" s="266">
        <f t="shared" si="2653"/>
        <v>16</v>
      </c>
      <c r="EG169" s="267">
        <v>541189</v>
      </c>
      <c r="EH169" s="268">
        <f t="shared" si="2730"/>
        <v>541189</v>
      </c>
      <c r="EI169" s="268">
        <f>ROUND(EH169*(1+EG$188),0)</f>
        <v>703546</v>
      </c>
      <c r="EJ169" s="269" t="str">
        <f t="shared" si="2655"/>
        <v>CUMPLE</v>
      </c>
      <c r="EK169" s="268">
        <f>ROUND(EH169*(1+EG$181+EG$182+EG$183+EG$188),0)</f>
        <v>745686</v>
      </c>
      <c r="EL169" s="270">
        <f t="shared" si="2656"/>
        <v>11930976</v>
      </c>
      <c r="EM169" s="356">
        <f t="shared" si="2657"/>
        <v>16</v>
      </c>
      <c r="EN169" s="357"/>
      <c r="EO169" s="358">
        <f t="shared" si="2731"/>
        <v>0</v>
      </c>
      <c r="EP169" s="358">
        <f>ROUND(EO169*(1+EN$188),0)</f>
        <v>0</v>
      </c>
      <c r="EQ169" s="359" t="str">
        <f t="shared" si="2659"/>
        <v>CUMPLE</v>
      </c>
      <c r="ER169" s="358">
        <f>ROUND(EO169*(1+EN$181+EN$182+EN$183+EN$188),0)</f>
        <v>0</v>
      </c>
      <c r="ES169" s="360">
        <f t="shared" si="2660"/>
        <v>0</v>
      </c>
      <c r="ET169" s="266">
        <f t="shared" si="2661"/>
        <v>16</v>
      </c>
      <c r="EU169" s="267">
        <v>569549</v>
      </c>
      <c r="EV169" s="268">
        <f t="shared" si="2732"/>
        <v>569549</v>
      </c>
      <c r="EW169" s="268">
        <f>ROUND(EV169*(1+EU$188),0)</f>
        <v>740414</v>
      </c>
      <c r="EX169" s="269" t="str">
        <f t="shared" si="2663"/>
        <v>CUMPLE</v>
      </c>
      <c r="EY169" s="268">
        <f>ROUND(EV169*(1+EU$181+EU$182+EU$183+EU$188),0)</f>
        <v>784762</v>
      </c>
      <c r="EZ169" s="270">
        <f t="shared" si="2664"/>
        <v>12556192</v>
      </c>
      <c r="FA169" s="266">
        <f t="shared" si="2665"/>
        <v>16</v>
      </c>
      <c r="FB169" s="196">
        <v>557042</v>
      </c>
      <c r="FC169" s="268">
        <f t="shared" si="2733"/>
        <v>557042</v>
      </c>
      <c r="FD169" s="268">
        <f>ROUND(FC169*(1+FB$188),0)</f>
        <v>724155</v>
      </c>
      <c r="FE169" s="269" t="str">
        <f t="shared" si="2667"/>
        <v>CUMPLE</v>
      </c>
      <c r="FF169" s="268">
        <f>ROUND(FC169*(1+FB$181+FB$182+FB$183+FB$188),0)</f>
        <v>767529</v>
      </c>
      <c r="FG169" s="270">
        <f t="shared" si="2668"/>
        <v>12280464</v>
      </c>
      <c r="FH169" s="266">
        <f t="shared" si="2669"/>
        <v>16</v>
      </c>
      <c r="FI169" s="267">
        <v>547613</v>
      </c>
      <c r="FJ169" s="268">
        <f t="shared" si="2734"/>
        <v>547613</v>
      </c>
      <c r="FK169" s="268">
        <f>ROUND(FJ169*(1+FI$188),0)</f>
        <v>711897</v>
      </c>
      <c r="FL169" s="269" t="str">
        <f t="shared" si="2671"/>
        <v>CUMPLE</v>
      </c>
      <c r="FM169" s="268">
        <f>ROUND(FJ169*(1+FI$181+FI$182+FI$183+FI$188),0)</f>
        <v>754537</v>
      </c>
      <c r="FN169" s="270">
        <f t="shared" si="2672"/>
        <v>12072592</v>
      </c>
      <c r="FO169" s="266">
        <f t="shared" si="2673"/>
        <v>16</v>
      </c>
      <c r="FP169" s="267" t="s">
        <v>948</v>
      </c>
      <c r="FQ169" s="268">
        <f t="shared" si="2735"/>
        <v>543279</v>
      </c>
      <c r="FR169" s="268">
        <f>ROUND(FQ169*(1+FP$188),0)</f>
        <v>706263</v>
      </c>
      <c r="FS169" s="269" t="str">
        <f t="shared" si="2675"/>
        <v>CUMPLE</v>
      </c>
      <c r="FT169" s="268">
        <f>ROUND(FQ169*(1+FP$181+FP$182+FP$183+FP$188),0)</f>
        <v>748566</v>
      </c>
      <c r="FU169" s="270">
        <f t="shared" si="2676"/>
        <v>11977056</v>
      </c>
      <c r="FV169" s="266">
        <f t="shared" si="2677"/>
        <v>16</v>
      </c>
      <c r="FW169" s="267">
        <v>552345</v>
      </c>
      <c r="FX169" s="268">
        <f t="shared" si="2736"/>
        <v>552345</v>
      </c>
      <c r="FY169" s="268">
        <f>ROUND(FX169*(1+FW$188),0)</f>
        <v>718049</v>
      </c>
      <c r="FZ169" s="269" t="str">
        <f t="shared" si="2679"/>
        <v>CUMPLE</v>
      </c>
      <c r="GA169" s="268">
        <f>ROUND(FX169*(1+FW$181+FW$182+FW$183+FW$188),0)</f>
        <v>761057</v>
      </c>
      <c r="GB169" s="270">
        <f t="shared" si="2680"/>
        <v>12176912</v>
      </c>
      <c r="GC169" s="356">
        <f t="shared" si="2681"/>
        <v>16</v>
      </c>
      <c r="GD169" s="357"/>
      <c r="GE169" s="358">
        <f t="shared" si="2737"/>
        <v>0</v>
      </c>
      <c r="GF169" s="358">
        <f>ROUND(GE169*(1+GD$188),0)</f>
        <v>0</v>
      </c>
      <c r="GG169" s="359" t="str">
        <f t="shared" si="2683"/>
        <v>CUMPLE</v>
      </c>
      <c r="GH169" s="358">
        <f>ROUND(GE169*(1+GD$181+GD$182+GD$183+GD$188),0)</f>
        <v>0</v>
      </c>
      <c r="GI169" s="360">
        <f t="shared" si="2684"/>
        <v>0</v>
      </c>
      <c r="GJ169" s="266">
        <f t="shared" si="2685"/>
        <v>16</v>
      </c>
      <c r="GK169" s="196">
        <v>558651</v>
      </c>
      <c r="GL169" s="268">
        <f t="shared" si="2738"/>
        <v>558651</v>
      </c>
      <c r="GM169" s="268">
        <f>ROUND(GL169*(1+GK$188),0)</f>
        <v>726246</v>
      </c>
      <c r="GN169" s="269" t="str">
        <f t="shared" si="2687"/>
        <v>CUMPLE</v>
      </c>
      <c r="GO169" s="268">
        <f>ROUND(GL169*(1+GK$181+GK$182+GK$183+GK$188),0)</f>
        <v>769746</v>
      </c>
      <c r="GP169" s="270">
        <f t="shared" si="2688"/>
        <v>12315936</v>
      </c>
      <c r="GQ169" s="266">
        <f t="shared" si="2689"/>
        <v>16</v>
      </c>
      <c r="GR169" s="407">
        <v>559802</v>
      </c>
      <c r="GS169" s="268">
        <f t="shared" si="2739"/>
        <v>559802</v>
      </c>
      <c r="GT169" s="268">
        <f>ROUND(GS169*(1+GR$188),0)</f>
        <v>727743</v>
      </c>
      <c r="GU169" s="269" t="str">
        <f t="shared" si="2691"/>
        <v>CUMPLE</v>
      </c>
      <c r="GV169" s="268">
        <f>ROUND(GS169*(1+GR$181+GR$182+GR$183+GR$188),0)</f>
        <v>771332</v>
      </c>
      <c r="GW169" s="270">
        <f t="shared" si="2692"/>
        <v>12341312</v>
      </c>
      <c r="GX169" s="356">
        <f t="shared" si="2693"/>
        <v>16</v>
      </c>
      <c r="GY169" s="357"/>
      <c r="GZ169" s="358">
        <f t="shared" si="2740"/>
        <v>0</v>
      </c>
      <c r="HA169" s="358">
        <f>ROUND(GZ169*(1+GY$188),0)</f>
        <v>0</v>
      </c>
      <c r="HB169" s="359" t="str">
        <f t="shared" si="2695"/>
        <v>CUMPLE</v>
      </c>
      <c r="HC169" s="358">
        <f>ROUND(GZ169*(1+GY$181+GY$182+GY$183+GY$188),0)</f>
        <v>0</v>
      </c>
      <c r="HD169" s="360">
        <f t="shared" si="2696"/>
        <v>0</v>
      </c>
      <c r="HE169" s="266">
        <f t="shared" si="2697"/>
        <v>16</v>
      </c>
      <c r="HF169" s="411">
        <v>553936</v>
      </c>
      <c r="HG169" s="268">
        <f t="shared" si="2741"/>
        <v>553936</v>
      </c>
      <c r="HH169" s="268">
        <f>ROUND(HG169*(1+HF$188),0)</f>
        <v>720117</v>
      </c>
      <c r="HI169" s="269" t="str">
        <f t="shared" si="2699"/>
        <v>CUMPLE</v>
      </c>
      <c r="HJ169" s="268">
        <f>ROUND(HG169*(1+HF$181+HF$182+HF$183+HF$188),0)</f>
        <v>763250</v>
      </c>
      <c r="HK169" s="270">
        <f t="shared" si="2700"/>
        <v>12212000</v>
      </c>
      <c r="HL169" s="266">
        <f t="shared" si="2701"/>
        <v>16</v>
      </c>
      <c r="HM169" s="417">
        <v>558569</v>
      </c>
      <c r="HN169" s="268">
        <f t="shared" si="2742"/>
        <v>558569</v>
      </c>
      <c r="HO169" s="268">
        <f>ROUND(HN169*(1+HM$188),0)</f>
        <v>726140</v>
      </c>
      <c r="HP169" s="269" t="str">
        <f t="shared" si="2703"/>
        <v>CUMPLE</v>
      </c>
      <c r="HQ169" s="268">
        <f>ROUND(HN169*(1+HM$181+HM$182+HM$183+HM$188),0)</f>
        <v>769633</v>
      </c>
      <c r="HR169" s="270">
        <f t="shared" si="2704"/>
        <v>12314128</v>
      </c>
      <c r="HS169" s="266">
        <f t="shared" si="2705"/>
        <v>16</v>
      </c>
      <c r="HT169" s="196">
        <v>556356</v>
      </c>
      <c r="HU169" s="268">
        <f t="shared" si="2743"/>
        <v>556356</v>
      </c>
      <c r="HV169" s="268">
        <f>ROUND(HU169*(1+HT$188),0)</f>
        <v>723263</v>
      </c>
      <c r="HW169" s="269" t="str">
        <f t="shared" si="2707"/>
        <v>CUMPLE</v>
      </c>
      <c r="HX169" s="268">
        <f>ROUND(HU169*(1+HT$181+HT$182+HT$183+HT$188),0)</f>
        <v>766584</v>
      </c>
      <c r="HY169" s="270">
        <f t="shared" si="2708"/>
        <v>12265344</v>
      </c>
      <c r="HZ169" s="356">
        <f t="shared" si="2709"/>
        <v>16</v>
      </c>
      <c r="IA169" s="357"/>
      <c r="IB169" s="358">
        <f t="shared" si="2744"/>
        <v>0</v>
      </c>
      <c r="IC169" s="358">
        <f>ROUND(IB169*(1+IA$188),0)</f>
        <v>0</v>
      </c>
      <c r="ID169" s="359" t="str">
        <f t="shared" si="2711"/>
        <v>CUMPLE</v>
      </c>
      <c r="IE169" s="358">
        <f>ROUND(IB169*(1+IA$181+IA$182+IA$183+IA$188),0)</f>
        <v>0</v>
      </c>
      <c r="IF169" s="360">
        <f t="shared" si="2712"/>
        <v>0</v>
      </c>
    </row>
    <row r="170" spans="1:240" ht="30" customHeight="1" x14ac:dyDescent="0.3">
      <c r="A170" s="174"/>
      <c r="B170" s="192">
        <v>12.004</v>
      </c>
      <c r="C170" s="193">
        <v>16803</v>
      </c>
      <c r="D170" s="194" t="s">
        <v>774</v>
      </c>
      <c r="E170" s="193" t="s">
        <v>615</v>
      </c>
      <c r="F170" s="195">
        <v>15</v>
      </c>
      <c r="G170" s="196">
        <v>1117754</v>
      </c>
      <c r="H170" s="197">
        <f t="shared" si="2582"/>
        <v>1453080</v>
      </c>
      <c r="J170" s="356">
        <f t="shared" si="2583"/>
        <v>15</v>
      </c>
      <c r="K170" s="357"/>
      <c r="L170" s="358">
        <f t="shared" si="2579"/>
        <v>0</v>
      </c>
      <c r="M170" s="358">
        <f t="shared" si="2580"/>
        <v>0</v>
      </c>
      <c r="N170" s="359" t="str">
        <f t="shared" si="2584"/>
        <v>CUMPLE</v>
      </c>
      <c r="O170" s="358">
        <f>ROUND(L170*(1+K$181+K$182+K$183+K$188),0)</f>
        <v>0</v>
      </c>
      <c r="P170" s="360">
        <f t="shared" si="2581"/>
        <v>0</v>
      </c>
      <c r="Q170" s="266">
        <f t="shared" si="2585"/>
        <v>15</v>
      </c>
      <c r="R170" s="267">
        <v>1045944</v>
      </c>
      <c r="S170" s="268">
        <f t="shared" si="2713"/>
        <v>1045944</v>
      </c>
      <c r="T170" s="268">
        <f t="shared" ref="T170:T171" si="2745">ROUND(S170*(1+R$188),0)</f>
        <v>1359727</v>
      </c>
      <c r="U170" s="269" t="str">
        <f t="shared" si="2587"/>
        <v>CUMPLE</v>
      </c>
      <c r="V170" s="268">
        <f>ROUND(S170*(1+R$181+R$182+R$183+R$188),0)</f>
        <v>1441171</v>
      </c>
      <c r="W170" s="270">
        <f t="shared" si="2588"/>
        <v>21617565</v>
      </c>
      <c r="X170" s="266">
        <f t="shared" si="2589"/>
        <v>15</v>
      </c>
      <c r="Y170" s="267">
        <v>1117700</v>
      </c>
      <c r="Z170" s="268">
        <f t="shared" si="2714"/>
        <v>1117700</v>
      </c>
      <c r="AA170" s="268">
        <f t="shared" ref="AA170:AA171" si="2746">ROUND(Z170*(1+Y$188),0)</f>
        <v>1453010</v>
      </c>
      <c r="AB170" s="269" t="str">
        <f t="shared" si="2591"/>
        <v>CUMPLE</v>
      </c>
      <c r="AC170" s="268">
        <f>ROUND(Z170*(1+Y$181+Y$182+Y$183+Y$188),0)</f>
        <v>1540041</v>
      </c>
      <c r="AD170" s="270">
        <f t="shared" si="2592"/>
        <v>23100615</v>
      </c>
      <c r="AE170" s="266">
        <f t="shared" si="2593"/>
        <v>15</v>
      </c>
      <c r="AF170" s="267">
        <v>1035040</v>
      </c>
      <c r="AG170" s="268">
        <f t="shared" si="2715"/>
        <v>1035040</v>
      </c>
      <c r="AH170" s="268">
        <f t="shared" ref="AH170:AH171" si="2747">ROUND(AG170*(1+AF$188),0)</f>
        <v>1345552</v>
      </c>
      <c r="AI170" s="269" t="str">
        <f t="shared" si="2595"/>
        <v>CUMPLE</v>
      </c>
      <c r="AJ170" s="268">
        <f>ROUND(AG170*(1+AF$181+AF$182+AF$183+AF$188),0)</f>
        <v>1426146</v>
      </c>
      <c r="AK170" s="270">
        <f t="shared" si="2596"/>
        <v>21392190</v>
      </c>
      <c r="AL170" s="356">
        <f t="shared" si="2597"/>
        <v>15</v>
      </c>
      <c r="AM170" s="357"/>
      <c r="AN170" s="358">
        <f t="shared" si="2716"/>
        <v>0</v>
      </c>
      <c r="AO170" s="358">
        <f t="shared" ref="AO170:AO171" si="2748">ROUND(AN170*(1+AM$188),0)</f>
        <v>0</v>
      </c>
      <c r="AP170" s="359" t="str">
        <f t="shared" si="2599"/>
        <v>CUMPLE</v>
      </c>
      <c r="AQ170" s="358">
        <f>ROUND(AN170*(1+AM$181+AM$182+AM$183+AM$188),0)</f>
        <v>0</v>
      </c>
      <c r="AR170" s="360">
        <f t="shared" si="2600"/>
        <v>0</v>
      </c>
      <c r="AS170" s="266">
        <f t="shared" si="2601"/>
        <v>15</v>
      </c>
      <c r="AT170" s="434">
        <v>1010447</v>
      </c>
      <c r="AU170" s="268">
        <f t="shared" si="2717"/>
        <v>1010447</v>
      </c>
      <c r="AV170" s="268">
        <f t="shared" ref="AV170:AV171" si="2749">ROUND(AU170*(1+AT$188),0)</f>
        <v>1313581</v>
      </c>
      <c r="AW170" s="269" t="str">
        <f t="shared" si="2603"/>
        <v>CUMPLE</v>
      </c>
      <c r="AX170" s="268">
        <f>ROUND(AU170*(1+AT$181+AT$182+AT$183+AT$188),0)</f>
        <v>1392261</v>
      </c>
      <c r="AY170" s="270">
        <f t="shared" si="2604"/>
        <v>20883915</v>
      </c>
      <c r="AZ170" s="266">
        <f t="shared" si="2605"/>
        <v>15</v>
      </c>
      <c r="BA170" s="439">
        <v>1063319</v>
      </c>
      <c r="BB170" s="268">
        <f t="shared" si="2718"/>
        <v>1063319</v>
      </c>
      <c r="BC170" s="268">
        <f t="shared" ref="BC170:BC171" si="2750">ROUND(BB170*(1+BA$188),0)</f>
        <v>1382315</v>
      </c>
      <c r="BD170" s="269" t="str">
        <f t="shared" si="2607"/>
        <v>CUMPLE</v>
      </c>
      <c r="BE170" s="268">
        <f>ROUND(BB170*(1+BA$181+BA$182+BA$183+BA$188),0)</f>
        <v>1465111</v>
      </c>
      <c r="BF170" s="270">
        <f t="shared" si="2608"/>
        <v>21976665</v>
      </c>
      <c r="BG170" s="266">
        <f t="shared" si="2609"/>
        <v>15</v>
      </c>
      <c r="BH170" s="196">
        <v>1056277</v>
      </c>
      <c r="BI170" s="268">
        <f t="shared" si="2719"/>
        <v>1056277</v>
      </c>
      <c r="BJ170" s="268">
        <f t="shared" ref="BJ170:BJ171" si="2751">ROUND(BI170*(1+BH$188),0)</f>
        <v>1373160</v>
      </c>
      <c r="BK170" s="269" t="str">
        <f t="shared" si="2611"/>
        <v>CUMPLE</v>
      </c>
      <c r="BL170" s="268">
        <f>ROUND(BI170*(1+BH$181+BH$182+BH$183+BH$188),0)</f>
        <v>1455408</v>
      </c>
      <c r="BM170" s="270">
        <f t="shared" si="2612"/>
        <v>21831120</v>
      </c>
      <c r="BN170" s="266">
        <f t="shared" si="2613"/>
        <v>15</v>
      </c>
      <c r="BO170" s="196">
        <v>1013800</v>
      </c>
      <c r="BP170" s="268">
        <f t="shared" si="2720"/>
        <v>1013800</v>
      </c>
      <c r="BQ170" s="268">
        <f t="shared" ref="BQ170:BQ171" si="2752">ROUND(BP170*(1+BO$188),0)</f>
        <v>1317940</v>
      </c>
      <c r="BR170" s="269" t="str">
        <f t="shared" si="2615"/>
        <v>CUMPLE</v>
      </c>
      <c r="BS170" s="268">
        <f>ROUND(BP170*(1+BO$181+BO$182+BO$183+BO$188),0)</f>
        <v>1396881</v>
      </c>
      <c r="BT170" s="270">
        <f t="shared" si="2616"/>
        <v>20953215</v>
      </c>
      <c r="BU170" s="266">
        <f t="shared" si="2617"/>
        <v>15</v>
      </c>
      <c r="BV170" s="441">
        <v>1061977</v>
      </c>
      <c r="BW170" s="268">
        <f t="shared" si="2721"/>
        <v>1061977</v>
      </c>
      <c r="BX170" s="268">
        <f t="shared" ref="BX170:BX171" si="2753">ROUND(BW170*(1+BV$188),0)</f>
        <v>1380570</v>
      </c>
      <c r="BY170" s="269" t="str">
        <f t="shared" si="2619"/>
        <v>CUMPLE</v>
      </c>
      <c r="BZ170" s="268">
        <f>ROUND(BW170*(1+BV$181+BV$182+BV$183+BV$188),0)</f>
        <v>1463262</v>
      </c>
      <c r="CA170" s="270">
        <f t="shared" si="2620"/>
        <v>21948930</v>
      </c>
      <c r="CB170" s="266">
        <f t="shared" si="2621"/>
        <v>15</v>
      </c>
      <c r="CC170" s="267">
        <v>1036156</v>
      </c>
      <c r="CD170" s="268">
        <f t="shared" si="2722"/>
        <v>1036156</v>
      </c>
      <c r="CE170" s="268">
        <f t="shared" ref="CE170:CE171" si="2754">ROUND(CD170*(1+CC$188),0)</f>
        <v>1347003</v>
      </c>
      <c r="CF170" s="269" t="str">
        <f t="shared" si="2623"/>
        <v>CUMPLE</v>
      </c>
      <c r="CG170" s="268">
        <f>ROUND(CD170*(1+CC$181+CC$182+CC$183+CC$188),0)</f>
        <v>1427684</v>
      </c>
      <c r="CH170" s="270">
        <f t="shared" si="2624"/>
        <v>21415260</v>
      </c>
      <c r="CI170" s="266">
        <f t="shared" si="2625"/>
        <v>15</v>
      </c>
      <c r="CJ170" s="267">
        <v>1068573</v>
      </c>
      <c r="CK170" s="268">
        <f t="shared" si="2723"/>
        <v>1068573</v>
      </c>
      <c r="CL170" s="268">
        <f t="shared" ref="CL170:CL171" si="2755">ROUND(CK170*(1+CJ$188),0)</f>
        <v>1389145</v>
      </c>
      <c r="CM170" s="269" t="str">
        <f t="shared" si="2627"/>
        <v>CUMPLE</v>
      </c>
      <c r="CN170" s="268">
        <f>ROUND(CK170*(1+CJ$181+CJ$182+CJ$183+CJ$188),0)</f>
        <v>1472350</v>
      </c>
      <c r="CO170" s="270">
        <f t="shared" si="2628"/>
        <v>22085250</v>
      </c>
      <c r="CP170" s="266">
        <f t="shared" si="2629"/>
        <v>15</v>
      </c>
      <c r="CQ170" s="267">
        <v>1055383</v>
      </c>
      <c r="CR170" s="268">
        <f t="shared" si="2724"/>
        <v>1055383</v>
      </c>
      <c r="CS170" s="268">
        <f t="shared" ref="CS170:CS171" si="2756">ROUND(CR170*(1+CQ$188),0)</f>
        <v>1371998</v>
      </c>
      <c r="CT170" s="269" t="str">
        <f t="shared" si="2631"/>
        <v>CUMPLE</v>
      </c>
      <c r="CU170" s="268">
        <f>ROUND(CR170*(1+CQ$181+CQ$182+CQ$183+CQ$188),0)</f>
        <v>1454176</v>
      </c>
      <c r="CV170" s="270">
        <f t="shared" si="2632"/>
        <v>21812640</v>
      </c>
      <c r="CW170" s="266">
        <f t="shared" si="2633"/>
        <v>15</v>
      </c>
      <c r="CX170" s="196">
        <v>1061863</v>
      </c>
      <c r="CY170" s="268">
        <f t="shared" si="2725"/>
        <v>1061863</v>
      </c>
      <c r="CZ170" s="268">
        <f t="shared" ref="CZ170:CZ171" si="2757">ROUND(CY170*(1+CX$188),0)</f>
        <v>1380422</v>
      </c>
      <c r="DA170" s="269" t="str">
        <f t="shared" si="2635"/>
        <v>CUMPLE</v>
      </c>
      <c r="DB170" s="268">
        <f>ROUND(CY170*(1+CX$181+CX$182+CX$183+CX$188),0)</f>
        <v>1463105</v>
      </c>
      <c r="DC170" s="270">
        <f t="shared" si="2636"/>
        <v>21946575</v>
      </c>
      <c r="DD170" s="266">
        <f t="shared" si="2637"/>
        <v>15</v>
      </c>
      <c r="DE170" s="267">
        <v>1031468</v>
      </c>
      <c r="DF170" s="268">
        <f t="shared" si="2726"/>
        <v>1031468</v>
      </c>
      <c r="DG170" s="268">
        <f t="shared" ref="DG170:DG171" si="2758">ROUND(DF170*(1+DE$188),0)</f>
        <v>1340908</v>
      </c>
      <c r="DH170" s="269" t="str">
        <f t="shared" si="2639"/>
        <v>CUMPLE</v>
      </c>
      <c r="DI170" s="268">
        <f>ROUND(DF170*(1+DE$181+DE$182+DE$183+DE$188),0)</f>
        <v>1421225</v>
      </c>
      <c r="DJ170" s="270">
        <f t="shared" si="2640"/>
        <v>21318375</v>
      </c>
      <c r="DK170" s="266">
        <f t="shared" si="2641"/>
        <v>15</v>
      </c>
      <c r="DL170" s="267">
        <v>1058513</v>
      </c>
      <c r="DM170" s="268">
        <f t="shared" si="2727"/>
        <v>1058513</v>
      </c>
      <c r="DN170" s="268">
        <f t="shared" ref="DN170:DN171" si="2759">ROUND(DM170*(1+DL$188),0)</f>
        <v>1376067</v>
      </c>
      <c r="DO170" s="269" t="str">
        <f t="shared" si="2643"/>
        <v>CUMPLE</v>
      </c>
      <c r="DP170" s="268">
        <f>ROUND(DM170*(1+DL$181+DL$182+DL$183+DL$188),0)</f>
        <v>1458489</v>
      </c>
      <c r="DQ170" s="270">
        <f t="shared" si="2644"/>
        <v>21877335</v>
      </c>
      <c r="DR170" s="356">
        <f t="shared" si="2645"/>
        <v>15</v>
      </c>
      <c r="DS170" s="357"/>
      <c r="DT170" s="358">
        <f t="shared" si="2728"/>
        <v>0</v>
      </c>
      <c r="DU170" s="358">
        <f t="shared" ref="DU170:DU171" si="2760">ROUND(DT170*(1+DS$188),0)</f>
        <v>0</v>
      </c>
      <c r="DV170" s="359" t="str">
        <f t="shared" si="2647"/>
        <v>CUMPLE</v>
      </c>
      <c r="DW170" s="358">
        <f>ROUND(DT170*(1+DS$181+DS$182+DS$183+DS$188),0)</f>
        <v>0</v>
      </c>
      <c r="DX170" s="360">
        <f t="shared" si="2648"/>
        <v>0</v>
      </c>
      <c r="DY170" s="356">
        <f t="shared" si="2649"/>
        <v>15</v>
      </c>
      <c r="DZ170" s="357"/>
      <c r="EA170" s="358">
        <f t="shared" si="2729"/>
        <v>0</v>
      </c>
      <c r="EB170" s="358">
        <f t="shared" ref="EB170:EB171" si="2761">ROUND(EA170*(1+DZ$188),0)</f>
        <v>0</v>
      </c>
      <c r="EC170" s="359" t="str">
        <f t="shared" si="2651"/>
        <v>CUMPLE</v>
      </c>
      <c r="ED170" s="358">
        <f>ROUND(EA170*(1+DZ$181+DZ$182+DZ$183+DZ$188),0)</f>
        <v>0</v>
      </c>
      <c r="EE170" s="360">
        <f t="shared" si="2652"/>
        <v>0</v>
      </c>
      <c r="EF170" s="266">
        <f t="shared" si="2653"/>
        <v>15</v>
      </c>
      <c r="EG170" s="267">
        <v>1030234</v>
      </c>
      <c r="EH170" s="268">
        <f t="shared" si="2730"/>
        <v>1030234</v>
      </c>
      <c r="EI170" s="268">
        <f t="shared" ref="EI170:EI171" si="2762">ROUND(EH170*(1+EG$188),0)</f>
        <v>1339304</v>
      </c>
      <c r="EJ170" s="269" t="str">
        <f t="shared" si="2655"/>
        <v>CUMPLE</v>
      </c>
      <c r="EK170" s="268">
        <f>ROUND(EH170*(1+EG$181+EG$182+EG$183+EG$188),0)</f>
        <v>1419524</v>
      </c>
      <c r="EL170" s="270">
        <f t="shared" si="2656"/>
        <v>21292860</v>
      </c>
      <c r="EM170" s="356">
        <f t="shared" si="2657"/>
        <v>15</v>
      </c>
      <c r="EN170" s="357"/>
      <c r="EO170" s="358">
        <f t="shared" si="2731"/>
        <v>0</v>
      </c>
      <c r="EP170" s="358">
        <f t="shared" ref="EP170:EP171" si="2763">ROUND(EO170*(1+EN$188),0)</f>
        <v>0</v>
      </c>
      <c r="EQ170" s="359" t="str">
        <f t="shared" si="2659"/>
        <v>CUMPLE</v>
      </c>
      <c r="ER170" s="358">
        <f>ROUND(EO170*(1+EN$181+EN$182+EN$183+EN$188),0)</f>
        <v>0</v>
      </c>
      <c r="ES170" s="360">
        <f t="shared" si="2660"/>
        <v>0</v>
      </c>
      <c r="ET170" s="266">
        <f t="shared" si="2661"/>
        <v>15</v>
      </c>
      <c r="EU170" s="267">
        <v>1084221</v>
      </c>
      <c r="EV170" s="268">
        <f t="shared" si="2732"/>
        <v>1084221</v>
      </c>
      <c r="EW170" s="268">
        <f t="shared" ref="EW170:EW171" si="2764">ROUND(EV170*(1+EU$188),0)</f>
        <v>1409487</v>
      </c>
      <c r="EX170" s="269" t="str">
        <f t="shared" si="2663"/>
        <v>CUMPLE</v>
      </c>
      <c r="EY170" s="268">
        <f>ROUND(EV170*(1+EU$181+EU$182+EU$183+EU$188),0)</f>
        <v>1493911</v>
      </c>
      <c r="EZ170" s="270">
        <f t="shared" si="2664"/>
        <v>22408665</v>
      </c>
      <c r="FA170" s="266">
        <f t="shared" si="2665"/>
        <v>15</v>
      </c>
      <c r="FB170" s="196">
        <v>1060413</v>
      </c>
      <c r="FC170" s="268">
        <f t="shared" si="2733"/>
        <v>1060413</v>
      </c>
      <c r="FD170" s="268">
        <f t="shared" ref="FD170:FD171" si="2765">ROUND(FC170*(1+FB$188),0)</f>
        <v>1378537</v>
      </c>
      <c r="FE170" s="269" t="str">
        <f t="shared" si="2667"/>
        <v>CUMPLE</v>
      </c>
      <c r="FF170" s="268">
        <f>ROUND(FC170*(1+FB$181+FB$182+FB$183+FB$188),0)</f>
        <v>1461107</v>
      </c>
      <c r="FG170" s="270">
        <f t="shared" si="2668"/>
        <v>21916605</v>
      </c>
      <c r="FH170" s="266">
        <f t="shared" si="2669"/>
        <v>15</v>
      </c>
      <c r="FI170" s="267">
        <v>1042463</v>
      </c>
      <c r="FJ170" s="268">
        <f t="shared" si="2734"/>
        <v>1042463</v>
      </c>
      <c r="FK170" s="268">
        <f t="shared" ref="FK170:FK171" si="2766">ROUND(FJ170*(1+FI$188),0)</f>
        <v>1355202</v>
      </c>
      <c r="FL170" s="269" t="str">
        <f t="shared" si="2671"/>
        <v>CUMPLE</v>
      </c>
      <c r="FM170" s="268">
        <f>ROUND(FJ170*(1+FI$181+FI$182+FI$183+FI$188),0)</f>
        <v>1436374</v>
      </c>
      <c r="FN170" s="270">
        <f t="shared" si="2672"/>
        <v>21545610</v>
      </c>
      <c r="FO170" s="266">
        <f t="shared" si="2673"/>
        <v>15</v>
      </c>
      <c r="FP170" s="267" t="s">
        <v>949</v>
      </c>
      <c r="FQ170" s="268">
        <f t="shared" si="2735"/>
        <v>1034212</v>
      </c>
      <c r="FR170" s="268">
        <f t="shared" ref="FR170:FR171" si="2767">ROUND(FQ170*(1+FP$188),0)</f>
        <v>1344476</v>
      </c>
      <c r="FS170" s="269" t="str">
        <f t="shared" si="2675"/>
        <v>CUMPLE</v>
      </c>
      <c r="FT170" s="268">
        <f>ROUND(FQ170*(1+FP$181+FP$182+FP$183+FP$188),0)</f>
        <v>1425006</v>
      </c>
      <c r="FU170" s="270">
        <f t="shared" si="2676"/>
        <v>21375090</v>
      </c>
      <c r="FV170" s="266">
        <f t="shared" si="2677"/>
        <v>15</v>
      </c>
      <c r="FW170" s="267">
        <v>1051471</v>
      </c>
      <c r="FX170" s="268">
        <f t="shared" si="2736"/>
        <v>1051471</v>
      </c>
      <c r="FY170" s="268">
        <f t="shared" ref="FY170:FY171" si="2768">ROUND(FX170*(1+FW$188),0)</f>
        <v>1366912</v>
      </c>
      <c r="FZ170" s="269" t="str">
        <f t="shared" si="2679"/>
        <v>CUMPLE</v>
      </c>
      <c r="GA170" s="268">
        <f>ROUND(FX170*(1+FW$181+FW$182+FW$183+FW$188),0)</f>
        <v>1448786</v>
      </c>
      <c r="GB170" s="270">
        <f t="shared" si="2680"/>
        <v>21731790</v>
      </c>
      <c r="GC170" s="356">
        <f t="shared" si="2681"/>
        <v>15</v>
      </c>
      <c r="GD170" s="357"/>
      <c r="GE170" s="358">
        <f t="shared" si="2737"/>
        <v>0</v>
      </c>
      <c r="GF170" s="358">
        <f t="shared" ref="GF170:GF171" si="2769">ROUND(GE170*(1+GD$188),0)</f>
        <v>0</v>
      </c>
      <c r="GG170" s="359" t="str">
        <f t="shared" si="2683"/>
        <v>CUMPLE</v>
      </c>
      <c r="GH170" s="358">
        <f>ROUND(GE170*(1+GD$181+GD$182+GD$183+GD$188),0)</f>
        <v>0</v>
      </c>
      <c r="GI170" s="360">
        <f t="shared" si="2684"/>
        <v>0</v>
      </c>
      <c r="GJ170" s="266">
        <f t="shared" si="2685"/>
        <v>15</v>
      </c>
      <c r="GK170" s="196">
        <v>1063476</v>
      </c>
      <c r="GL170" s="268">
        <f t="shared" si="2738"/>
        <v>1063476</v>
      </c>
      <c r="GM170" s="268">
        <f t="shared" ref="GM170:GM171" si="2770">ROUND(GL170*(1+GK$188),0)</f>
        <v>1382519</v>
      </c>
      <c r="GN170" s="269" t="str">
        <f t="shared" si="2687"/>
        <v>CUMPLE</v>
      </c>
      <c r="GO170" s="268">
        <f>ROUND(GL170*(1+GK$181+GK$182+GK$183+GK$188),0)</f>
        <v>1465327</v>
      </c>
      <c r="GP170" s="270">
        <f t="shared" si="2688"/>
        <v>21979905</v>
      </c>
      <c r="GQ170" s="266">
        <f t="shared" si="2689"/>
        <v>15</v>
      </c>
      <c r="GR170" s="407">
        <v>1065667</v>
      </c>
      <c r="GS170" s="268">
        <f t="shared" si="2739"/>
        <v>1065667</v>
      </c>
      <c r="GT170" s="268">
        <f t="shared" ref="GT170:GT171" si="2771">ROUND(GS170*(1+GR$188),0)</f>
        <v>1385367</v>
      </c>
      <c r="GU170" s="269" t="str">
        <f t="shared" si="2691"/>
        <v>CUMPLE</v>
      </c>
      <c r="GV170" s="268">
        <f>ROUND(GS170*(1+GR$181+GR$182+GR$183+GR$188),0)</f>
        <v>1468346</v>
      </c>
      <c r="GW170" s="270">
        <f t="shared" si="2692"/>
        <v>22025190</v>
      </c>
      <c r="GX170" s="356">
        <f t="shared" si="2693"/>
        <v>15</v>
      </c>
      <c r="GY170" s="357"/>
      <c r="GZ170" s="358">
        <f t="shared" si="2740"/>
        <v>0</v>
      </c>
      <c r="HA170" s="358">
        <f t="shared" ref="HA170:HA171" si="2772">ROUND(GZ170*(1+GY$188),0)</f>
        <v>0</v>
      </c>
      <c r="HB170" s="359" t="str">
        <f t="shared" si="2695"/>
        <v>CUMPLE</v>
      </c>
      <c r="HC170" s="358">
        <f>ROUND(GZ170*(1+GY$181+GY$182+GY$183+GY$188),0)</f>
        <v>0</v>
      </c>
      <c r="HD170" s="360">
        <f t="shared" si="2696"/>
        <v>0</v>
      </c>
      <c r="HE170" s="266">
        <f t="shared" si="2697"/>
        <v>15</v>
      </c>
      <c r="HF170" s="411">
        <v>1054500</v>
      </c>
      <c r="HG170" s="268">
        <f t="shared" si="2741"/>
        <v>1054500</v>
      </c>
      <c r="HH170" s="268">
        <f t="shared" ref="HH170:HH171" si="2773">ROUND(HG170*(1+HF$188),0)</f>
        <v>1370850</v>
      </c>
      <c r="HI170" s="269" t="str">
        <f t="shared" si="2699"/>
        <v>CUMPLE</v>
      </c>
      <c r="HJ170" s="268">
        <f>ROUND(HG170*(1+HF$181+HF$182+HF$183+HF$188),0)</f>
        <v>1452960</v>
      </c>
      <c r="HK170" s="270">
        <f t="shared" si="2700"/>
        <v>21794400</v>
      </c>
      <c r="HL170" s="266">
        <f t="shared" si="2701"/>
        <v>15</v>
      </c>
      <c r="HM170" s="417">
        <v>1063319</v>
      </c>
      <c r="HN170" s="268">
        <f t="shared" si="2742"/>
        <v>1063319</v>
      </c>
      <c r="HO170" s="268">
        <f t="shared" ref="HO170:HO171" si="2774">ROUND(HN170*(1+HM$188),0)</f>
        <v>1382315</v>
      </c>
      <c r="HP170" s="269" t="str">
        <f t="shared" si="2703"/>
        <v>CUMPLE</v>
      </c>
      <c r="HQ170" s="268">
        <f>ROUND(HN170*(1+HM$181+HM$182+HM$183+HM$188),0)</f>
        <v>1465111</v>
      </c>
      <c r="HR170" s="270">
        <f t="shared" si="2704"/>
        <v>21976665</v>
      </c>
      <c r="HS170" s="266">
        <f t="shared" si="2705"/>
        <v>15</v>
      </c>
      <c r="HT170" s="196">
        <v>1059106</v>
      </c>
      <c r="HU170" s="268">
        <f t="shared" si="2743"/>
        <v>1059106</v>
      </c>
      <c r="HV170" s="268">
        <f t="shared" ref="HV170:HV171" si="2775">ROUND(HU170*(1+HT$188),0)</f>
        <v>1376838</v>
      </c>
      <c r="HW170" s="269" t="str">
        <f t="shared" si="2707"/>
        <v>CUMPLE</v>
      </c>
      <c r="HX170" s="268">
        <f>ROUND(HU170*(1+HT$181+HT$182+HT$183+HT$188),0)</f>
        <v>1459306</v>
      </c>
      <c r="HY170" s="270">
        <f t="shared" si="2708"/>
        <v>21889590</v>
      </c>
      <c r="HZ170" s="356">
        <f t="shared" si="2709"/>
        <v>15</v>
      </c>
      <c r="IA170" s="357"/>
      <c r="IB170" s="358">
        <f t="shared" si="2744"/>
        <v>0</v>
      </c>
      <c r="IC170" s="358">
        <f t="shared" ref="IC170:IC171" si="2776">ROUND(IB170*(1+IA$188),0)</f>
        <v>0</v>
      </c>
      <c r="ID170" s="359" t="str">
        <f t="shared" si="2711"/>
        <v>CUMPLE</v>
      </c>
      <c r="IE170" s="358">
        <f>ROUND(IB170*(1+IA$181+IA$182+IA$183+IA$188),0)</f>
        <v>0</v>
      </c>
      <c r="IF170" s="360">
        <f t="shared" si="2712"/>
        <v>0</v>
      </c>
    </row>
    <row r="171" spans="1:240" ht="30" customHeight="1" x14ac:dyDescent="0.3">
      <c r="A171" s="174"/>
      <c r="B171" s="192">
        <v>12.005000000000001</v>
      </c>
      <c r="C171" s="193">
        <v>16648</v>
      </c>
      <c r="D171" s="194" t="s">
        <v>775</v>
      </c>
      <c r="E171" s="193" t="s">
        <v>615</v>
      </c>
      <c r="F171" s="195">
        <v>11</v>
      </c>
      <c r="G171" s="196">
        <v>312135</v>
      </c>
      <c r="H171" s="197">
        <f t="shared" si="2582"/>
        <v>405776</v>
      </c>
      <c r="J171" s="356">
        <f t="shared" si="2583"/>
        <v>11</v>
      </c>
      <c r="K171" s="357"/>
      <c r="L171" s="358">
        <f t="shared" si="2579"/>
        <v>0</v>
      </c>
      <c r="M171" s="358">
        <f t="shared" si="2580"/>
        <v>0</v>
      </c>
      <c r="N171" s="359" t="str">
        <f t="shared" si="2584"/>
        <v>CUMPLE</v>
      </c>
      <c r="O171" s="358">
        <f>ROUND(L171*(1+K$181+K$182+K$183+K$188),0)</f>
        <v>0</v>
      </c>
      <c r="P171" s="360">
        <f t="shared" si="2581"/>
        <v>0</v>
      </c>
      <c r="Q171" s="266">
        <f t="shared" si="2585"/>
        <v>11</v>
      </c>
      <c r="R171" s="267">
        <v>292082</v>
      </c>
      <c r="S171" s="268">
        <f t="shared" si="2713"/>
        <v>292082</v>
      </c>
      <c r="T171" s="268">
        <f t="shared" si="2745"/>
        <v>379707</v>
      </c>
      <c r="U171" s="269" t="str">
        <f t="shared" si="2587"/>
        <v>CUMPLE</v>
      </c>
      <c r="V171" s="268">
        <f>ROUND(S171*(1+R$181+R$182+R$183+R$188),0)</f>
        <v>402450</v>
      </c>
      <c r="W171" s="270">
        <f t="shared" si="2588"/>
        <v>4426950</v>
      </c>
      <c r="X171" s="266">
        <f t="shared" si="2589"/>
        <v>11</v>
      </c>
      <c r="Y171" s="267">
        <v>312100</v>
      </c>
      <c r="Z171" s="268">
        <f t="shared" si="2714"/>
        <v>312100</v>
      </c>
      <c r="AA171" s="268">
        <f t="shared" si="2746"/>
        <v>405730</v>
      </c>
      <c r="AB171" s="269" t="str">
        <f t="shared" si="2591"/>
        <v>CUMPLE</v>
      </c>
      <c r="AC171" s="268">
        <f>ROUND(Z171*(1+Y$181+Y$182+Y$183+Y$188),0)</f>
        <v>430032</v>
      </c>
      <c r="AD171" s="270">
        <f t="shared" si="2592"/>
        <v>4730352</v>
      </c>
      <c r="AE171" s="266">
        <f t="shared" si="2593"/>
        <v>11</v>
      </c>
      <c r="AF171" s="267">
        <v>289037</v>
      </c>
      <c r="AG171" s="268">
        <f t="shared" si="2715"/>
        <v>289037</v>
      </c>
      <c r="AH171" s="268">
        <f t="shared" si="2747"/>
        <v>375748</v>
      </c>
      <c r="AI171" s="269" t="str">
        <f t="shared" si="2595"/>
        <v>CUMPLE</v>
      </c>
      <c r="AJ171" s="268">
        <f>ROUND(AG171*(1+AF$181+AF$182+AF$183+AF$188),0)</f>
        <v>398254</v>
      </c>
      <c r="AK171" s="270">
        <f t="shared" si="2596"/>
        <v>4380794</v>
      </c>
      <c r="AL171" s="356">
        <f t="shared" si="2597"/>
        <v>11</v>
      </c>
      <c r="AM171" s="357"/>
      <c r="AN171" s="358">
        <f t="shared" si="2716"/>
        <v>0</v>
      </c>
      <c r="AO171" s="358">
        <f t="shared" si="2748"/>
        <v>0</v>
      </c>
      <c r="AP171" s="359" t="str">
        <f t="shared" si="2599"/>
        <v>CUMPLE</v>
      </c>
      <c r="AQ171" s="358">
        <f>ROUND(AN171*(1+AM$181+AM$182+AM$183+AM$188),0)</f>
        <v>0</v>
      </c>
      <c r="AR171" s="360">
        <f t="shared" si="2600"/>
        <v>0</v>
      </c>
      <c r="AS171" s="266">
        <f t="shared" si="2601"/>
        <v>11</v>
      </c>
      <c r="AT171" s="434">
        <v>282167</v>
      </c>
      <c r="AU171" s="268">
        <f t="shared" si="2717"/>
        <v>282167</v>
      </c>
      <c r="AV171" s="268">
        <f t="shared" si="2749"/>
        <v>366817</v>
      </c>
      <c r="AW171" s="269" t="str">
        <f t="shared" si="2603"/>
        <v>CUMPLE</v>
      </c>
      <c r="AX171" s="268">
        <f>ROUND(AU171*(1+AT$181+AT$182+AT$183+AT$188),0)</f>
        <v>388788</v>
      </c>
      <c r="AY171" s="270">
        <f t="shared" si="2604"/>
        <v>4276668</v>
      </c>
      <c r="AZ171" s="266">
        <f t="shared" si="2605"/>
        <v>11</v>
      </c>
      <c r="BA171" s="439">
        <v>296934</v>
      </c>
      <c r="BB171" s="268">
        <f t="shared" si="2718"/>
        <v>296934</v>
      </c>
      <c r="BC171" s="268">
        <f t="shared" si="2750"/>
        <v>386014</v>
      </c>
      <c r="BD171" s="269" t="str">
        <f t="shared" si="2607"/>
        <v>CUMPLE</v>
      </c>
      <c r="BE171" s="268">
        <f>ROUND(BB171*(1+BA$181+BA$182+BA$183+BA$188),0)</f>
        <v>409135</v>
      </c>
      <c r="BF171" s="270">
        <f t="shared" si="2608"/>
        <v>4500485</v>
      </c>
      <c r="BG171" s="266">
        <f t="shared" si="2609"/>
        <v>11</v>
      </c>
      <c r="BH171" s="196">
        <v>294967</v>
      </c>
      <c r="BI171" s="268">
        <f t="shared" si="2719"/>
        <v>294967</v>
      </c>
      <c r="BJ171" s="268">
        <f t="shared" si="2751"/>
        <v>383457</v>
      </c>
      <c r="BK171" s="269" t="str">
        <f t="shared" si="2611"/>
        <v>CUMPLE</v>
      </c>
      <c r="BL171" s="268">
        <f>ROUND(BI171*(1+BH$181+BH$182+BH$183+BH$188),0)</f>
        <v>406425</v>
      </c>
      <c r="BM171" s="270">
        <f t="shared" si="2612"/>
        <v>4470675</v>
      </c>
      <c r="BN171" s="266">
        <f t="shared" si="2613"/>
        <v>11</v>
      </c>
      <c r="BO171" s="196">
        <v>283103</v>
      </c>
      <c r="BP171" s="268">
        <f t="shared" si="2720"/>
        <v>283103</v>
      </c>
      <c r="BQ171" s="268">
        <f t="shared" si="2752"/>
        <v>368034</v>
      </c>
      <c r="BR171" s="269" t="str">
        <f t="shared" si="2615"/>
        <v>CUMPLE</v>
      </c>
      <c r="BS171" s="268">
        <f>ROUND(BP171*(1+BO$181+BO$182+BO$183+BO$188),0)</f>
        <v>390078</v>
      </c>
      <c r="BT171" s="270">
        <f t="shared" si="2616"/>
        <v>4290858</v>
      </c>
      <c r="BU171" s="266">
        <f t="shared" si="2617"/>
        <v>11</v>
      </c>
      <c r="BV171" s="441">
        <v>296559</v>
      </c>
      <c r="BW171" s="268">
        <f t="shared" si="2721"/>
        <v>296559</v>
      </c>
      <c r="BX171" s="268">
        <f t="shared" si="2753"/>
        <v>385527</v>
      </c>
      <c r="BY171" s="269" t="str">
        <f t="shared" si="2619"/>
        <v>CUMPLE</v>
      </c>
      <c r="BZ171" s="268">
        <f>ROUND(BW171*(1+BV$181+BV$182+BV$183+BV$188),0)</f>
        <v>408619</v>
      </c>
      <c r="CA171" s="270">
        <f t="shared" si="2620"/>
        <v>4494809</v>
      </c>
      <c r="CB171" s="266">
        <f t="shared" si="2621"/>
        <v>11</v>
      </c>
      <c r="CC171" s="267">
        <v>289347</v>
      </c>
      <c r="CD171" s="268">
        <f t="shared" si="2722"/>
        <v>289347</v>
      </c>
      <c r="CE171" s="268">
        <f t="shared" si="2754"/>
        <v>376151</v>
      </c>
      <c r="CF171" s="269" t="str">
        <f t="shared" si="2623"/>
        <v>CUMPLE</v>
      </c>
      <c r="CG171" s="268">
        <f>ROUND(CD171*(1+CC$181+CC$182+CC$183+CC$188),0)</f>
        <v>398681</v>
      </c>
      <c r="CH171" s="270">
        <f t="shared" si="2624"/>
        <v>4385491</v>
      </c>
      <c r="CI171" s="266">
        <f t="shared" si="2625"/>
        <v>11</v>
      </c>
      <c r="CJ171" s="267">
        <v>298401</v>
      </c>
      <c r="CK171" s="268">
        <f t="shared" si="2723"/>
        <v>298401</v>
      </c>
      <c r="CL171" s="268">
        <f t="shared" si="2755"/>
        <v>387921</v>
      </c>
      <c r="CM171" s="269" t="str">
        <f t="shared" si="2627"/>
        <v>CUMPLE</v>
      </c>
      <c r="CN171" s="268">
        <f>ROUND(CK171*(1+CJ$181+CJ$182+CJ$183+CJ$188),0)</f>
        <v>411157</v>
      </c>
      <c r="CO171" s="270">
        <f t="shared" si="2628"/>
        <v>4522727</v>
      </c>
      <c r="CP171" s="266">
        <f t="shared" si="2629"/>
        <v>11</v>
      </c>
      <c r="CQ171" s="267">
        <v>294718</v>
      </c>
      <c r="CR171" s="268">
        <f t="shared" si="2724"/>
        <v>294718</v>
      </c>
      <c r="CS171" s="268">
        <f t="shared" si="2756"/>
        <v>383133</v>
      </c>
      <c r="CT171" s="269" t="str">
        <f t="shared" si="2631"/>
        <v>CUMPLE</v>
      </c>
      <c r="CU171" s="268">
        <f>ROUND(CR171*(1+CQ$181+CQ$182+CQ$183+CQ$188),0)</f>
        <v>406082</v>
      </c>
      <c r="CV171" s="270">
        <f t="shared" si="2632"/>
        <v>4466902</v>
      </c>
      <c r="CW171" s="266">
        <f t="shared" si="2633"/>
        <v>11</v>
      </c>
      <c r="CX171" s="196">
        <v>296525</v>
      </c>
      <c r="CY171" s="268">
        <f t="shared" si="2725"/>
        <v>296525</v>
      </c>
      <c r="CZ171" s="268">
        <f t="shared" si="2757"/>
        <v>385483</v>
      </c>
      <c r="DA171" s="269" t="str">
        <f t="shared" si="2635"/>
        <v>CUMPLE</v>
      </c>
      <c r="DB171" s="268">
        <f>ROUND(CY171*(1+CX$181+CX$182+CX$183+CX$188),0)</f>
        <v>408572</v>
      </c>
      <c r="DC171" s="270">
        <f t="shared" si="2636"/>
        <v>4494292</v>
      </c>
      <c r="DD171" s="266">
        <f t="shared" si="2637"/>
        <v>11</v>
      </c>
      <c r="DE171" s="267">
        <v>288042</v>
      </c>
      <c r="DF171" s="268">
        <f t="shared" si="2726"/>
        <v>288042</v>
      </c>
      <c r="DG171" s="268">
        <f t="shared" si="2758"/>
        <v>374455</v>
      </c>
      <c r="DH171" s="269" t="str">
        <f t="shared" si="2639"/>
        <v>CUMPLE</v>
      </c>
      <c r="DI171" s="268">
        <f>ROUND(DF171*(1+DE$181+DE$182+DE$183+DE$188),0)</f>
        <v>396883</v>
      </c>
      <c r="DJ171" s="270">
        <f t="shared" si="2640"/>
        <v>4365713</v>
      </c>
      <c r="DK171" s="266">
        <f t="shared" si="2641"/>
        <v>11</v>
      </c>
      <c r="DL171" s="267">
        <v>295592</v>
      </c>
      <c r="DM171" s="268">
        <f t="shared" si="2727"/>
        <v>295592</v>
      </c>
      <c r="DN171" s="268">
        <f t="shared" si="2759"/>
        <v>384270</v>
      </c>
      <c r="DO171" s="269" t="str">
        <f t="shared" si="2643"/>
        <v>CUMPLE</v>
      </c>
      <c r="DP171" s="268">
        <f>ROUND(DM171*(1+DL$181+DL$182+DL$183+DL$188),0)</f>
        <v>407286</v>
      </c>
      <c r="DQ171" s="270">
        <f t="shared" si="2644"/>
        <v>4480146</v>
      </c>
      <c r="DR171" s="356">
        <f t="shared" si="2645"/>
        <v>11</v>
      </c>
      <c r="DS171" s="357"/>
      <c r="DT171" s="358">
        <f t="shared" si="2728"/>
        <v>0</v>
      </c>
      <c r="DU171" s="358">
        <f t="shared" si="2760"/>
        <v>0</v>
      </c>
      <c r="DV171" s="359" t="str">
        <f t="shared" si="2647"/>
        <v>CUMPLE</v>
      </c>
      <c r="DW171" s="358">
        <f>ROUND(DT171*(1+DS$181+DS$182+DS$183+DS$188),0)</f>
        <v>0</v>
      </c>
      <c r="DX171" s="360">
        <f t="shared" si="2648"/>
        <v>0</v>
      </c>
      <c r="DY171" s="356">
        <f t="shared" si="2649"/>
        <v>11</v>
      </c>
      <c r="DZ171" s="357"/>
      <c r="EA171" s="358">
        <f t="shared" si="2729"/>
        <v>0</v>
      </c>
      <c r="EB171" s="358">
        <f t="shared" si="2761"/>
        <v>0</v>
      </c>
      <c r="EC171" s="359" t="str">
        <f t="shared" si="2651"/>
        <v>CUMPLE</v>
      </c>
      <c r="ED171" s="358">
        <f>ROUND(EA171*(1+DZ$181+DZ$182+DZ$183+DZ$188),0)</f>
        <v>0</v>
      </c>
      <c r="EE171" s="360">
        <f t="shared" si="2652"/>
        <v>0</v>
      </c>
      <c r="EF171" s="266">
        <f t="shared" si="2653"/>
        <v>11</v>
      </c>
      <c r="EG171" s="267">
        <v>287695</v>
      </c>
      <c r="EH171" s="268">
        <f t="shared" si="2730"/>
        <v>287695</v>
      </c>
      <c r="EI171" s="268">
        <f t="shared" si="2762"/>
        <v>374004</v>
      </c>
      <c r="EJ171" s="269" t="str">
        <f t="shared" si="2655"/>
        <v>CUMPLE</v>
      </c>
      <c r="EK171" s="268">
        <f>ROUND(EH171*(1+EG$181+EG$182+EG$183+EG$188),0)</f>
        <v>396405</v>
      </c>
      <c r="EL171" s="270">
        <f t="shared" si="2656"/>
        <v>4360455</v>
      </c>
      <c r="EM171" s="356">
        <f t="shared" si="2657"/>
        <v>11</v>
      </c>
      <c r="EN171" s="357"/>
      <c r="EO171" s="358">
        <f t="shared" si="2731"/>
        <v>0</v>
      </c>
      <c r="EP171" s="358">
        <f t="shared" si="2763"/>
        <v>0</v>
      </c>
      <c r="EQ171" s="359" t="str">
        <f t="shared" si="2659"/>
        <v>CUMPLE</v>
      </c>
      <c r="ER171" s="358">
        <f>ROUND(EO171*(1+EN$181+EN$182+EN$183+EN$188),0)</f>
        <v>0</v>
      </c>
      <c r="ES171" s="360">
        <f t="shared" si="2660"/>
        <v>0</v>
      </c>
      <c r="ET171" s="266">
        <f t="shared" si="2661"/>
        <v>11</v>
      </c>
      <c r="EU171" s="267">
        <v>302771</v>
      </c>
      <c r="EV171" s="268">
        <f t="shared" si="2732"/>
        <v>302771</v>
      </c>
      <c r="EW171" s="268">
        <f t="shared" si="2764"/>
        <v>393602</v>
      </c>
      <c r="EX171" s="269" t="str">
        <f t="shared" si="2663"/>
        <v>CUMPLE</v>
      </c>
      <c r="EY171" s="268">
        <f>ROUND(EV171*(1+EU$181+EU$182+EU$183+EU$188),0)</f>
        <v>417178</v>
      </c>
      <c r="EZ171" s="270">
        <f t="shared" si="2664"/>
        <v>4588958</v>
      </c>
      <c r="FA171" s="266">
        <f t="shared" si="2665"/>
        <v>11</v>
      </c>
      <c r="FB171" s="196">
        <v>296122</v>
      </c>
      <c r="FC171" s="268">
        <f t="shared" si="2733"/>
        <v>296122</v>
      </c>
      <c r="FD171" s="268">
        <f t="shared" si="2765"/>
        <v>384959</v>
      </c>
      <c r="FE171" s="269" t="str">
        <f t="shared" si="2667"/>
        <v>CUMPLE</v>
      </c>
      <c r="FF171" s="268">
        <f>ROUND(FC171*(1+FB$181+FB$182+FB$183+FB$188),0)</f>
        <v>408016</v>
      </c>
      <c r="FG171" s="270">
        <f t="shared" si="2668"/>
        <v>4488176</v>
      </c>
      <c r="FH171" s="266">
        <f t="shared" si="2669"/>
        <v>11</v>
      </c>
      <c r="FI171" s="267">
        <v>291110</v>
      </c>
      <c r="FJ171" s="268">
        <f t="shared" si="2734"/>
        <v>291110</v>
      </c>
      <c r="FK171" s="268">
        <f t="shared" si="2766"/>
        <v>378443</v>
      </c>
      <c r="FL171" s="269" t="str">
        <f t="shared" si="2671"/>
        <v>CUMPLE</v>
      </c>
      <c r="FM171" s="268">
        <f>ROUND(FJ171*(1+FI$181+FI$182+FI$183+FI$188),0)</f>
        <v>401111</v>
      </c>
      <c r="FN171" s="270">
        <f t="shared" si="2672"/>
        <v>4412221</v>
      </c>
      <c r="FO171" s="266">
        <f t="shared" si="2673"/>
        <v>11</v>
      </c>
      <c r="FP171" s="267" t="s">
        <v>950</v>
      </c>
      <c r="FQ171" s="268">
        <f t="shared" si="2735"/>
        <v>288806</v>
      </c>
      <c r="FR171" s="268">
        <f t="shared" si="2767"/>
        <v>375448</v>
      </c>
      <c r="FS171" s="269" t="str">
        <f t="shared" si="2675"/>
        <v>CUMPLE</v>
      </c>
      <c r="FT171" s="268">
        <f>ROUND(FQ171*(1+FP$181+FP$182+FP$183+FP$188),0)</f>
        <v>397936</v>
      </c>
      <c r="FU171" s="270">
        <f t="shared" si="2676"/>
        <v>4377296</v>
      </c>
      <c r="FV171" s="266">
        <f t="shared" si="2677"/>
        <v>11</v>
      </c>
      <c r="FW171" s="267">
        <v>293625</v>
      </c>
      <c r="FX171" s="268">
        <f t="shared" si="2736"/>
        <v>293625</v>
      </c>
      <c r="FY171" s="268">
        <f t="shared" si="2768"/>
        <v>381713</v>
      </c>
      <c r="FZ171" s="269" t="str">
        <f t="shared" si="2679"/>
        <v>CUMPLE</v>
      </c>
      <c r="GA171" s="268">
        <f>ROUND(FX171*(1+FW$181+FW$182+FW$183+FW$188),0)</f>
        <v>404576</v>
      </c>
      <c r="GB171" s="270">
        <f t="shared" si="2680"/>
        <v>4450336</v>
      </c>
      <c r="GC171" s="356">
        <f t="shared" si="2681"/>
        <v>11</v>
      </c>
      <c r="GD171" s="357"/>
      <c r="GE171" s="358">
        <f t="shared" si="2737"/>
        <v>0</v>
      </c>
      <c r="GF171" s="358">
        <f t="shared" si="2769"/>
        <v>0</v>
      </c>
      <c r="GG171" s="359" t="str">
        <f t="shared" si="2683"/>
        <v>CUMPLE</v>
      </c>
      <c r="GH171" s="358">
        <f>ROUND(GE171*(1+GD$181+GD$182+GD$183+GD$188),0)</f>
        <v>0</v>
      </c>
      <c r="GI171" s="360">
        <f t="shared" si="2684"/>
        <v>0</v>
      </c>
      <c r="GJ171" s="266">
        <f t="shared" si="2685"/>
        <v>11</v>
      </c>
      <c r="GK171" s="196">
        <v>296978</v>
      </c>
      <c r="GL171" s="268">
        <f t="shared" si="2738"/>
        <v>296978</v>
      </c>
      <c r="GM171" s="268">
        <f t="shared" si="2770"/>
        <v>386071</v>
      </c>
      <c r="GN171" s="269" t="str">
        <f t="shared" si="2687"/>
        <v>CUMPLE</v>
      </c>
      <c r="GO171" s="268">
        <f>ROUND(GL171*(1+GK$181+GK$182+GK$183+GK$188),0)</f>
        <v>409196</v>
      </c>
      <c r="GP171" s="270">
        <f t="shared" si="2688"/>
        <v>4501156</v>
      </c>
      <c r="GQ171" s="266">
        <f t="shared" si="2689"/>
        <v>11</v>
      </c>
      <c r="GR171" s="407">
        <v>297590</v>
      </c>
      <c r="GS171" s="268">
        <f t="shared" si="2739"/>
        <v>297590</v>
      </c>
      <c r="GT171" s="268">
        <f t="shared" si="2771"/>
        <v>386867</v>
      </c>
      <c r="GU171" s="269" t="str">
        <f t="shared" si="2691"/>
        <v>CUMPLE</v>
      </c>
      <c r="GV171" s="268">
        <f>ROUND(GS171*(1+GR$181+GR$182+GR$183+GR$188),0)</f>
        <v>410039</v>
      </c>
      <c r="GW171" s="270">
        <f t="shared" si="2692"/>
        <v>4510429</v>
      </c>
      <c r="GX171" s="356">
        <f t="shared" si="2693"/>
        <v>11</v>
      </c>
      <c r="GY171" s="357"/>
      <c r="GZ171" s="358">
        <f t="shared" si="2740"/>
        <v>0</v>
      </c>
      <c r="HA171" s="358">
        <f t="shared" si="2772"/>
        <v>0</v>
      </c>
      <c r="HB171" s="359" t="str">
        <f t="shared" si="2695"/>
        <v>CUMPLE</v>
      </c>
      <c r="HC171" s="358">
        <f>ROUND(GZ171*(1+GY$181+GY$182+GY$183+GY$188),0)</f>
        <v>0</v>
      </c>
      <c r="HD171" s="360">
        <f t="shared" si="2696"/>
        <v>0</v>
      </c>
      <c r="HE171" s="266">
        <f t="shared" si="2697"/>
        <v>11</v>
      </c>
      <c r="HF171" s="411">
        <v>294471</v>
      </c>
      <c r="HG171" s="268">
        <f t="shared" si="2741"/>
        <v>294471</v>
      </c>
      <c r="HH171" s="268">
        <f t="shared" si="2773"/>
        <v>382812</v>
      </c>
      <c r="HI171" s="269" t="str">
        <f t="shared" si="2699"/>
        <v>CUMPLE</v>
      </c>
      <c r="HJ171" s="268">
        <f>ROUND(HG171*(1+HF$181+HF$182+HF$183+HF$188),0)</f>
        <v>405742</v>
      </c>
      <c r="HK171" s="270">
        <f t="shared" si="2700"/>
        <v>4463162</v>
      </c>
      <c r="HL171" s="266">
        <f t="shared" si="2701"/>
        <v>11</v>
      </c>
      <c r="HM171" s="417">
        <v>296934</v>
      </c>
      <c r="HN171" s="268">
        <f t="shared" si="2742"/>
        <v>296934</v>
      </c>
      <c r="HO171" s="268">
        <f t="shared" si="2774"/>
        <v>386014</v>
      </c>
      <c r="HP171" s="269" t="str">
        <f t="shared" si="2703"/>
        <v>CUMPLE</v>
      </c>
      <c r="HQ171" s="268">
        <f>ROUND(HN171*(1+HM$181+HM$182+HM$183+HM$188),0)</f>
        <v>409135</v>
      </c>
      <c r="HR171" s="270">
        <f t="shared" si="2704"/>
        <v>4500485</v>
      </c>
      <c r="HS171" s="266">
        <f t="shared" si="2705"/>
        <v>11</v>
      </c>
      <c r="HT171" s="196">
        <v>295754</v>
      </c>
      <c r="HU171" s="268">
        <f t="shared" si="2743"/>
        <v>295754</v>
      </c>
      <c r="HV171" s="268">
        <f t="shared" si="2775"/>
        <v>384480</v>
      </c>
      <c r="HW171" s="269" t="str">
        <f t="shared" si="2707"/>
        <v>CUMPLE</v>
      </c>
      <c r="HX171" s="268">
        <f>ROUND(HU171*(1+HT$181+HT$182+HT$183+HT$188),0)</f>
        <v>407509</v>
      </c>
      <c r="HY171" s="270">
        <f t="shared" si="2708"/>
        <v>4482599</v>
      </c>
      <c r="HZ171" s="356">
        <f t="shared" si="2709"/>
        <v>11</v>
      </c>
      <c r="IA171" s="357"/>
      <c r="IB171" s="358">
        <f t="shared" si="2744"/>
        <v>0</v>
      </c>
      <c r="IC171" s="358">
        <f t="shared" si="2776"/>
        <v>0</v>
      </c>
      <c r="ID171" s="359" t="str">
        <f t="shared" si="2711"/>
        <v>CUMPLE</v>
      </c>
      <c r="IE171" s="358">
        <f>ROUND(IB171*(1+IA$181+IA$182+IA$183+IA$188),0)</f>
        <v>0</v>
      </c>
      <c r="IF171" s="360">
        <f t="shared" si="2712"/>
        <v>0</v>
      </c>
    </row>
    <row r="172" spans="1:240" ht="30" customHeight="1" thickBot="1" x14ac:dyDescent="0.35">
      <c r="A172" s="174"/>
      <c r="B172" s="208"/>
      <c r="C172" s="209"/>
      <c r="D172" s="210"/>
      <c r="E172" s="211"/>
      <c r="F172" s="212"/>
      <c r="G172" s="213"/>
      <c r="H172" s="214"/>
      <c r="J172" s="368"/>
      <c r="P172" s="369"/>
      <c r="Q172" s="215"/>
      <c r="W172" s="216"/>
      <c r="X172" s="215"/>
      <c r="AD172" s="216"/>
      <c r="AE172" s="215"/>
      <c r="AK172" s="216"/>
      <c r="AL172" s="368"/>
      <c r="AR172" s="369"/>
      <c r="AS172" s="215"/>
      <c r="AY172" s="216"/>
      <c r="AZ172" s="215"/>
      <c r="BF172" s="216"/>
      <c r="BG172" s="215"/>
      <c r="BM172" s="216"/>
      <c r="BN172" s="215"/>
      <c r="BT172" s="216"/>
      <c r="BU172" s="215"/>
      <c r="CA172" s="216"/>
      <c r="CB172" s="215"/>
      <c r="CH172" s="216"/>
      <c r="CI172" s="215"/>
      <c r="CO172" s="216"/>
      <c r="CP172" s="215"/>
      <c r="CV172" s="216"/>
      <c r="CW172" s="215"/>
      <c r="DC172" s="216"/>
      <c r="DD172" s="215"/>
      <c r="DJ172" s="216"/>
      <c r="DK172" s="215"/>
      <c r="DQ172" s="216"/>
      <c r="DR172" s="368"/>
      <c r="DX172" s="369"/>
      <c r="DY172" s="368"/>
      <c r="EE172" s="369"/>
      <c r="EF172" s="215"/>
      <c r="EL172" s="216"/>
      <c r="EM172" s="368"/>
      <c r="ES172" s="369"/>
      <c r="ET172" s="215"/>
      <c r="EZ172" s="216"/>
      <c r="FA172" s="215"/>
      <c r="FG172" s="216"/>
      <c r="FH172" s="215"/>
      <c r="FN172" s="216"/>
      <c r="FO172" s="215"/>
      <c r="FU172" s="216"/>
      <c r="FV172" s="215"/>
      <c r="GB172" s="216"/>
      <c r="GC172" s="368"/>
      <c r="GI172" s="369"/>
      <c r="GJ172" s="215"/>
      <c r="GP172" s="216"/>
      <c r="GQ172" s="215"/>
      <c r="GW172" s="216"/>
      <c r="GX172" s="368"/>
      <c r="HD172" s="369"/>
      <c r="HE172" s="215"/>
      <c r="HK172" s="216"/>
      <c r="HL172" s="215"/>
      <c r="HR172" s="216"/>
      <c r="HS172" s="215"/>
      <c r="HY172" s="216"/>
      <c r="HZ172" s="368"/>
      <c r="IF172" s="369"/>
    </row>
    <row r="173" spans="1:240" s="218" customFormat="1" ht="48" customHeight="1" thickBot="1" x14ac:dyDescent="0.3">
      <c r="A173" s="217"/>
      <c r="B173" s="940" t="s">
        <v>776</v>
      </c>
      <c r="C173" s="941"/>
      <c r="D173" s="941"/>
      <c r="E173" s="941"/>
      <c r="F173" s="941"/>
      <c r="G173" s="941"/>
      <c r="H173" s="942"/>
      <c r="J173" s="872" t="s">
        <v>777</v>
      </c>
      <c r="K173" s="873"/>
      <c r="L173" s="873"/>
      <c r="M173" s="873"/>
      <c r="N173" s="873"/>
      <c r="O173" s="874"/>
      <c r="P173" s="370">
        <f>SUM(P13:P171)+P8</f>
        <v>0</v>
      </c>
      <c r="Q173" s="875" t="s">
        <v>777</v>
      </c>
      <c r="R173" s="876"/>
      <c r="S173" s="876"/>
      <c r="T173" s="876"/>
      <c r="U173" s="876"/>
      <c r="V173" s="877"/>
      <c r="W173" s="291">
        <f>SUM(W13:W171)+W8</f>
        <v>2668358747</v>
      </c>
      <c r="X173" s="875" t="s">
        <v>777</v>
      </c>
      <c r="Y173" s="876"/>
      <c r="Z173" s="876"/>
      <c r="AA173" s="876"/>
      <c r="AB173" s="876"/>
      <c r="AC173" s="877"/>
      <c r="AD173" s="291">
        <f>SUM(AD13:AD171)+AD8</f>
        <v>2739246527</v>
      </c>
      <c r="AE173" s="875" t="s">
        <v>777</v>
      </c>
      <c r="AF173" s="876"/>
      <c r="AG173" s="876"/>
      <c r="AH173" s="876"/>
      <c r="AI173" s="876"/>
      <c r="AJ173" s="877"/>
      <c r="AK173" s="291">
        <f>SUM(AK13:AK171)+AK8</f>
        <v>2640541747</v>
      </c>
      <c r="AL173" s="872" t="s">
        <v>777</v>
      </c>
      <c r="AM173" s="873"/>
      <c r="AN173" s="873"/>
      <c r="AO173" s="873"/>
      <c r="AP173" s="873"/>
      <c r="AQ173" s="874"/>
      <c r="AR173" s="370">
        <f>SUM(AR13:AR171)+AR8</f>
        <v>0</v>
      </c>
      <c r="AS173" s="875" t="s">
        <v>777</v>
      </c>
      <c r="AT173" s="876"/>
      <c r="AU173" s="876"/>
      <c r="AV173" s="876"/>
      <c r="AW173" s="876"/>
      <c r="AX173" s="877"/>
      <c r="AY173" s="291">
        <f>SUM(AY13:AY171)+AY8</f>
        <v>2577705358</v>
      </c>
      <c r="AZ173" s="875" t="s">
        <v>777</v>
      </c>
      <c r="BA173" s="876"/>
      <c r="BB173" s="876"/>
      <c r="BC173" s="876"/>
      <c r="BD173" s="876"/>
      <c r="BE173" s="877"/>
      <c r="BF173" s="291">
        <f>SUM(BF13:BF171)+BF8</f>
        <v>2695794439</v>
      </c>
      <c r="BG173" s="875" t="s">
        <v>777</v>
      </c>
      <c r="BH173" s="876"/>
      <c r="BI173" s="876"/>
      <c r="BJ173" s="876"/>
      <c r="BK173" s="876"/>
      <c r="BL173" s="877"/>
      <c r="BM173" s="291">
        <f>SUM(BM13:BM171)+BM8</f>
        <v>2694681864</v>
      </c>
      <c r="BN173" s="875" t="s">
        <v>777</v>
      </c>
      <c r="BO173" s="876"/>
      <c r="BP173" s="876"/>
      <c r="BQ173" s="876"/>
      <c r="BR173" s="876"/>
      <c r="BS173" s="877"/>
      <c r="BT173" s="291">
        <f>SUM(BT13:BT171)+BT8</f>
        <v>2586258163</v>
      </c>
      <c r="BU173" s="875" t="s">
        <v>777</v>
      </c>
      <c r="BV173" s="876"/>
      <c r="BW173" s="876"/>
      <c r="BX173" s="876"/>
      <c r="BY173" s="876"/>
      <c r="BZ173" s="877"/>
      <c r="CA173" s="291">
        <f>SUM(CA13:CA171)+CA8</f>
        <v>2709255204</v>
      </c>
      <c r="CB173" s="875" t="s">
        <v>777</v>
      </c>
      <c r="CC173" s="876"/>
      <c r="CD173" s="876"/>
      <c r="CE173" s="876"/>
      <c r="CF173" s="876"/>
      <c r="CG173" s="877"/>
      <c r="CH173" s="291">
        <f>SUM(CH13:CH171)+CH8</f>
        <v>2643321787</v>
      </c>
      <c r="CI173" s="875" t="s">
        <v>777</v>
      </c>
      <c r="CJ173" s="876"/>
      <c r="CK173" s="876"/>
      <c r="CL173" s="876"/>
      <c r="CM173" s="876"/>
      <c r="CN173" s="877"/>
      <c r="CO173" s="291">
        <f>SUM(CO13:CO171)+CO8</f>
        <v>2730870946</v>
      </c>
      <c r="CP173" s="875" t="s">
        <v>777</v>
      </c>
      <c r="CQ173" s="876"/>
      <c r="CR173" s="876"/>
      <c r="CS173" s="876"/>
      <c r="CT173" s="876"/>
      <c r="CU173" s="877"/>
      <c r="CV173" s="291">
        <f>SUM(CV13:CV171)+CV8</f>
        <v>2692438820</v>
      </c>
      <c r="CW173" s="875" t="s">
        <v>777</v>
      </c>
      <c r="CX173" s="876"/>
      <c r="CY173" s="876"/>
      <c r="CZ173" s="876"/>
      <c r="DA173" s="876"/>
      <c r="DB173" s="877"/>
      <c r="DC173" s="291">
        <f>SUM(DC13:DC171)+DC8</f>
        <v>2708866739</v>
      </c>
      <c r="DD173" s="875" t="s">
        <v>777</v>
      </c>
      <c r="DE173" s="876"/>
      <c r="DF173" s="876"/>
      <c r="DG173" s="876"/>
      <c r="DH173" s="876"/>
      <c r="DI173" s="877"/>
      <c r="DJ173" s="291">
        <f>SUM(DJ13:DJ171)+DJ8</f>
        <v>2631418604</v>
      </c>
      <c r="DK173" s="875" t="s">
        <v>777</v>
      </c>
      <c r="DL173" s="876"/>
      <c r="DM173" s="876"/>
      <c r="DN173" s="876"/>
      <c r="DO173" s="876"/>
      <c r="DP173" s="877"/>
      <c r="DQ173" s="291">
        <f>SUM(DQ13:DQ171)+DQ8</f>
        <v>2705955582</v>
      </c>
      <c r="DR173" s="872" t="s">
        <v>777</v>
      </c>
      <c r="DS173" s="873"/>
      <c r="DT173" s="873"/>
      <c r="DU173" s="873"/>
      <c r="DV173" s="873"/>
      <c r="DW173" s="874"/>
      <c r="DX173" s="370">
        <f>SUM(DX13:DX171)+DX8</f>
        <v>0</v>
      </c>
      <c r="DY173" s="872" t="s">
        <v>777</v>
      </c>
      <c r="DZ173" s="873"/>
      <c r="EA173" s="873"/>
      <c r="EB173" s="873"/>
      <c r="EC173" s="873"/>
      <c r="ED173" s="874"/>
      <c r="EE173" s="370">
        <f>SUM(EE13:EE171)+EE8</f>
        <v>0</v>
      </c>
      <c r="EF173" s="875" t="s">
        <v>777</v>
      </c>
      <c r="EG173" s="876"/>
      <c r="EH173" s="876"/>
      <c r="EI173" s="876"/>
      <c r="EJ173" s="876"/>
      <c r="EK173" s="877"/>
      <c r="EL173" s="291">
        <f>SUM(EL13:EL171)+EL8</f>
        <v>2628276863</v>
      </c>
      <c r="EM173" s="872" t="s">
        <v>777</v>
      </c>
      <c r="EN173" s="873"/>
      <c r="EO173" s="873"/>
      <c r="EP173" s="873"/>
      <c r="EQ173" s="873"/>
      <c r="ER173" s="874"/>
      <c r="ES173" s="370">
        <f>SUM(ES13:ES171)+ES8</f>
        <v>0</v>
      </c>
      <c r="ET173" s="875" t="s">
        <v>777</v>
      </c>
      <c r="EU173" s="876"/>
      <c r="EV173" s="876"/>
      <c r="EW173" s="876"/>
      <c r="EX173" s="876"/>
      <c r="EY173" s="877"/>
      <c r="EZ173" s="291">
        <f>SUM(EZ13:EZ171)+EZ8</f>
        <v>2685453544</v>
      </c>
      <c r="FA173" s="875" t="s">
        <v>777</v>
      </c>
      <c r="FB173" s="876"/>
      <c r="FC173" s="876"/>
      <c r="FD173" s="876"/>
      <c r="FE173" s="876"/>
      <c r="FF173" s="877"/>
      <c r="FG173" s="291">
        <f>SUM(FG13:FG171)+FG8</f>
        <v>2705267091</v>
      </c>
      <c r="FH173" s="875" t="s">
        <v>777</v>
      </c>
      <c r="FI173" s="876"/>
      <c r="FJ173" s="876"/>
      <c r="FK173" s="876"/>
      <c r="FL173" s="876"/>
      <c r="FM173" s="877"/>
      <c r="FN173" s="291">
        <f>SUM(FN13:FN171)+FN8</f>
        <v>2660153969</v>
      </c>
      <c r="FO173" s="875" t="s">
        <v>777</v>
      </c>
      <c r="FP173" s="876"/>
      <c r="FQ173" s="876"/>
      <c r="FR173" s="876"/>
      <c r="FS173" s="876"/>
      <c r="FT173" s="877"/>
      <c r="FU173" s="291">
        <f>SUM(FU13:FU171)+FU8</f>
        <v>2638977652</v>
      </c>
      <c r="FV173" s="875" t="s">
        <v>777</v>
      </c>
      <c r="FW173" s="876"/>
      <c r="FX173" s="876"/>
      <c r="FY173" s="876"/>
      <c r="FZ173" s="876"/>
      <c r="GA173" s="877"/>
      <c r="GB173" s="291">
        <f>SUM(GB13:GB171)+GB8</f>
        <v>2682455136</v>
      </c>
      <c r="GC173" s="872" t="s">
        <v>777</v>
      </c>
      <c r="GD173" s="873"/>
      <c r="GE173" s="873"/>
      <c r="GF173" s="873"/>
      <c r="GG173" s="873"/>
      <c r="GH173" s="874"/>
      <c r="GI173" s="370">
        <f>SUM(GI13:GI171)+GI8</f>
        <v>0</v>
      </c>
      <c r="GJ173" s="875" t="s">
        <v>777</v>
      </c>
      <c r="GK173" s="876"/>
      <c r="GL173" s="876"/>
      <c r="GM173" s="876"/>
      <c r="GN173" s="876"/>
      <c r="GO173" s="877"/>
      <c r="GP173" s="291">
        <f>SUM(GP13:GP171)+GP8</f>
        <v>2718486368</v>
      </c>
      <c r="GQ173" s="875" t="s">
        <v>777</v>
      </c>
      <c r="GR173" s="876"/>
      <c r="GS173" s="876"/>
      <c r="GT173" s="876"/>
      <c r="GU173" s="876"/>
      <c r="GV173" s="877"/>
      <c r="GW173" s="291">
        <f>SUM(GW13:GW171)+GW8</f>
        <v>2723658221</v>
      </c>
      <c r="GX173" s="872" t="s">
        <v>777</v>
      </c>
      <c r="GY173" s="873"/>
      <c r="GZ173" s="873"/>
      <c r="HA173" s="873"/>
      <c r="HB173" s="873"/>
      <c r="HC173" s="874"/>
      <c r="HD173" s="370">
        <f>SUM(HD13:HD171)+HD8</f>
        <v>0</v>
      </c>
      <c r="HE173" s="875" t="s">
        <v>777</v>
      </c>
      <c r="HF173" s="876"/>
      <c r="HG173" s="876"/>
      <c r="HH173" s="876"/>
      <c r="HI173" s="876"/>
      <c r="HJ173" s="877"/>
      <c r="HK173" s="291">
        <f>SUM(HK13:HK171)+HK8</f>
        <v>2690927791</v>
      </c>
      <c r="HL173" s="875" t="s">
        <v>777</v>
      </c>
      <c r="HM173" s="876"/>
      <c r="HN173" s="876"/>
      <c r="HO173" s="876"/>
      <c r="HP173" s="876"/>
      <c r="HQ173" s="877"/>
      <c r="HR173" s="291">
        <f>SUM(HR13:HR171)+HR8</f>
        <v>2712695254</v>
      </c>
      <c r="HS173" s="875" t="s">
        <v>777</v>
      </c>
      <c r="HT173" s="876"/>
      <c r="HU173" s="876"/>
      <c r="HV173" s="876"/>
      <c r="HW173" s="876"/>
      <c r="HX173" s="877"/>
      <c r="HY173" s="291">
        <f>SUM(HY13:HY171)+HY8</f>
        <v>2702851594</v>
      </c>
      <c r="HZ173" s="872" t="s">
        <v>777</v>
      </c>
      <c r="IA173" s="873"/>
      <c r="IB173" s="873"/>
      <c r="IC173" s="873"/>
      <c r="ID173" s="873"/>
      <c r="IE173" s="874"/>
      <c r="IF173" s="370">
        <f>SUM(IF13:IF171)+IF8</f>
        <v>0</v>
      </c>
    </row>
    <row r="174" spans="1:240" ht="45" customHeight="1" x14ac:dyDescent="0.3">
      <c r="A174" s="174"/>
      <c r="B174" s="936" t="s">
        <v>592</v>
      </c>
      <c r="C174" s="937" t="s">
        <v>593</v>
      </c>
      <c r="D174" s="937" t="s">
        <v>594</v>
      </c>
      <c r="E174" s="937" t="s">
        <v>595</v>
      </c>
      <c r="F174" s="937" t="s">
        <v>596</v>
      </c>
      <c r="G174" s="938" t="s">
        <v>605</v>
      </c>
      <c r="H174" s="939" t="s">
        <v>606</v>
      </c>
      <c r="J174" s="878" t="s">
        <v>596</v>
      </c>
      <c r="K174" s="880" t="s">
        <v>605</v>
      </c>
      <c r="L174" s="835" t="s">
        <v>599</v>
      </c>
      <c r="M174" s="835" t="s">
        <v>606</v>
      </c>
      <c r="N174" s="892" t="s">
        <v>803</v>
      </c>
      <c r="O174" s="835" t="s">
        <v>607</v>
      </c>
      <c r="P174" s="894" t="s">
        <v>601</v>
      </c>
      <c r="Q174" s="849" t="s">
        <v>596</v>
      </c>
      <c r="R174" s="896" t="s">
        <v>605</v>
      </c>
      <c r="S174" s="851" t="s">
        <v>599</v>
      </c>
      <c r="T174" s="851" t="s">
        <v>606</v>
      </c>
      <c r="U174" s="853" t="s">
        <v>803</v>
      </c>
      <c r="V174" s="851" t="s">
        <v>607</v>
      </c>
      <c r="W174" s="847" t="s">
        <v>601</v>
      </c>
      <c r="X174" s="849" t="s">
        <v>596</v>
      </c>
      <c r="Y174" s="896" t="s">
        <v>605</v>
      </c>
      <c r="Z174" s="851" t="s">
        <v>599</v>
      </c>
      <c r="AA174" s="851" t="s">
        <v>606</v>
      </c>
      <c r="AB174" s="853" t="s">
        <v>803</v>
      </c>
      <c r="AC174" s="851" t="s">
        <v>607</v>
      </c>
      <c r="AD174" s="847" t="s">
        <v>601</v>
      </c>
      <c r="AE174" s="849" t="s">
        <v>596</v>
      </c>
      <c r="AF174" s="896" t="s">
        <v>605</v>
      </c>
      <c r="AG174" s="851" t="s">
        <v>599</v>
      </c>
      <c r="AH174" s="851" t="s">
        <v>606</v>
      </c>
      <c r="AI174" s="853" t="s">
        <v>803</v>
      </c>
      <c r="AJ174" s="851" t="s">
        <v>607</v>
      </c>
      <c r="AK174" s="847" t="s">
        <v>601</v>
      </c>
      <c r="AL174" s="878" t="s">
        <v>596</v>
      </c>
      <c r="AM174" s="880" t="s">
        <v>605</v>
      </c>
      <c r="AN174" s="835" t="s">
        <v>599</v>
      </c>
      <c r="AO174" s="835" t="s">
        <v>606</v>
      </c>
      <c r="AP174" s="892" t="s">
        <v>803</v>
      </c>
      <c r="AQ174" s="835" t="s">
        <v>607</v>
      </c>
      <c r="AR174" s="894" t="s">
        <v>601</v>
      </c>
      <c r="AS174" s="849" t="s">
        <v>596</v>
      </c>
      <c r="AT174" s="896" t="s">
        <v>605</v>
      </c>
      <c r="AU174" s="851" t="s">
        <v>599</v>
      </c>
      <c r="AV174" s="851" t="s">
        <v>606</v>
      </c>
      <c r="AW174" s="853" t="s">
        <v>803</v>
      </c>
      <c r="AX174" s="851" t="s">
        <v>607</v>
      </c>
      <c r="AY174" s="847" t="s">
        <v>601</v>
      </c>
      <c r="AZ174" s="849" t="s">
        <v>596</v>
      </c>
      <c r="BA174" s="896" t="s">
        <v>605</v>
      </c>
      <c r="BB174" s="851" t="s">
        <v>599</v>
      </c>
      <c r="BC174" s="851" t="s">
        <v>606</v>
      </c>
      <c r="BD174" s="853" t="s">
        <v>803</v>
      </c>
      <c r="BE174" s="851" t="s">
        <v>607</v>
      </c>
      <c r="BF174" s="847" t="s">
        <v>601</v>
      </c>
      <c r="BG174" s="849" t="s">
        <v>596</v>
      </c>
      <c r="BH174" s="896" t="s">
        <v>605</v>
      </c>
      <c r="BI174" s="851" t="s">
        <v>599</v>
      </c>
      <c r="BJ174" s="851" t="s">
        <v>606</v>
      </c>
      <c r="BK174" s="853" t="s">
        <v>803</v>
      </c>
      <c r="BL174" s="851" t="s">
        <v>607</v>
      </c>
      <c r="BM174" s="847" t="s">
        <v>601</v>
      </c>
      <c r="BN174" s="849" t="s">
        <v>596</v>
      </c>
      <c r="BO174" s="896" t="s">
        <v>605</v>
      </c>
      <c r="BP174" s="851" t="s">
        <v>599</v>
      </c>
      <c r="BQ174" s="851" t="s">
        <v>606</v>
      </c>
      <c r="BR174" s="853" t="s">
        <v>803</v>
      </c>
      <c r="BS174" s="851" t="s">
        <v>607</v>
      </c>
      <c r="BT174" s="847" t="s">
        <v>601</v>
      </c>
      <c r="BU174" s="849" t="s">
        <v>596</v>
      </c>
      <c r="BV174" s="896" t="s">
        <v>605</v>
      </c>
      <c r="BW174" s="851" t="s">
        <v>599</v>
      </c>
      <c r="BX174" s="851" t="s">
        <v>606</v>
      </c>
      <c r="BY174" s="853" t="s">
        <v>803</v>
      </c>
      <c r="BZ174" s="851" t="s">
        <v>607</v>
      </c>
      <c r="CA174" s="847" t="s">
        <v>601</v>
      </c>
      <c r="CB174" s="849" t="s">
        <v>596</v>
      </c>
      <c r="CC174" s="896" t="s">
        <v>605</v>
      </c>
      <c r="CD174" s="851" t="s">
        <v>599</v>
      </c>
      <c r="CE174" s="851" t="s">
        <v>606</v>
      </c>
      <c r="CF174" s="853" t="s">
        <v>803</v>
      </c>
      <c r="CG174" s="851" t="s">
        <v>607</v>
      </c>
      <c r="CH174" s="847" t="s">
        <v>601</v>
      </c>
      <c r="CI174" s="849" t="s">
        <v>596</v>
      </c>
      <c r="CJ174" s="896" t="s">
        <v>605</v>
      </c>
      <c r="CK174" s="851" t="s">
        <v>599</v>
      </c>
      <c r="CL174" s="851" t="s">
        <v>606</v>
      </c>
      <c r="CM174" s="853" t="s">
        <v>803</v>
      </c>
      <c r="CN174" s="851" t="s">
        <v>607</v>
      </c>
      <c r="CO174" s="847" t="s">
        <v>601</v>
      </c>
      <c r="CP174" s="849" t="s">
        <v>596</v>
      </c>
      <c r="CQ174" s="896" t="s">
        <v>605</v>
      </c>
      <c r="CR174" s="851" t="s">
        <v>599</v>
      </c>
      <c r="CS174" s="851" t="s">
        <v>606</v>
      </c>
      <c r="CT174" s="853" t="s">
        <v>803</v>
      </c>
      <c r="CU174" s="851" t="s">
        <v>607</v>
      </c>
      <c r="CV174" s="847" t="s">
        <v>601</v>
      </c>
      <c r="CW174" s="849" t="s">
        <v>596</v>
      </c>
      <c r="CX174" s="896" t="s">
        <v>605</v>
      </c>
      <c r="CY174" s="851" t="s">
        <v>599</v>
      </c>
      <c r="CZ174" s="851" t="s">
        <v>606</v>
      </c>
      <c r="DA174" s="853" t="s">
        <v>803</v>
      </c>
      <c r="DB174" s="851" t="s">
        <v>607</v>
      </c>
      <c r="DC174" s="847" t="s">
        <v>601</v>
      </c>
      <c r="DD174" s="849" t="s">
        <v>596</v>
      </c>
      <c r="DE174" s="896" t="s">
        <v>605</v>
      </c>
      <c r="DF174" s="851" t="s">
        <v>599</v>
      </c>
      <c r="DG174" s="851" t="s">
        <v>606</v>
      </c>
      <c r="DH174" s="853" t="s">
        <v>803</v>
      </c>
      <c r="DI174" s="851" t="s">
        <v>607</v>
      </c>
      <c r="DJ174" s="847" t="s">
        <v>601</v>
      </c>
      <c r="DK174" s="849" t="s">
        <v>596</v>
      </c>
      <c r="DL174" s="896" t="s">
        <v>605</v>
      </c>
      <c r="DM174" s="851" t="s">
        <v>599</v>
      </c>
      <c r="DN174" s="851" t="s">
        <v>606</v>
      </c>
      <c r="DO174" s="853" t="s">
        <v>803</v>
      </c>
      <c r="DP174" s="851" t="s">
        <v>607</v>
      </c>
      <c r="DQ174" s="847" t="s">
        <v>601</v>
      </c>
      <c r="DR174" s="878" t="s">
        <v>596</v>
      </c>
      <c r="DS174" s="880" t="s">
        <v>605</v>
      </c>
      <c r="DT174" s="835" t="s">
        <v>599</v>
      </c>
      <c r="DU174" s="835" t="s">
        <v>606</v>
      </c>
      <c r="DV174" s="892" t="s">
        <v>803</v>
      </c>
      <c r="DW174" s="835" t="s">
        <v>607</v>
      </c>
      <c r="DX174" s="894" t="s">
        <v>601</v>
      </c>
      <c r="DY174" s="878" t="s">
        <v>596</v>
      </c>
      <c r="DZ174" s="880" t="s">
        <v>605</v>
      </c>
      <c r="EA174" s="835" t="s">
        <v>599</v>
      </c>
      <c r="EB174" s="835" t="s">
        <v>606</v>
      </c>
      <c r="EC174" s="892" t="s">
        <v>803</v>
      </c>
      <c r="ED174" s="835" t="s">
        <v>607</v>
      </c>
      <c r="EE174" s="894" t="s">
        <v>601</v>
      </c>
      <c r="EF174" s="849" t="s">
        <v>596</v>
      </c>
      <c r="EG174" s="896" t="s">
        <v>605</v>
      </c>
      <c r="EH174" s="851" t="s">
        <v>599</v>
      </c>
      <c r="EI174" s="851" t="s">
        <v>606</v>
      </c>
      <c r="EJ174" s="853" t="s">
        <v>803</v>
      </c>
      <c r="EK174" s="851" t="s">
        <v>607</v>
      </c>
      <c r="EL174" s="847" t="s">
        <v>601</v>
      </c>
      <c r="EM174" s="878" t="s">
        <v>596</v>
      </c>
      <c r="EN174" s="880" t="s">
        <v>605</v>
      </c>
      <c r="EO174" s="835" t="s">
        <v>599</v>
      </c>
      <c r="EP174" s="835" t="s">
        <v>606</v>
      </c>
      <c r="EQ174" s="892" t="s">
        <v>803</v>
      </c>
      <c r="ER174" s="835" t="s">
        <v>607</v>
      </c>
      <c r="ES174" s="894" t="s">
        <v>601</v>
      </c>
      <c r="ET174" s="849" t="s">
        <v>596</v>
      </c>
      <c r="EU174" s="896" t="s">
        <v>605</v>
      </c>
      <c r="EV174" s="851" t="s">
        <v>599</v>
      </c>
      <c r="EW174" s="851" t="s">
        <v>606</v>
      </c>
      <c r="EX174" s="853" t="s">
        <v>803</v>
      </c>
      <c r="EY174" s="851" t="s">
        <v>607</v>
      </c>
      <c r="EZ174" s="847" t="s">
        <v>601</v>
      </c>
      <c r="FA174" s="849" t="s">
        <v>596</v>
      </c>
      <c r="FB174" s="896" t="s">
        <v>605</v>
      </c>
      <c r="FC174" s="851" t="s">
        <v>599</v>
      </c>
      <c r="FD174" s="851" t="s">
        <v>606</v>
      </c>
      <c r="FE174" s="853" t="s">
        <v>803</v>
      </c>
      <c r="FF174" s="851" t="s">
        <v>607</v>
      </c>
      <c r="FG174" s="847" t="s">
        <v>601</v>
      </c>
      <c r="FH174" s="849" t="s">
        <v>596</v>
      </c>
      <c r="FI174" s="896" t="s">
        <v>605</v>
      </c>
      <c r="FJ174" s="851" t="s">
        <v>599</v>
      </c>
      <c r="FK174" s="851" t="s">
        <v>606</v>
      </c>
      <c r="FL174" s="853" t="s">
        <v>803</v>
      </c>
      <c r="FM174" s="851" t="s">
        <v>607</v>
      </c>
      <c r="FN174" s="847" t="s">
        <v>601</v>
      </c>
      <c r="FO174" s="849" t="s">
        <v>596</v>
      </c>
      <c r="FP174" s="896" t="s">
        <v>605</v>
      </c>
      <c r="FQ174" s="851" t="s">
        <v>599</v>
      </c>
      <c r="FR174" s="851" t="s">
        <v>606</v>
      </c>
      <c r="FS174" s="853" t="s">
        <v>803</v>
      </c>
      <c r="FT174" s="851" t="s">
        <v>607</v>
      </c>
      <c r="FU174" s="847" t="s">
        <v>601</v>
      </c>
      <c r="FV174" s="849" t="s">
        <v>596</v>
      </c>
      <c r="FW174" s="896" t="s">
        <v>605</v>
      </c>
      <c r="FX174" s="851" t="s">
        <v>599</v>
      </c>
      <c r="FY174" s="851" t="s">
        <v>606</v>
      </c>
      <c r="FZ174" s="853" t="s">
        <v>803</v>
      </c>
      <c r="GA174" s="851" t="s">
        <v>607</v>
      </c>
      <c r="GB174" s="847" t="s">
        <v>601</v>
      </c>
      <c r="GC174" s="878" t="s">
        <v>596</v>
      </c>
      <c r="GD174" s="880" t="s">
        <v>605</v>
      </c>
      <c r="GE174" s="835" t="s">
        <v>599</v>
      </c>
      <c r="GF174" s="835" t="s">
        <v>606</v>
      </c>
      <c r="GG174" s="892" t="s">
        <v>803</v>
      </c>
      <c r="GH174" s="835" t="s">
        <v>607</v>
      </c>
      <c r="GI174" s="894" t="s">
        <v>601</v>
      </c>
      <c r="GJ174" s="849" t="s">
        <v>596</v>
      </c>
      <c r="GK174" s="896" t="s">
        <v>605</v>
      </c>
      <c r="GL174" s="851" t="s">
        <v>599</v>
      </c>
      <c r="GM174" s="851" t="s">
        <v>606</v>
      </c>
      <c r="GN174" s="853" t="s">
        <v>803</v>
      </c>
      <c r="GO174" s="851" t="s">
        <v>607</v>
      </c>
      <c r="GP174" s="847" t="s">
        <v>601</v>
      </c>
      <c r="GQ174" s="849" t="s">
        <v>596</v>
      </c>
      <c r="GR174" s="896" t="s">
        <v>605</v>
      </c>
      <c r="GS174" s="851" t="s">
        <v>599</v>
      </c>
      <c r="GT174" s="851" t="s">
        <v>606</v>
      </c>
      <c r="GU174" s="853" t="s">
        <v>803</v>
      </c>
      <c r="GV174" s="851" t="s">
        <v>607</v>
      </c>
      <c r="GW174" s="847" t="s">
        <v>601</v>
      </c>
      <c r="GX174" s="878" t="s">
        <v>596</v>
      </c>
      <c r="GY174" s="880" t="s">
        <v>605</v>
      </c>
      <c r="GZ174" s="835" t="s">
        <v>599</v>
      </c>
      <c r="HA174" s="835" t="s">
        <v>606</v>
      </c>
      <c r="HB174" s="892" t="s">
        <v>803</v>
      </c>
      <c r="HC174" s="835" t="s">
        <v>607</v>
      </c>
      <c r="HD174" s="894" t="s">
        <v>601</v>
      </c>
      <c r="HE174" s="849" t="s">
        <v>596</v>
      </c>
      <c r="HF174" s="896" t="s">
        <v>605</v>
      </c>
      <c r="HG174" s="851" t="s">
        <v>599</v>
      </c>
      <c r="HH174" s="851" t="s">
        <v>606</v>
      </c>
      <c r="HI174" s="853" t="s">
        <v>803</v>
      </c>
      <c r="HJ174" s="851" t="s">
        <v>607</v>
      </c>
      <c r="HK174" s="847" t="s">
        <v>601</v>
      </c>
      <c r="HL174" s="849" t="s">
        <v>596</v>
      </c>
      <c r="HM174" s="896" t="s">
        <v>605</v>
      </c>
      <c r="HN174" s="851" t="s">
        <v>599</v>
      </c>
      <c r="HO174" s="851" t="s">
        <v>606</v>
      </c>
      <c r="HP174" s="853" t="s">
        <v>803</v>
      </c>
      <c r="HQ174" s="851" t="s">
        <v>607</v>
      </c>
      <c r="HR174" s="847" t="s">
        <v>601</v>
      </c>
      <c r="HS174" s="849" t="s">
        <v>596</v>
      </c>
      <c r="HT174" s="896" t="s">
        <v>605</v>
      </c>
      <c r="HU174" s="851" t="s">
        <v>599</v>
      </c>
      <c r="HV174" s="851" t="s">
        <v>606</v>
      </c>
      <c r="HW174" s="853" t="s">
        <v>803</v>
      </c>
      <c r="HX174" s="851" t="s">
        <v>607</v>
      </c>
      <c r="HY174" s="847" t="s">
        <v>601</v>
      </c>
      <c r="HZ174" s="878" t="s">
        <v>596</v>
      </c>
      <c r="IA174" s="880" t="s">
        <v>605</v>
      </c>
      <c r="IB174" s="835" t="s">
        <v>599</v>
      </c>
      <c r="IC174" s="835" t="s">
        <v>606</v>
      </c>
      <c r="ID174" s="892" t="s">
        <v>803</v>
      </c>
      <c r="IE174" s="835" t="s">
        <v>607</v>
      </c>
      <c r="IF174" s="894" t="s">
        <v>601</v>
      </c>
    </row>
    <row r="175" spans="1:240" ht="45" customHeight="1" thickBot="1" x14ac:dyDescent="0.35">
      <c r="A175" s="174"/>
      <c r="B175" s="936"/>
      <c r="C175" s="937"/>
      <c r="D175" s="937"/>
      <c r="E175" s="937"/>
      <c r="F175" s="937"/>
      <c r="G175" s="938"/>
      <c r="H175" s="939"/>
      <c r="J175" s="879"/>
      <c r="K175" s="881"/>
      <c r="L175" s="836"/>
      <c r="M175" s="836"/>
      <c r="N175" s="893"/>
      <c r="O175" s="836"/>
      <c r="P175" s="895"/>
      <c r="Q175" s="850"/>
      <c r="R175" s="897"/>
      <c r="S175" s="852"/>
      <c r="T175" s="852"/>
      <c r="U175" s="854"/>
      <c r="V175" s="852"/>
      <c r="W175" s="848"/>
      <c r="X175" s="850"/>
      <c r="Y175" s="897"/>
      <c r="Z175" s="852"/>
      <c r="AA175" s="852"/>
      <c r="AB175" s="854"/>
      <c r="AC175" s="852"/>
      <c r="AD175" s="848"/>
      <c r="AE175" s="850"/>
      <c r="AF175" s="897"/>
      <c r="AG175" s="852"/>
      <c r="AH175" s="852"/>
      <c r="AI175" s="854"/>
      <c r="AJ175" s="852"/>
      <c r="AK175" s="848"/>
      <c r="AL175" s="879"/>
      <c r="AM175" s="881"/>
      <c r="AN175" s="836"/>
      <c r="AO175" s="836"/>
      <c r="AP175" s="893"/>
      <c r="AQ175" s="836"/>
      <c r="AR175" s="895"/>
      <c r="AS175" s="850"/>
      <c r="AT175" s="897"/>
      <c r="AU175" s="852"/>
      <c r="AV175" s="852"/>
      <c r="AW175" s="854"/>
      <c r="AX175" s="852"/>
      <c r="AY175" s="848"/>
      <c r="AZ175" s="850"/>
      <c r="BA175" s="897"/>
      <c r="BB175" s="852"/>
      <c r="BC175" s="852"/>
      <c r="BD175" s="854"/>
      <c r="BE175" s="852"/>
      <c r="BF175" s="848"/>
      <c r="BG175" s="850"/>
      <c r="BH175" s="897"/>
      <c r="BI175" s="852"/>
      <c r="BJ175" s="852"/>
      <c r="BK175" s="854"/>
      <c r="BL175" s="852"/>
      <c r="BM175" s="848"/>
      <c r="BN175" s="850"/>
      <c r="BO175" s="897"/>
      <c r="BP175" s="852"/>
      <c r="BQ175" s="852"/>
      <c r="BR175" s="854"/>
      <c r="BS175" s="852"/>
      <c r="BT175" s="848"/>
      <c r="BU175" s="850"/>
      <c r="BV175" s="897"/>
      <c r="BW175" s="852"/>
      <c r="BX175" s="852"/>
      <c r="BY175" s="854"/>
      <c r="BZ175" s="852"/>
      <c r="CA175" s="848"/>
      <c r="CB175" s="850"/>
      <c r="CC175" s="897"/>
      <c r="CD175" s="852"/>
      <c r="CE175" s="852"/>
      <c r="CF175" s="854"/>
      <c r="CG175" s="852"/>
      <c r="CH175" s="848"/>
      <c r="CI175" s="850"/>
      <c r="CJ175" s="897"/>
      <c r="CK175" s="852"/>
      <c r="CL175" s="852"/>
      <c r="CM175" s="854"/>
      <c r="CN175" s="852"/>
      <c r="CO175" s="848"/>
      <c r="CP175" s="850"/>
      <c r="CQ175" s="897"/>
      <c r="CR175" s="852"/>
      <c r="CS175" s="852"/>
      <c r="CT175" s="854"/>
      <c r="CU175" s="852"/>
      <c r="CV175" s="848"/>
      <c r="CW175" s="850"/>
      <c r="CX175" s="897"/>
      <c r="CY175" s="852"/>
      <c r="CZ175" s="852"/>
      <c r="DA175" s="854"/>
      <c r="DB175" s="852"/>
      <c r="DC175" s="848"/>
      <c r="DD175" s="850"/>
      <c r="DE175" s="897"/>
      <c r="DF175" s="852"/>
      <c r="DG175" s="852"/>
      <c r="DH175" s="854"/>
      <c r="DI175" s="852"/>
      <c r="DJ175" s="848"/>
      <c r="DK175" s="850"/>
      <c r="DL175" s="897"/>
      <c r="DM175" s="852"/>
      <c r="DN175" s="852"/>
      <c r="DO175" s="854"/>
      <c r="DP175" s="852"/>
      <c r="DQ175" s="848"/>
      <c r="DR175" s="879"/>
      <c r="DS175" s="881"/>
      <c r="DT175" s="836"/>
      <c r="DU175" s="836"/>
      <c r="DV175" s="893"/>
      <c r="DW175" s="836"/>
      <c r="DX175" s="895"/>
      <c r="DY175" s="879"/>
      <c r="DZ175" s="881"/>
      <c r="EA175" s="836"/>
      <c r="EB175" s="836"/>
      <c r="EC175" s="893"/>
      <c r="ED175" s="836"/>
      <c r="EE175" s="895"/>
      <c r="EF175" s="850"/>
      <c r="EG175" s="897"/>
      <c r="EH175" s="852"/>
      <c r="EI175" s="852"/>
      <c r="EJ175" s="854"/>
      <c r="EK175" s="852"/>
      <c r="EL175" s="848"/>
      <c r="EM175" s="879"/>
      <c r="EN175" s="881"/>
      <c r="EO175" s="836"/>
      <c r="EP175" s="836"/>
      <c r="EQ175" s="893"/>
      <c r="ER175" s="836"/>
      <c r="ES175" s="895"/>
      <c r="ET175" s="850"/>
      <c r="EU175" s="897"/>
      <c r="EV175" s="852"/>
      <c r="EW175" s="852"/>
      <c r="EX175" s="854"/>
      <c r="EY175" s="852"/>
      <c r="EZ175" s="848"/>
      <c r="FA175" s="850"/>
      <c r="FB175" s="897"/>
      <c r="FC175" s="852"/>
      <c r="FD175" s="852"/>
      <c r="FE175" s="854"/>
      <c r="FF175" s="852"/>
      <c r="FG175" s="848"/>
      <c r="FH175" s="850"/>
      <c r="FI175" s="897"/>
      <c r="FJ175" s="852"/>
      <c r="FK175" s="852"/>
      <c r="FL175" s="854"/>
      <c r="FM175" s="852"/>
      <c r="FN175" s="848"/>
      <c r="FO175" s="850"/>
      <c r="FP175" s="897"/>
      <c r="FQ175" s="852"/>
      <c r="FR175" s="852"/>
      <c r="FS175" s="854"/>
      <c r="FT175" s="852"/>
      <c r="FU175" s="848"/>
      <c r="FV175" s="850"/>
      <c r="FW175" s="897"/>
      <c r="FX175" s="852"/>
      <c r="FY175" s="852"/>
      <c r="FZ175" s="854"/>
      <c r="GA175" s="852"/>
      <c r="GB175" s="848"/>
      <c r="GC175" s="879"/>
      <c r="GD175" s="881"/>
      <c r="GE175" s="836"/>
      <c r="GF175" s="836"/>
      <c r="GG175" s="893"/>
      <c r="GH175" s="836"/>
      <c r="GI175" s="895"/>
      <c r="GJ175" s="850"/>
      <c r="GK175" s="897"/>
      <c r="GL175" s="852"/>
      <c r="GM175" s="852"/>
      <c r="GN175" s="854"/>
      <c r="GO175" s="852"/>
      <c r="GP175" s="848"/>
      <c r="GQ175" s="850"/>
      <c r="GR175" s="897"/>
      <c r="GS175" s="852"/>
      <c r="GT175" s="852"/>
      <c r="GU175" s="854"/>
      <c r="GV175" s="852"/>
      <c r="GW175" s="848"/>
      <c r="GX175" s="879"/>
      <c r="GY175" s="881"/>
      <c r="GZ175" s="836"/>
      <c r="HA175" s="836"/>
      <c r="HB175" s="893"/>
      <c r="HC175" s="836"/>
      <c r="HD175" s="895"/>
      <c r="HE175" s="850"/>
      <c r="HF175" s="897"/>
      <c r="HG175" s="852"/>
      <c r="HH175" s="852"/>
      <c r="HI175" s="854"/>
      <c r="HJ175" s="852"/>
      <c r="HK175" s="848"/>
      <c r="HL175" s="850"/>
      <c r="HM175" s="897"/>
      <c r="HN175" s="852"/>
      <c r="HO175" s="852"/>
      <c r="HP175" s="854"/>
      <c r="HQ175" s="852"/>
      <c r="HR175" s="848"/>
      <c r="HS175" s="850"/>
      <c r="HT175" s="897"/>
      <c r="HU175" s="852"/>
      <c r="HV175" s="852"/>
      <c r="HW175" s="854"/>
      <c r="HX175" s="852"/>
      <c r="HY175" s="848"/>
      <c r="HZ175" s="879"/>
      <c r="IA175" s="881"/>
      <c r="IB175" s="836"/>
      <c r="IC175" s="836"/>
      <c r="ID175" s="893"/>
      <c r="IE175" s="836"/>
      <c r="IF175" s="895"/>
    </row>
    <row r="176" spans="1:240" s="218" customFormat="1" ht="73.5" customHeight="1" thickBot="1" x14ac:dyDescent="0.3">
      <c r="A176" s="217"/>
      <c r="B176" s="192">
        <v>11.007</v>
      </c>
      <c r="C176" s="193">
        <v>14650</v>
      </c>
      <c r="D176" s="194" t="s">
        <v>778</v>
      </c>
      <c r="E176" s="193" t="s">
        <v>615</v>
      </c>
      <c r="F176" s="195">
        <v>0</v>
      </c>
      <c r="G176" s="196">
        <f>+G114</f>
        <v>458461</v>
      </c>
      <c r="H176" s="197">
        <f>ROUND(G176*(1+$F$188),0)</f>
        <v>595999</v>
      </c>
      <c r="J176" s="371"/>
      <c r="K176" s="372">
        <f>+K114</f>
        <v>0</v>
      </c>
      <c r="L176" s="372">
        <f t="shared" ref="L176" si="2777">ROUND(K176,0)</f>
        <v>0</v>
      </c>
      <c r="M176" s="372">
        <f t="shared" ref="M176" si="2778">ROUND(L176*(1+K$188),0)</f>
        <v>0</v>
      </c>
      <c r="N176" s="373" t="str">
        <f t="shared" ref="N176" si="2779">IF(M176&gt;$H176,"SOBRE PASA","CUMPLE")</f>
        <v>CUMPLE</v>
      </c>
      <c r="O176" s="372">
        <f>ROUND(L176*(1+K$181+K$182+K$183+K$188),0)</f>
        <v>0</v>
      </c>
      <c r="P176" s="374">
        <f t="shared" ref="P176" si="2780">ROUND(O176*J176,0)</f>
        <v>0</v>
      </c>
      <c r="Q176" s="419">
        <v>232</v>
      </c>
      <c r="R176" s="287">
        <f>+R114</f>
        <v>429007</v>
      </c>
      <c r="S176" s="288">
        <f t="shared" ref="S176" si="2781">ROUND(R176,0)</f>
        <v>429007</v>
      </c>
      <c r="T176" s="288">
        <f t="shared" ref="T176" si="2782">ROUND(S176*(1+R$188),0)</f>
        <v>557709</v>
      </c>
      <c r="U176" s="289" t="str">
        <f t="shared" ref="U176" si="2783">IF(T176&gt;$H176,"SOBRE PASA","CUMPLE")</f>
        <v>CUMPLE</v>
      </c>
      <c r="V176" s="288">
        <f>ROUND(S176*(1+R$181+R$182+R$183+R$188),0)</f>
        <v>591114</v>
      </c>
      <c r="W176" s="290">
        <f t="shared" ref="W176" si="2784">ROUND(V176*Q176,0)</f>
        <v>137138448</v>
      </c>
      <c r="X176" s="419">
        <v>245</v>
      </c>
      <c r="Y176" s="287">
        <f>+Y114</f>
        <v>458400</v>
      </c>
      <c r="Z176" s="288">
        <f t="shared" ref="Z176" si="2785">ROUND(Y176,0)</f>
        <v>458400</v>
      </c>
      <c r="AA176" s="288">
        <f t="shared" ref="AA176" si="2786">ROUND(Z176*(1+Y$188),0)</f>
        <v>595920</v>
      </c>
      <c r="AB176" s="289" t="str">
        <f t="shared" ref="AB176" si="2787">IF(AA176&gt;$H176,"SOBRE PASA","CUMPLE")</f>
        <v>CUMPLE</v>
      </c>
      <c r="AC176" s="288">
        <f>ROUND(Z176*(1+Y$181+Y$182+Y$183+Y$188),0)</f>
        <v>631614</v>
      </c>
      <c r="AD176" s="290">
        <f t="shared" ref="AD176" si="2788">ROUND(AC176*X176,0)</f>
        <v>154745430</v>
      </c>
      <c r="AE176" s="419">
        <v>282.40700124539404</v>
      </c>
      <c r="AF176" s="287">
        <f>+AF114</f>
        <v>424535</v>
      </c>
      <c r="AG176" s="288">
        <f t="shared" ref="AG176" si="2789">ROUND(AF176,0)</f>
        <v>424535</v>
      </c>
      <c r="AH176" s="288">
        <f t="shared" ref="AH176" si="2790">ROUND(AG176*(1+AF$188),0)</f>
        <v>551896</v>
      </c>
      <c r="AI176" s="289" t="str">
        <f t="shared" ref="AI176" si="2791">IF(AH176&gt;$H176,"SOBRE PASA","CUMPLE")</f>
        <v>CUMPLE</v>
      </c>
      <c r="AJ176" s="288">
        <f>ROUND(AG176*(1+AF$181+AF$182+AF$183+AF$188),0)</f>
        <v>584952</v>
      </c>
      <c r="AK176" s="290">
        <f t="shared" ref="AK176" si="2792">ROUND(AJ176*AE176,0)</f>
        <v>165194540</v>
      </c>
      <c r="AL176" s="371"/>
      <c r="AM176" s="372">
        <f>+AM114</f>
        <v>0</v>
      </c>
      <c r="AN176" s="372">
        <f t="shared" ref="AN176" si="2793">ROUND(AM176,0)</f>
        <v>0</v>
      </c>
      <c r="AO176" s="372">
        <f t="shared" ref="AO176" si="2794">ROUND(AN176*(1+AM$188),0)</f>
        <v>0</v>
      </c>
      <c r="AP176" s="373" t="str">
        <f t="shared" ref="AP176" si="2795">IF(AO176&gt;$H176,"SOBRE PASA","CUMPLE")</f>
        <v>CUMPLE</v>
      </c>
      <c r="AQ176" s="372">
        <f>ROUND(AN176*(1+AM$181+AM$182+AM$183+AM$188),0)</f>
        <v>0</v>
      </c>
      <c r="AR176" s="374">
        <f t="shared" ref="AR176" si="2796">ROUND(AQ176*AL176,0)</f>
        <v>0</v>
      </c>
      <c r="AS176" s="193">
        <v>479.55573099999998</v>
      </c>
      <c r="AT176" s="287">
        <f>+AT114</f>
        <v>414446</v>
      </c>
      <c r="AU176" s="288">
        <f t="shared" ref="AU176" si="2797">ROUND(AT176,0)</f>
        <v>414446</v>
      </c>
      <c r="AV176" s="288">
        <f t="shared" ref="AV176" si="2798">ROUND(AU176*(1+AT$188),0)</f>
        <v>538780</v>
      </c>
      <c r="AW176" s="289" t="str">
        <f t="shared" ref="AW176" si="2799">IF(AV176&gt;$H176,"SOBRE PASA","CUMPLE")</f>
        <v>CUMPLE</v>
      </c>
      <c r="AX176" s="288">
        <f>ROUND(AU176*(1+AT$181+AT$182+AT$183+AT$188),0)</f>
        <v>571051</v>
      </c>
      <c r="AY176" s="290">
        <f t="shared" ref="AY176" si="2800">ROUND(AX176*AS176,0)</f>
        <v>273850780</v>
      </c>
      <c r="AZ176" s="432">
        <v>336.96</v>
      </c>
      <c r="BA176" s="287">
        <f>+BA114</f>
        <v>436134</v>
      </c>
      <c r="BB176" s="288">
        <f t="shared" ref="BB176" si="2801">ROUND(BA176,0)</f>
        <v>436134</v>
      </c>
      <c r="BC176" s="288">
        <f t="shared" ref="BC176" si="2802">ROUND(BB176*(1+BA$188),0)</f>
        <v>566974</v>
      </c>
      <c r="BD176" s="289" t="str">
        <f t="shared" ref="BD176" si="2803">IF(BC176&gt;$H176,"SOBRE PASA","CUMPLE")</f>
        <v>CUMPLE</v>
      </c>
      <c r="BE176" s="288">
        <f>ROUND(BB176*(1+BA$181+BA$182+BA$183+BA$188),0)</f>
        <v>600934</v>
      </c>
      <c r="BF176" s="290">
        <f t="shared" ref="BF176" si="2804">ROUND(BE176*AZ176,0)</f>
        <v>202490721</v>
      </c>
      <c r="BG176" s="443">
        <v>262.79122699999999</v>
      </c>
      <c r="BH176" s="287">
        <f>+BH114</f>
        <v>433245</v>
      </c>
      <c r="BI176" s="288">
        <f t="shared" ref="BI176" si="2805">ROUND(BH176,0)</f>
        <v>433245</v>
      </c>
      <c r="BJ176" s="288">
        <f t="shared" ref="BJ176" si="2806">ROUND(BI176*(1+BH$188),0)</f>
        <v>563219</v>
      </c>
      <c r="BK176" s="289" t="str">
        <f t="shared" ref="BK176" si="2807">IF(BJ176&gt;$H176,"SOBRE PASA","CUMPLE")</f>
        <v>CUMPLE</v>
      </c>
      <c r="BL176" s="288">
        <f>ROUND(BI176*(1+BH$181+BH$182+BH$183+BH$188),0)</f>
        <v>596954</v>
      </c>
      <c r="BM176" s="290">
        <f t="shared" ref="BM176" si="2808">ROUND(BL176*BG176,0)</f>
        <v>156874274</v>
      </c>
      <c r="BN176" s="429">
        <v>463.04184800000002</v>
      </c>
      <c r="BO176" s="287">
        <f>+BO114</f>
        <v>415821</v>
      </c>
      <c r="BP176" s="288">
        <f t="shared" ref="BP176" si="2809">ROUND(BO176,0)</f>
        <v>415821</v>
      </c>
      <c r="BQ176" s="288">
        <f t="shared" ref="BQ176" si="2810">ROUND(BP176*(1+BO$188),0)</f>
        <v>540567</v>
      </c>
      <c r="BR176" s="289" t="str">
        <f t="shared" ref="BR176" si="2811">IF(BQ176&gt;$H176,"SOBRE PASA","CUMPLE")</f>
        <v>CUMPLE</v>
      </c>
      <c r="BS176" s="288">
        <f>ROUND(BP176*(1+BO$181+BO$182+BO$183+BO$188),0)</f>
        <v>572946</v>
      </c>
      <c r="BT176" s="290">
        <f t="shared" ref="BT176" si="2812">ROUND(BS176*BN176,0)</f>
        <v>265297975</v>
      </c>
      <c r="BU176" s="418">
        <v>237.09908110134543</v>
      </c>
      <c r="BV176" s="287">
        <f>+BV114</f>
        <v>435583</v>
      </c>
      <c r="BW176" s="288">
        <f t="shared" ref="BW176" si="2813">ROUND(BV176,0)</f>
        <v>435583</v>
      </c>
      <c r="BX176" s="288">
        <f t="shared" ref="BX176" si="2814">ROUND(BW176*(1+BV$188),0)</f>
        <v>566258</v>
      </c>
      <c r="BY176" s="289" t="str">
        <f t="shared" ref="BY176" si="2815">IF(BX176&gt;$H176,"SOBRE PASA","CUMPLE")</f>
        <v>CUMPLE</v>
      </c>
      <c r="BZ176" s="288">
        <f>ROUND(BW176*(1+BV$181+BV$182+BV$183+BV$188),0)</f>
        <v>600175</v>
      </c>
      <c r="CA176" s="290">
        <f t="shared" ref="CA176" si="2816">ROUND(BZ176*BU176,0)</f>
        <v>142300941</v>
      </c>
      <c r="CB176" s="419">
        <v>355.60298369999998</v>
      </c>
      <c r="CC176" s="287">
        <f>+CC114</f>
        <v>424991</v>
      </c>
      <c r="CD176" s="288">
        <f t="shared" ref="CD176" si="2817">ROUND(CC176,0)</f>
        <v>424991</v>
      </c>
      <c r="CE176" s="288">
        <f t="shared" ref="CE176" si="2818">ROUND(CD176*(1+CC$188),0)</f>
        <v>552488</v>
      </c>
      <c r="CF176" s="289" t="str">
        <f t="shared" ref="CF176" si="2819">IF(CE176&gt;$H176,"SOBRE PASA","CUMPLE")</f>
        <v>CUMPLE</v>
      </c>
      <c r="CG176" s="288">
        <f>ROUND(CD176*(1+CC$181+CC$182+CC$183+CC$188),0)</f>
        <v>585581</v>
      </c>
      <c r="CH176" s="290">
        <f t="shared" ref="CH176" si="2820">ROUND(CG176*CB176,0)</f>
        <v>208234351</v>
      </c>
      <c r="CI176" s="419">
        <v>199.84365038756283</v>
      </c>
      <c r="CJ176" s="287">
        <f>+CJ114</f>
        <v>438289</v>
      </c>
      <c r="CK176" s="288">
        <f t="shared" ref="CK176" si="2821">ROUND(CJ176,0)</f>
        <v>438289</v>
      </c>
      <c r="CL176" s="288">
        <f t="shared" ref="CL176" si="2822">ROUND(CK176*(1+CJ$188),0)</f>
        <v>569776</v>
      </c>
      <c r="CM176" s="289" t="str">
        <f t="shared" ref="CM176" si="2823">IF(CL176&gt;$H176,"SOBRE PASA","CUMPLE")</f>
        <v>CUMPLE</v>
      </c>
      <c r="CN176" s="288">
        <f>ROUND(CK176*(1+CJ$181+CJ$182+CJ$183+CJ$188),0)</f>
        <v>603904</v>
      </c>
      <c r="CO176" s="290">
        <f t="shared" ref="CO176" si="2824">ROUND(CN176*CI176,0)</f>
        <v>120686380</v>
      </c>
      <c r="CP176" s="419">
        <v>266.77416111523098</v>
      </c>
      <c r="CQ176" s="287">
        <f>+CQ114</f>
        <v>432879</v>
      </c>
      <c r="CR176" s="288">
        <f t="shared" ref="CR176" si="2825">ROUND(CQ176,0)</f>
        <v>432879</v>
      </c>
      <c r="CS176" s="288">
        <f t="shared" ref="CS176" si="2826">ROUND(CR176*(1+CQ$188),0)</f>
        <v>562743</v>
      </c>
      <c r="CT176" s="289" t="str">
        <f t="shared" ref="CT176" si="2827">IF(CS176&gt;$H176,"SOBRE PASA","CUMPLE")</f>
        <v>CUMPLE</v>
      </c>
      <c r="CU176" s="288">
        <f>ROUND(CR176*(1+CQ$181+CQ$182+CQ$183+CQ$188),0)</f>
        <v>596449</v>
      </c>
      <c r="CV176" s="290">
        <f t="shared" ref="CV176" si="2828">ROUND(CU176*CP176,0)</f>
        <v>159117182</v>
      </c>
      <c r="CW176" s="444">
        <v>237.772469</v>
      </c>
      <c r="CX176" s="287">
        <f>+CX114</f>
        <v>435535</v>
      </c>
      <c r="CY176" s="288">
        <f t="shared" ref="CY176" si="2829">ROUND(CX176,0)</f>
        <v>435535</v>
      </c>
      <c r="CZ176" s="288">
        <f t="shared" ref="CZ176" si="2830">ROUND(CY176*(1+CX$188),0)</f>
        <v>566196</v>
      </c>
      <c r="DA176" s="289" t="str">
        <f t="shared" ref="DA176" si="2831">IF(CZ176&gt;$H176,"SOBRE PASA","CUMPLE")</f>
        <v>CUMPLE</v>
      </c>
      <c r="DB176" s="288">
        <f>ROUND(CY176*(1+CX$181+CX$182+CX$183+CX$188),0)</f>
        <v>600109</v>
      </c>
      <c r="DC176" s="290">
        <f t="shared" ref="DC176" si="2832">ROUND(DB176*CW176,0)</f>
        <v>142689399</v>
      </c>
      <c r="DD176" s="419">
        <v>299</v>
      </c>
      <c r="DE176" s="287">
        <f>+DE114</f>
        <v>423108</v>
      </c>
      <c r="DF176" s="288">
        <f t="shared" ref="DF176" si="2833">ROUND(DE176,0)</f>
        <v>423108</v>
      </c>
      <c r="DG176" s="288">
        <f t="shared" ref="DG176" si="2834">ROUND(DF176*(1+DE$188),0)</f>
        <v>550040</v>
      </c>
      <c r="DH176" s="289" t="str">
        <f t="shared" ref="DH176" si="2835">IF(DG176&gt;$H176,"SOBRE PASA","CUMPLE")</f>
        <v>CUMPLE</v>
      </c>
      <c r="DI176" s="288">
        <f>ROUND(DF176*(1+DE$181+DE$182+DE$183+DE$188),0)</f>
        <v>582986</v>
      </c>
      <c r="DJ176" s="290">
        <f t="shared" ref="DJ176" si="2836">ROUND(DI176*DD176,0)</f>
        <v>174312814</v>
      </c>
      <c r="DK176" s="419">
        <v>167</v>
      </c>
      <c r="DL176" s="287">
        <f>+DL114</f>
        <v>434163</v>
      </c>
      <c r="DM176" s="288">
        <f t="shared" ref="DM176" si="2837">ROUND(DL176,0)</f>
        <v>434163</v>
      </c>
      <c r="DN176" s="288">
        <f t="shared" ref="DN176" si="2838">ROUND(DM176*(1+DL$188),0)</f>
        <v>564412</v>
      </c>
      <c r="DO176" s="289" t="str">
        <f t="shared" ref="DO176" si="2839">IF(DN176&gt;$H176,"SOBRE PASA","CUMPLE")</f>
        <v>CUMPLE</v>
      </c>
      <c r="DP176" s="288">
        <f>ROUND(DM176*(1+DL$181+DL$182+DL$183+DL$188),0)</f>
        <v>598218</v>
      </c>
      <c r="DQ176" s="290">
        <f t="shared" ref="DQ176" si="2840">ROUND(DP176*DK176,0)</f>
        <v>99902406</v>
      </c>
      <c r="DR176" s="371"/>
      <c r="DS176" s="372">
        <f>+DS114</f>
        <v>0</v>
      </c>
      <c r="DT176" s="372">
        <f t="shared" ref="DT176" si="2841">ROUND(DS176,0)</f>
        <v>0</v>
      </c>
      <c r="DU176" s="372">
        <f t="shared" ref="DU176" si="2842">ROUND(DT176*(1+DS$188),0)</f>
        <v>0</v>
      </c>
      <c r="DV176" s="373" t="str">
        <f t="shared" ref="DV176" si="2843">IF(DU176&gt;$H176,"SOBRE PASA","CUMPLE")</f>
        <v>CUMPLE</v>
      </c>
      <c r="DW176" s="372">
        <f>ROUND(DT176*(1+DS$181+DS$182+DS$183+DS$188),0)</f>
        <v>0</v>
      </c>
      <c r="DX176" s="374">
        <f t="shared" ref="DX176" si="2844">ROUND(DW176*DR176,0)</f>
        <v>0</v>
      </c>
      <c r="DY176" s="371"/>
      <c r="DZ176" s="372">
        <f>+DZ114</f>
        <v>0</v>
      </c>
      <c r="EA176" s="372">
        <f t="shared" ref="EA176" si="2845">ROUND(DZ176,0)</f>
        <v>0</v>
      </c>
      <c r="EB176" s="372">
        <f t="shared" ref="EB176" si="2846">ROUND(EA176*(1+DZ$188),0)</f>
        <v>0</v>
      </c>
      <c r="EC176" s="373" t="str">
        <f t="shared" ref="EC176" si="2847">IF(EB176&gt;$H176,"SOBRE PASA","CUMPLE")</f>
        <v>CUMPLE</v>
      </c>
      <c r="ED176" s="372">
        <f>ROUND(EA176*(1+DZ$181+DZ$182+DZ$183+DZ$188),0)</f>
        <v>0</v>
      </c>
      <c r="EE176" s="374">
        <f t="shared" ref="EE176" si="2848">ROUND(ED176*DY176,0)</f>
        <v>0</v>
      </c>
      <c r="EF176" s="419">
        <v>383.48520500000001</v>
      </c>
      <c r="EG176" s="287">
        <f>+EG114</f>
        <v>422564</v>
      </c>
      <c r="EH176" s="288">
        <f t="shared" ref="EH176" si="2849">ROUND(EG176,0)</f>
        <v>422564</v>
      </c>
      <c r="EI176" s="288">
        <f t="shared" ref="EI176" si="2850">ROUND(EH176*(1+EG$188),0)</f>
        <v>549333</v>
      </c>
      <c r="EJ176" s="289" t="str">
        <f t="shared" ref="EJ176" si="2851">IF(EI176&gt;$H176,"SOBRE PASA","CUMPLE")</f>
        <v>CUMPLE</v>
      </c>
      <c r="EK176" s="288">
        <f>ROUND(EH176*(1+EG$181+EG$182+EG$183+EG$188),0)</f>
        <v>582237</v>
      </c>
      <c r="EL176" s="290">
        <f t="shared" ref="EL176" si="2852">ROUND(EK176*EF176,0)</f>
        <v>223279275</v>
      </c>
      <c r="EM176" s="371"/>
      <c r="EN176" s="372">
        <f>+EN114</f>
        <v>0</v>
      </c>
      <c r="EO176" s="372">
        <f t="shared" ref="EO176" si="2853">ROUND(EN176,0)</f>
        <v>0</v>
      </c>
      <c r="EP176" s="372">
        <f t="shared" ref="EP176" si="2854">ROUND(EO176*(1+EN$188),0)</f>
        <v>0</v>
      </c>
      <c r="EQ176" s="373" t="str">
        <f t="shared" ref="EQ176" si="2855">IF(EP176&gt;$H176,"SOBRE PASA","CUMPLE")</f>
        <v>CUMPLE</v>
      </c>
      <c r="ER176" s="372">
        <f>ROUND(EO176*(1+EN$181+EN$182+EN$183+EN$188),0)</f>
        <v>0</v>
      </c>
      <c r="ES176" s="374">
        <f t="shared" ref="ES176" si="2856">ROUND(ER176*EM176,0)</f>
        <v>0</v>
      </c>
      <c r="ET176" s="419">
        <v>287.31696934368182</v>
      </c>
      <c r="EU176" s="287">
        <f>+EU114</f>
        <v>444707</v>
      </c>
      <c r="EV176" s="288">
        <f t="shared" ref="EV176" si="2857">ROUND(EU176,0)</f>
        <v>444707</v>
      </c>
      <c r="EW176" s="288">
        <f t="shared" ref="EW176" si="2858">ROUND(EV176*(1+EU$188),0)</f>
        <v>578119</v>
      </c>
      <c r="EX176" s="289" t="str">
        <f t="shared" ref="EX176" si="2859">IF(EW176&gt;$H176,"SOBRE PASA","CUMPLE")</f>
        <v>CUMPLE</v>
      </c>
      <c r="EY176" s="288">
        <f>ROUND(EV176*(1+EU$181+EU$182+EU$183+EU$188),0)</f>
        <v>612747</v>
      </c>
      <c r="EZ176" s="290">
        <f t="shared" ref="EZ176" si="2860">ROUND(EY176*ET176,0)</f>
        <v>176052611</v>
      </c>
      <c r="FA176" s="419">
        <v>244.1</v>
      </c>
      <c r="FB176" s="287">
        <f>+FB114</f>
        <v>434942</v>
      </c>
      <c r="FC176" s="288">
        <f t="shared" ref="FC176" si="2861">ROUND(FB176,0)</f>
        <v>434942</v>
      </c>
      <c r="FD176" s="288">
        <f t="shared" ref="FD176" si="2862">ROUND(FC176*(1+FB$188),0)</f>
        <v>565425</v>
      </c>
      <c r="FE176" s="289" t="str">
        <f t="shared" ref="FE176" si="2863">IF(FD176&gt;$H176,"SOBRE PASA","CUMPLE")</f>
        <v>CUMPLE</v>
      </c>
      <c r="FF176" s="288">
        <f>ROUND(FC176*(1+FB$181+FB$182+FB$183+FB$188),0)</f>
        <v>599292</v>
      </c>
      <c r="FG176" s="290">
        <f t="shared" ref="FG176" si="2864">ROUND(FF176*FA176,0)</f>
        <v>146287177</v>
      </c>
      <c r="FH176" s="286">
        <v>303</v>
      </c>
      <c r="FI176" s="287">
        <f>+FI114</f>
        <v>458460</v>
      </c>
      <c r="FJ176" s="288">
        <f t="shared" ref="FJ176" si="2865">ROUND(FI176,0)</f>
        <v>458460</v>
      </c>
      <c r="FK176" s="288">
        <f t="shared" ref="FK176" si="2866">ROUND(FJ176*(1+FI$188),0)</f>
        <v>595998</v>
      </c>
      <c r="FL176" s="289" t="str">
        <f t="shared" ref="FL176" si="2867">IF(FK176&gt;$H176,"SOBRE PASA","CUMPLE")</f>
        <v>CUMPLE</v>
      </c>
      <c r="FM176" s="288">
        <f>ROUND(FJ176*(1+FI$181+FI$182+FI$183+FI$188),0)</f>
        <v>631696</v>
      </c>
      <c r="FN176" s="290">
        <f t="shared" ref="FN176" si="2868">ROUND(FM176*FH176,0)</f>
        <v>191403888</v>
      </c>
      <c r="FO176" s="419">
        <v>264</v>
      </c>
      <c r="FP176" s="287" t="str">
        <f>+FP114</f>
        <v>$ 457.159,00</v>
      </c>
      <c r="FQ176" s="288">
        <f t="shared" ref="FQ176" si="2869">ROUND(FP176,0)</f>
        <v>457159</v>
      </c>
      <c r="FR176" s="288">
        <f t="shared" ref="FR176" si="2870">ROUND(FQ176*(1+FP$188),0)</f>
        <v>594307</v>
      </c>
      <c r="FS176" s="289" t="str">
        <f t="shared" ref="FS176" si="2871">IF(FR176&gt;$H176,"SOBRE PASA","CUMPLE")</f>
        <v>CUMPLE</v>
      </c>
      <c r="FT176" s="288">
        <f>ROUND(FQ176*(1+FP$181+FP$182+FP$183+FP$188),0)</f>
        <v>629904</v>
      </c>
      <c r="FU176" s="290">
        <f t="shared" ref="FU176" si="2872">ROUND(FT176*FO176,0)</f>
        <v>166294656</v>
      </c>
      <c r="FV176" s="286">
        <v>284.56</v>
      </c>
      <c r="FW176" s="287">
        <f>+FW114</f>
        <v>431274</v>
      </c>
      <c r="FX176" s="288">
        <f t="shared" ref="FX176" si="2873">ROUND(FW176,0)</f>
        <v>431274</v>
      </c>
      <c r="FY176" s="288">
        <f t="shared" ref="FY176" si="2874">ROUND(FX176*(1+FW$188),0)</f>
        <v>560656</v>
      </c>
      <c r="FZ176" s="289" t="str">
        <f t="shared" ref="FZ176" si="2875">IF(FY176&gt;$H176,"SOBRE PASA","CUMPLE")</f>
        <v>CUMPLE</v>
      </c>
      <c r="GA176" s="288">
        <f>ROUND(FX176*(1+FW$181+FW$182+FW$183+FW$188),0)</f>
        <v>594238</v>
      </c>
      <c r="GB176" s="290">
        <f t="shared" ref="GB176" si="2876">ROUND(GA176*FV176,0)</f>
        <v>169096365</v>
      </c>
      <c r="GC176" s="371"/>
      <c r="GD176" s="372">
        <f>+GD114</f>
        <v>0</v>
      </c>
      <c r="GE176" s="372">
        <f t="shared" ref="GE176" si="2877">ROUND(GD176,0)</f>
        <v>0</v>
      </c>
      <c r="GF176" s="372">
        <f t="shared" ref="GF176" si="2878">ROUND(GE176*(1+GD$188),0)</f>
        <v>0</v>
      </c>
      <c r="GG176" s="373" t="str">
        <f t="shared" ref="GG176" si="2879">IF(GF176&gt;$H176,"SOBRE PASA","CUMPLE")</f>
        <v>CUMPLE</v>
      </c>
      <c r="GH176" s="372">
        <f>ROUND(GE176*(1+GD$181+GD$182+GD$183+GD$188),0)</f>
        <v>0</v>
      </c>
      <c r="GI176" s="374">
        <f t="shared" ref="GI176" si="2880">ROUND(GH176*GC176,0)</f>
        <v>0</v>
      </c>
      <c r="GJ176" s="405">
        <v>221.39854320000001</v>
      </c>
      <c r="GK176" s="287">
        <f>+GK114</f>
        <v>436198</v>
      </c>
      <c r="GL176" s="288">
        <f t="shared" ref="GL176" si="2881">ROUND(GK176,0)</f>
        <v>436198</v>
      </c>
      <c r="GM176" s="288">
        <f t="shared" ref="GM176" si="2882">ROUND(GL176*(1+GK$188),0)</f>
        <v>567057</v>
      </c>
      <c r="GN176" s="289" t="str">
        <f t="shared" ref="GN176" si="2883">IF(GM176&gt;$H176,"SOBRE PASA","CUMPLE")</f>
        <v>CUMPLE</v>
      </c>
      <c r="GO176" s="288">
        <f>ROUND(GL176*(1+GK$181+GK$182+GK$183+GK$188),0)</f>
        <v>601022</v>
      </c>
      <c r="GP176" s="290">
        <f t="shared" ref="GP176" si="2884">ROUND(GO176*GJ176,0)</f>
        <v>133065395</v>
      </c>
      <c r="GQ176" s="408">
        <v>204</v>
      </c>
      <c r="GR176" s="287">
        <f>+GR114</f>
        <v>455000</v>
      </c>
      <c r="GS176" s="288">
        <f t="shared" ref="GS176" si="2885">ROUND(GR176,0)</f>
        <v>455000</v>
      </c>
      <c r="GT176" s="288">
        <f t="shared" ref="GT176" si="2886">ROUND(GS176*(1+GR$188),0)</f>
        <v>591500</v>
      </c>
      <c r="GU176" s="289" t="str">
        <f t="shared" ref="GU176" si="2887">IF(GT176&gt;$H176,"SOBRE PASA","CUMPLE")</f>
        <v>CUMPLE</v>
      </c>
      <c r="GV176" s="288">
        <f>ROUND(GS176*(1+GR$181+GR$182+GR$183+GR$188),0)</f>
        <v>626929</v>
      </c>
      <c r="GW176" s="290">
        <f t="shared" ref="GW176" si="2888">ROUND(GV176*GQ176,0)</f>
        <v>127893516</v>
      </c>
      <c r="GX176" s="371"/>
      <c r="GY176" s="372">
        <f>+GY114</f>
        <v>0</v>
      </c>
      <c r="GZ176" s="372">
        <f t="shared" ref="GZ176" si="2889">ROUND(GY176,0)</f>
        <v>0</v>
      </c>
      <c r="HA176" s="372">
        <f t="shared" ref="HA176" si="2890">ROUND(GZ176*(1+GY$188),0)</f>
        <v>0</v>
      </c>
      <c r="HB176" s="373" t="str">
        <f t="shared" ref="HB176" si="2891">IF(HA176&gt;$H176,"SOBRE PASA","CUMPLE")</f>
        <v>CUMPLE</v>
      </c>
      <c r="HC176" s="372">
        <f>ROUND(GZ176*(1+GY$181+GY$182+GY$183+GY$188),0)</f>
        <v>0</v>
      </c>
      <c r="HD176" s="374">
        <f t="shared" ref="HD176" si="2892">ROUND(HC176*GX176,0)</f>
        <v>0</v>
      </c>
      <c r="HE176" s="415">
        <v>269.53800867522438</v>
      </c>
      <c r="HF176" s="287">
        <f>+HF114</f>
        <v>432517</v>
      </c>
      <c r="HG176" s="288">
        <f t="shared" ref="HG176" si="2893">ROUND(HF176,0)</f>
        <v>432517</v>
      </c>
      <c r="HH176" s="288">
        <f t="shared" ref="HH176" si="2894">ROUND(HG176*(1+HF$188),0)</f>
        <v>562272</v>
      </c>
      <c r="HI176" s="289" t="str">
        <f t="shared" ref="HI176" si="2895">IF(HH176&gt;$H176,"SOBRE PASA","CUMPLE")</f>
        <v>CUMPLE</v>
      </c>
      <c r="HJ176" s="288">
        <f>ROUND(HG176*(1+HF$181+HF$182+HF$183+HF$188),0)</f>
        <v>595950</v>
      </c>
      <c r="HK176" s="290">
        <f t="shared" ref="HK176" si="2896">ROUND(HJ176*HE176,0)</f>
        <v>160631176</v>
      </c>
      <c r="HL176" s="420">
        <v>244.92439525791599</v>
      </c>
      <c r="HM176" s="287">
        <f>+HM114</f>
        <v>436134</v>
      </c>
      <c r="HN176" s="288">
        <f t="shared" ref="HN176" si="2897">ROUND(HM176,0)</f>
        <v>436134</v>
      </c>
      <c r="HO176" s="288">
        <f t="shared" ref="HO176" si="2898">ROUND(HN176*(1+HM$188),0)</f>
        <v>566974</v>
      </c>
      <c r="HP176" s="289" t="str">
        <f t="shared" ref="HP176" si="2899">IF(HO176&gt;$H176,"SOBRE PASA","CUMPLE")</f>
        <v>CUMPLE</v>
      </c>
      <c r="HQ176" s="288">
        <f>ROUND(HN176*(1+HM$181+HM$182+HM$183+HM$188),0)</f>
        <v>600934</v>
      </c>
      <c r="HR176" s="290">
        <f t="shared" ref="HR176" si="2900">ROUND(HQ176*HL176,0)</f>
        <v>147183397</v>
      </c>
      <c r="HS176" s="425">
        <v>236</v>
      </c>
      <c r="HT176" s="287">
        <f>+HT114</f>
        <v>457304</v>
      </c>
      <c r="HU176" s="288">
        <f t="shared" ref="HU176" si="2901">ROUND(HT176,0)</f>
        <v>457304</v>
      </c>
      <c r="HV176" s="288">
        <f t="shared" ref="HV176" si="2902">ROUND(HU176*(1+HT$188),0)</f>
        <v>594495</v>
      </c>
      <c r="HW176" s="289" t="str">
        <f t="shared" ref="HW176" si="2903">IF(HV176&gt;$H176,"SOBRE PASA","CUMPLE")</f>
        <v>CUMPLE</v>
      </c>
      <c r="HX176" s="288">
        <f>ROUND(HU176*(1+HT$181+HT$182+HT$183+HT$188),0)</f>
        <v>630104</v>
      </c>
      <c r="HY176" s="290">
        <f t="shared" ref="HY176" si="2904">ROUND(HX176*HS176,0)</f>
        <v>148704544</v>
      </c>
      <c r="HZ176" s="371"/>
      <c r="IA176" s="372">
        <f>+IA114</f>
        <v>0</v>
      </c>
      <c r="IB176" s="372">
        <f t="shared" ref="IB176" si="2905">ROUND(IA176,0)</f>
        <v>0</v>
      </c>
      <c r="IC176" s="372">
        <f t="shared" ref="IC176" si="2906">ROUND(IB176*(1+IA$188),0)</f>
        <v>0</v>
      </c>
      <c r="ID176" s="373" t="str">
        <f t="shared" ref="ID176" si="2907">IF(IC176&gt;$H176,"SOBRE PASA","CUMPLE")</f>
        <v>CUMPLE</v>
      </c>
      <c r="IE176" s="372">
        <f>ROUND(IB176*(1+IA$181+IA$182+IA$183+IA$188),0)</f>
        <v>0</v>
      </c>
      <c r="IF176" s="374">
        <f t="shared" ref="IF176" si="2908">ROUND(IE176*HZ176,0)</f>
        <v>0</v>
      </c>
    </row>
    <row r="177" spans="1:240" s="218" customFormat="1" ht="40.5" customHeight="1" thickBot="1" x14ac:dyDescent="0.3">
      <c r="A177" s="217"/>
      <c r="B177" s="933" t="s">
        <v>779</v>
      </c>
      <c r="C177" s="934"/>
      <c r="D177" s="934"/>
      <c r="E177" s="934"/>
      <c r="F177" s="934"/>
      <c r="G177" s="934"/>
      <c r="H177" s="935"/>
      <c r="J177" s="866" t="s">
        <v>779</v>
      </c>
      <c r="K177" s="867"/>
      <c r="L177" s="867"/>
      <c r="M177" s="867"/>
      <c r="N177" s="867"/>
      <c r="O177" s="868"/>
      <c r="P177" s="375">
        <f>ROUND(P176+P173,0)</f>
        <v>0</v>
      </c>
      <c r="Q177" s="869" t="s">
        <v>779</v>
      </c>
      <c r="R177" s="870"/>
      <c r="S177" s="870"/>
      <c r="T177" s="870"/>
      <c r="U177" s="870"/>
      <c r="V177" s="871"/>
      <c r="W177" s="304">
        <f>ROUND(W176+W173,0)</f>
        <v>2805497195</v>
      </c>
      <c r="X177" s="869" t="s">
        <v>779</v>
      </c>
      <c r="Y177" s="870"/>
      <c r="Z177" s="870"/>
      <c r="AA177" s="870"/>
      <c r="AB177" s="870"/>
      <c r="AC177" s="871"/>
      <c r="AD177" s="304">
        <f>ROUND(AD176+AD173,0)</f>
        <v>2893991957</v>
      </c>
      <c r="AE177" s="869" t="s">
        <v>779</v>
      </c>
      <c r="AF177" s="870"/>
      <c r="AG177" s="870"/>
      <c r="AH177" s="870"/>
      <c r="AI177" s="870"/>
      <c r="AJ177" s="871"/>
      <c r="AK177" s="304">
        <f>ROUND(AK176+AK173,0)</f>
        <v>2805736287</v>
      </c>
      <c r="AL177" s="866" t="s">
        <v>779</v>
      </c>
      <c r="AM177" s="867"/>
      <c r="AN177" s="867"/>
      <c r="AO177" s="867"/>
      <c r="AP177" s="867"/>
      <c r="AQ177" s="868"/>
      <c r="AR177" s="375">
        <f>ROUND(AR176+AR173,0)</f>
        <v>0</v>
      </c>
      <c r="AS177" s="869" t="s">
        <v>779</v>
      </c>
      <c r="AT177" s="870"/>
      <c r="AU177" s="870"/>
      <c r="AV177" s="870"/>
      <c r="AW177" s="870"/>
      <c r="AX177" s="871"/>
      <c r="AY177" s="304">
        <f>ROUND(AY176+AY173,0)</f>
        <v>2851556138</v>
      </c>
      <c r="AZ177" s="869" t="s">
        <v>779</v>
      </c>
      <c r="BA177" s="870"/>
      <c r="BB177" s="870"/>
      <c r="BC177" s="870"/>
      <c r="BD177" s="870"/>
      <c r="BE177" s="871"/>
      <c r="BF177" s="304">
        <f>ROUND(BF176+BF173,0)</f>
        <v>2898285160</v>
      </c>
      <c r="BG177" s="869" t="s">
        <v>779</v>
      </c>
      <c r="BH177" s="870"/>
      <c r="BI177" s="870"/>
      <c r="BJ177" s="870"/>
      <c r="BK177" s="870"/>
      <c r="BL177" s="871"/>
      <c r="BM177" s="304">
        <f>ROUND(BM176+BM173,0)</f>
        <v>2851556138</v>
      </c>
      <c r="BN177" s="869" t="s">
        <v>779</v>
      </c>
      <c r="BO177" s="870"/>
      <c r="BP177" s="870"/>
      <c r="BQ177" s="870"/>
      <c r="BR177" s="870"/>
      <c r="BS177" s="871"/>
      <c r="BT177" s="304">
        <f>ROUND(BT176+BT173,0)</f>
        <v>2851556138</v>
      </c>
      <c r="BU177" s="869" t="s">
        <v>779</v>
      </c>
      <c r="BV177" s="870"/>
      <c r="BW177" s="870"/>
      <c r="BX177" s="870"/>
      <c r="BY177" s="870"/>
      <c r="BZ177" s="871"/>
      <c r="CA177" s="304">
        <f>ROUND(CA176+CA173,0)</f>
        <v>2851556145</v>
      </c>
      <c r="CB177" s="869" t="s">
        <v>779</v>
      </c>
      <c r="CC177" s="870"/>
      <c r="CD177" s="870"/>
      <c r="CE177" s="870"/>
      <c r="CF177" s="870"/>
      <c r="CG177" s="871"/>
      <c r="CH177" s="304">
        <f>ROUND(CH176+CH173,0)</f>
        <v>2851556138</v>
      </c>
      <c r="CI177" s="869" t="s">
        <v>779</v>
      </c>
      <c r="CJ177" s="870"/>
      <c r="CK177" s="870"/>
      <c r="CL177" s="870"/>
      <c r="CM177" s="870"/>
      <c r="CN177" s="871"/>
      <c r="CO177" s="304">
        <f>ROUND(CO176+CO173,0)</f>
        <v>2851557326</v>
      </c>
      <c r="CP177" s="869" t="s">
        <v>779</v>
      </c>
      <c r="CQ177" s="870"/>
      <c r="CR177" s="870"/>
      <c r="CS177" s="870"/>
      <c r="CT177" s="870"/>
      <c r="CU177" s="871"/>
      <c r="CV177" s="304">
        <f>ROUND(CV176+CV173,0)</f>
        <v>2851556002</v>
      </c>
      <c r="CW177" s="869" t="s">
        <v>779</v>
      </c>
      <c r="CX177" s="870"/>
      <c r="CY177" s="870"/>
      <c r="CZ177" s="870"/>
      <c r="DA177" s="870"/>
      <c r="DB177" s="871"/>
      <c r="DC177" s="304">
        <f>ROUND(DC176+DC173,0)</f>
        <v>2851556138</v>
      </c>
      <c r="DD177" s="869" t="s">
        <v>779</v>
      </c>
      <c r="DE177" s="870"/>
      <c r="DF177" s="870"/>
      <c r="DG177" s="870"/>
      <c r="DH177" s="870"/>
      <c r="DI177" s="871"/>
      <c r="DJ177" s="304">
        <f>ROUND(DJ176+DJ173,0)</f>
        <v>2805731418</v>
      </c>
      <c r="DK177" s="869" t="s">
        <v>779</v>
      </c>
      <c r="DL177" s="870"/>
      <c r="DM177" s="870"/>
      <c r="DN177" s="870"/>
      <c r="DO177" s="870"/>
      <c r="DP177" s="871"/>
      <c r="DQ177" s="304">
        <f>ROUND(DQ176+DQ173,0)</f>
        <v>2805857988</v>
      </c>
      <c r="DR177" s="866" t="s">
        <v>779</v>
      </c>
      <c r="DS177" s="867"/>
      <c r="DT177" s="867"/>
      <c r="DU177" s="867"/>
      <c r="DV177" s="867"/>
      <c r="DW177" s="868"/>
      <c r="DX177" s="375">
        <f>ROUND(DX176+DX173,0)</f>
        <v>0</v>
      </c>
      <c r="DY177" s="866" t="s">
        <v>779</v>
      </c>
      <c r="DZ177" s="867"/>
      <c r="EA177" s="867"/>
      <c r="EB177" s="867"/>
      <c r="EC177" s="867"/>
      <c r="ED177" s="868"/>
      <c r="EE177" s="375">
        <f>ROUND(EE176+EE173,0)</f>
        <v>0</v>
      </c>
      <c r="EF177" s="869" t="s">
        <v>779</v>
      </c>
      <c r="EG177" s="870"/>
      <c r="EH177" s="870"/>
      <c r="EI177" s="870"/>
      <c r="EJ177" s="870"/>
      <c r="EK177" s="871"/>
      <c r="EL177" s="304">
        <f>ROUND(EL176+EL173,0)</f>
        <v>2851556138</v>
      </c>
      <c r="EM177" s="866" t="s">
        <v>779</v>
      </c>
      <c r="EN177" s="867"/>
      <c r="EO177" s="867"/>
      <c r="EP177" s="867"/>
      <c r="EQ177" s="867"/>
      <c r="ER177" s="868"/>
      <c r="ES177" s="375">
        <f>ROUND(ES176+ES173,0)</f>
        <v>0</v>
      </c>
      <c r="ET177" s="869" t="s">
        <v>779</v>
      </c>
      <c r="EU177" s="870"/>
      <c r="EV177" s="870"/>
      <c r="EW177" s="870"/>
      <c r="EX177" s="870"/>
      <c r="EY177" s="871"/>
      <c r="EZ177" s="304">
        <f>ROUND(EZ176+EZ173,0)</f>
        <v>2861506155</v>
      </c>
      <c r="FA177" s="869" t="s">
        <v>779</v>
      </c>
      <c r="FB177" s="870"/>
      <c r="FC177" s="870"/>
      <c r="FD177" s="870"/>
      <c r="FE177" s="870"/>
      <c r="FF177" s="871"/>
      <c r="FG177" s="304">
        <f>ROUND(FG176+FG173,0)</f>
        <v>2851554268</v>
      </c>
      <c r="FH177" s="869" t="s">
        <v>779</v>
      </c>
      <c r="FI177" s="870"/>
      <c r="FJ177" s="870"/>
      <c r="FK177" s="870"/>
      <c r="FL177" s="870"/>
      <c r="FM177" s="871"/>
      <c r="FN177" s="304">
        <f>ROUND(FN176+FN173,0)</f>
        <v>2851557857</v>
      </c>
      <c r="FO177" s="869" t="s">
        <v>779</v>
      </c>
      <c r="FP177" s="870"/>
      <c r="FQ177" s="870"/>
      <c r="FR177" s="870"/>
      <c r="FS177" s="870"/>
      <c r="FT177" s="871"/>
      <c r="FU177" s="304">
        <f>ROUND(FU176+FU173,0)</f>
        <v>2805272308</v>
      </c>
      <c r="FV177" s="869" t="s">
        <v>779</v>
      </c>
      <c r="FW177" s="870"/>
      <c r="FX177" s="870"/>
      <c r="FY177" s="870"/>
      <c r="FZ177" s="870"/>
      <c r="GA177" s="871"/>
      <c r="GB177" s="304">
        <f>ROUND(GB176+GB173,0)</f>
        <v>2851551501</v>
      </c>
      <c r="GC177" s="866" t="s">
        <v>779</v>
      </c>
      <c r="GD177" s="867"/>
      <c r="GE177" s="867"/>
      <c r="GF177" s="867"/>
      <c r="GG177" s="867"/>
      <c r="GH177" s="868"/>
      <c r="GI177" s="375">
        <f>ROUND(GI176+GI173,0)</f>
        <v>0</v>
      </c>
      <c r="GJ177" s="869" t="s">
        <v>779</v>
      </c>
      <c r="GK177" s="870"/>
      <c r="GL177" s="870"/>
      <c r="GM177" s="870"/>
      <c r="GN177" s="870"/>
      <c r="GO177" s="871"/>
      <c r="GP177" s="304">
        <f>ROUND(GP176+GP173,0)</f>
        <v>2851551763</v>
      </c>
      <c r="GQ177" s="869" t="s">
        <v>779</v>
      </c>
      <c r="GR177" s="870"/>
      <c r="GS177" s="870"/>
      <c r="GT177" s="870"/>
      <c r="GU177" s="870"/>
      <c r="GV177" s="871"/>
      <c r="GW177" s="304">
        <f>ROUND(GW176+GW173,0)</f>
        <v>2851551737</v>
      </c>
      <c r="GX177" s="866" t="s">
        <v>779</v>
      </c>
      <c r="GY177" s="867"/>
      <c r="GZ177" s="867"/>
      <c r="HA177" s="867"/>
      <c r="HB177" s="867"/>
      <c r="HC177" s="868"/>
      <c r="HD177" s="375">
        <f>ROUND(HD176+HD173,0)</f>
        <v>0</v>
      </c>
      <c r="HE177" s="869" t="s">
        <v>779</v>
      </c>
      <c r="HF177" s="870"/>
      <c r="HG177" s="870"/>
      <c r="HH177" s="870"/>
      <c r="HI177" s="870"/>
      <c r="HJ177" s="871"/>
      <c r="HK177" s="304">
        <f>ROUND(HK176+HK173,0)</f>
        <v>2851558967</v>
      </c>
      <c r="HL177" s="869" t="s">
        <v>779</v>
      </c>
      <c r="HM177" s="870"/>
      <c r="HN177" s="870"/>
      <c r="HO177" s="870"/>
      <c r="HP177" s="870"/>
      <c r="HQ177" s="871"/>
      <c r="HR177" s="304">
        <f>ROUND(HR176+HR173,0)</f>
        <v>2859878651</v>
      </c>
      <c r="HS177" s="869" t="s">
        <v>779</v>
      </c>
      <c r="HT177" s="870"/>
      <c r="HU177" s="870"/>
      <c r="HV177" s="870"/>
      <c r="HW177" s="870"/>
      <c r="HX177" s="871"/>
      <c r="HY177" s="304">
        <f>ROUND(HY176+HY173,0)</f>
        <v>2851556138</v>
      </c>
      <c r="HZ177" s="866" t="s">
        <v>779</v>
      </c>
      <c r="IA177" s="867"/>
      <c r="IB177" s="867"/>
      <c r="IC177" s="867"/>
      <c r="ID177" s="867"/>
      <c r="IE177" s="868"/>
      <c r="IF177" s="375">
        <f>ROUND(IF176+IF173,0)</f>
        <v>0</v>
      </c>
    </row>
    <row r="178" spans="1:240" s="218" customFormat="1" ht="15.75" x14ac:dyDescent="0.25">
      <c r="A178" s="217"/>
      <c r="B178" s="219"/>
      <c r="C178" s="220"/>
      <c r="D178" s="220"/>
      <c r="E178" s="221"/>
      <c r="F178" s="220"/>
      <c r="G178" s="222"/>
      <c r="H178" s="223"/>
      <c r="J178" s="376"/>
      <c r="K178" s="377"/>
      <c r="L178" s="377"/>
      <c r="M178" s="377"/>
      <c r="N178" s="377"/>
      <c r="O178" s="377"/>
      <c r="P178" s="378"/>
      <c r="Q178" s="224"/>
      <c r="W178" s="225"/>
      <c r="X178" s="224"/>
      <c r="AD178" s="225"/>
      <c r="AE178" s="224"/>
      <c r="AK178" s="225"/>
      <c r="AL178" s="376"/>
      <c r="AM178" s="377"/>
      <c r="AN178" s="377"/>
      <c r="AO178" s="377"/>
      <c r="AP178" s="377"/>
      <c r="AQ178" s="377"/>
      <c r="AR178" s="378"/>
      <c r="AS178" s="224"/>
      <c r="AY178" s="225"/>
      <c r="AZ178" s="224"/>
      <c r="BF178" s="225"/>
      <c r="BG178" s="224"/>
      <c r="BM178" s="225"/>
      <c r="BN178" s="224"/>
      <c r="BT178" s="225"/>
      <c r="BU178" s="224"/>
      <c r="CA178" s="225"/>
      <c r="CB178" s="224"/>
      <c r="CH178" s="225"/>
      <c r="CI178" s="224"/>
      <c r="CO178" s="225"/>
      <c r="CP178" s="224"/>
      <c r="CV178" s="225"/>
      <c r="CW178" s="224"/>
      <c r="DC178" s="225"/>
      <c r="DD178" s="224"/>
      <c r="DJ178" s="225"/>
      <c r="DK178" s="224"/>
      <c r="DQ178" s="225"/>
      <c r="DR178" s="376"/>
      <c r="DS178" s="377"/>
      <c r="DT178" s="377"/>
      <c r="DU178" s="377"/>
      <c r="DV178" s="377"/>
      <c r="DW178" s="377"/>
      <c r="DX178" s="378"/>
      <c r="DY178" s="376"/>
      <c r="DZ178" s="377"/>
      <c r="EA178" s="377"/>
      <c r="EB178" s="377"/>
      <c r="EC178" s="377"/>
      <c r="ED178" s="377"/>
      <c r="EE178" s="378"/>
      <c r="EF178" s="224"/>
      <c r="EL178" s="225"/>
      <c r="EM178" s="376"/>
      <c r="EN178" s="377"/>
      <c r="EO178" s="377"/>
      <c r="EP178" s="377"/>
      <c r="EQ178" s="377"/>
      <c r="ER178" s="377"/>
      <c r="ES178" s="378"/>
      <c r="ET178" s="224"/>
      <c r="EZ178" s="225"/>
      <c r="FA178" s="224"/>
      <c r="FG178" s="225"/>
      <c r="FH178" s="224"/>
      <c r="FN178" s="225"/>
      <c r="FO178" s="224"/>
      <c r="FU178" s="225"/>
      <c r="FV178" s="224"/>
      <c r="GB178" s="225"/>
      <c r="GC178" s="376"/>
      <c r="GD178" s="377"/>
      <c r="GE178" s="377"/>
      <c r="GF178" s="377"/>
      <c r="GG178" s="377"/>
      <c r="GH178" s="377"/>
      <c r="GI178" s="378"/>
      <c r="GJ178" s="224"/>
      <c r="GP178" s="225"/>
      <c r="GQ178" s="224"/>
      <c r="GW178" s="225"/>
      <c r="GX178" s="376"/>
      <c r="GY178" s="377"/>
      <c r="GZ178" s="377"/>
      <c r="HA178" s="377"/>
      <c r="HB178" s="377"/>
      <c r="HC178" s="377"/>
      <c r="HD178" s="378"/>
      <c r="HE178" s="224"/>
      <c r="HK178" s="225"/>
      <c r="HL178" s="224"/>
      <c r="HR178" s="225"/>
      <c r="HS178" s="224"/>
      <c r="HY178" s="225"/>
      <c r="HZ178" s="376"/>
      <c r="IA178" s="377"/>
      <c r="IB178" s="377"/>
      <c r="IC178" s="377"/>
      <c r="ID178" s="377"/>
      <c r="IE178" s="377"/>
      <c r="IF178" s="378"/>
    </row>
    <row r="179" spans="1:240" s="218" customFormat="1" thickBot="1" x14ac:dyDescent="0.3">
      <c r="A179" s="217"/>
      <c r="B179" s="219"/>
      <c r="C179" s="220"/>
      <c r="D179" s="220"/>
      <c r="E179" s="221"/>
      <c r="F179" s="220"/>
      <c r="G179" s="222"/>
      <c r="H179" s="223"/>
      <c r="J179" s="376"/>
      <c r="K179" s="377"/>
      <c r="L179" s="377"/>
      <c r="M179" s="377"/>
      <c r="N179" s="377"/>
      <c r="O179" s="377"/>
      <c r="P179" s="378"/>
      <c r="Q179" s="224"/>
      <c r="W179" s="225"/>
      <c r="X179" s="224"/>
      <c r="AD179" s="225"/>
      <c r="AE179" s="224"/>
      <c r="AK179" s="225"/>
      <c r="AL179" s="376"/>
      <c r="AM179" s="377"/>
      <c r="AN179" s="377"/>
      <c r="AO179" s="377"/>
      <c r="AP179" s="377"/>
      <c r="AQ179" s="377"/>
      <c r="AR179" s="378"/>
      <c r="AS179" s="224"/>
      <c r="AY179" s="225"/>
      <c r="AZ179" s="224"/>
      <c r="BF179" s="225"/>
      <c r="BG179" s="224"/>
      <c r="BM179" s="225"/>
      <c r="BN179" s="224"/>
      <c r="BT179" s="225"/>
      <c r="BU179" s="224"/>
      <c r="CA179" s="225"/>
      <c r="CB179" s="224"/>
      <c r="CH179" s="225"/>
      <c r="CI179" s="224"/>
      <c r="CO179" s="225"/>
      <c r="CP179" s="224"/>
      <c r="CV179" s="225"/>
      <c r="CW179" s="224"/>
      <c r="DC179" s="225"/>
      <c r="DD179" s="224"/>
      <c r="DJ179" s="225"/>
      <c r="DK179" s="224"/>
      <c r="DQ179" s="225"/>
      <c r="DR179" s="376"/>
      <c r="DS179" s="377"/>
      <c r="DT179" s="377"/>
      <c r="DU179" s="377"/>
      <c r="DV179" s="377"/>
      <c r="DW179" s="377"/>
      <c r="DX179" s="378"/>
      <c r="DY179" s="376"/>
      <c r="DZ179" s="377"/>
      <c r="EA179" s="377"/>
      <c r="EB179" s="377"/>
      <c r="EC179" s="377"/>
      <c r="ED179" s="377"/>
      <c r="EE179" s="378"/>
      <c r="EF179" s="224"/>
      <c r="EL179" s="225"/>
      <c r="EM179" s="376"/>
      <c r="EN179" s="377"/>
      <c r="EO179" s="377"/>
      <c r="EP179" s="377"/>
      <c r="EQ179" s="377"/>
      <c r="ER179" s="377"/>
      <c r="ES179" s="378"/>
      <c r="ET179" s="224"/>
      <c r="EZ179" s="225"/>
      <c r="FA179" s="224"/>
      <c r="FG179" s="225"/>
      <c r="FH179" s="224"/>
      <c r="FN179" s="225"/>
      <c r="FO179" s="224"/>
      <c r="FU179" s="225"/>
      <c r="FV179" s="224"/>
      <c r="GB179" s="225"/>
      <c r="GC179" s="376"/>
      <c r="GD179" s="377"/>
      <c r="GE179" s="377"/>
      <c r="GF179" s="377"/>
      <c r="GG179" s="377"/>
      <c r="GH179" s="377"/>
      <c r="GI179" s="378"/>
      <c r="GJ179" s="224"/>
      <c r="GP179" s="225"/>
      <c r="GQ179" s="224"/>
      <c r="GW179" s="225"/>
      <c r="GX179" s="376"/>
      <c r="GY179" s="377"/>
      <c r="GZ179" s="377"/>
      <c r="HA179" s="377"/>
      <c r="HB179" s="377"/>
      <c r="HC179" s="377"/>
      <c r="HD179" s="378"/>
      <c r="HE179" s="224"/>
      <c r="HK179" s="225"/>
      <c r="HL179" s="224"/>
      <c r="HR179" s="225"/>
      <c r="HS179" s="224"/>
      <c r="HY179" s="225"/>
      <c r="HZ179" s="376"/>
      <c r="IA179" s="377"/>
      <c r="IB179" s="377"/>
      <c r="IC179" s="377"/>
      <c r="ID179" s="377"/>
      <c r="IE179" s="377"/>
      <c r="IF179" s="378"/>
    </row>
    <row r="180" spans="1:240" s="218" customFormat="1" ht="72.75" thickBot="1" x14ac:dyDescent="0.3">
      <c r="A180" s="217"/>
      <c r="B180" s="219"/>
      <c r="C180" s="220"/>
      <c r="D180" s="220"/>
      <c r="E180" s="221"/>
      <c r="F180" s="226" t="s">
        <v>780</v>
      </c>
      <c r="G180" s="222"/>
      <c r="H180" s="223"/>
      <c r="J180" s="293" t="s">
        <v>801</v>
      </c>
      <c r="K180" s="297" t="s">
        <v>800</v>
      </c>
      <c r="L180" s="377"/>
      <c r="M180" s="377"/>
      <c r="N180" s="377"/>
      <c r="O180" s="377"/>
      <c r="P180" s="379"/>
      <c r="Q180" s="293" t="s">
        <v>801</v>
      </c>
      <c r="R180" s="297" t="s">
        <v>800</v>
      </c>
      <c r="W180" s="227"/>
      <c r="X180" s="293" t="s">
        <v>801</v>
      </c>
      <c r="Y180" s="297" t="s">
        <v>800</v>
      </c>
      <c r="AD180" s="227"/>
      <c r="AE180" s="293" t="s">
        <v>801</v>
      </c>
      <c r="AF180" s="297" t="s">
        <v>800</v>
      </c>
      <c r="AK180" s="227"/>
      <c r="AL180" s="293" t="s">
        <v>801</v>
      </c>
      <c r="AM180" s="297" t="s">
        <v>800</v>
      </c>
      <c r="AN180" s="377"/>
      <c r="AO180" s="377"/>
      <c r="AP180" s="377"/>
      <c r="AQ180" s="377"/>
      <c r="AR180" s="379"/>
      <c r="AS180" s="293" t="s">
        <v>801</v>
      </c>
      <c r="AT180" s="297" t="s">
        <v>800</v>
      </c>
      <c r="AY180" s="227"/>
      <c r="AZ180" s="293" t="s">
        <v>801</v>
      </c>
      <c r="BA180" s="297" t="s">
        <v>800</v>
      </c>
      <c r="BF180" s="227"/>
      <c r="BG180" s="293" t="s">
        <v>801</v>
      </c>
      <c r="BH180" s="297" t="s">
        <v>800</v>
      </c>
      <c r="BM180" s="227"/>
      <c r="BN180" s="293" t="s">
        <v>801</v>
      </c>
      <c r="BO180" s="297" t="s">
        <v>800</v>
      </c>
      <c r="BT180" s="227"/>
      <c r="BU180" s="293" t="s">
        <v>801</v>
      </c>
      <c r="BV180" s="297" t="s">
        <v>800</v>
      </c>
      <c r="CA180" s="227"/>
      <c r="CB180" s="293" t="s">
        <v>801</v>
      </c>
      <c r="CC180" s="297" t="s">
        <v>800</v>
      </c>
      <c r="CH180" s="227"/>
      <c r="CI180" s="293" t="s">
        <v>801</v>
      </c>
      <c r="CJ180" s="297" t="s">
        <v>800</v>
      </c>
      <c r="CO180" s="227"/>
      <c r="CP180" s="293" t="s">
        <v>801</v>
      </c>
      <c r="CQ180" s="297" t="s">
        <v>800</v>
      </c>
      <c r="CV180" s="227"/>
      <c r="CW180" s="293" t="s">
        <v>801</v>
      </c>
      <c r="CX180" s="297" t="s">
        <v>800</v>
      </c>
      <c r="DC180" s="227"/>
      <c r="DD180" s="293" t="s">
        <v>801</v>
      </c>
      <c r="DE180" s="297" t="s">
        <v>800</v>
      </c>
      <c r="DJ180" s="227"/>
      <c r="DK180" s="293" t="s">
        <v>801</v>
      </c>
      <c r="DL180" s="297" t="s">
        <v>800</v>
      </c>
      <c r="DQ180" s="227"/>
      <c r="DR180" s="293" t="s">
        <v>801</v>
      </c>
      <c r="DS180" s="297" t="s">
        <v>800</v>
      </c>
      <c r="DT180" s="377"/>
      <c r="DU180" s="377"/>
      <c r="DV180" s="377"/>
      <c r="DW180" s="377"/>
      <c r="DX180" s="379"/>
      <c r="DY180" s="293" t="s">
        <v>801</v>
      </c>
      <c r="DZ180" s="297" t="s">
        <v>800</v>
      </c>
      <c r="EA180" s="377"/>
      <c r="EB180" s="377"/>
      <c r="EC180" s="377"/>
      <c r="ED180" s="377"/>
      <c r="EE180" s="379"/>
      <c r="EF180" s="293" t="s">
        <v>801</v>
      </c>
      <c r="EG180" s="297" t="s">
        <v>800</v>
      </c>
      <c r="EL180" s="227"/>
      <c r="EM180" s="293" t="s">
        <v>801</v>
      </c>
      <c r="EN180" s="297" t="s">
        <v>800</v>
      </c>
      <c r="EO180" s="377"/>
      <c r="EP180" s="377"/>
      <c r="EQ180" s="377"/>
      <c r="ER180" s="377"/>
      <c r="ES180" s="379"/>
      <c r="ET180" s="293" t="s">
        <v>801</v>
      </c>
      <c r="EU180" s="297" t="s">
        <v>800</v>
      </c>
      <c r="EZ180" s="227"/>
      <c r="FA180" s="293" t="s">
        <v>801</v>
      </c>
      <c r="FB180" s="297" t="s">
        <v>800</v>
      </c>
      <c r="FG180" s="227"/>
      <c r="FH180" s="293" t="s">
        <v>801</v>
      </c>
      <c r="FI180" s="297" t="s">
        <v>800</v>
      </c>
      <c r="FN180" s="227"/>
      <c r="FO180" s="293" t="s">
        <v>801</v>
      </c>
      <c r="FP180" s="297" t="s">
        <v>800</v>
      </c>
      <c r="FU180" s="227"/>
      <c r="FV180" s="293" t="s">
        <v>801</v>
      </c>
      <c r="FW180" s="297" t="s">
        <v>800</v>
      </c>
      <c r="GB180" s="227"/>
      <c r="GC180" s="293" t="s">
        <v>801</v>
      </c>
      <c r="GD180" s="297" t="s">
        <v>800</v>
      </c>
      <c r="GE180" s="377"/>
      <c r="GF180" s="377"/>
      <c r="GG180" s="377"/>
      <c r="GH180" s="377"/>
      <c r="GI180" s="379"/>
      <c r="GJ180" s="293" t="s">
        <v>801</v>
      </c>
      <c r="GK180" s="297" t="s">
        <v>800</v>
      </c>
      <c r="GP180" s="227"/>
      <c r="GQ180" s="293" t="s">
        <v>801</v>
      </c>
      <c r="GR180" s="297" t="s">
        <v>800</v>
      </c>
      <c r="GW180" s="227"/>
      <c r="GX180" s="293" t="s">
        <v>801</v>
      </c>
      <c r="GY180" s="297" t="s">
        <v>800</v>
      </c>
      <c r="GZ180" s="377"/>
      <c r="HA180" s="377"/>
      <c r="HB180" s="377"/>
      <c r="HC180" s="377"/>
      <c r="HD180" s="379"/>
      <c r="HE180" s="293" t="s">
        <v>801</v>
      </c>
      <c r="HF180" s="297" t="s">
        <v>800</v>
      </c>
      <c r="HK180" s="227"/>
      <c r="HL180" s="293" t="s">
        <v>801</v>
      </c>
      <c r="HM180" s="297" t="s">
        <v>800</v>
      </c>
      <c r="HR180" s="227"/>
      <c r="HS180" s="293" t="s">
        <v>801</v>
      </c>
      <c r="HT180" s="297" t="s">
        <v>800</v>
      </c>
      <c r="HY180" s="227"/>
      <c r="HZ180" s="293" t="s">
        <v>801</v>
      </c>
      <c r="IA180" s="297" t="s">
        <v>800</v>
      </c>
      <c r="IB180" s="377"/>
      <c r="IC180" s="377"/>
      <c r="ID180" s="377"/>
      <c r="IE180" s="377"/>
      <c r="IF180" s="379"/>
    </row>
    <row r="181" spans="1:240" s="218" customFormat="1" ht="107.25" customHeight="1" x14ac:dyDescent="0.25">
      <c r="A181" s="217"/>
      <c r="B181" s="919" t="s">
        <v>781</v>
      </c>
      <c r="C181" s="920"/>
      <c r="D181" s="228" t="s">
        <v>782</v>
      </c>
      <c r="E181" s="229" t="s">
        <v>82</v>
      </c>
      <c r="F181" s="230">
        <v>1.1013E-2</v>
      </c>
      <c r="G181" s="925" t="s">
        <v>783</v>
      </c>
      <c r="H181" s="926"/>
      <c r="J181" s="380" t="s">
        <v>782</v>
      </c>
      <c r="K181" s="381">
        <v>1.1013E-2</v>
      </c>
      <c r="L181" s="377"/>
      <c r="M181" s="377"/>
      <c r="N181" s="377"/>
      <c r="O181" s="377"/>
      <c r="P181" s="378"/>
      <c r="Q181" s="294" t="s">
        <v>782</v>
      </c>
      <c r="R181" s="298">
        <v>1.1013E-2</v>
      </c>
      <c r="W181" s="225"/>
      <c r="X181" s="294" t="s">
        <v>782</v>
      </c>
      <c r="Y181" s="298">
        <v>1.1013E-2</v>
      </c>
      <c r="AD181" s="225"/>
      <c r="AE181" s="294" t="s">
        <v>782</v>
      </c>
      <c r="AF181" s="298">
        <v>1.1013E-2</v>
      </c>
      <c r="AK181" s="225"/>
      <c r="AL181" s="380" t="s">
        <v>782</v>
      </c>
      <c r="AM181" s="381">
        <v>1.1013E-2</v>
      </c>
      <c r="AN181" s="377"/>
      <c r="AO181" s="377"/>
      <c r="AP181" s="377"/>
      <c r="AQ181" s="377"/>
      <c r="AR181" s="378"/>
      <c r="AS181" s="294" t="s">
        <v>782</v>
      </c>
      <c r="AT181" s="298">
        <v>1.1013E-2</v>
      </c>
      <c r="AY181" s="225"/>
      <c r="AZ181" s="294" t="s">
        <v>782</v>
      </c>
      <c r="BA181" s="298">
        <v>1.1013E-2</v>
      </c>
      <c r="BF181" s="225"/>
      <c r="BG181" s="294" t="s">
        <v>782</v>
      </c>
      <c r="BH181" s="298">
        <v>1.1013E-2</v>
      </c>
      <c r="BM181" s="225"/>
      <c r="BN181" s="294" t="s">
        <v>782</v>
      </c>
      <c r="BO181" s="298">
        <v>1.1013E-2</v>
      </c>
      <c r="BT181" s="225"/>
      <c r="BU181" s="294" t="s">
        <v>782</v>
      </c>
      <c r="BV181" s="298">
        <v>1.1013E-2</v>
      </c>
      <c r="CA181" s="225"/>
      <c r="CB181" s="294" t="s">
        <v>782</v>
      </c>
      <c r="CC181" s="298">
        <v>1.1013E-2</v>
      </c>
      <c r="CH181" s="225"/>
      <c r="CI181" s="294" t="s">
        <v>782</v>
      </c>
      <c r="CJ181" s="298">
        <v>1.1013E-2</v>
      </c>
      <c r="CO181" s="225"/>
      <c r="CP181" s="294" t="s">
        <v>782</v>
      </c>
      <c r="CQ181" s="298">
        <v>1.1013E-2</v>
      </c>
      <c r="CV181" s="225"/>
      <c r="CW181" s="294" t="s">
        <v>782</v>
      </c>
      <c r="CX181" s="298">
        <v>1.1013E-2</v>
      </c>
      <c r="DC181" s="225"/>
      <c r="DD181" s="294" t="s">
        <v>782</v>
      </c>
      <c r="DE181" s="298">
        <v>1.1013E-2</v>
      </c>
      <c r="DJ181" s="225"/>
      <c r="DK181" s="294" t="s">
        <v>782</v>
      </c>
      <c r="DL181" s="298">
        <v>1.1013E-2</v>
      </c>
      <c r="DQ181" s="225"/>
      <c r="DR181" s="380" t="s">
        <v>782</v>
      </c>
      <c r="DS181" s="381">
        <v>1.1013E-2</v>
      </c>
      <c r="DT181" s="377"/>
      <c r="DU181" s="377"/>
      <c r="DV181" s="377"/>
      <c r="DW181" s="377"/>
      <c r="DX181" s="378"/>
      <c r="DY181" s="380" t="s">
        <v>782</v>
      </c>
      <c r="DZ181" s="381">
        <v>1.1013E-2</v>
      </c>
      <c r="EA181" s="377"/>
      <c r="EB181" s="377"/>
      <c r="EC181" s="377"/>
      <c r="ED181" s="377"/>
      <c r="EE181" s="378"/>
      <c r="EF181" s="294" t="s">
        <v>782</v>
      </c>
      <c r="EG181" s="298">
        <v>1.1013E-2</v>
      </c>
      <c r="EL181" s="225"/>
      <c r="EM181" s="380" t="s">
        <v>782</v>
      </c>
      <c r="EN181" s="381">
        <v>1.1013E-2</v>
      </c>
      <c r="EO181" s="377"/>
      <c r="EP181" s="377"/>
      <c r="EQ181" s="377"/>
      <c r="ER181" s="377"/>
      <c r="ES181" s="378"/>
      <c r="ET181" s="294" t="s">
        <v>782</v>
      </c>
      <c r="EU181" s="298">
        <v>1.1013E-2</v>
      </c>
      <c r="EZ181" s="225"/>
      <c r="FA181" s="294" t="s">
        <v>782</v>
      </c>
      <c r="FB181" s="298">
        <v>1.1013E-2</v>
      </c>
      <c r="FG181" s="225"/>
      <c r="FH181" s="294" t="s">
        <v>782</v>
      </c>
      <c r="FI181" s="298">
        <v>1.1013E-2</v>
      </c>
      <c r="FN181" s="225"/>
      <c r="FO181" s="294" t="s">
        <v>782</v>
      </c>
      <c r="FP181" s="298">
        <v>1.1013E-2</v>
      </c>
      <c r="FU181" s="225"/>
      <c r="FV181" s="294" t="s">
        <v>782</v>
      </c>
      <c r="FW181" s="298">
        <v>1.1013E-2</v>
      </c>
      <c r="GB181" s="225"/>
      <c r="GC181" s="380" t="s">
        <v>782</v>
      </c>
      <c r="GD181" s="381">
        <v>1.1013E-2</v>
      </c>
      <c r="GE181" s="377"/>
      <c r="GF181" s="377"/>
      <c r="GG181" s="377"/>
      <c r="GH181" s="377"/>
      <c r="GI181" s="378"/>
      <c r="GJ181" s="294" t="s">
        <v>782</v>
      </c>
      <c r="GK181" s="298">
        <v>1.1013E-2</v>
      </c>
      <c r="GP181" s="225"/>
      <c r="GQ181" s="294" t="s">
        <v>782</v>
      </c>
      <c r="GR181" s="298">
        <v>1.1013E-2</v>
      </c>
      <c r="GW181" s="225"/>
      <c r="GX181" s="380" t="s">
        <v>782</v>
      </c>
      <c r="GY181" s="381">
        <v>1.1013E-2</v>
      </c>
      <c r="GZ181" s="377"/>
      <c r="HA181" s="377"/>
      <c r="HB181" s="377"/>
      <c r="HC181" s="377"/>
      <c r="HD181" s="378"/>
      <c r="HE181" s="294" t="s">
        <v>782</v>
      </c>
      <c r="HF181" s="298">
        <v>1.1013E-2</v>
      </c>
      <c r="HK181" s="225"/>
      <c r="HL181" s="294" t="s">
        <v>782</v>
      </c>
      <c r="HM181" s="298">
        <v>1.1013E-2</v>
      </c>
      <c r="HR181" s="225"/>
      <c r="HS181" s="294" t="s">
        <v>782</v>
      </c>
      <c r="HT181" s="298">
        <v>1.1013E-2</v>
      </c>
      <c r="HY181" s="225"/>
      <c r="HZ181" s="380" t="s">
        <v>782</v>
      </c>
      <c r="IA181" s="381">
        <v>1.1013E-2</v>
      </c>
      <c r="IB181" s="377"/>
      <c r="IC181" s="377"/>
      <c r="ID181" s="377"/>
      <c r="IE181" s="377"/>
      <c r="IF181" s="378"/>
    </row>
    <row r="182" spans="1:240" s="218" customFormat="1" ht="96.75" customHeight="1" x14ac:dyDescent="0.25">
      <c r="A182" s="217"/>
      <c r="B182" s="921"/>
      <c r="C182" s="922"/>
      <c r="D182" s="228" t="s">
        <v>784</v>
      </c>
      <c r="E182" s="229" t="s">
        <v>82</v>
      </c>
      <c r="F182" s="230">
        <v>5.1992999999999998E-2</v>
      </c>
      <c r="G182" s="925" t="s">
        <v>783</v>
      </c>
      <c r="H182" s="926"/>
      <c r="J182" s="382" t="s">
        <v>784</v>
      </c>
      <c r="K182" s="383">
        <v>5.1992999999999998E-2</v>
      </c>
      <c r="L182" s="377"/>
      <c r="M182" s="377"/>
      <c r="N182" s="377"/>
      <c r="O182" s="377"/>
      <c r="P182" s="378"/>
      <c r="Q182" s="295" t="s">
        <v>784</v>
      </c>
      <c r="R182" s="299">
        <v>5.1992999999999998E-2</v>
      </c>
      <c r="W182" s="225"/>
      <c r="X182" s="295" t="s">
        <v>784</v>
      </c>
      <c r="Y182" s="299">
        <v>5.1992999999999998E-2</v>
      </c>
      <c r="AD182" s="225"/>
      <c r="AE182" s="295" t="s">
        <v>784</v>
      </c>
      <c r="AF182" s="299">
        <v>5.1992999999999998E-2</v>
      </c>
      <c r="AK182" s="225"/>
      <c r="AL182" s="382" t="s">
        <v>784</v>
      </c>
      <c r="AM182" s="383">
        <v>5.1992999999999998E-2</v>
      </c>
      <c r="AN182" s="377"/>
      <c r="AO182" s="377"/>
      <c r="AP182" s="377"/>
      <c r="AQ182" s="377"/>
      <c r="AR182" s="378"/>
      <c r="AS182" s="295" t="s">
        <v>784</v>
      </c>
      <c r="AT182" s="299">
        <v>5.1992999999999998E-2</v>
      </c>
      <c r="AY182" s="225"/>
      <c r="AZ182" s="295" t="s">
        <v>784</v>
      </c>
      <c r="BA182" s="299">
        <v>5.1992999999999998E-2</v>
      </c>
      <c r="BF182" s="225"/>
      <c r="BG182" s="295" t="s">
        <v>784</v>
      </c>
      <c r="BH182" s="299">
        <v>5.1992999999999998E-2</v>
      </c>
      <c r="BM182" s="225"/>
      <c r="BN182" s="295" t="s">
        <v>784</v>
      </c>
      <c r="BO182" s="299">
        <v>5.1992999999999998E-2</v>
      </c>
      <c r="BT182" s="225"/>
      <c r="BU182" s="295" t="s">
        <v>784</v>
      </c>
      <c r="BV182" s="299">
        <v>5.1992999999999998E-2</v>
      </c>
      <c r="CA182" s="225"/>
      <c r="CB182" s="295" t="s">
        <v>784</v>
      </c>
      <c r="CC182" s="299">
        <v>5.1992999999999998E-2</v>
      </c>
      <c r="CH182" s="225"/>
      <c r="CI182" s="295" t="s">
        <v>784</v>
      </c>
      <c r="CJ182" s="299">
        <v>5.1992999999999998E-2</v>
      </c>
      <c r="CO182" s="225"/>
      <c r="CP182" s="295" t="s">
        <v>784</v>
      </c>
      <c r="CQ182" s="299">
        <v>5.1992999999999998E-2</v>
      </c>
      <c r="CV182" s="225"/>
      <c r="CW182" s="295" t="s">
        <v>784</v>
      </c>
      <c r="CX182" s="299">
        <v>5.1992999999999998E-2</v>
      </c>
      <c r="DC182" s="225"/>
      <c r="DD182" s="295" t="s">
        <v>784</v>
      </c>
      <c r="DE182" s="299">
        <v>5.1992999999999998E-2</v>
      </c>
      <c r="DJ182" s="225"/>
      <c r="DK182" s="295" t="s">
        <v>784</v>
      </c>
      <c r="DL182" s="299">
        <v>5.1992999999999998E-2</v>
      </c>
      <c r="DQ182" s="225"/>
      <c r="DR182" s="382" t="s">
        <v>784</v>
      </c>
      <c r="DS182" s="383">
        <v>5.1992999999999998E-2</v>
      </c>
      <c r="DT182" s="377"/>
      <c r="DU182" s="377"/>
      <c r="DV182" s="377"/>
      <c r="DW182" s="377"/>
      <c r="DX182" s="378"/>
      <c r="DY182" s="382" t="s">
        <v>784</v>
      </c>
      <c r="DZ182" s="383">
        <v>5.1992999999999998E-2</v>
      </c>
      <c r="EA182" s="377"/>
      <c r="EB182" s="377"/>
      <c r="EC182" s="377"/>
      <c r="ED182" s="377"/>
      <c r="EE182" s="378"/>
      <c r="EF182" s="295" t="s">
        <v>784</v>
      </c>
      <c r="EG182" s="299">
        <v>5.1992999999999998E-2</v>
      </c>
      <c r="EL182" s="225"/>
      <c r="EM182" s="382" t="s">
        <v>784</v>
      </c>
      <c r="EN182" s="383">
        <v>5.1992999999999998E-2</v>
      </c>
      <c r="EO182" s="377"/>
      <c r="EP182" s="377"/>
      <c r="EQ182" s="377"/>
      <c r="ER182" s="377"/>
      <c r="ES182" s="378"/>
      <c r="ET182" s="295" t="s">
        <v>784</v>
      </c>
      <c r="EU182" s="299">
        <v>5.1992999999999998E-2</v>
      </c>
      <c r="EZ182" s="225"/>
      <c r="FA182" s="295" t="s">
        <v>784</v>
      </c>
      <c r="FB182" s="299">
        <v>5.1992999999999998E-2</v>
      </c>
      <c r="FG182" s="225"/>
      <c r="FH182" s="295" t="s">
        <v>784</v>
      </c>
      <c r="FI182" s="299">
        <v>5.1992999999999998E-2</v>
      </c>
      <c r="FN182" s="225"/>
      <c r="FO182" s="295" t="s">
        <v>784</v>
      </c>
      <c r="FP182" s="299">
        <v>5.1992999999999998E-2</v>
      </c>
      <c r="FU182" s="225"/>
      <c r="FV182" s="295" t="s">
        <v>784</v>
      </c>
      <c r="FW182" s="299">
        <v>5.1992999999999998E-2</v>
      </c>
      <c r="GB182" s="225"/>
      <c r="GC182" s="382" t="s">
        <v>784</v>
      </c>
      <c r="GD182" s="383">
        <v>5.1992999999999998E-2</v>
      </c>
      <c r="GE182" s="377"/>
      <c r="GF182" s="377"/>
      <c r="GG182" s="377"/>
      <c r="GH182" s="377"/>
      <c r="GI182" s="378"/>
      <c r="GJ182" s="295" t="s">
        <v>784</v>
      </c>
      <c r="GK182" s="299">
        <v>5.1992999999999998E-2</v>
      </c>
      <c r="GP182" s="225"/>
      <c r="GQ182" s="295" t="s">
        <v>784</v>
      </c>
      <c r="GR182" s="299">
        <v>5.1992999999999998E-2</v>
      </c>
      <c r="GW182" s="225"/>
      <c r="GX182" s="382" t="s">
        <v>784</v>
      </c>
      <c r="GY182" s="383">
        <v>5.1992999999999998E-2</v>
      </c>
      <c r="GZ182" s="377"/>
      <c r="HA182" s="377"/>
      <c r="HB182" s="377"/>
      <c r="HC182" s="377"/>
      <c r="HD182" s="378"/>
      <c r="HE182" s="295" t="s">
        <v>784</v>
      </c>
      <c r="HF182" s="299">
        <v>5.1992999999999998E-2</v>
      </c>
      <c r="HK182" s="225"/>
      <c r="HL182" s="295" t="s">
        <v>784</v>
      </c>
      <c r="HM182" s="299">
        <v>5.1992999999999998E-2</v>
      </c>
      <c r="HR182" s="225"/>
      <c r="HS182" s="295" t="s">
        <v>784</v>
      </c>
      <c r="HT182" s="299">
        <v>5.1992999999999998E-2</v>
      </c>
      <c r="HY182" s="225"/>
      <c r="HZ182" s="382" t="s">
        <v>784</v>
      </c>
      <c r="IA182" s="383">
        <v>5.1992999999999998E-2</v>
      </c>
      <c r="IB182" s="377"/>
      <c r="IC182" s="377"/>
      <c r="ID182" s="377"/>
      <c r="IE182" s="377"/>
      <c r="IF182" s="378"/>
    </row>
    <row r="183" spans="1:240" s="218" customFormat="1" ht="104.25" customHeight="1" thickBot="1" x14ac:dyDescent="0.3">
      <c r="A183" s="217"/>
      <c r="B183" s="923"/>
      <c r="C183" s="924"/>
      <c r="D183" s="231" t="s">
        <v>785</v>
      </c>
      <c r="E183" s="232" t="s">
        <v>82</v>
      </c>
      <c r="F183" s="233">
        <v>1.486E-2</v>
      </c>
      <c r="G183" s="927" t="s">
        <v>786</v>
      </c>
      <c r="H183" s="928"/>
      <c r="J183" s="384" t="s">
        <v>785</v>
      </c>
      <c r="K183" s="385">
        <v>1.486E-2</v>
      </c>
      <c r="L183" s="377"/>
      <c r="M183" s="377"/>
      <c r="N183" s="377"/>
      <c r="O183" s="377"/>
      <c r="P183" s="378"/>
      <c r="Q183" s="296" t="s">
        <v>785</v>
      </c>
      <c r="R183" s="300">
        <v>1.486E-2</v>
      </c>
      <c r="W183" s="225"/>
      <c r="X183" s="296" t="s">
        <v>785</v>
      </c>
      <c r="Y183" s="300">
        <v>1.486E-2</v>
      </c>
      <c r="AD183" s="225"/>
      <c r="AE183" s="296" t="s">
        <v>785</v>
      </c>
      <c r="AF183" s="300">
        <v>1.486E-2</v>
      </c>
      <c r="AK183" s="225"/>
      <c r="AL183" s="384" t="s">
        <v>785</v>
      </c>
      <c r="AM183" s="385">
        <v>1.486E-2</v>
      </c>
      <c r="AN183" s="377"/>
      <c r="AO183" s="377"/>
      <c r="AP183" s="377"/>
      <c r="AQ183" s="377"/>
      <c r="AR183" s="378"/>
      <c r="AS183" s="296" t="s">
        <v>785</v>
      </c>
      <c r="AT183" s="300">
        <v>1.486E-2</v>
      </c>
      <c r="AY183" s="225"/>
      <c r="AZ183" s="296" t="s">
        <v>785</v>
      </c>
      <c r="BA183" s="300">
        <v>1.486E-2</v>
      </c>
      <c r="BF183" s="225"/>
      <c r="BG183" s="296" t="s">
        <v>785</v>
      </c>
      <c r="BH183" s="300">
        <v>1.486E-2</v>
      </c>
      <c r="BM183" s="225"/>
      <c r="BN183" s="296" t="s">
        <v>785</v>
      </c>
      <c r="BO183" s="300">
        <v>1.486E-2</v>
      </c>
      <c r="BT183" s="225"/>
      <c r="BU183" s="296" t="s">
        <v>785</v>
      </c>
      <c r="BV183" s="300">
        <v>1.486E-2</v>
      </c>
      <c r="CA183" s="225"/>
      <c r="CB183" s="296" t="s">
        <v>785</v>
      </c>
      <c r="CC183" s="300">
        <v>1.486E-2</v>
      </c>
      <c r="CH183" s="225"/>
      <c r="CI183" s="296" t="s">
        <v>785</v>
      </c>
      <c r="CJ183" s="300">
        <v>1.486E-2</v>
      </c>
      <c r="CO183" s="225"/>
      <c r="CP183" s="296" t="s">
        <v>785</v>
      </c>
      <c r="CQ183" s="300">
        <v>1.486E-2</v>
      </c>
      <c r="CV183" s="225"/>
      <c r="CW183" s="296" t="s">
        <v>785</v>
      </c>
      <c r="CX183" s="300">
        <v>1.486E-2</v>
      </c>
      <c r="DC183" s="225"/>
      <c r="DD183" s="296" t="s">
        <v>785</v>
      </c>
      <c r="DE183" s="300">
        <v>1.486E-2</v>
      </c>
      <c r="DJ183" s="225"/>
      <c r="DK183" s="296" t="s">
        <v>785</v>
      </c>
      <c r="DL183" s="300">
        <v>1.486E-2</v>
      </c>
      <c r="DQ183" s="225"/>
      <c r="DR183" s="384" t="s">
        <v>785</v>
      </c>
      <c r="DS183" s="385">
        <v>1.486E-2</v>
      </c>
      <c r="DT183" s="377"/>
      <c r="DU183" s="377"/>
      <c r="DV183" s="377"/>
      <c r="DW183" s="377"/>
      <c r="DX183" s="378"/>
      <c r="DY183" s="384" t="s">
        <v>785</v>
      </c>
      <c r="DZ183" s="385">
        <v>1.486E-2</v>
      </c>
      <c r="EA183" s="377"/>
      <c r="EB183" s="377"/>
      <c r="EC183" s="377"/>
      <c r="ED183" s="377"/>
      <c r="EE183" s="378"/>
      <c r="EF183" s="296" t="s">
        <v>785</v>
      </c>
      <c r="EG183" s="300">
        <v>1.486E-2</v>
      </c>
      <c r="EL183" s="225"/>
      <c r="EM183" s="384" t="s">
        <v>785</v>
      </c>
      <c r="EN183" s="385">
        <v>1.486E-2</v>
      </c>
      <c r="EO183" s="377"/>
      <c r="EP183" s="377"/>
      <c r="EQ183" s="377"/>
      <c r="ER183" s="377"/>
      <c r="ES183" s="378"/>
      <c r="ET183" s="296" t="s">
        <v>785</v>
      </c>
      <c r="EU183" s="300">
        <v>1.486E-2</v>
      </c>
      <c r="EZ183" s="225"/>
      <c r="FA183" s="296" t="s">
        <v>785</v>
      </c>
      <c r="FB183" s="300">
        <v>1.486E-2</v>
      </c>
      <c r="FG183" s="225"/>
      <c r="FH183" s="296" t="s">
        <v>785</v>
      </c>
      <c r="FI183" s="300">
        <v>1.486E-2</v>
      </c>
      <c r="FN183" s="225"/>
      <c r="FO183" s="296" t="s">
        <v>785</v>
      </c>
      <c r="FP183" s="300">
        <v>1.486E-2</v>
      </c>
      <c r="FU183" s="225"/>
      <c r="FV183" s="296" t="s">
        <v>785</v>
      </c>
      <c r="FW183" s="300">
        <v>1.486E-2</v>
      </c>
      <c r="GB183" s="225"/>
      <c r="GC183" s="384" t="s">
        <v>785</v>
      </c>
      <c r="GD183" s="385">
        <v>1.486E-2</v>
      </c>
      <c r="GE183" s="377"/>
      <c r="GF183" s="377"/>
      <c r="GG183" s="377"/>
      <c r="GH183" s="377"/>
      <c r="GI183" s="378"/>
      <c r="GJ183" s="296" t="s">
        <v>785</v>
      </c>
      <c r="GK183" s="300">
        <v>1.486E-2</v>
      </c>
      <c r="GP183" s="225"/>
      <c r="GQ183" s="296" t="s">
        <v>785</v>
      </c>
      <c r="GR183" s="300">
        <v>1.486E-2</v>
      </c>
      <c r="GW183" s="225"/>
      <c r="GX183" s="384" t="s">
        <v>785</v>
      </c>
      <c r="GY183" s="385">
        <v>1.486E-2</v>
      </c>
      <c r="GZ183" s="377"/>
      <c r="HA183" s="377"/>
      <c r="HB183" s="377"/>
      <c r="HC183" s="377"/>
      <c r="HD183" s="378"/>
      <c r="HE183" s="296" t="s">
        <v>785</v>
      </c>
      <c r="HF183" s="300">
        <v>1.486E-2</v>
      </c>
      <c r="HK183" s="225"/>
      <c r="HL183" s="296" t="s">
        <v>785</v>
      </c>
      <c r="HM183" s="300">
        <v>1.486E-2</v>
      </c>
      <c r="HR183" s="225"/>
      <c r="HS183" s="296" t="s">
        <v>785</v>
      </c>
      <c r="HT183" s="300">
        <v>1.486E-2</v>
      </c>
      <c r="HY183" s="225"/>
      <c r="HZ183" s="384" t="s">
        <v>785</v>
      </c>
      <c r="IA183" s="385">
        <v>1.486E-2</v>
      </c>
      <c r="IB183" s="377"/>
      <c r="IC183" s="377"/>
      <c r="ID183" s="377"/>
      <c r="IE183" s="377"/>
      <c r="IF183" s="378"/>
    </row>
    <row r="184" spans="1:240" s="218" customFormat="1" ht="42" customHeight="1" thickBot="1" x14ac:dyDescent="0.3">
      <c r="A184" s="217"/>
      <c r="B184" s="234"/>
      <c r="C184" s="235"/>
      <c r="D184" s="236"/>
      <c r="E184" s="237"/>
      <c r="F184" s="238"/>
      <c r="G184" s="239"/>
      <c r="H184" s="240"/>
      <c r="J184" s="804" t="s">
        <v>802</v>
      </c>
      <c r="K184" s="805"/>
      <c r="L184" s="297" t="s">
        <v>806</v>
      </c>
      <c r="M184" s="377"/>
      <c r="N184" s="377"/>
      <c r="O184" s="377"/>
      <c r="P184" s="378"/>
      <c r="Q184" s="864" t="s">
        <v>802</v>
      </c>
      <c r="R184" s="865"/>
      <c r="S184" s="297" t="s">
        <v>806</v>
      </c>
      <c r="W184" s="225"/>
      <c r="X184" s="864" t="s">
        <v>802</v>
      </c>
      <c r="Y184" s="865"/>
      <c r="Z184" s="297" t="s">
        <v>806</v>
      </c>
      <c r="AD184" s="225"/>
      <c r="AE184" s="864" t="s">
        <v>802</v>
      </c>
      <c r="AF184" s="865"/>
      <c r="AG184" s="297" t="s">
        <v>806</v>
      </c>
      <c r="AK184" s="225"/>
      <c r="AL184" s="804" t="s">
        <v>802</v>
      </c>
      <c r="AM184" s="805"/>
      <c r="AN184" s="297" t="s">
        <v>806</v>
      </c>
      <c r="AO184" s="377"/>
      <c r="AP184" s="377"/>
      <c r="AQ184" s="377"/>
      <c r="AR184" s="378"/>
      <c r="AS184" s="864" t="s">
        <v>802</v>
      </c>
      <c r="AT184" s="865"/>
      <c r="AU184" s="297" t="s">
        <v>806</v>
      </c>
      <c r="AY184" s="225"/>
      <c r="AZ184" s="864" t="s">
        <v>802</v>
      </c>
      <c r="BA184" s="865"/>
      <c r="BB184" s="297" t="s">
        <v>806</v>
      </c>
      <c r="BF184" s="225"/>
      <c r="BG184" s="864" t="s">
        <v>802</v>
      </c>
      <c r="BH184" s="865"/>
      <c r="BI184" s="297" t="s">
        <v>806</v>
      </c>
      <c r="BM184" s="225"/>
      <c r="BN184" s="864" t="s">
        <v>802</v>
      </c>
      <c r="BO184" s="865"/>
      <c r="BP184" s="297" t="s">
        <v>806</v>
      </c>
      <c r="BT184" s="225"/>
      <c r="BU184" s="864" t="s">
        <v>802</v>
      </c>
      <c r="BV184" s="865"/>
      <c r="BW184" s="297" t="s">
        <v>806</v>
      </c>
      <c r="CA184" s="225"/>
      <c r="CB184" s="864" t="s">
        <v>802</v>
      </c>
      <c r="CC184" s="865"/>
      <c r="CD184" s="297" t="s">
        <v>806</v>
      </c>
      <c r="CH184" s="225"/>
      <c r="CI184" s="864" t="s">
        <v>802</v>
      </c>
      <c r="CJ184" s="865"/>
      <c r="CK184" s="297" t="s">
        <v>806</v>
      </c>
      <c r="CO184" s="225"/>
      <c r="CP184" s="864" t="s">
        <v>802</v>
      </c>
      <c r="CQ184" s="865"/>
      <c r="CR184" s="297" t="s">
        <v>806</v>
      </c>
      <c r="CV184" s="225"/>
      <c r="CW184" s="864" t="s">
        <v>802</v>
      </c>
      <c r="CX184" s="865"/>
      <c r="CY184" s="297" t="s">
        <v>806</v>
      </c>
      <c r="DC184" s="225"/>
      <c r="DD184" s="864" t="s">
        <v>802</v>
      </c>
      <c r="DE184" s="865"/>
      <c r="DF184" s="297" t="s">
        <v>806</v>
      </c>
      <c r="DJ184" s="225"/>
      <c r="DK184" s="864" t="s">
        <v>802</v>
      </c>
      <c r="DL184" s="865"/>
      <c r="DM184" s="297" t="s">
        <v>806</v>
      </c>
      <c r="DQ184" s="225"/>
      <c r="DR184" s="804" t="s">
        <v>802</v>
      </c>
      <c r="DS184" s="805"/>
      <c r="DT184" s="297" t="s">
        <v>806</v>
      </c>
      <c r="DU184" s="377"/>
      <c r="DV184" s="377"/>
      <c r="DW184" s="377"/>
      <c r="DX184" s="378"/>
      <c r="DY184" s="804" t="s">
        <v>802</v>
      </c>
      <c r="DZ184" s="805"/>
      <c r="EA184" s="297" t="s">
        <v>806</v>
      </c>
      <c r="EB184" s="377"/>
      <c r="EC184" s="377"/>
      <c r="ED184" s="377"/>
      <c r="EE184" s="378"/>
      <c r="EF184" s="864" t="s">
        <v>802</v>
      </c>
      <c r="EG184" s="865"/>
      <c r="EH184" s="297" t="s">
        <v>806</v>
      </c>
      <c r="EL184" s="225"/>
      <c r="EM184" s="804" t="s">
        <v>802</v>
      </c>
      <c r="EN184" s="805"/>
      <c r="EO184" s="297" t="s">
        <v>806</v>
      </c>
      <c r="EP184" s="377"/>
      <c r="EQ184" s="377"/>
      <c r="ER184" s="377"/>
      <c r="ES184" s="378"/>
      <c r="ET184" s="864" t="s">
        <v>802</v>
      </c>
      <c r="EU184" s="865"/>
      <c r="EV184" s="297" t="s">
        <v>806</v>
      </c>
      <c r="EZ184" s="225"/>
      <c r="FA184" s="864" t="s">
        <v>802</v>
      </c>
      <c r="FB184" s="865"/>
      <c r="FC184" s="297" t="s">
        <v>806</v>
      </c>
      <c r="FG184" s="225"/>
      <c r="FH184" s="864" t="s">
        <v>802</v>
      </c>
      <c r="FI184" s="865"/>
      <c r="FJ184" s="297" t="s">
        <v>806</v>
      </c>
      <c r="FN184" s="225"/>
      <c r="FO184" s="864" t="s">
        <v>802</v>
      </c>
      <c r="FP184" s="865"/>
      <c r="FQ184" s="297" t="s">
        <v>806</v>
      </c>
      <c r="FU184" s="225"/>
      <c r="FV184" s="864" t="s">
        <v>802</v>
      </c>
      <c r="FW184" s="865"/>
      <c r="FX184" s="297" t="s">
        <v>806</v>
      </c>
      <c r="GB184" s="225"/>
      <c r="GC184" s="804" t="s">
        <v>802</v>
      </c>
      <c r="GD184" s="805"/>
      <c r="GE184" s="297" t="s">
        <v>806</v>
      </c>
      <c r="GF184" s="377"/>
      <c r="GG184" s="377"/>
      <c r="GH184" s="377"/>
      <c r="GI184" s="378"/>
      <c r="GJ184" s="864" t="s">
        <v>802</v>
      </c>
      <c r="GK184" s="865"/>
      <c r="GL184" s="297" t="s">
        <v>806</v>
      </c>
      <c r="GP184" s="225"/>
      <c r="GQ184" s="864" t="s">
        <v>802</v>
      </c>
      <c r="GR184" s="865"/>
      <c r="GS184" s="297" t="s">
        <v>806</v>
      </c>
      <c r="GW184" s="225"/>
      <c r="GX184" s="804" t="s">
        <v>802</v>
      </c>
      <c r="GY184" s="805"/>
      <c r="GZ184" s="297" t="s">
        <v>806</v>
      </c>
      <c r="HA184" s="377"/>
      <c r="HB184" s="377"/>
      <c r="HC184" s="377"/>
      <c r="HD184" s="378"/>
      <c r="HE184" s="864" t="s">
        <v>802</v>
      </c>
      <c r="HF184" s="865"/>
      <c r="HG184" s="297" t="s">
        <v>806</v>
      </c>
      <c r="HK184" s="225"/>
      <c r="HL184" s="864" t="s">
        <v>802</v>
      </c>
      <c r="HM184" s="865"/>
      <c r="HN184" s="297" t="s">
        <v>806</v>
      </c>
      <c r="HR184" s="225"/>
      <c r="HS184" s="864" t="s">
        <v>802</v>
      </c>
      <c r="HT184" s="865"/>
      <c r="HU184" s="297" t="s">
        <v>806</v>
      </c>
      <c r="HY184" s="225"/>
      <c r="HZ184" s="804" t="s">
        <v>802</v>
      </c>
      <c r="IA184" s="805"/>
      <c r="IB184" s="297" t="s">
        <v>806</v>
      </c>
      <c r="IC184" s="377"/>
      <c r="ID184" s="377"/>
      <c r="IE184" s="377"/>
      <c r="IF184" s="378"/>
    </row>
    <row r="185" spans="1:240" s="218" customFormat="1" ht="18" x14ac:dyDescent="0.25">
      <c r="A185" s="217"/>
      <c r="B185" s="919" t="s">
        <v>787</v>
      </c>
      <c r="C185" s="920"/>
      <c r="D185" s="228" t="s">
        <v>788</v>
      </c>
      <c r="E185" s="229" t="s">
        <v>82</v>
      </c>
      <c r="F185" s="241">
        <v>0.23899999999999999</v>
      </c>
      <c r="G185" s="931"/>
      <c r="H185" s="932"/>
      <c r="J185" s="386" t="s">
        <v>789</v>
      </c>
      <c r="K185" s="387"/>
      <c r="L185" s="377"/>
      <c r="M185" s="377"/>
      <c r="N185" s="377"/>
      <c r="O185" s="377"/>
      <c r="P185" s="378"/>
      <c r="Q185" s="261" t="s">
        <v>789</v>
      </c>
      <c r="R185" s="262">
        <v>0.24</v>
      </c>
      <c r="W185" s="225"/>
      <c r="X185" s="261" t="s">
        <v>789</v>
      </c>
      <c r="Y185" s="262">
        <v>0.24</v>
      </c>
      <c r="AD185" s="225"/>
      <c r="AE185" s="261" t="s">
        <v>789</v>
      </c>
      <c r="AF185" s="262">
        <v>0.23</v>
      </c>
      <c r="AK185" s="225"/>
      <c r="AL185" s="386" t="s">
        <v>789</v>
      </c>
      <c r="AM185" s="387"/>
      <c r="AN185" s="377"/>
      <c r="AO185" s="377"/>
      <c r="AP185" s="377"/>
      <c r="AQ185" s="377"/>
      <c r="AR185" s="378"/>
      <c r="AS185" s="261" t="s">
        <v>789</v>
      </c>
      <c r="AT185" s="436">
        <v>0.24</v>
      </c>
      <c r="AY185" s="225"/>
      <c r="AZ185" s="261" t="s">
        <v>789</v>
      </c>
      <c r="BA185" s="440">
        <v>0.2399</v>
      </c>
      <c r="BF185" s="225"/>
      <c r="BG185" s="261" t="s">
        <v>789</v>
      </c>
      <c r="BH185" s="440">
        <v>0.23899999999999999</v>
      </c>
      <c r="BM185" s="225"/>
      <c r="BN185" s="261" t="s">
        <v>789</v>
      </c>
      <c r="BO185" s="427">
        <v>0.24</v>
      </c>
      <c r="BT185" s="225"/>
      <c r="BU185" s="261" t="s">
        <v>789</v>
      </c>
      <c r="BV185" s="437">
        <v>0.23899999999999999</v>
      </c>
      <c r="CA185" s="225"/>
      <c r="CB185" s="261" t="s">
        <v>789</v>
      </c>
      <c r="CC185" s="262">
        <v>0.24</v>
      </c>
      <c r="CH185" s="225"/>
      <c r="CI185" s="261" t="s">
        <v>789</v>
      </c>
      <c r="CJ185" s="262">
        <v>0.23899999999999999</v>
      </c>
      <c r="CO185" s="225"/>
      <c r="CP185" s="261" t="s">
        <v>789</v>
      </c>
      <c r="CQ185" s="262">
        <v>0.24</v>
      </c>
      <c r="CV185" s="225"/>
      <c r="CW185" s="261" t="s">
        <v>789</v>
      </c>
      <c r="CX185" s="440">
        <v>0.23899999999999999</v>
      </c>
      <c r="DC185" s="225"/>
      <c r="DD185" s="261" t="s">
        <v>789</v>
      </c>
      <c r="DE185" s="262">
        <v>0.23980000000000001</v>
      </c>
      <c r="DJ185" s="225"/>
      <c r="DK185" s="261" t="s">
        <v>789</v>
      </c>
      <c r="DL185" s="262">
        <v>0.23799999999999999</v>
      </c>
      <c r="DQ185" s="225"/>
      <c r="DR185" s="386" t="s">
        <v>789</v>
      </c>
      <c r="DS185" s="387"/>
      <c r="DT185" s="377"/>
      <c r="DU185" s="377"/>
      <c r="DV185" s="377"/>
      <c r="DW185" s="377"/>
      <c r="DX185" s="378"/>
      <c r="DY185" s="386" t="s">
        <v>789</v>
      </c>
      <c r="DZ185" s="387"/>
      <c r="EA185" s="377"/>
      <c r="EB185" s="377"/>
      <c r="EC185" s="377"/>
      <c r="ED185" s="377"/>
      <c r="EE185" s="378"/>
      <c r="EF185" s="261" t="s">
        <v>789</v>
      </c>
      <c r="EG185" s="262">
        <v>0.24</v>
      </c>
      <c r="EL185" s="225"/>
      <c r="EM185" s="386" t="s">
        <v>789</v>
      </c>
      <c r="EN185" s="387"/>
      <c r="EO185" s="377"/>
      <c r="EP185" s="377"/>
      <c r="EQ185" s="377"/>
      <c r="ER185" s="377"/>
      <c r="ES185" s="378"/>
      <c r="ET185" s="261" t="s">
        <v>789</v>
      </c>
      <c r="EU185" s="262">
        <v>0.24</v>
      </c>
      <c r="EZ185" s="225"/>
      <c r="FA185" s="261" t="s">
        <v>789</v>
      </c>
      <c r="FB185" s="262">
        <v>0.23</v>
      </c>
      <c r="FG185" s="225"/>
      <c r="FH185" s="261" t="s">
        <v>789</v>
      </c>
      <c r="FI185" s="262">
        <v>0.23899999999999999</v>
      </c>
      <c r="FN185" s="225"/>
      <c r="FO185" s="261" t="s">
        <v>789</v>
      </c>
      <c r="FP185" s="262">
        <v>0.2399</v>
      </c>
      <c r="FU185" s="225"/>
      <c r="FV185" s="261" t="s">
        <v>789</v>
      </c>
      <c r="FW185" s="262">
        <v>0.24</v>
      </c>
      <c r="GB185" s="225"/>
      <c r="GC185" s="386" t="s">
        <v>789</v>
      </c>
      <c r="GD185" s="387"/>
      <c r="GE185" s="377"/>
      <c r="GF185" s="377"/>
      <c r="GG185" s="377"/>
      <c r="GH185" s="377"/>
      <c r="GI185" s="378"/>
      <c r="GJ185" s="261" t="s">
        <v>789</v>
      </c>
      <c r="GK185" s="406">
        <v>0.23</v>
      </c>
      <c r="GP185" s="225"/>
      <c r="GQ185" s="261" t="s">
        <v>789</v>
      </c>
      <c r="GR185" s="241">
        <v>0.24</v>
      </c>
      <c r="GW185" s="225"/>
      <c r="GX185" s="386" t="s">
        <v>789</v>
      </c>
      <c r="GY185" s="387"/>
      <c r="GZ185" s="377"/>
      <c r="HA185" s="377"/>
      <c r="HB185" s="377"/>
      <c r="HC185" s="377"/>
      <c r="HD185" s="378"/>
      <c r="HE185" s="261" t="s">
        <v>789</v>
      </c>
      <c r="HF185" s="416">
        <v>0.24</v>
      </c>
      <c r="HK185" s="225"/>
      <c r="HL185" s="261" t="s">
        <v>789</v>
      </c>
      <c r="HM185" s="421">
        <v>0.23</v>
      </c>
      <c r="HR185" s="225"/>
      <c r="HS185" s="261" t="s">
        <v>789</v>
      </c>
      <c r="HT185" s="426">
        <v>0.23</v>
      </c>
      <c r="HY185" s="225"/>
      <c r="HZ185" s="386" t="s">
        <v>789</v>
      </c>
      <c r="IA185" s="387"/>
      <c r="IB185" s="377"/>
      <c r="IC185" s="377"/>
      <c r="ID185" s="377"/>
      <c r="IE185" s="377"/>
      <c r="IF185" s="378"/>
    </row>
    <row r="186" spans="1:240" s="218" customFormat="1" ht="18" x14ac:dyDescent="0.25">
      <c r="A186" s="217"/>
      <c r="B186" s="921"/>
      <c r="C186" s="922"/>
      <c r="D186" s="228" t="s">
        <v>790</v>
      </c>
      <c r="E186" s="229" t="s">
        <v>82</v>
      </c>
      <c r="F186" s="241">
        <v>1.0999999999999999E-2</v>
      </c>
      <c r="G186" s="931"/>
      <c r="H186" s="932"/>
      <c r="J186" s="388" t="s">
        <v>791</v>
      </c>
      <c r="K186" s="389"/>
      <c r="L186" s="390" t="str">
        <f>IF(K186&gt;1%,"","NO CUMPLE")</f>
        <v>NO CUMPLE</v>
      </c>
      <c r="M186" s="377"/>
      <c r="N186" s="377"/>
      <c r="O186" s="377"/>
      <c r="P186" s="378"/>
      <c r="Q186" s="259" t="s">
        <v>791</v>
      </c>
      <c r="R186" s="260">
        <v>0.01</v>
      </c>
      <c r="S186" s="301" t="str">
        <f>IF(R186&gt;1%,"","NO CUMPLE")</f>
        <v>NO CUMPLE</v>
      </c>
      <c r="W186" s="225"/>
      <c r="X186" s="259" t="s">
        <v>791</v>
      </c>
      <c r="Y186" s="260">
        <v>0.01</v>
      </c>
      <c r="Z186" s="301" t="str">
        <f>IF(Y186&gt;1%,"","NO CUMPLE")</f>
        <v>NO CUMPLE</v>
      </c>
      <c r="AD186" s="225"/>
      <c r="AE186" s="259" t="s">
        <v>791</v>
      </c>
      <c r="AF186" s="260">
        <v>0.02</v>
      </c>
      <c r="AG186" s="301" t="str">
        <f>IF(AF186&gt;1%,"","NO CUMPLE")</f>
        <v/>
      </c>
      <c r="AK186" s="225"/>
      <c r="AL186" s="388" t="s">
        <v>791</v>
      </c>
      <c r="AM186" s="389"/>
      <c r="AN186" s="390" t="str">
        <f>IF(AM186&gt;1%,"","NO CUMPLE")</f>
        <v>NO CUMPLE</v>
      </c>
      <c r="AO186" s="377"/>
      <c r="AP186" s="377"/>
      <c r="AQ186" s="377"/>
      <c r="AR186" s="378"/>
      <c r="AS186" s="259" t="s">
        <v>791</v>
      </c>
      <c r="AT186" s="436">
        <v>1.01E-2</v>
      </c>
      <c r="AU186" s="301" t="str">
        <f>IF(AT186&gt;1%,"","NO CUMPLE")</f>
        <v/>
      </c>
      <c r="AY186" s="225"/>
      <c r="AZ186" s="259" t="s">
        <v>791</v>
      </c>
      <c r="BA186" s="440">
        <v>1.01E-2</v>
      </c>
      <c r="BB186" s="301" t="str">
        <f>IF(BA186&gt;1%,"","NO CUMPLE")</f>
        <v/>
      </c>
      <c r="BF186" s="225"/>
      <c r="BG186" s="259" t="s">
        <v>791</v>
      </c>
      <c r="BH186" s="440">
        <v>1.0999999999999999E-2</v>
      </c>
      <c r="BI186" s="301" t="str">
        <f>IF(BH186&gt;1%,"","NO CUMPLE")</f>
        <v/>
      </c>
      <c r="BM186" s="225"/>
      <c r="BN186" s="259" t="s">
        <v>791</v>
      </c>
      <c r="BO186" s="427">
        <v>1.0999999999999999E-2</v>
      </c>
      <c r="BP186" s="301" t="str">
        <f>IF(BO186&gt;1%,"","NO CUMPLE")</f>
        <v/>
      </c>
      <c r="BT186" s="225"/>
      <c r="BU186" s="259" t="s">
        <v>791</v>
      </c>
      <c r="BV186" s="437">
        <v>1.0999999999999999E-2</v>
      </c>
      <c r="BW186" s="301" t="str">
        <f>IF(BV186&gt;1%,"","NO CUMPLE")</f>
        <v/>
      </c>
      <c r="CA186" s="225"/>
      <c r="CB186" s="259" t="s">
        <v>791</v>
      </c>
      <c r="CC186" s="260">
        <v>1.01E-2</v>
      </c>
      <c r="CD186" s="301" t="str">
        <f>IF(CC186&gt;1%,"","NO CUMPLE")</f>
        <v/>
      </c>
      <c r="CH186" s="225"/>
      <c r="CI186" s="259" t="s">
        <v>791</v>
      </c>
      <c r="CJ186" s="260">
        <v>1.0999999999999999E-2</v>
      </c>
      <c r="CK186" s="301" t="str">
        <f>IF(CJ186&gt;1%,"","NO CUMPLE")</f>
        <v/>
      </c>
      <c r="CO186" s="225"/>
      <c r="CP186" s="259" t="s">
        <v>791</v>
      </c>
      <c r="CQ186" s="260">
        <v>0.01</v>
      </c>
      <c r="CR186" s="301" t="str">
        <f>IF(CQ186&gt;1%,"","NO CUMPLE")</f>
        <v>NO CUMPLE</v>
      </c>
      <c r="CV186" s="225"/>
      <c r="CW186" s="259" t="s">
        <v>791</v>
      </c>
      <c r="CX186" s="440">
        <v>1.0999999999999999E-2</v>
      </c>
      <c r="CY186" s="301" t="str">
        <f>IF(CX186&gt;1%,"","NO CUMPLE")</f>
        <v/>
      </c>
      <c r="DC186" s="225"/>
      <c r="DD186" s="259" t="s">
        <v>791</v>
      </c>
      <c r="DE186" s="260">
        <v>1.0200000000000001E-2</v>
      </c>
      <c r="DF186" s="301" t="str">
        <f>IF(DE186&gt;1%,"","NO CUMPLE")</f>
        <v/>
      </c>
      <c r="DJ186" s="225"/>
      <c r="DK186" s="259" t="s">
        <v>791</v>
      </c>
      <c r="DL186" s="260">
        <v>1.2E-2</v>
      </c>
      <c r="DM186" s="301" t="str">
        <f>IF(DL186&gt;1%,"","NO CUMPLE")</f>
        <v/>
      </c>
      <c r="DQ186" s="225"/>
      <c r="DR186" s="388" t="s">
        <v>791</v>
      </c>
      <c r="DS186" s="389"/>
      <c r="DT186" s="390" t="str">
        <f>IF(DS186&gt;1%,"","NO CUMPLE")</f>
        <v>NO CUMPLE</v>
      </c>
      <c r="DU186" s="377"/>
      <c r="DV186" s="377"/>
      <c r="DW186" s="377"/>
      <c r="DX186" s="378"/>
      <c r="DY186" s="388" t="s">
        <v>791</v>
      </c>
      <c r="DZ186" s="389"/>
      <c r="EA186" s="390" t="str">
        <f>IF(DZ186&gt;1%,"","NO CUMPLE")</f>
        <v>NO CUMPLE</v>
      </c>
      <c r="EB186" s="377"/>
      <c r="EC186" s="377"/>
      <c r="ED186" s="377"/>
      <c r="EE186" s="378"/>
      <c r="EF186" s="259" t="s">
        <v>791</v>
      </c>
      <c r="EG186" s="260">
        <v>1.4999999999999999E-2</v>
      </c>
      <c r="EH186" s="301" t="str">
        <f>IF(EG186&gt;1%,"","NO CUMPLE")</f>
        <v/>
      </c>
      <c r="EL186" s="225"/>
      <c r="EM186" s="388" t="s">
        <v>791</v>
      </c>
      <c r="EN186" s="389"/>
      <c r="EO186" s="390" t="str">
        <f>IF(EN186&gt;1%,"","NO CUMPLE")</f>
        <v>NO CUMPLE</v>
      </c>
      <c r="EP186" s="377"/>
      <c r="EQ186" s="377"/>
      <c r="ER186" s="377"/>
      <c r="ES186" s="378"/>
      <c r="ET186" s="259" t="s">
        <v>791</v>
      </c>
      <c r="EU186" s="260">
        <v>0.01</v>
      </c>
      <c r="EV186" s="301" t="str">
        <f>IF(EU186&gt;1%,"","NO CUMPLE")</f>
        <v>NO CUMPLE</v>
      </c>
      <c r="EZ186" s="225"/>
      <c r="FA186" s="259" t="s">
        <v>791</v>
      </c>
      <c r="FB186" s="260">
        <v>0.02</v>
      </c>
      <c r="FC186" s="301" t="str">
        <f>IF(FB186&gt;1%,"","NO CUMPLE")</f>
        <v/>
      </c>
      <c r="FG186" s="225"/>
      <c r="FH186" s="259" t="s">
        <v>791</v>
      </c>
      <c r="FI186" s="260">
        <v>1.0999999999999999E-2</v>
      </c>
      <c r="FJ186" s="301" t="str">
        <f>IF(FI186&gt;1%,"","NO CUMPLE")</f>
        <v/>
      </c>
      <c r="FN186" s="225"/>
      <c r="FO186" s="259" t="s">
        <v>791</v>
      </c>
      <c r="FP186" s="260">
        <v>1.01E-2</v>
      </c>
      <c r="FQ186" s="301" t="str">
        <f>IF(FP186&gt;1%,"","NO CUMPLE")</f>
        <v/>
      </c>
      <c r="FU186" s="225"/>
      <c r="FV186" s="259" t="s">
        <v>791</v>
      </c>
      <c r="FW186" s="260">
        <v>0.01</v>
      </c>
      <c r="FX186" s="301" t="str">
        <f>IF(FW186&gt;1%,"","NO CUMPLE")</f>
        <v>NO CUMPLE</v>
      </c>
      <c r="GB186" s="225"/>
      <c r="GC186" s="388" t="s">
        <v>791</v>
      </c>
      <c r="GD186" s="389"/>
      <c r="GE186" s="390" t="str">
        <f>IF(GD186&gt;1%,"","NO CUMPLE")</f>
        <v>NO CUMPLE</v>
      </c>
      <c r="GF186" s="377"/>
      <c r="GG186" s="377"/>
      <c r="GH186" s="377"/>
      <c r="GI186" s="378"/>
      <c r="GJ186" s="259" t="s">
        <v>791</v>
      </c>
      <c r="GK186" s="406">
        <v>0.02</v>
      </c>
      <c r="GL186" s="301" t="str">
        <f>IF(GK186&gt;1%,"","NO CUMPLE")</f>
        <v/>
      </c>
      <c r="GP186" s="225"/>
      <c r="GQ186" s="259" t="s">
        <v>791</v>
      </c>
      <c r="GR186" s="241">
        <v>0.01</v>
      </c>
      <c r="GS186" s="301" t="str">
        <f>IF(GR186&gt;1%,"","NO CUMPLE")</f>
        <v>NO CUMPLE</v>
      </c>
      <c r="GW186" s="225"/>
      <c r="GX186" s="388" t="s">
        <v>791</v>
      </c>
      <c r="GY186" s="389"/>
      <c r="GZ186" s="390" t="str">
        <f>IF(GY186&gt;1%,"","NO CUMPLE")</f>
        <v>NO CUMPLE</v>
      </c>
      <c r="HA186" s="377"/>
      <c r="HB186" s="377"/>
      <c r="HC186" s="377"/>
      <c r="HD186" s="378"/>
      <c r="HE186" s="259" t="s">
        <v>791</v>
      </c>
      <c r="HF186" s="416">
        <v>0.01</v>
      </c>
      <c r="HG186" s="301" t="str">
        <f>IF(HF186&gt;1%,"","NO CUMPLE")</f>
        <v>NO CUMPLE</v>
      </c>
      <c r="HK186" s="225"/>
      <c r="HL186" s="259" t="s">
        <v>791</v>
      </c>
      <c r="HM186" s="421">
        <v>1.0999999999999999E-2</v>
      </c>
      <c r="HN186" s="301" t="str">
        <f>IF(HM186&gt;1%,"","NO CUMPLE")</f>
        <v/>
      </c>
      <c r="HR186" s="225"/>
      <c r="HS186" s="259" t="s">
        <v>791</v>
      </c>
      <c r="HT186" s="426">
        <v>0.02</v>
      </c>
      <c r="HU186" s="301" t="str">
        <f>IF(HT186&gt;1%,"","NO CUMPLE")</f>
        <v/>
      </c>
      <c r="HY186" s="225"/>
      <c r="HZ186" s="388" t="s">
        <v>791</v>
      </c>
      <c r="IA186" s="389"/>
      <c r="IB186" s="390" t="str">
        <f>IF(IA186&gt;1%,"","NO CUMPLE")</f>
        <v>NO CUMPLE</v>
      </c>
      <c r="IC186" s="377"/>
      <c r="ID186" s="377"/>
      <c r="IE186" s="377"/>
      <c r="IF186" s="378"/>
    </row>
    <row r="187" spans="1:240" s="218" customFormat="1" ht="18.75" thickBot="1" x14ac:dyDescent="0.3">
      <c r="A187" s="217"/>
      <c r="B187" s="921"/>
      <c r="C187" s="922"/>
      <c r="D187" s="228" t="s">
        <v>792</v>
      </c>
      <c r="E187" s="229" t="s">
        <v>82</v>
      </c>
      <c r="F187" s="241">
        <v>0.05</v>
      </c>
      <c r="G187" s="242"/>
      <c r="H187" s="243"/>
      <c r="J187" s="391" t="s">
        <v>793</v>
      </c>
      <c r="K187" s="392"/>
      <c r="L187" s="393"/>
      <c r="M187" s="377"/>
      <c r="N187" s="377"/>
      <c r="O187" s="377"/>
      <c r="P187" s="378"/>
      <c r="Q187" s="263" t="s">
        <v>793</v>
      </c>
      <c r="R187" s="264">
        <v>0.05</v>
      </c>
      <c r="S187" s="302"/>
      <c r="W187" s="225"/>
      <c r="X187" s="263" t="s">
        <v>793</v>
      </c>
      <c r="Y187" s="264">
        <v>0.05</v>
      </c>
      <c r="Z187" s="302"/>
      <c r="AD187" s="225"/>
      <c r="AE187" s="263" t="s">
        <v>793</v>
      </c>
      <c r="AF187" s="264">
        <v>0.05</v>
      </c>
      <c r="AG187" s="302"/>
      <c r="AK187" s="225"/>
      <c r="AL187" s="391" t="s">
        <v>793</v>
      </c>
      <c r="AM187" s="392"/>
      <c r="AN187" s="393"/>
      <c r="AO187" s="377"/>
      <c r="AP187" s="377"/>
      <c r="AQ187" s="377"/>
      <c r="AR187" s="378"/>
      <c r="AS187" s="263" t="s">
        <v>793</v>
      </c>
      <c r="AT187" s="436">
        <v>4.99E-2</v>
      </c>
      <c r="AU187" s="302"/>
      <c r="AY187" s="225"/>
      <c r="AZ187" s="263" t="s">
        <v>793</v>
      </c>
      <c r="BA187" s="440">
        <v>0.05</v>
      </c>
      <c r="BB187" s="302"/>
      <c r="BF187" s="225"/>
      <c r="BG187" s="263" t="s">
        <v>793</v>
      </c>
      <c r="BH187" s="440">
        <v>0.05</v>
      </c>
      <c r="BI187" s="302"/>
      <c r="BM187" s="225"/>
      <c r="BN187" s="263" t="s">
        <v>793</v>
      </c>
      <c r="BO187" s="427">
        <v>4.9000000000000002E-2</v>
      </c>
      <c r="BP187" s="302"/>
      <c r="BT187" s="225"/>
      <c r="BU187" s="263" t="s">
        <v>793</v>
      </c>
      <c r="BV187" s="437">
        <v>0.05</v>
      </c>
      <c r="BW187" s="302"/>
      <c r="CA187" s="225"/>
      <c r="CB187" s="263" t="s">
        <v>793</v>
      </c>
      <c r="CC187" s="264">
        <v>4.99E-2</v>
      </c>
      <c r="CD187" s="302"/>
      <c r="CH187" s="225"/>
      <c r="CI187" s="263" t="s">
        <v>793</v>
      </c>
      <c r="CJ187" s="264">
        <v>0.05</v>
      </c>
      <c r="CK187" s="302"/>
      <c r="CO187" s="225"/>
      <c r="CP187" s="263" t="s">
        <v>793</v>
      </c>
      <c r="CQ187" s="264">
        <v>0.05</v>
      </c>
      <c r="CR187" s="302"/>
      <c r="CV187" s="225"/>
      <c r="CW187" s="263" t="s">
        <v>793</v>
      </c>
      <c r="CX187" s="440">
        <v>0.05</v>
      </c>
      <c r="CY187" s="302"/>
      <c r="DC187" s="225"/>
      <c r="DD187" s="263" t="s">
        <v>793</v>
      </c>
      <c r="DE187" s="264">
        <v>0.05</v>
      </c>
      <c r="DF187" s="302"/>
      <c r="DJ187" s="225"/>
      <c r="DK187" s="263" t="s">
        <v>793</v>
      </c>
      <c r="DL187" s="264">
        <v>0.05</v>
      </c>
      <c r="DM187" s="302"/>
      <c r="DQ187" s="225"/>
      <c r="DR187" s="391" t="s">
        <v>793</v>
      </c>
      <c r="DS187" s="392"/>
      <c r="DT187" s="393"/>
      <c r="DU187" s="377"/>
      <c r="DV187" s="377"/>
      <c r="DW187" s="377"/>
      <c r="DX187" s="378"/>
      <c r="DY187" s="391" t="s">
        <v>793</v>
      </c>
      <c r="DZ187" s="392"/>
      <c r="EA187" s="393"/>
      <c r="EB187" s="377"/>
      <c r="EC187" s="377"/>
      <c r="ED187" s="377"/>
      <c r="EE187" s="378"/>
      <c r="EF187" s="263" t="s">
        <v>793</v>
      </c>
      <c r="EG187" s="264">
        <v>4.4999999999999998E-2</v>
      </c>
      <c r="EH187" s="302"/>
      <c r="EL187" s="225"/>
      <c r="EM187" s="391" t="s">
        <v>793</v>
      </c>
      <c r="EN187" s="392"/>
      <c r="EO187" s="393"/>
      <c r="EP187" s="377"/>
      <c r="EQ187" s="377"/>
      <c r="ER187" s="377"/>
      <c r="ES187" s="378"/>
      <c r="ET187" s="263" t="s">
        <v>793</v>
      </c>
      <c r="EU187" s="264">
        <v>0.05</v>
      </c>
      <c r="EV187" s="302"/>
      <c r="EZ187" s="225"/>
      <c r="FA187" s="263" t="s">
        <v>793</v>
      </c>
      <c r="FB187" s="264">
        <v>0.05</v>
      </c>
      <c r="FC187" s="302"/>
      <c r="FG187" s="225"/>
      <c r="FH187" s="263" t="s">
        <v>793</v>
      </c>
      <c r="FI187" s="264">
        <v>0.05</v>
      </c>
      <c r="FJ187" s="302"/>
      <c r="FN187" s="225"/>
      <c r="FO187" s="263" t="s">
        <v>793</v>
      </c>
      <c r="FP187" s="264">
        <v>0.05</v>
      </c>
      <c r="FQ187" s="302"/>
      <c r="FU187" s="225"/>
      <c r="FV187" s="263" t="s">
        <v>793</v>
      </c>
      <c r="FW187" s="264">
        <v>0.05</v>
      </c>
      <c r="FX187" s="302"/>
      <c r="GB187" s="225"/>
      <c r="GC187" s="391" t="s">
        <v>793</v>
      </c>
      <c r="GD187" s="392"/>
      <c r="GE187" s="393"/>
      <c r="GF187" s="377"/>
      <c r="GG187" s="377"/>
      <c r="GH187" s="377"/>
      <c r="GI187" s="378"/>
      <c r="GJ187" s="263" t="s">
        <v>793</v>
      </c>
      <c r="GK187" s="406">
        <v>0.05</v>
      </c>
      <c r="GL187" s="302"/>
      <c r="GP187" s="225"/>
      <c r="GQ187" s="263" t="s">
        <v>793</v>
      </c>
      <c r="GR187" s="241">
        <v>0.05</v>
      </c>
      <c r="GS187" s="302"/>
      <c r="GW187" s="225"/>
      <c r="GX187" s="391" t="s">
        <v>793</v>
      </c>
      <c r="GY187" s="392"/>
      <c r="GZ187" s="393"/>
      <c r="HA187" s="377"/>
      <c r="HB187" s="377"/>
      <c r="HC187" s="377"/>
      <c r="HD187" s="378"/>
      <c r="HE187" s="263" t="s">
        <v>793</v>
      </c>
      <c r="HF187" s="416">
        <v>0.05</v>
      </c>
      <c r="HG187" s="302"/>
      <c r="HK187" s="225"/>
      <c r="HL187" s="263" t="s">
        <v>793</v>
      </c>
      <c r="HM187" s="421">
        <v>5.8999999999999997E-2</v>
      </c>
      <c r="HN187" s="302"/>
      <c r="HR187" s="225"/>
      <c r="HS187" s="263" t="s">
        <v>793</v>
      </c>
      <c r="HT187" s="426">
        <v>0.05</v>
      </c>
      <c r="HU187" s="302"/>
      <c r="HY187" s="225"/>
      <c r="HZ187" s="391" t="s">
        <v>793</v>
      </c>
      <c r="IA187" s="392"/>
      <c r="IB187" s="393"/>
      <c r="IC187" s="377"/>
      <c r="ID187" s="377"/>
      <c r="IE187" s="377"/>
      <c r="IF187" s="378"/>
    </row>
    <row r="188" spans="1:240" s="218" customFormat="1" ht="20.25" thickBot="1" x14ac:dyDescent="0.35">
      <c r="A188" s="217"/>
      <c r="B188" s="929"/>
      <c r="C188" s="930"/>
      <c r="D188" s="244" t="s">
        <v>794</v>
      </c>
      <c r="E188" s="245" t="s">
        <v>82</v>
      </c>
      <c r="F188" s="246">
        <f>SUM(F185:F187)</f>
        <v>0.3</v>
      </c>
      <c r="G188" s="931"/>
      <c r="H188" s="932"/>
      <c r="J188" s="394" t="s">
        <v>795</v>
      </c>
      <c r="K188" s="395">
        <f>SUM(K185:K187)</f>
        <v>0</v>
      </c>
      <c r="L188" s="396" t="str">
        <f>IF(K188&gt;30%,"SOBREPASA","")</f>
        <v/>
      </c>
      <c r="M188" s="397"/>
      <c r="N188" s="397"/>
      <c r="O188" s="397"/>
      <c r="P188" s="398"/>
      <c r="Q188" s="265" t="s">
        <v>795</v>
      </c>
      <c r="R188" s="285">
        <f>SUM(R185:R187)</f>
        <v>0.3</v>
      </c>
      <c r="S188" s="303" t="str">
        <f>IF(R188&gt;30%,"SOBREPASA","")</f>
        <v/>
      </c>
      <c r="T188" s="247"/>
      <c r="U188" s="247"/>
      <c r="V188" s="247"/>
      <c r="W188" s="248"/>
      <c r="X188" s="265" t="s">
        <v>795</v>
      </c>
      <c r="Y188" s="285">
        <f>SUM(Y185:Y187)</f>
        <v>0.3</v>
      </c>
      <c r="Z188" s="303" t="str">
        <f>IF(Y188&gt;30%,"SOBREPASA","")</f>
        <v/>
      </c>
      <c r="AA188" s="247"/>
      <c r="AB188" s="247"/>
      <c r="AC188" s="247"/>
      <c r="AD188" s="248"/>
      <c r="AE188" s="265" t="s">
        <v>795</v>
      </c>
      <c r="AF188" s="285">
        <f>SUM(AF185:AF187)</f>
        <v>0.3</v>
      </c>
      <c r="AG188" s="303" t="str">
        <f>IF(AF188&gt;30%,"SOBREPASA","")</f>
        <v/>
      </c>
      <c r="AH188" s="247"/>
      <c r="AI188" s="247"/>
      <c r="AJ188" s="247"/>
      <c r="AK188" s="248"/>
      <c r="AL188" s="394" t="s">
        <v>795</v>
      </c>
      <c r="AM188" s="395">
        <f>SUM(AM185:AM187)</f>
        <v>0</v>
      </c>
      <c r="AN188" s="396" t="str">
        <f>IF(AM188&gt;30%,"SOBREPASA","")</f>
        <v/>
      </c>
      <c r="AO188" s="397"/>
      <c r="AP188" s="397"/>
      <c r="AQ188" s="397"/>
      <c r="AR188" s="398"/>
      <c r="AS188" s="265" t="s">
        <v>795</v>
      </c>
      <c r="AT188" s="285">
        <f>SUM(AT185:AT187)</f>
        <v>0.3</v>
      </c>
      <c r="AU188" s="303" t="str">
        <f>IF(AT188&gt;30%,"SOBREPASA","")</f>
        <v/>
      </c>
      <c r="AV188" s="247"/>
      <c r="AW188" s="247"/>
      <c r="AX188" s="247"/>
      <c r="AY188" s="248"/>
      <c r="AZ188" s="265" t="s">
        <v>795</v>
      </c>
      <c r="BA188" s="285">
        <f>SUM(BA185:BA187)</f>
        <v>0.3</v>
      </c>
      <c r="BB188" s="303" t="str">
        <f>IF(BA188&gt;30%,"SOBREPASA","")</f>
        <v/>
      </c>
      <c r="BC188" s="247"/>
      <c r="BD188" s="247"/>
      <c r="BE188" s="247"/>
      <c r="BF188" s="248"/>
      <c r="BG188" s="265" t="s">
        <v>795</v>
      </c>
      <c r="BH188" s="285">
        <f>SUM(BH185:BH187)</f>
        <v>0.3</v>
      </c>
      <c r="BI188" s="303" t="str">
        <f>IF(BH188&gt;30%,"SOBREPASA","")</f>
        <v/>
      </c>
      <c r="BJ188" s="247"/>
      <c r="BK188" s="247"/>
      <c r="BL188" s="247"/>
      <c r="BM188" s="248"/>
      <c r="BN188" s="265" t="s">
        <v>795</v>
      </c>
      <c r="BO188" s="285">
        <f>SUM(BO185:BO187)</f>
        <v>0.3</v>
      </c>
      <c r="BP188" s="303" t="str">
        <f>IF(BO188&gt;30%,"SOBREPASA","")</f>
        <v/>
      </c>
      <c r="BQ188" s="247"/>
      <c r="BR188" s="247"/>
      <c r="BS188" s="247"/>
      <c r="BT188" s="248"/>
      <c r="BU188" s="265" t="s">
        <v>795</v>
      </c>
      <c r="BV188" s="285">
        <f>SUM(BV185:BV187)</f>
        <v>0.3</v>
      </c>
      <c r="BW188" s="303" t="str">
        <f>IF(BV188&gt;30%,"SOBREPASA","")</f>
        <v/>
      </c>
      <c r="BX188" s="247"/>
      <c r="BY188" s="247"/>
      <c r="BZ188" s="247"/>
      <c r="CA188" s="248"/>
      <c r="CB188" s="265" t="s">
        <v>795</v>
      </c>
      <c r="CC188" s="285">
        <f>SUM(CC185:CC187)</f>
        <v>0.3</v>
      </c>
      <c r="CD188" s="303" t="str">
        <f>IF(CC188&gt;30%,"SOBREPASA","")</f>
        <v/>
      </c>
      <c r="CE188" s="247"/>
      <c r="CF188" s="247"/>
      <c r="CG188" s="247"/>
      <c r="CH188" s="248"/>
      <c r="CI188" s="265" t="s">
        <v>795</v>
      </c>
      <c r="CJ188" s="285">
        <f>SUM(CJ185:CJ187)</f>
        <v>0.3</v>
      </c>
      <c r="CK188" s="303" t="str">
        <f>IF(CJ188&gt;30%,"SOBREPASA","")</f>
        <v/>
      </c>
      <c r="CL188" s="247"/>
      <c r="CM188" s="247"/>
      <c r="CN188" s="247"/>
      <c r="CO188" s="248"/>
      <c r="CP188" s="265" t="s">
        <v>795</v>
      </c>
      <c r="CQ188" s="285">
        <f>SUM(CQ185:CQ187)</f>
        <v>0.3</v>
      </c>
      <c r="CR188" s="303" t="str">
        <f>IF(CQ188&gt;30%,"SOBREPASA","")</f>
        <v/>
      </c>
      <c r="CS188" s="247"/>
      <c r="CT188" s="247"/>
      <c r="CU188" s="247"/>
      <c r="CV188" s="248"/>
      <c r="CW188" s="265" t="s">
        <v>795</v>
      </c>
      <c r="CX188" s="285">
        <f>SUM(CX185:CX187)</f>
        <v>0.3</v>
      </c>
      <c r="CY188" s="303" t="str">
        <f>IF(CX188&gt;30%,"SOBREPASA","")</f>
        <v/>
      </c>
      <c r="CZ188" s="247"/>
      <c r="DA188" s="247"/>
      <c r="DB188" s="247"/>
      <c r="DC188" s="248"/>
      <c r="DD188" s="265" t="s">
        <v>795</v>
      </c>
      <c r="DE188" s="285">
        <f>SUM(DE185:DE187)</f>
        <v>0.3</v>
      </c>
      <c r="DF188" s="303" t="str">
        <f>IF(DE188&gt;30%,"SOBREPASA","")</f>
        <v/>
      </c>
      <c r="DG188" s="247"/>
      <c r="DH188" s="247"/>
      <c r="DI188" s="247"/>
      <c r="DJ188" s="248"/>
      <c r="DK188" s="265" t="s">
        <v>795</v>
      </c>
      <c r="DL188" s="285">
        <f>SUM(DL185:DL187)</f>
        <v>0.3</v>
      </c>
      <c r="DM188" s="303" t="str">
        <f>IF(DL188&gt;30%,"SOBREPASA","")</f>
        <v/>
      </c>
      <c r="DN188" s="247"/>
      <c r="DO188" s="247"/>
      <c r="DP188" s="247"/>
      <c r="DQ188" s="248"/>
      <c r="DR188" s="394" t="s">
        <v>795</v>
      </c>
      <c r="DS188" s="395">
        <f>SUM(DS185:DS187)</f>
        <v>0</v>
      </c>
      <c r="DT188" s="396" t="str">
        <f>IF(DS188&gt;30%,"SOBREPASA","")</f>
        <v/>
      </c>
      <c r="DU188" s="397"/>
      <c r="DV188" s="397"/>
      <c r="DW188" s="397"/>
      <c r="DX188" s="398"/>
      <c r="DY188" s="394" t="s">
        <v>795</v>
      </c>
      <c r="DZ188" s="395">
        <f>SUM(DZ185:DZ187)</f>
        <v>0</v>
      </c>
      <c r="EA188" s="396" t="str">
        <f>IF(DZ188&gt;30%,"SOBREPASA","")</f>
        <v/>
      </c>
      <c r="EB188" s="397"/>
      <c r="EC188" s="397"/>
      <c r="ED188" s="397"/>
      <c r="EE188" s="398"/>
      <c r="EF188" s="265" t="s">
        <v>795</v>
      </c>
      <c r="EG188" s="285">
        <f>SUM(EG185:EG187)</f>
        <v>0.3</v>
      </c>
      <c r="EH188" s="303" t="str">
        <f>IF(EG188&gt;30%,"SOBREPASA","")</f>
        <v/>
      </c>
      <c r="EI188" s="247"/>
      <c r="EJ188" s="247"/>
      <c r="EK188" s="247"/>
      <c r="EL188" s="248"/>
      <c r="EM188" s="394" t="s">
        <v>795</v>
      </c>
      <c r="EN188" s="395">
        <f>SUM(EN185:EN187)</f>
        <v>0</v>
      </c>
      <c r="EO188" s="396" t="str">
        <f>IF(EN188&gt;30%,"SOBREPASA","")</f>
        <v/>
      </c>
      <c r="EP188" s="397"/>
      <c r="EQ188" s="397"/>
      <c r="ER188" s="397"/>
      <c r="ES188" s="398"/>
      <c r="ET188" s="265" t="s">
        <v>795</v>
      </c>
      <c r="EU188" s="285">
        <f>SUM(EU185:EU187)</f>
        <v>0.3</v>
      </c>
      <c r="EV188" s="303" t="str">
        <f>IF(EU188&gt;30%,"SOBREPASA","")</f>
        <v/>
      </c>
      <c r="EW188" s="247"/>
      <c r="EX188" s="247"/>
      <c r="EY188" s="247"/>
      <c r="EZ188" s="248"/>
      <c r="FA188" s="265" t="s">
        <v>795</v>
      </c>
      <c r="FB188" s="285">
        <f>SUM(FB185:FB187)</f>
        <v>0.3</v>
      </c>
      <c r="FC188" s="303" t="str">
        <f>IF(FB188&gt;30%,"SOBREPASA","")</f>
        <v/>
      </c>
      <c r="FD188" s="247"/>
      <c r="FE188" s="247"/>
      <c r="FF188" s="247"/>
      <c r="FG188" s="248"/>
      <c r="FH188" s="265" t="s">
        <v>795</v>
      </c>
      <c r="FI188" s="285">
        <f>SUM(FI185:FI187)</f>
        <v>0.3</v>
      </c>
      <c r="FJ188" s="303" t="str">
        <f>IF(FI188&gt;30%,"SOBREPASA","")</f>
        <v/>
      </c>
      <c r="FK188" s="247"/>
      <c r="FL188" s="247"/>
      <c r="FM188" s="247"/>
      <c r="FN188" s="248"/>
      <c r="FO188" s="265" t="s">
        <v>795</v>
      </c>
      <c r="FP188" s="285">
        <f>SUM(FP185:FP187)</f>
        <v>0.3</v>
      </c>
      <c r="FQ188" s="303" t="str">
        <f>IF(FP188&gt;30%,"SOBREPASA","")</f>
        <v/>
      </c>
      <c r="FR188" s="247"/>
      <c r="FS188" s="247"/>
      <c r="FT188" s="247"/>
      <c r="FU188" s="248"/>
      <c r="FV188" s="265" t="s">
        <v>795</v>
      </c>
      <c r="FW188" s="285">
        <f>SUM(FW185:FW187)</f>
        <v>0.3</v>
      </c>
      <c r="FX188" s="303" t="str">
        <f>IF(FW188&gt;30%,"SOBREPASA","")</f>
        <v/>
      </c>
      <c r="FY188" s="247"/>
      <c r="FZ188" s="247"/>
      <c r="GA188" s="247"/>
      <c r="GB188" s="248"/>
      <c r="GC188" s="394" t="s">
        <v>795</v>
      </c>
      <c r="GD188" s="395">
        <f>SUM(GD185:GD187)</f>
        <v>0</v>
      </c>
      <c r="GE188" s="396" t="str">
        <f>IF(GD188&gt;30%,"SOBREPASA","")</f>
        <v/>
      </c>
      <c r="GF188" s="397"/>
      <c r="GG188" s="397"/>
      <c r="GH188" s="397"/>
      <c r="GI188" s="398"/>
      <c r="GJ188" s="265" t="s">
        <v>795</v>
      </c>
      <c r="GK188" s="285">
        <f>SUM(GK185:GK187)</f>
        <v>0.3</v>
      </c>
      <c r="GL188" s="303" t="str">
        <f>IF(GK188&gt;30%,"SOBREPASA","")</f>
        <v/>
      </c>
      <c r="GM188" s="247"/>
      <c r="GN188" s="247"/>
      <c r="GO188" s="247"/>
      <c r="GP188" s="248"/>
      <c r="GQ188" s="265" t="s">
        <v>795</v>
      </c>
      <c r="GR188" s="285">
        <f>SUM(GR185:GR187)</f>
        <v>0.3</v>
      </c>
      <c r="GS188" s="303" t="str">
        <f>IF(GR188&gt;30%,"SOBREPASA","")</f>
        <v/>
      </c>
      <c r="GT188" s="247"/>
      <c r="GU188" s="247"/>
      <c r="GV188" s="247"/>
      <c r="GW188" s="248"/>
      <c r="GX188" s="394" t="s">
        <v>795</v>
      </c>
      <c r="GY188" s="395">
        <f>SUM(GY185:GY187)</f>
        <v>0</v>
      </c>
      <c r="GZ188" s="396" t="str">
        <f>IF(GY188&gt;30%,"SOBREPASA","")</f>
        <v/>
      </c>
      <c r="HA188" s="397"/>
      <c r="HB188" s="397"/>
      <c r="HC188" s="397"/>
      <c r="HD188" s="398"/>
      <c r="HE188" s="265" t="s">
        <v>795</v>
      </c>
      <c r="HF188" s="285">
        <f>SUM(HF185:HF187)</f>
        <v>0.3</v>
      </c>
      <c r="HG188" s="303" t="str">
        <f>IF(HF188&gt;30%,"SOBREPASA","")</f>
        <v/>
      </c>
      <c r="HH188" s="247"/>
      <c r="HI188" s="247"/>
      <c r="HJ188" s="247"/>
      <c r="HK188" s="248"/>
      <c r="HL188" s="265" t="s">
        <v>795</v>
      </c>
      <c r="HM188" s="285">
        <f>SUM(HM185:HM187)</f>
        <v>0.30000000000000004</v>
      </c>
      <c r="HN188" s="303" t="str">
        <f>IF(HM188&gt;30%,"SOBREPASA","")</f>
        <v/>
      </c>
      <c r="HO188" s="247"/>
      <c r="HP188" s="247"/>
      <c r="HQ188" s="247"/>
      <c r="HR188" s="248"/>
      <c r="HS188" s="265" t="s">
        <v>795</v>
      </c>
      <c r="HT188" s="285">
        <f>SUM(HT185:HT187)</f>
        <v>0.3</v>
      </c>
      <c r="HU188" s="303" t="str">
        <f>IF(HT188&gt;30%,"SOBREPASA","")</f>
        <v/>
      </c>
      <c r="HV188" s="247"/>
      <c r="HW188" s="247"/>
      <c r="HX188" s="247"/>
      <c r="HY188" s="248"/>
      <c r="HZ188" s="394" t="s">
        <v>795</v>
      </c>
      <c r="IA188" s="395">
        <f>SUM(IA185:IA187)</f>
        <v>0</v>
      </c>
      <c r="IB188" s="396" t="str">
        <f>IF(IA188&gt;30%,"SOBREPASA","")</f>
        <v/>
      </c>
      <c r="IC188" s="397"/>
      <c r="ID188" s="397"/>
      <c r="IE188" s="397"/>
      <c r="IF188" s="398"/>
    </row>
    <row r="189" spans="1:240" s="218" customFormat="1" ht="15.75" x14ac:dyDescent="0.25">
      <c r="A189" s="217"/>
      <c r="B189" s="249"/>
      <c r="C189" s="250"/>
      <c r="D189" s="251"/>
      <c r="E189" s="250"/>
      <c r="F189" s="252"/>
      <c r="G189" s="253"/>
      <c r="H189" s="254"/>
      <c r="J189" s="377"/>
      <c r="K189" s="377"/>
      <c r="L189" s="377"/>
      <c r="M189" s="377"/>
      <c r="N189" s="377"/>
      <c r="O189" s="377"/>
      <c r="P189" s="377"/>
      <c r="AL189" s="377"/>
      <c r="AM189" s="377"/>
      <c r="AN189" s="377"/>
      <c r="AO189" s="377"/>
      <c r="AP189" s="377"/>
      <c r="AQ189" s="377"/>
      <c r="AR189" s="377"/>
      <c r="DR189" s="377"/>
      <c r="DS189" s="377"/>
      <c r="DT189" s="377"/>
      <c r="DU189" s="377"/>
      <c r="DV189" s="377"/>
      <c r="DW189" s="377"/>
      <c r="DX189" s="377"/>
      <c r="DY189" s="377"/>
      <c r="DZ189" s="377"/>
      <c r="EA189" s="377"/>
      <c r="EB189" s="377"/>
      <c r="EC189" s="377"/>
      <c r="ED189" s="377"/>
      <c r="EE189" s="377"/>
      <c r="EM189" s="377"/>
      <c r="EN189" s="377"/>
      <c r="EO189" s="377"/>
      <c r="EP189" s="377"/>
      <c r="EQ189" s="377"/>
      <c r="ER189" s="377"/>
      <c r="ES189" s="377"/>
      <c r="GC189" s="377"/>
      <c r="GD189" s="377"/>
      <c r="GE189" s="377"/>
      <c r="GF189" s="377"/>
      <c r="GG189" s="377"/>
      <c r="GH189" s="377"/>
      <c r="GI189" s="377"/>
      <c r="GX189" s="377"/>
      <c r="GY189" s="377"/>
      <c r="GZ189" s="377"/>
      <c r="HA189" s="377"/>
      <c r="HB189" s="377"/>
      <c r="HC189" s="377"/>
      <c r="HD189" s="377"/>
      <c r="HZ189" s="377"/>
      <c r="IA189" s="377"/>
      <c r="IB189" s="377"/>
      <c r="IC189" s="377"/>
      <c r="ID189" s="377"/>
      <c r="IE189" s="377"/>
      <c r="IF189" s="377"/>
    </row>
    <row r="190" spans="1:240" s="256" customFormat="1" ht="17.25" thickBot="1" x14ac:dyDescent="0.35">
      <c r="A190" s="255"/>
      <c r="B190" s="910" t="s">
        <v>796</v>
      </c>
      <c r="C190" s="911"/>
      <c r="D190" s="911"/>
      <c r="E190" s="911"/>
      <c r="F190" s="911"/>
      <c r="G190" s="911"/>
      <c r="H190" s="912"/>
      <c r="J190" s="399"/>
      <c r="K190" s="399"/>
      <c r="L190" s="399"/>
      <c r="M190" s="399"/>
      <c r="N190" s="399"/>
      <c r="O190" s="399"/>
      <c r="P190" s="399"/>
      <c r="AL190" s="399"/>
      <c r="AM190" s="399"/>
      <c r="AN190" s="399"/>
      <c r="AO190" s="399"/>
      <c r="AP190" s="399"/>
      <c r="AQ190" s="399"/>
      <c r="AR190" s="399"/>
      <c r="DR190" s="399"/>
      <c r="DS190" s="399"/>
      <c r="DT190" s="399"/>
      <c r="DU190" s="399"/>
      <c r="DV190" s="399"/>
      <c r="DW190" s="399"/>
      <c r="DX190" s="399"/>
      <c r="DY190" s="399"/>
      <c r="DZ190" s="399"/>
      <c r="EA190" s="399"/>
      <c r="EB190" s="399"/>
      <c r="EC190" s="399"/>
      <c r="ED190" s="399"/>
      <c r="EE190" s="399"/>
      <c r="EM190" s="399"/>
      <c r="EN190" s="399"/>
      <c r="EO190" s="399"/>
      <c r="EP190" s="399"/>
      <c r="EQ190" s="399"/>
      <c r="ER190" s="399"/>
      <c r="ES190" s="399"/>
      <c r="GC190" s="399"/>
      <c r="GD190" s="399"/>
      <c r="GE190" s="399"/>
      <c r="GF190" s="399"/>
      <c r="GG190" s="399"/>
      <c r="GH190" s="399"/>
      <c r="GI190" s="399"/>
      <c r="GX190" s="399"/>
      <c r="GY190" s="399"/>
      <c r="GZ190" s="399"/>
      <c r="HA190" s="399"/>
      <c r="HB190" s="399"/>
      <c r="HC190" s="399"/>
      <c r="HD190" s="399"/>
      <c r="HZ190" s="399"/>
      <c r="IA190" s="399"/>
      <c r="IB190" s="399"/>
      <c r="IC190" s="399"/>
      <c r="ID190" s="399"/>
      <c r="IE190" s="399"/>
      <c r="IF190" s="399"/>
    </row>
    <row r="191" spans="1:240" s="256" customFormat="1" ht="40.5" customHeight="1" thickBot="1" x14ac:dyDescent="0.35">
      <c r="A191" s="255"/>
      <c r="B191" s="910" t="s">
        <v>797</v>
      </c>
      <c r="C191" s="911"/>
      <c r="D191" s="911"/>
      <c r="E191" s="911"/>
      <c r="F191" s="911"/>
      <c r="G191" s="911"/>
      <c r="H191" s="912"/>
      <c r="J191" s="806">
        <f>+J4</f>
        <v>1</v>
      </c>
      <c r="K191" s="807"/>
      <c r="L191" s="807"/>
      <c r="M191" s="807"/>
      <c r="N191" s="807"/>
      <c r="O191" s="807"/>
      <c r="P191" s="808"/>
      <c r="Q191" s="861">
        <f>+Q4</f>
        <v>2</v>
      </c>
      <c r="R191" s="862"/>
      <c r="S191" s="862"/>
      <c r="T191" s="862"/>
      <c r="U191" s="862"/>
      <c r="V191" s="862"/>
      <c r="W191" s="863"/>
      <c r="X191" s="861">
        <f>+X4</f>
        <v>3</v>
      </c>
      <c r="Y191" s="862"/>
      <c r="Z191" s="862"/>
      <c r="AA191" s="862"/>
      <c r="AB191" s="862"/>
      <c r="AC191" s="862"/>
      <c r="AD191" s="863"/>
      <c r="AE191" s="861">
        <f>+AE4</f>
        <v>4</v>
      </c>
      <c r="AF191" s="862"/>
      <c r="AG191" s="862"/>
      <c r="AH191" s="862"/>
      <c r="AI191" s="862"/>
      <c r="AJ191" s="862"/>
      <c r="AK191" s="863"/>
      <c r="AL191" s="806">
        <f>+AL4</f>
        <v>5</v>
      </c>
      <c r="AM191" s="807"/>
      <c r="AN191" s="807"/>
      <c r="AO191" s="807"/>
      <c r="AP191" s="807"/>
      <c r="AQ191" s="807"/>
      <c r="AR191" s="808"/>
      <c r="AS191" s="861">
        <f>+AS4</f>
        <v>6</v>
      </c>
      <c r="AT191" s="862"/>
      <c r="AU191" s="862"/>
      <c r="AV191" s="862"/>
      <c r="AW191" s="862"/>
      <c r="AX191" s="862"/>
      <c r="AY191" s="863"/>
      <c r="AZ191" s="861">
        <f>+AZ4</f>
        <v>7</v>
      </c>
      <c r="BA191" s="862"/>
      <c r="BB191" s="862"/>
      <c r="BC191" s="862"/>
      <c r="BD191" s="862"/>
      <c r="BE191" s="862"/>
      <c r="BF191" s="863"/>
      <c r="BG191" s="861">
        <f>+BG4</f>
        <v>8</v>
      </c>
      <c r="BH191" s="862"/>
      <c r="BI191" s="862"/>
      <c r="BJ191" s="862"/>
      <c r="BK191" s="862"/>
      <c r="BL191" s="862"/>
      <c r="BM191" s="863"/>
      <c r="BN191" s="861">
        <f>+BN4</f>
        <v>9</v>
      </c>
      <c r="BO191" s="862"/>
      <c r="BP191" s="862"/>
      <c r="BQ191" s="862"/>
      <c r="BR191" s="862"/>
      <c r="BS191" s="862"/>
      <c r="BT191" s="863"/>
      <c r="BU191" s="861">
        <f>+BU4</f>
        <v>10</v>
      </c>
      <c r="BV191" s="862"/>
      <c r="BW191" s="862"/>
      <c r="BX191" s="862"/>
      <c r="BY191" s="862"/>
      <c r="BZ191" s="862"/>
      <c r="CA191" s="863"/>
      <c r="CB191" s="861">
        <f>+CB4</f>
        <v>11</v>
      </c>
      <c r="CC191" s="862"/>
      <c r="CD191" s="862"/>
      <c r="CE191" s="862"/>
      <c r="CF191" s="862"/>
      <c r="CG191" s="862"/>
      <c r="CH191" s="863"/>
      <c r="CI191" s="861">
        <f>+CI4</f>
        <v>12</v>
      </c>
      <c r="CJ191" s="862"/>
      <c r="CK191" s="862"/>
      <c r="CL191" s="862"/>
      <c r="CM191" s="862"/>
      <c r="CN191" s="862"/>
      <c r="CO191" s="863"/>
      <c r="CP191" s="861">
        <f>+CP4</f>
        <v>13</v>
      </c>
      <c r="CQ191" s="862"/>
      <c r="CR191" s="862"/>
      <c r="CS191" s="862"/>
      <c r="CT191" s="862"/>
      <c r="CU191" s="862"/>
      <c r="CV191" s="863"/>
      <c r="CW191" s="861">
        <f>+CW4</f>
        <v>14</v>
      </c>
      <c r="CX191" s="862"/>
      <c r="CY191" s="862"/>
      <c r="CZ191" s="862"/>
      <c r="DA191" s="862"/>
      <c r="DB191" s="862"/>
      <c r="DC191" s="863"/>
      <c r="DD191" s="861">
        <f>+DD4</f>
        <v>15</v>
      </c>
      <c r="DE191" s="862"/>
      <c r="DF191" s="862"/>
      <c r="DG191" s="862"/>
      <c r="DH191" s="862"/>
      <c r="DI191" s="862"/>
      <c r="DJ191" s="863"/>
      <c r="DK191" s="861">
        <f>+DK4</f>
        <v>16</v>
      </c>
      <c r="DL191" s="862"/>
      <c r="DM191" s="862"/>
      <c r="DN191" s="862"/>
      <c r="DO191" s="862"/>
      <c r="DP191" s="862"/>
      <c r="DQ191" s="863"/>
      <c r="DR191" s="806">
        <f>+DR4</f>
        <v>17</v>
      </c>
      <c r="DS191" s="807"/>
      <c r="DT191" s="807"/>
      <c r="DU191" s="807"/>
      <c r="DV191" s="807"/>
      <c r="DW191" s="807"/>
      <c r="DX191" s="808"/>
      <c r="DY191" s="806">
        <f>+DY4</f>
        <v>18</v>
      </c>
      <c r="DZ191" s="807"/>
      <c r="EA191" s="807"/>
      <c r="EB191" s="807"/>
      <c r="EC191" s="807"/>
      <c r="ED191" s="807"/>
      <c r="EE191" s="808"/>
      <c r="EF191" s="861">
        <f>+EF4</f>
        <v>19</v>
      </c>
      <c r="EG191" s="862"/>
      <c r="EH191" s="862"/>
      <c r="EI191" s="862"/>
      <c r="EJ191" s="862"/>
      <c r="EK191" s="862"/>
      <c r="EL191" s="863"/>
      <c r="EM191" s="806">
        <f>+EM4</f>
        <v>20</v>
      </c>
      <c r="EN191" s="807"/>
      <c r="EO191" s="807"/>
      <c r="EP191" s="807"/>
      <c r="EQ191" s="807"/>
      <c r="ER191" s="807"/>
      <c r="ES191" s="808"/>
      <c r="ET191" s="861">
        <f>+ET4</f>
        <v>21</v>
      </c>
      <c r="EU191" s="862"/>
      <c r="EV191" s="862"/>
      <c r="EW191" s="862"/>
      <c r="EX191" s="862"/>
      <c r="EY191" s="862"/>
      <c r="EZ191" s="863"/>
      <c r="FA191" s="861">
        <f>+FA4</f>
        <v>22</v>
      </c>
      <c r="FB191" s="862"/>
      <c r="FC191" s="862"/>
      <c r="FD191" s="862"/>
      <c r="FE191" s="862"/>
      <c r="FF191" s="862"/>
      <c r="FG191" s="863"/>
      <c r="FH191" s="861">
        <f>+FH4</f>
        <v>23</v>
      </c>
      <c r="FI191" s="862"/>
      <c r="FJ191" s="862"/>
      <c r="FK191" s="862"/>
      <c r="FL191" s="862"/>
      <c r="FM191" s="862"/>
      <c r="FN191" s="863"/>
      <c r="FO191" s="861">
        <f>+FO4</f>
        <v>24</v>
      </c>
      <c r="FP191" s="862"/>
      <c r="FQ191" s="862"/>
      <c r="FR191" s="862"/>
      <c r="FS191" s="862"/>
      <c r="FT191" s="862"/>
      <c r="FU191" s="863"/>
      <c r="FV191" s="861">
        <f>+FV4</f>
        <v>25</v>
      </c>
      <c r="FW191" s="862"/>
      <c r="FX191" s="862"/>
      <c r="FY191" s="862"/>
      <c r="FZ191" s="862"/>
      <c r="GA191" s="862"/>
      <c r="GB191" s="863"/>
      <c r="GC191" s="806">
        <f>+GC4</f>
        <v>26</v>
      </c>
      <c r="GD191" s="807"/>
      <c r="GE191" s="807"/>
      <c r="GF191" s="807"/>
      <c r="GG191" s="807"/>
      <c r="GH191" s="807"/>
      <c r="GI191" s="808"/>
      <c r="GJ191" s="861">
        <f>+GJ4</f>
        <v>27</v>
      </c>
      <c r="GK191" s="862"/>
      <c r="GL191" s="862"/>
      <c r="GM191" s="862"/>
      <c r="GN191" s="862"/>
      <c r="GO191" s="862"/>
      <c r="GP191" s="863"/>
      <c r="GQ191" s="861">
        <f>+GQ4</f>
        <v>28</v>
      </c>
      <c r="GR191" s="862"/>
      <c r="GS191" s="862"/>
      <c r="GT191" s="862"/>
      <c r="GU191" s="862"/>
      <c r="GV191" s="862"/>
      <c r="GW191" s="863"/>
      <c r="GX191" s="806">
        <f>+GX4</f>
        <v>29</v>
      </c>
      <c r="GY191" s="807"/>
      <c r="GZ191" s="807"/>
      <c r="HA191" s="807"/>
      <c r="HB191" s="807"/>
      <c r="HC191" s="807"/>
      <c r="HD191" s="808"/>
      <c r="HE191" s="861">
        <f>+HE4</f>
        <v>30</v>
      </c>
      <c r="HF191" s="862"/>
      <c r="HG191" s="862"/>
      <c r="HH191" s="862"/>
      <c r="HI191" s="862"/>
      <c r="HJ191" s="862"/>
      <c r="HK191" s="863"/>
      <c r="HL191" s="861">
        <f>+HL4</f>
        <v>31</v>
      </c>
      <c r="HM191" s="862"/>
      <c r="HN191" s="862"/>
      <c r="HO191" s="862"/>
      <c r="HP191" s="862"/>
      <c r="HQ191" s="862"/>
      <c r="HR191" s="863"/>
      <c r="HS191" s="861">
        <f>+HS4</f>
        <v>32</v>
      </c>
      <c r="HT191" s="862"/>
      <c r="HU191" s="862"/>
      <c r="HV191" s="862"/>
      <c r="HW191" s="862"/>
      <c r="HX191" s="862"/>
      <c r="HY191" s="863"/>
      <c r="HZ191" s="806">
        <f>+HZ4</f>
        <v>33</v>
      </c>
      <c r="IA191" s="807"/>
      <c r="IB191" s="807"/>
      <c r="IC191" s="807"/>
      <c r="ID191" s="807"/>
      <c r="IE191" s="807"/>
      <c r="IF191" s="808"/>
    </row>
    <row r="192" spans="1:240" s="256" customFormat="1" ht="31.5" customHeight="1" thickBot="1" x14ac:dyDescent="0.35">
      <c r="A192" s="255"/>
      <c r="B192" s="913" t="s">
        <v>798</v>
      </c>
      <c r="C192" s="914"/>
      <c r="D192" s="914"/>
      <c r="E192" s="914"/>
      <c r="F192" s="914"/>
      <c r="G192" s="914"/>
      <c r="H192" s="915"/>
      <c r="J192" s="809" t="str">
        <f>VLOOKUP(J191,PROPONENTES!$A$10:$B$42,2,FALSE)</f>
        <v>CONSORCIO ARQING</v>
      </c>
      <c r="K192" s="810"/>
      <c r="L192" s="810"/>
      <c r="M192" s="810"/>
      <c r="N192" s="810"/>
      <c r="O192" s="810"/>
      <c r="P192" s="811"/>
      <c r="Q192" s="844" t="str">
        <f>VLOOKUP(Q191,PROPONENTES!$A$10:$B$42,2,FALSE)</f>
        <v xml:space="preserve">CONSORCIO COMPLEJO DEPORTIVO CUBAGO	</v>
      </c>
      <c r="R192" s="845"/>
      <c r="S192" s="845"/>
      <c r="T192" s="845"/>
      <c r="U192" s="845"/>
      <c r="V192" s="845"/>
      <c r="W192" s="846"/>
      <c r="X192" s="844" t="str">
        <f>VLOOKUP(X191,PROPONENTES!$A$10:$B$42,2,FALSE)</f>
        <v>CONSORCIO PARQUES KENNEDY 2024</v>
      </c>
      <c r="Y192" s="845"/>
      <c r="Z192" s="845"/>
      <c r="AA192" s="845"/>
      <c r="AB192" s="845"/>
      <c r="AC192" s="845"/>
      <c r="AD192" s="846"/>
      <c r="AE192" s="844" t="str">
        <f>VLOOKUP(AE191,PROPONENTES!$A$10:$B$42,2,FALSE)</f>
        <v>MLG INGENIERIA SAS</v>
      </c>
      <c r="AF192" s="845"/>
      <c r="AG192" s="845"/>
      <c r="AH192" s="845"/>
      <c r="AI192" s="845"/>
      <c r="AJ192" s="845"/>
      <c r="AK192" s="846"/>
      <c r="AL192" s="809" t="str">
        <f>VLOOKUP(AL191,PROPONENTES!$A$10:$B$42,2,FALSE)</f>
        <v>CONSORCIO PARQUES KENNEDY DP 2024</v>
      </c>
      <c r="AM192" s="810"/>
      <c r="AN192" s="810"/>
      <c r="AO192" s="810"/>
      <c r="AP192" s="810"/>
      <c r="AQ192" s="810"/>
      <c r="AR192" s="811"/>
      <c r="AS192" s="844" t="str">
        <f>VLOOKUP(AS191,PROPONENTES!$A$10:$B$42,2,FALSE)</f>
        <v>CONSORCIO PARQUES KENNEDY 2024 - 1</v>
      </c>
      <c r="AT192" s="845"/>
      <c r="AU192" s="845"/>
      <c r="AV192" s="845"/>
      <c r="AW192" s="845"/>
      <c r="AX192" s="845"/>
      <c r="AY192" s="846"/>
      <c r="AZ192" s="844" t="str">
        <f>VLOOKUP(AZ191,PROPONENTES!$A$10:$B$42,2,FALSE)</f>
        <v>RETIN INGENIERIA S.A.S.</v>
      </c>
      <c r="BA192" s="845"/>
      <c r="BB192" s="845"/>
      <c r="BC192" s="845"/>
      <c r="BD192" s="845"/>
      <c r="BE192" s="845"/>
      <c r="BF192" s="846"/>
      <c r="BG192" s="844" t="str">
        <f>VLOOKUP(BG191,PROPONENTES!$A$10:$B$42,2,FALSE)</f>
        <v>UNION TEMPORAL PARQUES DJ13</v>
      </c>
      <c r="BH192" s="845"/>
      <c r="BI192" s="845"/>
      <c r="BJ192" s="845"/>
      <c r="BK192" s="845"/>
      <c r="BL192" s="845"/>
      <c r="BM192" s="846"/>
      <c r="BN192" s="844" t="str">
        <f>VLOOKUP(BN191,PROPONENTES!$A$10:$B$42,2,FALSE)</f>
        <v xml:space="preserve">CONSORCIO PARQUES CHM 2024	</v>
      </c>
      <c r="BO192" s="845"/>
      <c r="BP192" s="845"/>
      <c r="BQ192" s="845"/>
      <c r="BR192" s="845"/>
      <c r="BS192" s="845"/>
      <c r="BT192" s="846"/>
      <c r="BU192" s="844" t="str">
        <f>VLOOKUP(BU191,PROPONENTES!$A$10:$B$42,2,FALSE)</f>
        <v xml:space="preserve">CONSORCIO KENNEDY 013 2024	</v>
      </c>
      <c r="BV192" s="845"/>
      <c r="BW192" s="845"/>
      <c r="BX192" s="845"/>
      <c r="BY192" s="845"/>
      <c r="BZ192" s="845"/>
      <c r="CA192" s="846"/>
      <c r="CB192" s="844" t="str">
        <f>VLOOKUP(CB191,PROPONENTES!$A$10:$B$42,2,FALSE)</f>
        <v>CONSORCIO PARQUES KD E&amp;E 2024</v>
      </c>
      <c r="CC192" s="845"/>
      <c r="CD192" s="845"/>
      <c r="CE192" s="845"/>
      <c r="CF192" s="845"/>
      <c r="CG192" s="845"/>
      <c r="CH192" s="846"/>
      <c r="CI192" s="844" t="str">
        <f>VLOOKUP(CI191,PROPONENTES!$A$10:$B$42,2,FALSE)</f>
        <v>CONSORCIO RC-B - FDLK-LP-013-2024</v>
      </c>
      <c r="CJ192" s="845"/>
      <c r="CK192" s="845"/>
      <c r="CL192" s="845"/>
      <c r="CM192" s="845"/>
      <c r="CN192" s="845"/>
      <c r="CO192" s="846"/>
      <c r="CP192" s="844" t="str">
        <f>VLOOKUP(CP191,PROPONENTES!$A$10:$B$42,2,FALSE)</f>
        <v>CONSORCIO KENNEPARK BQ 2024</v>
      </c>
      <c r="CQ192" s="845"/>
      <c r="CR192" s="845"/>
      <c r="CS192" s="845"/>
      <c r="CT192" s="845"/>
      <c r="CU192" s="845"/>
      <c r="CV192" s="846"/>
      <c r="CW192" s="844" t="str">
        <f>VLOOKUP(CW191,PROPONENTES!$A$10:$B$42,2,FALSE)</f>
        <v>CONSORCIO PARQUES ARM 2024</v>
      </c>
      <c r="CX192" s="845"/>
      <c r="CY192" s="845"/>
      <c r="CZ192" s="845"/>
      <c r="DA192" s="845"/>
      <c r="DB192" s="845"/>
      <c r="DC192" s="846"/>
      <c r="DD192" s="844" t="str">
        <f>VLOOKUP(DD191,PROPONENTES!$A$10:$B$42,2,FALSE)</f>
        <v>CONSORCIO MANTENIMIENTO PARKS</v>
      </c>
      <c r="DE192" s="845"/>
      <c r="DF192" s="845"/>
      <c r="DG192" s="845"/>
      <c r="DH192" s="845"/>
      <c r="DI192" s="845"/>
      <c r="DJ192" s="846"/>
      <c r="DK192" s="844" t="str">
        <f>VLOOKUP(DK191,PROPONENTES!$A$10:$B$42,2,FALSE)</f>
        <v>CONSORCIO SAN LORENZO</v>
      </c>
      <c r="DL192" s="845"/>
      <c r="DM192" s="845"/>
      <c r="DN192" s="845"/>
      <c r="DO192" s="845"/>
      <c r="DP192" s="845"/>
      <c r="DQ192" s="846"/>
      <c r="DR192" s="809" t="str">
        <f>VLOOKUP(DR191,PROPONENTES!$A$10:$B$42,2,FALSE)</f>
        <v>CONSORCIO KENNEDY AVANZA</v>
      </c>
      <c r="DS192" s="810"/>
      <c r="DT192" s="810"/>
      <c r="DU192" s="810"/>
      <c r="DV192" s="810"/>
      <c r="DW192" s="810"/>
      <c r="DX192" s="811"/>
      <c r="DY192" s="809" t="str">
        <f>VLOOKUP(DY191,PROPONENTES!$A$10:$B$42,2,FALSE)</f>
        <v>CONSORCIO MAB KENN PARQUES</v>
      </c>
      <c r="DZ192" s="810"/>
      <c r="EA192" s="810"/>
      <c r="EB192" s="810"/>
      <c r="EC192" s="810"/>
      <c r="ED192" s="810"/>
      <c r="EE192" s="811"/>
      <c r="EF192" s="844" t="str">
        <f>VLOOKUP(EF191,PROPONENTES!$A$10:$B$42,2,FALSE)</f>
        <v>PROMCIVILES S.A.S.</v>
      </c>
      <c r="EG192" s="845"/>
      <c r="EH192" s="845"/>
      <c r="EI192" s="845"/>
      <c r="EJ192" s="845"/>
      <c r="EK192" s="845"/>
      <c r="EL192" s="846"/>
      <c r="EM192" s="809" t="str">
        <f>VLOOKUP(EM191,PROPONENTES!$A$10:$B$42,2,FALSE)</f>
        <v>UNION TEMPORAL PARQUES KENNEDY VE</v>
      </c>
      <c r="EN192" s="810"/>
      <c r="EO192" s="810"/>
      <c r="EP192" s="810"/>
      <c r="EQ192" s="810"/>
      <c r="ER192" s="810"/>
      <c r="ES192" s="811"/>
      <c r="ET192" s="844" t="str">
        <f>VLOOKUP(ET191,PROPONENTES!$A$10:$B$42,2,FALSE)</f>
        <v>CONSORCIO INCITECO IP XXI</v>
      </c>
      <c r="EU192" s="845"/>
      <c r="EV192" s="845"/>
      <c r="EW192" s="845"/>
      <c r="EX192" s="845"/>
      <c r="EY192" s="845"/>
      <c r="EZ192" s="846"/>
      <c r="FA192" s="844" t="str">
        <f>VLOOKUP(FA191,PROPONENTES!$A$10:$B$42,2,FALSE)</f>
        <v>PROJECTING DESIGNING AND BUILDING LTDA</v>
      </c>
      <c r="FB192" s="845"/>
      <c r="FC192" s="845"/>
      <c r="FD192" s="845"/>
      <c r="FE192" s="845"/>
      <c r="FF192" s="845"/>
      <c r="FG192" s="846"/>
      <c r="FH192" s="844" t="str">
        <f>VLOOKUP(FH191,PROPONENTES!$A$10:$B$42,2,FALSE)</f>
        <v>UNIOBRAS SAS</v>
      </c>
      <c r="FI192" s="845"/>
      <c r="FJ192" s="845"/>
      <c r="FK192" s="845"/>
      <c r="FL192" s="845"/>
      <c r="FM192" s="845"/>
      <c r="FN192" s="846"/>
      <c r="FO192" s="844" t="str">
        <f>VLOOKUP(FO191,PROPONENTES!$A$10:$B$42,2,FALSE)</f>
        <v>CONSORCIO T&amp;G PARQUES IV</v>
      </c>
      <c r="FP192" s="845"/>
      <c r="FQ192" s="845"/>
      <c r="FR192" s="845"/>
      <c r="FS192" s="845"/>
      <c r="FT192" s="845"/>
      <c r="FU192" s="846"/>
      <c r="FV192" s="844" t="str">
        <f>VLOOKUP(FV191,PROPONENTES!$A$10:$B$42,2,FALSE)</f>
        <v>CONSORCIO JH KENNEDY</v>
      </c>
      <c r="FW192" s="845"/>
      <c r="FX192" s="845"/>
      <c r="FY192" s="845"/>
      <c r="FZ192" s="845"/>
      <c r="GA192" s="845"/>
      <c r="GB192" s="846"/>
      <c r="GC192" s="809" t="str">
        <f>VLOOKUP(GC191,PROPONENTES!$A$10:$B$42,2,FALSE)</f>
        <v>CONSORCIO PARQUES KENNEDY</v>
      </c>
      <c r="GD192" s="810"/>
      <c r="GE192" s="810"/>
      <c r="GF192" s="810"/>
      <c r="GG192" s="810"/>
      <c r="GH192" s="810"/>
      <c r="GI192" s="811"/>
      <c r="GJ192" s="844" t="str">
        <f>VLOOKUP(GJ191,PROPONENTES!$A$10:$B$42,2,FALSE)</f>
        <v>CONSORCIO CGC 2024</v>
      </c>
      <c r="GK192" s="845"/>
      <c r="GL192" s="845"/>
      <c r="GM192" s="845"/>
      <c r="GN192" s="845"/>
      <c r="GO192" s="845"/>
      <c r="GP192" s="846"/>
      <c r="GQ192" s="844" t="str">
        <f>VLOOKUP(GQ191,PROPONENTES!$A$10:$B$42,2,FALSE)</f>
        <v>CONSORCIO PARQUES KASAF 2025</v>
      </c>
      <c r="GR192" s="845"/>
      <c r="GS192" s="845"/>
      <c r="GT192" s="845"/>
      <c r="GU192" s="845"/>
      <c r="GV192" s="845"/>
      <c r="GW192" s="846"/>
      <c r="GX192" s="809" t="str">
        <f>VLOOKUP(GX191,PROPONENTES!$A$10:$B$42,2,FALSE)</f>
        <v xml:space="preserve">CONSORCIO PARQUES K. 24	</v>
      </c>
      <c r="GY192" s="810"/>
      <c r="GZ192" s="810"/>
      <c r="HA192" s="810"/>
      <c r="HB192" s="810"/>
      <c r="HC192" s="810"/>
      <c r="HD192" s="811"/>
      <c r="HE192" s="844" t="str">
        <f>VLOOKUP(HE191,PROPONENTES!$A$10:$B$42,2,FALSE)</f>
        <v>GERMAN RAMIREZ BARBOSA</v>
      </c>
      <c r="HF192" s="845"/>
      <c r="HG192" s="845"/>
      <c r="HH192" s="845"/>
      <c r="HI192" s="845"/>
      <c r="HJ192" s="845"/>
      <c r="HK192" s="846"/>
      <c r="HL192" s="844" t="str">
        <f>VLOOKUP(HL191,PROPONENTES!$A$10:$B$42,2,FALSE)</f>
        <v>CONSTRUCOL SAS</v>
      </c>
      <c r="HM192" s="845"/>
      <c r="HN192" s="845"/>
      <c r="HO192" s="845"/>
      <c r="HP192" s="845"/>
      <c r="HQ192" s="845"/>
      <c r="HR192" s="846"/>
      <c r="HS192" s="844" t="str">
        <f>VLOOKUP(HS191,PROPONENTES!$A$10:$B$42,2,FALSE)</f>
        <v>CONSORCIO DISTRITAL-5G</v>
      </c>
      <c r="HT192" s="845"/>
      <c r="HU192" s="845"/>
      <c r="HV192" s="845"/>
      <c r="HW192" s="845"/>
      <c r="HX192" s="845"/>
      <c r="HY192" s="846"/>
      <c r="HZ192" s="809" t="str">
        <f>VLOOKUP(HZ191,PROPONENTES!$A$10:$B$42,2,FALSE)</f>
        <v>CONSORCIO PARQUES VECINALES 24</v>
      </c>
      <c r="IA192" s="810"/>
      <c r="IB192" s="810"/>
      <c r="IC192" s="810"/>
      <c r="ID192" s="810"/>
      <c r="IE192" s="810"/>
      <c r="IF192" s="811"/>
    </row>
    <row r="193" spans="1:240" s="256" customFormat="1" ht="51.75" customHeight="1" thickBot="1" x14ac:dyDescent="0.35">
      <c r="A193" s="255"/>
      <c r="B193" s="916" t="s">
        <v>799</v>
      </c>
      <c r="C193" s="917"/>
      <c r="D193" s="917"/>
      <c r="E193" s="917"/>
      <c r="F193" s="917"/>
      <c r="G193" s="917"/>
      <c r="H193" s="918"/>
      <c r="J193" s="812" t="s">
        <v>805</v>
      </c>
      <c r="K193" s="813"/>
      <c r="L193" s="813"/>
      <c r="M193" s="813"/>
      <c r="N193" s="813"/>
      <c r="O193" s="813"/>
      <c r="P193" s="814"/>
      <c r="Q193" s="858" t="s">
        <v>805</v>
      </c>
      <c r="R193" s="859"/>
      <c r="S193" s="859"/>
      <c r="T193" s="859"/>
      <c r="U193" s="859"/>
      <c r="V193" s="859"/>
      <c r="W193" s="860"/>
      <c r="X193" s="858" t="s">
        <v>805</v>
      </c>
      <c r="Y193" s="859"/>
      <c r="Z193" s="859"/>
      <c r="AA193" s="859"/>
      <c r="AB193" s="859"/>
      <c r="AC193" s="859"/>
      <c r="AD193" s="860"/>
      <c r="AE193" s="858" t="s">
        <v>805</v>
      </c>
      <c r="AF193" s="859"/>
      <c r="AG193" s="859"/>
      <c r="AH193" s="859"/>
      <c r="AI193" s="859"/>
      <c r="AJ193" s="859"/>
      <c r="AK193" s="860"/>
      <c r="AL193" s="812" t="s">
        <v>805</v>
      </c>
      <c r="AM193" s="813"/>
      <c r="AN193" s="813"/>
      <c r="AO193" s="813"/>
      <c r="AP193" s="813"/>
      <c r="AQ193" s="813"/>
      <c r="AR193" s="814"/>
      <c r="AS193" s="858" t="s">
        <v>805</v>
      </c>
      <c r="AT193" s="859"/>
      <c r="AU193" s="859"/>
      <c r="AV193" s="859"/>
      <c r="AW193" s="859"/>
      <c r="AX193" s="859"/>
      <c r="AY193" s="860"/>
      <c r="AZ193" s="858" t="s">
        <v>805</v>
      </c>
      <c r="BA193" s="859"/>
      <c r="BB193" s="859"/>
      <c r="BC193" s="859"/>
      <c r="BD193" s="859"/>
      <c r="BE193" s="859"/>
      <c r="BF193" s="860"/>
      <c r="BG193" s="858" t="s">
        <v>805</v>
      </c>
      <c r="BH193" s="859"/>
      <c r="BI193" s="859"/>
      <c r="BJ193" s="859"/>
      <c r="BK193" s="859"/>
      <c r="BL193" s="859"/>
      <c r="BM193" s="860"/>
      <c r="BN193" s="858" t="s">
        <v>805</v>
      </c>
      <c r="BO193" s="859"/>
      <c r="BP193" s="859"/>
      <c r="BQ193" s="859"/>
      <c r="BR193" s="859"/>
      <c r="BS193" s="859"/>
      <c r="BT193" s="860"/>
      <c r="BU193" s="858" t="s">
        <v>805</v>
      </c>
      <c r="BV193" s="859"/>
      <c r="BW193" s="859"/>
      <c r="BX193" s="859"/>
      <c r="BY193" s="859"/>
      <c r="BZ193" s="859"/>
      <c r="CA193" s="860"/>
      <c r="CB193" s="858" t="s">
        <v>805</v>
      </c>
      <c r="CC193" s="859"/>
      <c r="CD193" s="859"/>
      <c r="CE193" s="859"/>
      <c r="CF193" s="859"/>
      <c r="CG193" s="859"/>
      <c r="CH193" s="860"/>
      <c r="CI193" s="858" t="s">
        <v>805</v>
      </c>
      <c r="CJ193" s="859"/>
      <c r="CK193" s="859"/>
      <c r="CL193" s="859"/>
      <c r="CM193" s="859"/>
      <c r="CN193" s="859"/>
      <c r="CO193" s="860"/>
      <c r="CP193" s="858" t="s">
        <v>805</v>
      </c>
      <c r="CQ193" s="859"/>
      <c r="CR193" s="859"/>
      <c r="CS193" s="859"/>
      <c r="CT193" s="859"/>
      <c r="CU193" s="859"/>
      <c r="CV193" s="860"/>
      <c r="CW193" s="858" t="s">
        <v>805</v>
      </c>
      <c r="CX193" s="859"/>
      <c r="CY193" s="859"/>
      <c r="CZ193" s="859"/>
      <c r="DA193" s="859"/>
      <c r="DB193" s="859"/>
      <c r="DC193" s="860"/>
      <c r="DD193" s="858" t="s">
        <v>805</v>
      </c>
      <c r="DE193" s="859"/>
      <c r="DF193" s="859"/>
      <c r="DG193" s="859"/>
      <c r="DH193" s="859"/>
      <c r="DI193" s="859"/>
      <c r="DJ193" s="860"/>
      <c r="DK193" s="858" t="s">
        <v>805</v>
      </c>
      <c r="DL193" s="859"/>
      <c r="DM193" s="859"/>
      <c r="DN193" s="859"/>
      <c r="DO193" s="859"/>
      <c r="DP193" s="859"/>
      <c r="DQ193" s="860"/>
      <c r="DR193" s="812" t="s">
        <v>805</v>
      </c>
      <c r="DS193" s="813"/>
      <c r="DT193" s="813"/>
      <c r="DU193" s="813"/>
      <c r="DV193" s="813"/>
      <c r="DW193" s="813"/>
      <c r="DX193" s="814"/>
      <c r="DY193" s="812" t="s">
        <v>805</v>
      </c>
      <c r="DZ193" s="813"/>
      <c r="EA193" s="813"/>
      <c r="EB193" s="813"/>
      <c r="EC193" s="813"/>
      <c r="ED193" s="813"/>
      <c r="EE193" s="814"/>
      <c r="EF193" s="858" t="s">
        <v>805</v>
      </c>
      <c r="EG193" s="859"/>
      <c r="EH193" s="859"/>
      <c r="EI193" s="859"/>
      <c r="EJ193" s="859"/>
      <c r="EK193" s="859"/>
      <c r="EL193" s="860"/>
      <c r="EM193" s="812" t="s">
        <v>805</v>
      </c>
      <c r="EN193" s="813"/>
      <c r="EO193" s="813"/>
      <c r="EP193" s="813"/>
      <c r="EQ193" s="813"/>
      <c r="ER193" s="813"/>
      <c r="ES193" s="814"/>
      <c r="ET193" s="858" t="s">
        <v>805</v>
      </c>
      <c r="EU193" s="859"/>
      <c r="EV193" s="859"/>
      <c r="EW193" s="859"/>
      <c r="EX193" s="859"/>
      <c r="EY193" s="859"/>
      <c r="EZ193" s="860"/>
      <c r="FA193" s="858" t="s">
        <v>805</v>
      </c>
      <c r="FB193" s="859"/>
      <c r="FC193" s="859"/>
      <c r="FD193" s="859"/>
      <c r="FE193" s="859"/>
      <c r="FF193" s="859"/>
      <c r="FG193" s="860"/>
      <c r="FH193" s="858" t="s">
        <v>805</v>
      </c>
      <c r="FI193" s="859"/>
      <c r="FJ193" s="859"/>
      <c r="FK193" s="859"/>
      <c r="FL193" s="859"/>
      <c r="FM193" s="859"/>
      <c r="FN193" s="860"/>
      <c r="FO193" s="858" t="s">
        <v>805</v>
      </c>
      <c r="FP193" s="859"/>
      <c r="FQ193" s="859"/>
      <c r="FR193" s="859"/>
      <c r="FS193" s="859"/>
      <c r="FT193" s="859"/>
      <c r="FU193" s="860"/>
      <c r="FV193" s="858" t="s">
        <v>805</v>
      </c>
      <c r="FW193" s="859"/>
      <c r="FX193" s="859"/>
      <c r="FY193" s="859"/>
      <c r="FZ193" s="859"/>
      <c r="GA193" s="859"/>
      <c r="GB193" s="860"/>
      <c r="GC193" s="812" t="s">
        <v>805</v>
      </c>
      <c r="GD193" s="813"/>
      <c r="GE193" s="813"/>
      <c r="GF193" s="813"/>
      <c r="GG193" s="813"/>
      <c r="GH193" s="813"/>
      <c r="GI193" s="814"/>
      <c r="GJ193" s="858" t="s">
        <v>805</v>
      </c>
      <c r="GK193" s="859"/>
      <c r="GL193" s="859"/>
      <c r="GM193" s="859"/>
      <c r="GN193" s="859"/>
      <c r="GO193" s="859"/>
      <c r="GP193" s="860"/>
      <c r="GQ193" s="858" t="s">
        <v>805</v>
      </c>
      <c r="GR193" s="859"/>
      <c r="GS193" s="859"/>
      <c r="GT193" s="859"/>
      <c r="GU193" s="859"/>
      <c r="GV193" s="859"/>
      <c r="GW193" s="860"/>
      <c r="GX193" s="812" t="s">
        <v>805</v>
      </c>
      <c r="GY193" s="813"/>
      <c r="GZ193" s="813"/>
      <c r="HA193" s="813"/>
      <c r="HB193" s="813"/>
      <c r="HC193" s="813"/>
      <c r="HD193" s="814"/>
      <c r="HE193" s="858" t="s">
        <v>805</v>
      </c>
      <c r="HF193" s="859"/>
      <c r="HG193" s="859"/>
      <c r="HH193" s="859"/>
      <c r="HI193" s="859"/>
      <c r="HJ193" s="859"/>
      <c r="HK193" s="860"/>
      <c r="HL193" s="858" t="s">
        <v>805</v>
      </c>
      <c r="HM193" s="859"/>
      <c r="HN193" s="859"/>
      <c r="HO193" s="859"/>
      <c r="HP193" s="859"/>
      <c r="HQ193" s="859"/>
      <c r="HR193" s="860"/>
      <c r="HS193" s="858" t="s">
        <v>805</v>
      </c>
      <c r="HT193" s="859"/>
      <c r="HU193" s="859"/>
      <c r="HV193" s="859"/>
      <c r="HW193" s="859"/>
      <c r="HX193" s="859"/>
      <c r="HY193" s="860"/>
      <c r="HZ193" s="812" t="s">
        <v>805</v>
      </c>
      <c r="IA193" s="813"/>
      <c r="IB193" s="813"/>
      <c r="IC193" s="813"/>
      <c r="ID193" s="813"/>
      <c r="IE193" s="813"/>
      <c r="IF193" s="814"/>
    </row>
    <row r="194" spans="1:240" ht="26.25" thickBot="1" x14ac:dyDescent="0.35">
      <c r="A194" s="171"/>
      <c r="B194" s="171"/>
      <c r="C194" s="171"/>
      <c r="D194" s="257"/>
      <c r="E194" s="172"/>
      <c r="F194" s="171"/>
      <c r="G194" s="171"/>
      <c r="H194" s="171"/>
      <c r="J194" s="815">
        <f>+P173</f>
        <v>0</v>
      </c>
      <c r="K194" s="816"/>
      <c r="L194" s="816"/>
      <c r="M194" s="816"/>
      <c r="N194" s="816"/>
      <c r="O194" s="816"/>
      <c r="P194" s="817"/>
      <c r="Q194" s="841">
        <f>+W173</f>
        <v>2668358747</v>
      </c>
      <c r="R194" s="842"/>
      <c r="S194" s="842"/>
      <c r="T194" s="842"/>
      <c r="U194" s="842"/>
      <c r="V194" s="842"/>
      <c r="W194" s="843"/>
      <c r="X194" s="841">
        <f>+AD173</f>
        <v>2739246527</v>
      </c>
      <c r="Y194" s="842"/>
      <c r="Z194" s="842"/>
      <c r="AA194" s="842"/>
      <c r="AB194" s="842"/>
      <c r="AC194" s="842"/>
      <c r="AD194" s="843"/>
      <c r="AE194" s="841">
        <f>+AK173</f>
        <v>2640541747</v>
      </c>
      <c r="AF194" s="842"/>
      <c r="AG194" s="842"/>
      <c r="AH194" s="842"/>
      <c r="AI194" s="842"/>
      <c r="AJ194" s="842"/>
      <c r="AK194" s="843"/>
      <c r="AL194" s="815">
        <f>+AR173</f>
        <v>0</v>
      </c>
      <c r="AM194" s="816"/>
      <c r="AN194" s="816"/>
      <c r="AO194" s="816"/>
      <c r="AP194" s="816"/>
      <c r="AQ194" s="816"/>
      <c r="AR194" s="817"/>
      <c r="AS194" s="841">
        <f>+AY173</f>
        <v>2577705358</v>
      </c>
      <c r="AT194" s="842"/>
      <c r="AU194" s="842"/>
      <c r="AV194" s="842"/>
      <c r="AW194" s="842"/>
      <c r="AX194" s="842"/>
      <c r="AY194" s="843"/>
      <c r="AZ194" s="841">
        <f>+BF173</f>
        <v>2695794439</v>
      </c>
      <c r="BA194" s="842"/>
      <c r="BB194" s="842"/>
      <c r="BC194" s="842"/>
      <c r="BD194" s="842"/>
      <c r="BE194" s="842"/>
      <c r="BF194" s="843"/>
      <c r="BG194" s="841">
        <f>+BM173</f>
        <v>2694681864</v>
      </c>
      <c r="BH194" s="842"/>
      <c r="BI194" s="842"/>
      <c r="BJ194" s="842"/>
      <c r="BK194" s="842"/>
      <c r="BL194" s="842"/>
      <c r="BM194" s="843"/>
      <c r="BN194" s="841">
        <f>+BT173</f>
        <v>2586258163</v>
      </c>
      <c r="BO194" s="842"/>
      <c r="BP194" s="842"/>
      <c r="BQ194" s="842"/>
      <c r="BR194" s="842"/>
      <c r="BS194" s="842"/>
      <c r="BT194" s="843"/>
      <c r="BU194" s="841">
        <f>+CA173</f>
        <v>2709255204</v>
      </c>
      <c r="BV194" s="842"/>
      <c r="BW194" s="842"/>
      <c r="BX194" s="842"/>
      <c r="BY194" s="842"/>
      <c r="BZ194" s="842"/>
      <c r="CA194" s="843"/>
      <c r="CB194" s="841">
        <f>+CH173</f>
        <v>2643321787</v>
      </c>
      <c r="CC194" s="842"/>
      <c r="CD194" s="842"/>
      <c r="CE194" s="842"/>
      <c r="CF194" s="842"/>
      <c r="CG194" s="842"/>
      <c r="CH194" s="843"/>
      <c r="CI194" s="841">
        <f>+CO173</f>
        <v>2730870946</v>
      </c>
      <c r="CJ194" s="842"/>
      <c r="CK194" s="842"/>
      <c r="CL194" s="842"/>
      <c r="CM194" s="842"/>
      <c r="CN194" s="842"/>
      <c r="CO194" s="843"/>
      <c r="CP194" s="841">
        <f>+CV173</f>
        <v>2692438820</v>
      </c>
      <c r="CQ194" s="842"/>
      <c r="CR194" s="842"/>
      <c r="CS194" s="842"/>
      <c r="CT194" s="842"/>
      <c r="CU194" s="842"/>
      <c r="CV194" s="843"/>
      <c r="CW194" s="841">
        <f>+DC173</f>
        <v>2708866739</v>
      </c>
      <c r="CX194" s="842"/>
      <c r="CY194" s="842"/>
      <c r="CZ194" s="842"/>
      <c r="DA194" s="842"/>
      <c r="DB194" s="842"/>
      <c r="DC194" s="843"/>
      <c r="DD194" s="841">
        <f>+DJ173</f>
        <v>2631418604</v>
      </c>
      <c r="DE194" s="842"/>
      <c r="DF194" s="842"/>
      <c r="DG194" s="842"/>
      <c r="DH194" s="842"/>
      <c r="DI194" s="842"/>
      <c r="DJ194" s="843"/>
      <c r="DK194" s="841">
        <f>+DQ173</f>
        <v>2705955582</v>
      </c>
      <c r="DL194" s="842"/>
      <c r="DM194" s="842"/>
      <c r="DN194" s="842"/>
      <c r="DO194" s="842"/>
      <c r="DP194" s="842"/>
      <c r="DQ194" s="843"/>
      <c r="DR194" s="815">
        <f>+DX173</f>
        <v>0</v>
      </c>
      <c r="DS194" s="816"/>
      <c r="DT194" s="816"/>
      <c r="DU194" s="816"/>
      <c r="DV194" s="816"/>
      <c r="DW194" s="816"/>
      <c r="DX194" s="817"/>
      <c r="DY194" s="815">
        <f>+EE173</f>
        <v>0</v>
      </c>
      <c r="DZ194" s="816"/>
      <c r="EA194" s="816"/>
      <c r="EB194" s="816"/>
      <c r="EC194" s="816"/>
      <c r="ED194" s="816"/>
      <c r="EE194" s="817"/>
      <c r="EF194" s="841">
        <f>+EL173</f>
        <v>2628276863</v>
      </c>
      <c r="EG194" s="842"/>
      <c r="EH194" s="842"/>
      <c r="EI194" s="842"/>
      <c r="EJ194" s="842"/>
      <c r="EK194" s="842"/>
      <c r="EL194" s="843"/>
      <c r="EM194" s="815">
        <f>+ES173</f>
        <v>0</v>
      </c>
      <c r="EN194" s="816"/>
      <c r="EO194" s="816"/>
      <c r="EP194" s="816"/>
      <c r="EQ194" s="816"/>
      <c r="ER194" s="816"/>
      <c r="ES194" s="817"/>
      <c r="ET194" s="841">
        <f>+EZ173</f>
        <v>2685453544</v>
      </c>
      <c r="EU194" s="842"/>
      <c r="EV194" s="842"/>
      <c r="EW194" s="842"/>
      <c r="EX194" s="842"/>
      <c r="EY194" s="842"/>
      <c r="EZ194" s="843"/>
      <c r="FA194" s="841">
        <f>+FG173</f>
        <v>2705267091</v>
      </c>
      <c r="FB194" s="842"/>
      <c r="FC194" s="842"/>
      <c r="FD194" s="842"/>
      <c r="FE194" s="842"/>
      <c r="FF194" s="842"/>
      <c r="FG194" s="843"/>
      <c r="FH194" s="841">
        <f>+FN173</f>
        <v>2660153969</v>
      </c>
      <c r="FI194" s="842"/>
      <c r="FJ194" s="842"/>
      <c r="FK194" s="842"/>
      <c r="FL194" s="842"/>
      <c r="FM194" s="842"/>
      <c r="FN194" s="843"/>
      <c r="FO194" s="841">
        <f>+FU173</f>
        <v>2638977652</v>
      </c>
      <c r="FP194" s="842"/>
      <c r="FQ194" s="842"/>
      <c r="FR194" s="842"/>
      <c r="FS194" s="842"/>
      <c r="FT194" s="842"/>
      <c r="FU194" s="843"/>
      <c r="FV194" s="841">
        <f>+GB173</f>
        <v>2682455136</v>
      </c>
      <c r="FW194" s="842"/>
      <c r="FX194" s="842"/>
      <c r="FY194" s="842"/>
      <c r="FZ194" s="842"/>
      <c r="GA194" s="842"/>
      <c r="GB194" s="843"/>
      <c r="GC194" s="815">
        <f>+GI173</f>
        <v>0</v>
      </c>
      <c r="GD194" s="816"/>
      <c r="GE194" s="816"/>
      <c r="GF194" s="816"/>
      <c r="GG194" s="816"/>
      <c r="GH194" s="816"/>
      <c r="GI194" s="817"/>
      <c r="GJ194" s="841">
        <f>+GP173</f>
        <v>2718486368</v>
      </c>
      <c r="GK194" s="842"/>
      <c r="GL194" s="842"/>
      <c r="GM194" s="842"/>
      <c r="GN194" s="842"/>
      <c r="GO194" s="842"/>
      <c r="GP194" s="843"/>
      <c r="GQ194" s="841">
        <f>+GW173</f>
        <v>2723658221</v>
      </c>
      <c r="GR194" s="842"/>
      <c r="GS194" s="842"/>
      <c r="GT194" s="842"/>
      <c r="GU194" s="842"/>
      <c r="GV194" s="842"/>
      <c r="GW194" s="843"/>
      <c r="GX194" s="815">
        <f>+HD173</f>
        <v>0</v>
      </c>
      <c r="GY194" s="816"/>
      <c r="GZ194" s="816"/>
      <c r="HA194" s="816"/>
      <c r="HB194" s="816"/>
      <c r="HC194" s="816"/>
      <c r="HD194" s="817"/>
      <c r="HE194" s="841">
        <f>+HK173</f>
        <v>2690927791</v>
      </c>
      <c r="HF194" s="842"/>
      <c r="HG194" s="842"/>
      <c r="HH194" s="842"/>
      <c r="HI194" s="842"/>
      <c r="HJ194" s="842"/>
      <c r="HK194" s="843"/>
      <c r="HL194" s="841">
        <f>+HR173</f>
        <v>2712695254</v>
      </c>
      <c r="HM194" s="842"/>
      <c r="HN194" s="842"/>
      <c r="HO194" s="842"/>
      <c r="HP194" s="842"/>
      <c r="HQ194" s="842"/>
      <c r="HR194" s="843"/>
      <c r="HS194" s="841">
        <f>+HY173</f>
        <v>2702851594</v>
      </c>
      <c r="HT194" s="842"/>
      <c r="HU194" s="842"/>
      <c r="HV194" s="842"/>
      <c r="HW194" s="842"/>
      <c r="HX194" s="842"/>
      <c r="HY194" s="843"/>
      <c r="HZ194" s="815">
        <f>+IF173</f>
        <v>0</v>
      </c>
      <c r="IA194" s="816"/>
      <c r="IB194" s="816"/>
      <c r="IC194" s="816"/>
      <c r="ID194" s="816"/>
      <c r="IE194" s="816"/>
      <c r="IF194" s="817"/>
    </row>
    <row r="195" spans="1:240" x14ac:dyDescent="0.3">
      <c r="J195" s="400"/>
      <c r="K195" s="400"/>
      <c r="L195" s="400"/>
      <c r="M195" s="400"/>
      <c r="Q195" s="292"/>
      <c r="R195" s="292"/>
      <c r="S195" s="292"/>
      <c r="T195" s="292"/>
      <c r="X195" s="292"/>
      <c r="Y195" s="292"/>
      <c r="Z195" s="292"/>
      <c r="AA195" s="292"/>
      <c r="AE195" s="292"/>
      <c r="AF195" s="292"/>
      <c r="AG195" s="292"/>
      <c r="AH195" s="292"/>
      <c r="AL195" s="400"/>
      <c r="AM195" s="400"/>
      <c r="AN195" s="400"/>
      <c r="AO195" s="400"/>
      <c r="AS195" s="292"/>
      <c r="AT195" s="292"/>
      <c r="AU195" s="292"/>
      <c r="AV195" s="292"/>
      <c r="AZ195" s="292"/>
      <c r="BA195" s="292"/>
      <c r="BB195" s="292"/>
      <c r="BC195" s="292"/>
      <c r="BG195" s="292"/>
      <c r="BH195" s="292"/>
      <c r="BI195" s="292"/>
      <c r="BJ195" s="292"/>
      <c r="BN195" s="292"/>
      <c r="BO195" s="292"/>
      <c r="BP195" s="292"/>
      <c r="BQ195" s="292"/>
      <c r="BU195" s="292"/>
      <c r="BV195" s="292"/>
      <c r="BW195" s="292"/>
      <c r="BX195" s="292"/>
      <c r="CB195" s="292"/>
      <c r="CC195" s="292"/>
      <c r="CD195" s="292"/>
      <c r="CE195" s="292"/>
      <c r="CI195" s="292"/>
      <c r="CJ195" s="292"/>
      <c r="CK195" s="292"/>
      <c r="CL195" s="292"/>
      <c r="CP195" s="292"/>
      <c r="CQ195" s="292"/>
      <c r="CR195" s="292"/>
      <c r="CS195" s="292"/>
      <c r="CW195" s="292"/>
      <c r="CX195" s="292"/>
      <c r="CY195" s="292"/>
      <c r="CZ195" s="292"/>
      <c r="DD195" s="292"/>
      <c r="DE195" s="292"/>
      <c r="DF195" s="292"/>
      <c r="DG195" s="292"/>
      <c r="DK195" s="292"/>
      <c r="DL195" s="292"/>
      <c r="DM195" s="292"/>
      <c r="DN195" s="292"/>
      <c r="DR195" s="400"/>
      <c r="DS195" s="400"/>
      <c r="DT195" s="400"/>
      <c r="DU195" s="400"/>
      <c r="DY195" s="400"/>
      <c r="DZ195" s="400"/>
      <c r="EA195" s="400"/>
      <c r="EB195" s="400"/>
      <c r="EF195" s="292"/>
      <c r="EG195" s="292"/>
      <c r="EH195" s="292"/>
      <c r="EI195" s="292"/>
      <c r="EM195" s="400"/>
      <c r="EN195" s="400"/>
      <c r="EO195" s="400"/>
      <c r="EP195" s="400"/>
      <c r="ET195" s="292"/>
      <c r="EU195" s="292"/>
      <c r="EV195" s="292"/>
      <c r="EW195" s="292"/>
      <c r="FA195" s="292"/>
      <c r="FB195" s="292"/>
      <c r="FC195" s="292"/>
      <c r="FD195" s="292"/>
      <c r="FH195" s="292"/>
      <c r="FI195" s="292"/>
      <c r="FJ195" s="292"/>
      <c r="FK195" s="292"/>
      <c r="FO195" s="292"/>
      <c r="FP195" s="292"/>
      <c r="FQ195" s="292"/>
      <c r="FR195" s="292"/>
      <c r="FV195" s="292"/>
      <c r="FW195" s="292"/>
      <c r="FX195" s="292"/>
      <c r="FY195" s="292"/>
      <c r="GC195" s="400"/>
      <c r="GD195" s="400"/>
      <c r="GE195" s="400"/>
      <c r="GF195" s="400"/>
      <c r="GJ195" s="292"/>
      <c r="GK195" s="292"/>
      <c r="GL195" s="292"/>
      <c r="GM195" s="292"/>
      <c r="GQ195" s="292"/>
      <c r="GR195" s="292"/>
      <c r="GS195" s="292"/>
      <c r="GT195" s="292"/>
      <c r="GX195" s="400"/>
      <c r="GY195" s="400"/>
      <c r="GZ195" s="400"/>
      <c r="HA195" s="400"/>
      <c r="HE195" s="292"/>
      <c r="HF195" s="292"/>
      <c r="HG195" s="292"/>
      <c r="HH195" s="292"/>
      <c r="HL195" s="292"/>
      <c r="HM195" s="292"/>
      <c r="HN195" s="292"/>
      <c r="HO195" s="292"/>
      <c r="HS195" s="292"/>
      <c r="HT195" s="292"/>
      <c r="HU195" s="292"/>
      <c r="HV195" s="292"/>
      <c r="HZ195" s="400"/>
      <c r="IA195" s="400"/>
      <c r="IB195" s="400"/>
      <c r="IC195" s="400"/>
    </row>
    <row r="196" spans="1:240" ht="17.25" thickBot="1" x14ac:dyDescent="0.35">
      <c r="J196" s="400"/>
      <c r="K196" s="400"/>
      <c r="L196" s="400"/>
      <c r="M196" s="400"/>
      <c r="Q196" s="292"/>
      <c r="R196" s="292"/>
      <c r="S196" s="292"/>
      <c r="T196" s="292"/>
      <c r="X196" s="292"/>
      <c r="Y196" s="292"/>
      <c r="Z196" s="292"/>
      <c r="AA196" s="292"/>
      <c r="AE196" s="292"/>
      <c r="AF196" s="292"/>
      <c r="AG196" s="292"/>
      <c r="AH196" s="292"/>
      <c r="AL196" s="400"/>
      <c r="AM196" s="400"/>
      <c r="AN196" s="400"/>
      <c r="AO196" s="400"/>
      <c r="AS196" s="292"/>
      <c r="AT196" s="292"/>
      <c r="AU196" s="292"/>
      <c r="AV196" s="292"/>
      <c r="AZ196" s="292"/>
      <c r="BA196" s="292"/>
      <c r="BB196" s="292"/>
      <c r="BC196" s="292"/>
      <c r="BG196" s="292"/>
      <c r="BH196" s="292"/>
      <c r="BI196" s="292"/>
      <c r="BJ196" s="292"/>
      <c r="BN196" s="292"/>
      <c r="BO196" s="292"/>
      <c r="BP196" s="292"/>
      <c r="BQ196" s="292"/>
      <c r="BU196" s="292"/>
      <c r="BV196" s="292"/>
      <c r="BW196" s="292"/>
      <c r="BX196" s="292"/>
      <c r="CB196" s="292"/>
      <c r="CC196" s="292"/>
      <c r="CD196" s="292"/>
      <c r="CE196" s="292"/>
      <c r="CI196" s="292"/>
      <c r="CJ196" s="292"/>
      <c r="CK196" s="292"/>
      <c r="CL196" s="292"/>
      <c r="CP196" s="292"/>
      <c r="CQ196" s="292"/>
      <c r="CR196" s="292"/>
      <c r="CS196" s="292"/>
      <c r="CW196" s="292"/>
      <c r="CX196" s="292"/>
      <c r="CY196" s="292"/>
      <c r="CZ196" s="292"/>
      <c r="DD196" s="292"/>
      <c r="DE196" s="292"/>
      <c r="DF196" s="292"/>
      <c r="DG196" s="292"/>
      <c r="DK196" s="292"/>
      <c r="DL196" s="292"/>
      <c r="DM196" s="292"/>
      <c r="DN196" s="292"/>
      <c r="DR196" s="400"/>
      <c r="DS196" s="400"/>
      <c r="DT196" s="400"/>
      <c r="DU196" s="400"/>
      <c r="DY196" s="400"/>
      <c r="DZ196" s="400"/>
      <c r="EA196" s="400"/>
      <c r="EB196" s="400"/>
      <c r="EF196" s="292"/>
      <c r="EG196" s="292"/>
      <c r="EH196" s="292"/>
      <c r="EI196" s="292"/>
      <c r="EM196" s="400"/>
      <c r="EN196" s="400"/>
      <c r="EO196" s="400"/>
      <c r="EP196" s="400"/>
      <c r="ET196" s="292"/>
      <c r="EU196" s="292"/>
      <c r="EV196" s="292"/>
      <c r="EW196" s="292"/>
      <c r="FA196" s="292"/>
      <c r="FB196" s="292"/>
      <c r="FC196" s="292"/>
      <c r="FD196" s="292"/>
      <c r="FH196" s="292"/>
      <c r="FI196" s="292"/>
      <c r="FJ196" s="292"/>
      <c r="FK196" s="292"/>
      <c r="FO196" s="292"/>
      <c r="FP196" s="292"/>
      <c r="FQ196" s="292"/>
      <c r="FR196" s="292"/>
      <c r="FV196" s="292"/>
      <c r="FW196" s="292"/>
      <c r="FX196" s="292"/>
      <c r="FY196" s="292"/>
      <c r="GC196" s="400"/>
      <c r="GD196" s="400"/>
      <c r="GE196" s="400"/>
      <c r="GF196" s="400"/>
      <c r="GJ196" s="292"/>
      <c r="GK196" s="292"/>
      <c r="GL196" s="292"/>
      <c r="GM196" s="292"/>
      <c r="GQ196" s="292"/>
      <c r="GR196" s="292"/>
      <c r="GS196" s="292"/>
      <c r="GT196" s="292"/>
      <c r="GX196" s="400"/>
      <c r="GY196" s="400"/>
      <c r="GZ196" s="400"/>
      <c r="HA196" s="400"/>
      <c r="HE196" s="292"/>
      <c r="HF196" s="292"/>
      <c r="HG196" s="292"/>
      <c r="HH196" s="292"/>
      <c r="HL196" s="292"/>
      <c r="HM196" s="292"/>
      <c r="HN196" s="292"/>
      <c r="HO196" s="292"/>
      <c r="HS196" s="292"/>
      <c r="HT196" s="292"/>
      <c r="HU196" s="292"/>
      <c r="HV196" s="292"/>
      <c r="HZ196" s="400"/>
      <c r="IA196" s="400"/>
      <c r="IB196" s="400"/>
      <c r="IC196" s="400"/>
    </row>
    <row r="197" spans="1:240" ht="30.75" thickBot="1" x14ac:dyDescent="0.35">
      <c r="J197" s="806" t="s">
        <v>74</v>
      </c>
      <c r="K197" s="807"/>
      <c r="L197" s="807"/>
      <c r="M197" s="807"/>
      <c r="N197" s="807"/>
      <c r="O197" s="807"/>
      <c r="P197" s="808"/>
      <c r="Q197" s="855" t="s">
        <v>74</v>
      </c>
      <c r="R197" s="856"/>
      <c r="S197" s="856"/>
      <c r="T197" s="856"/>
      <c r="U197" s="856"/>
      <c r="V197" s="856"/>
      <c r="W197" s="857"/>
      <c r="X197" s="855" t="s">
        <v>74</v>
      </c>
      <c r="Y197" s="856"/>
      <c r="Z197" s="856"/>
      <c r="AA197" s="856"/>
      <c r="AB197" s="856"/>
      <c r="AC197" s="856"/>
      <c r="AD197" s="857"/>
      <c r="AE197" s="855" t="s">
        <v>74</v>
      </c>
      <c r="AF197" s="856"/>
      <c r="AG197" s="856"/>
      <c r="AH197" s="856"/>
      <c r="AI197" s="856"/>
      <c r="AJ197" s="856"/>
      <c r="AK197" s="857"/>
      <c r="AL197" s="806" t="s">
        <v>74</v>
      </c>
      <c r="AM197" s="807"/>
      <c r="AN197" s="807"/>
      <c r="AO197" s="807"/>
      <c r="AP197" s="807"/>
      <c r="AQ197" s="807"/>
      <c r="AR197" s="808"/>
      <c r="AS197" s="855" t="s">
        <v>74</v>
      </c>
      <c r="AT197" s="856"/>
      <c r="AU197" s="856"/>
      <c r="AV197" s="856"/>
      <c r="AW197" s="856"/>
      <c r="AX197" s="856"/>
      <c r="AY197" s="857"/>
      <c r="AZ197" s="855" t="s">
        <v>74</v>
      </c>
      <c r="BA197" s="856"/>
      <c r="BB197" s="856"/>
      <c r="BC197" s="856"/>
      <c r="BD197" s="856"/>
      <c r="BE197" s="856"/>
      <c r="BF197" s="857"/>
      <c r="BG197" s="855" t="s">
        <v>74</v>
      </c>
      <c r="BH197" s="856"/>
      <c r="BI197" s="856"/>
      <c r="BJ197" s="856"/>
      <c r="BK197" s="856"/>
      <c r="BL197" s="856"/>
      <c r="BM197" s="857"/>
      <c r="BN197" s="855" t="s">
        <v>74</v>
      </c>
      <c r="BO197" s="856"/>
      <c r="BP197" s="856"/>
      <c r="BQ197" s="856"/>
      <c r="BR197" s="856"/>
      <c r="BS197" s="856"/>
      <c r="BT197" s="857"/>
      <c r="BU197" s="855" t="s">
        <v>74</v>
      </c>
      <c r="BV197" s="856"/>
      <c r="BW197" s="856"/>
      <c r="BX197" s="856"/>
      <c r="BY197" s="856"/>
      <c r="BZ197" s="856"/>
      <c r="CA197" s="857"/>
      <c r="CB197" s="855" t="s">
        <v>74</v>
      </c>
      <c r="CC197" s="856"/>
      <c r="CD197" s="856"/>
      <c r="CE197" s="856"/>
      <c r="CF197" s="856"/>
      <c r="CG197" s="856"/>
      <c r="CH197" s="857"/>
      <c r="CI197" s="855" t="s">
        <v>74</v>
      </c>
      <c r="CJ197" s="856"/>
      <c r="CK197" s="856"/>
      <c r="CL197" s="856"/>
      <c r="CM197" s="856"/>
      <c r="CN197" s="856"/>
      <c r="CO197" s="857"/>
      <c r="CP197" s="855" t="s">
        <v>74</v>
      </c>
      <c r="CQ197" s="856"/>
      <c r="CR197" s="856"/>
      <c r="CS197" s="856"/>
      <c r="CT197" s="856"/>
      <c r="CU197" s="856"/>
      <c r="CV197" s="857"/>
      <c r="CW197" s="855" t="s">
        <v>74</v>
      </c>
      <c r="CX197" s="856"/>
      <c r="CY197" s="856"/>
      <c r="CZ197" s="856"/>
      <c r="DA197" s="856"/>
      <c r="DB197" s="856"/>
      <c r="DC197" s="857"/>
      <c r="DD197" s="855" t="s">
        <v>74</v>
      </c>
      <c r="DE197" s="856"/>
      <c r="DF197" s="856"/>
      <c r="DG197" s="856"/>
      <c r="DH197" s="856"/>
      <c r="DI197" s="856"/>
      <c r="DJ197" s="857"/>
      <c r="DK197" s="855" t="s">
        <v>74</v>
      </c>
      <c r="DL197" s="856"/>
      <c r="DM197" s="856"/>
      <c r="DN197" s="856"/>
      <c r="DO197" s="856"/>
      <c r="DP197" s="856"/>
      <c r="DQ197" s="857"/>
      <c r="DR197" s="806" t="s">
        <v>74</v>
      </c>
      <c r="DS197" s="807"/>
      <c r="DT197" s="807"/>
      <c r="DU197" s="807"/>
      <c r="DV197" s="807"/>
      <c r="DW197" s="807"/>
      <c r="DX197" s="808"/>
      <c r="DY197" s="806" t="s">
        <v>74</v>
      </c>
      <c r="DZ197" s="807"/>
      <c r="EA197" s="807"/>
      <c r="EB197" s="807"/>
      <c r="EC197" s="807"/>
      <c r="ED197" s="807"/>
      <c r="EE197" s="808"/>
      <c r="EF197" s="855" t="s">
        <v>74</v>
      </c>
      <c r="EG197" s="856"/>
      <c r="EH197" s="856"/>
      <c r="EI197" s="856"/>
      <c r="EJ197" s="856"/>
      <c r="EK197" s="856"/>
      <c r="EL197" s="857"/>
      <c r="EM197" s="806" t="s">
        <v>74</v>
      </c>
      <c r="EN197" s="807"/>
      <c r="EO197" s="807"/>
      <c r="EP197" s="807"/>
      <c r="EQ197" s="807"/>
      <c r="ER197" s="807"/>
      <c r="ES197" s="808"/>
      <c r="ET197" s="855" t="s">
        <v>74</v>
      </c>
      <c r="EU197" s="856"/>
      <c r="EV197" s="856"/>
      <c r="EW197" s="856"/>
      <c r="EX197" s="856"/>
      <c r="EY197" s="856"/>
      <c r="EZ197" s="857"/>
      <c r="FA197" s="855" t="s">
        <v>74</v>
      </c>
      <c r="FB197" s="856"/>
      <c r="FC197" s="856"/>
      <c r="FD197" s="856"/>
      <c r="FE197" s="856"/>
      <c r="FF197" s="856"/>
      <c r="FG197" s="857"/>
      <c r="FH197" s="855" t="s">
        <v>74</v>
      </c>
      <c r="FI197" s="856"/>
      <c r="FJ197" s="856"/>
      <c r="FK197" s="856"/>
      <c r="FL197" s="856"/>
      <c r="FM197" s="856"/>
      <c r="FN197" s="857"/>
      <c r="FO197" s="855" t="s">
        <v>74</v>
      </c>
      <c r="FP197" s="856"/>
      <c r="FQ197" s="856"/>
      <c r="FR197" s="856"/>
      <c r="FS197" s="856"/>
      <c r="FT197" s="856"/>
      <c r="FU197" s="857"/>
      <c r="FV197" s="855" t="s">
        <v>74</v>
      </c>
      <c r="FW197" s="856"/>
      <c r="FX197" s="856"/>
      <c r="FY197" s="856"/>
      <c r="FZ197" s="856"/>
      <c r="GA197" s="856"/>
      <c r="GB197" s="857"/>
      <c r="GC197" s="806" t="s">
        <v>74</v>
      </c>
      <c r="GD197" s="807"/>
      <c r="GE197" s="807"/>
      <c r="GF197" s="807"/>
      <c r="GG197" s="807"/>
      <c r="GH197" s="807"/>
      <c r="GI197" s="808"/>
      <c r="GJ197" s="855" t="s">
        <v>74</v>
      </c>
      <c r="GK197" s="856"/>
      <c r="GL197" s="856"/>
      <c r="GM197" s="856"/>
      <c r="GN197" s="856"/>
      <c r="GO197" s="856"/>
      <c r="GP197" s="857"/>
      <c r="GQ197" s="855" t="s">
        <v>74</v>
      </c>
      <c r="GR197" s="856"/>
      <c r="GS197" s="856"/>
      <c r="GT197" s="856"/>
      <c r="GU197" s="856"/>
      <c r="GV197" s="856"/>
      <c r="GW197" s="857"/>
      <c r="GX197" s="806" t="s">
        <v>74</v>
      </c>
      <c r="GY197" s="807"/>
      <c r="GZ197" s="807"/>
      <c r="HA197" s="807"/>
      <c r="HB197" s="807"/>
      <c r="HC197" s="807"/>
      <c r="HD197" s="808"/>
      <c r="HE197" s="855" t="s">
        <v>74</v>
      </c>
      <c r="HF197" s="856"/>
      <c r="HG197" s="856"/>
      <c r="HH197" s="856"/>
      <c r="HI197" s="856"/>
      <c r="HJ197" s="856"/>
      <c r="HK197" s="857"/>
      <c r="HL197" s="855" t="s">
        <v>74</v>
      </c>
      <c r="HM197" s="856"/>
      <c r="HN197" s="856"/>
      <c r="HO197" s="856"/>
      <c r="HP197" s="856"/>
      <c r="HQ197" s="856"/>
      <c r="HR197" s="857"/>
      <c r="HS197" s="855" t="s">
        <v>74</v>
      </c>
      <c r="HT197" s="856"/>
      <c r="HU197" s="856"/>
      <c r="HV197" s="856"/>
      <c r="HW197" s="856"/>
      <c r="HX197" s="856"/>
      <c r="HY197" s="857"/>
      <c r="HZ197" s="806" t="s">
        <v>74</v>
      </c>
      <c r="IA197" s="807"/>
      <c r="IB197" s="807"/>
      <c r="IC197" s="807"/>
      <c r="ID197" s="807"/>
      <c r="IE197" s="807"/>
      <c r="IF197" s="808"/>
    </row>
    <row r="198" spans="1:240" ht="16.5" customHeight="1" x14ac:dyDescent="0.3">
      <c r="J198" s="795"/>
      <c r="K198" s="796"/>
      <c r="L198" s="796"/>
      <c r="M198" s="796"/>
      <c r="N198" s="796"/>
      <c r="O198" s="796"/>
      <c r="P198" s="797"/>
      <c r="Q198" s="818" t="s">
        <v>969</v>
      </c>
      <c r="R198" s="819"/>
      <c r="S198" s="819"/>
      <c r="T198" s="819"/>
      <c r="U198" s="819"/>
      <c r="V198" s="819"/>
      <c r="W198" s="820"/>
      <c r="X198" s="818" t="s">
        <v>970</v>
      </c>
      <c r="Y198" s="819"/>
      <c r="Z198" s="819"/>
      <c r="AA198" s="819"/>
      <c r="AB198" s="819"/>
      <c r="AC198" s="819"/>
      <c r="AD198" s="820"/>
      <c r="AE198" s="818"/>
      <c r="AF198" s="819"/>
      <c r="AG198" s="819"/>
      <c r="AH198" s="819"/>
      <c r="AI198" s="819"/>
      <c r="AJ198" s="819"/>
      <c r="AK198" s="820"/>
      <c r="AL198" s="795"/>
      <c r="AM198" s="796"/>
      <c r="AN198" s="796"/>
      <c r="AO198" s="796"/>
      <c r="AP198" s="796"/>
      <c r="AQ198" s="796"/>
      <c r="AR198" s="797"/>
      <c r="AS198" s="818"/>
      <c r="AT198" s="819"/>
      <c r="AU198" s="819"/>
      <c r="AV198" s="819"/>
      <c r="AW198" s="819"/>
      <c r="AX198" s="819"/>
      <c r="AY198" s="820"/>
      <c r="AZ198" s="818" t="s">
        <v>968</v>
      </c>
      <c r="BA198" s="819"/>
      <c r="BB198" s="819"/>
      <c r="BC198" s="819"/>
      <c r="BD198" s="819"/>
      <c r="BE198" s="819"/>
      <c r="BF198" s="820"/>
      <c r="BG198" s="818"/>
      <c r="BH198" s="819"/>
      <c r="BI198" s="819"/>
      <c r="BJ198" s="819"/>
      <c r="BK198" s="819"/>
      <c r="BL198" s="819"/>
      <c r="BM198" s="820"/>
      <c r="BN198" s="818"/>
      <c r="BO198" s="819"/>
      <c r="BP198" s="819"/>
      <c r="BQ198" s="819"/>
      <c r="BR198" s="819"/>
      <c r="BS198" s="819"/>
      <c r="BT198" s="820"/>
      <c r="BU198" s="818" t="s">
        <v>968</v>
      </c>
      <c r="BV198" s="819"/>
      <c r="BW198" s="819"/>
      <c r="BX198" s="819"/>
      <c r="BY198" s="819"/>
      <c r="BZ198" s="819"/>
      <c r="CA198" s="820"/>
      <c r="CB198" s="818"/>
      <c r="CC198" s="819"/>
      <c r="CD198" s="819"/>
      <c r="CE198" s="819"/>
      <c r="CF198" s="819"/>
      <c r="CG198" s="819"/>
      <c r="CH198" s="820"/>
      <c r="CI198" s="818" t="s">
        <v>968</v>
      </c>
      <c r="CJ198" s="819"/>
      <c r="CK198" s="819"/>
      <c r="CL198" s="819"/>
      <c r="CM198" s="819"/>
      <c r="CN198" s="819"/>
      <c r="CO198" s="820"/>
      <c r="CP198" s="818" t="s">
        <v>969</v>
      </c>
      <c r="CQ198" s="819"/>
      <c r="CR198" s="819"/>
      <c r="CS198" s="819"/>
      <c r="CT198" s="819"/>
      <c r="CU198" s="819"/>
      <c r="CV198" s="820"/>
      <c r="CW198" s="818"/>
      <c r="CX198" s="819"/>
      <c r="CY198" s="819"/>
      <c r="CZ198" s="819"/>
      <c r="DA198" s="819"/>
      <c r="DB198" s="819"/>
      <c r="DC198" s="820"/>
      <c r="DD198" s="818"/>
      <c r="DE198" s="819"/>
      <c r="DF198" s="819"/>
      <c r="DG198" s="819"/>
      <c r="DH198" s="819"/>
      <c r="DI198" s="819"/>
      <c r="DJ198" s="820"/>
      <c r="DK198" s="818"/>
      <c r="DL198" s="819"/>
      <c r="DM198" s="819"/>
      <c r="DN198" s="819"/>
      <c r="DO198" s="819"/>
      <c r="DP198" s="819"/>
      <c r="DQ198" s="820"/>
      <c r="DR198" s="795"/>
      <c r="DS198" s="796"/>
      <c r="DT198" s="796"/>
      <c r="DU198" s="796"/>
      <c r="DV198" s="796"/>
      <c r="DW198" s="796"/>
      <c r="DX198" s="797"/>
      <c r="DY198" s="795"/>
      <c r="DZ198" s="796"/>
      <c r="EA198" s="796"/>
      <c r="EB198" s="796"/>
      <c r="EC198" s="796"/>
      <c r="ED198" s="796"/>
      <c r="EE198" s="797"/>
      <c r="EF198" s="818"/>
      <c r="EG198" s="819"/>
      <c r="EH198" s="819"/>
      <c r="EI198" s="819"/>
      <c r="EJ198" s="819"/>
      <c r="EK198" s="819"/>
      <c r="EL198" s="820"/>
      <c r="EM198" s="795"/>
      <c r="EN198" s="796"/>
      <c r="EO198" s="796"/>
      <c r="EP198" s="796"/>
      <c r="EQ198" s="796"/>
      <c r="ER198" s="796"/>
      <c r="ES198" s="797"/>
      <c r="ET198" s="818" t="s">
        <v>970</v>
      </c>
      <c r="EU198" s="819"/>
      <c r="EV198" s="819"/>
      <c r="EW198" s="819"/>
      <c r="EX198" s="819"/>
      <c r="EY198" s="819"/>
      <c r="EZ198" s="820"/>
      <c r="FA198" s="818"/>
      <c r="FB198" s="819"/>
      <c r="FC198" s="819"/>
      <c r="FD198" s="819"/>
      <c r="FE198" s="819"/>
      <c r="FF198" s="819"/>
      <c r="FG198" s="820"/>
      <c r="FH198" s="818" t="s">
        <v>968</v>
      </c>
      <c r="FI198" s="819"/>
      <c r="FJ198" s="819"/>
      <c r="FK198" s="819"/>
      <c r="FL198" s="819"/>
      <c r="FM198" s="819"/>
      <c r="FN198" s="820"/>
      <c r="FO198" s="818"/>
      <c r="FP198" s="819"/>
      <c r="FQ198" s="819"/>
      <c r="FR198" s="819"/>
      <c r="FS198" s="819"/>
      <c r="FT198" s="819"/>
      <c r="FU198" s="820"/>
      <c r="FV198" s="818" t="s">
        <v>969</v>
      </c>
      <c r="FW198" s="819"/>
      <c r="FX198" s="819"/>
      <c r="FY198" s="819"/>
      <c r="FZ198" s="819"/>
      <c r="GA198" s="819"/>
      <c r="GB198" s="820"/>
      <c r="GC198" s="795"/>
      <c r="GD198" s="796"/>
      <c r="GE198" s="796"/>
      <c r="GF198" s="796"/>
      <c r="GG198" s="796"/>
      <c r="GH198" s="796"/>
      <c r="GI198" s="797"/>
      <c r="GJ198" s="818"/>
      <c r="GK198" s="819"/>
      <c r="GL198" s="819"/>
      <c r="GM198" s="819"/>
      <c r="GN198" s="819"/>
      <c r="GO198" s="819"/>
      <c r="GP198" s="820"/>
      <c r="GQ198" s="818" t="s">
        <v>969</v>
      </c>
      <c r="GR198" s="819"/>
      <c r="GS198" s="819"/>
      <c r="GT198" s="819"/>
      <c r="GU198" s="819"/>
      <c r="GV198" s="819"/>
      <c r="GW198" s="820"/>
      <c r="GX198" s="795"/>
      <c r="GY198" s="796"/>
      <c r="GZ198" s="796"/>
      <c r="HA198" s="796"/>
      <c r="HB198" s="796"/>
      <c r="HC198" s="796"/>
      <c r="HD198" s="797"/>
      <c r="HE198" s="818" t="s">
        <v>970</v>
      </c>
      <c r="HF198" s="819"/>
      <c r="HG198" s="819"/>
      <c r="HH198" s="819"/>
      <c r="HI198" s="819"/>
      <c r="HJ198" s="819"/>
      <c r="HK198" s="820"/>
      <c r="HL198" s="818" t="s">
        <v>968</v>
      </c>
      <c r="HM198" s="819"/>
      <c r="HN198" s="819"/>
      <c r="HO198" s="819"/>
      <c r="HP198" s="819"/>
      <c r="HQ198" s="819"/>
      <c r="HR198" s="820"/>
      <c r="HS198" s="818"/>
      <c r="HT198" s="819"/>
      <c r="HU198" s="819"/>
      <c r="HV198" s="819"/>
      <c r="HW198" s="819"/>
      <c r="HX198" s="819"/>
      <c r="HY198" s="820"/>
      <c r="HZ198" s="795"/>
      <c r="IA198" s="796"/>
      <c r="IB198" s="796"/>
      <c r="IC198" s="796"/>
      <c r="ID198" s="796"/>
      <c r="IE198" s="796"/>
      <c r="IF198" s="797"/>
    </row>
    <row r="199" spans="1:240" ht="16.5" customHeight="1" x14ac:dyDescent="0.3">
      <c r="J199" s="798"/>
      <c r="K199" s="799"/>
      <c r="L199" s="799"/>
      <c r="M199" s="799"/>
      <c r="N199" s="799"/>
      <c r="O199" s="799"/>
      <c r="P199" s="800"/>
      <c r="Q199" s="821"/>
      <c r="R199" s="822"/>
      <c r="S199" s="822"/>
      <c r="T199" s="822"/>
      <c r="U199" s="822"/>
      <c r="V199" s="822"/>
      <c r="W199" s="823"/>
      <c r="X199" s="821"/>
      <c r="Y199" s="822"/>
      <c r="Z199" s="822"/>
      <c r="AA199" s="822"/>
      <c r="AB199" s="822"/>
      <c r="AC199" s="822"/>
      <c r="AD199" s="823"/>
      <c r="AE199" s="821"/>
      <c r="AF199" s="822"/>
      <c r="AG199" s="822"/>
      <c r="AH199" s="822"/>
      <c r="AI199" s="822"/>
      <c r="AJ199" s="822"/>
      <c r="AK199" s="823"/>
      <c r="AL199" s="798"/>
      <c r="AM199" s="799"/>
      <c r="AN199" s="799"/>
      <c r="AO199" s="799"/>
      <c r="AP199" s="799"/>
      <c r="AQ199" s="799"/>
      <c r="AR199" s="800"/>
      <c r="AS199" s="821"/>
      <c r="AT199" s="822"/>
      <c r="AU199" s="822"/>
      <c r="AV199" s="822"/>
      <c r="AW199" s="822"/>
      <c r="AX199" s="822"/>
      <c r="AY199" s="823"/>
      <c r="AZ199" s="821"/>
      <c r="BA199" s="822"/>
      <c r="BB199" s="822"/>
      <c r="BC199" s="822"/>
      <c r="BD199" s="822"/>
      <c r="BE199" s="822"/>
      <c r="BF199" s="823"/>
      <c r="BG199" s="821"/>
      <c r="BH199" s="822"/>
      <c r="BI199" s="822"/>
      <c r="BJ199" s="822"/>
      <c r="BK199" s="822"/>
      <c r="BL199" s="822"/>
      <c r="BM199" s="823"/>
      <c r="BN199" s="821"/>
      <c r="BO199" s="822"/>
      <c r="BP199" s="822"/>
      <c r="BQ199" s="822"/>
      <c r="BR199" s="822"/>
      <c r="BS199" s="822"/>
      <c r="BT199" s="823"/>
      <c r="BU199" s="821"/>
      <c r="BV199" s="822"/>
      <c r="BW199" s="822"/>
      <c r="BX199" s="822"/>
      <c r="BY199" s="822"/>
      <c r="BZ199" s="822"/>
      <c r="CA199" s="823"/>
      <c r="CB199" s="821"/>
      <c r="CC199" s="822"/>
      <c r="CD199" s="822"/>
      <c r="CE199" s="822"/>
      <c r="CF199" s="822"/>
      <c r="CG199" s="822"/>
      <c r="CH199" s="823"/>
      <c r="CI199" s="821"/>
      <c r="CJ199" s="822"/>
      <c r="CK199" s="822"/>
      <c r="CL199" s="822"/>
      <c r="CM199" s="822"/>
      <c r="CN199" s="822"/>
      <c r="CO199" s="823"/>
      <c r="CP199" s="821"/>
      <c r="CQ199" s="822"/>
      <c r="CR199" s="822"/>
      <c r="CS199" s="822"/>
      <c r="CT199" s="822"/>
      <c r="CU199" s="822"/>
      <c r="CV199" s="823"/>
      <c r="CW199" s="821"/>
      <c r="CX199" s="822"/>
      <c r="CY199" s="822"/>
      <c r="CZ199" s="822"/>
      <c r="DA199" s="822"/>
      <c r="DB199" s="822"/>
      <c r="DC199" s="823"/>
      <c r="DD199" s="821"/>
      <c r="DE199" s="822"/>
      <c r="DF199" s="822"/>
      <c r="DG199" s="822"/>
      <c r="DH199" s="822"/>
      <c r="DI199" s="822"/>
      <c r="DJ199" s="823"/>
      <c r="DK199" s="821"/>
      <c r="DL199" s="822"/>
      <c r="DM199" s="822"/>
      <c r="DN199" s="822"/>
      <c r="DO199" s="822"/>
      <c r="DP199" s="822"/>
      <c r="DQ199" s="823"/>
      <c r="DR199" s="798"/>
      <c r="DS199" s="799"/>
      <c r="DT199" s="799"/>
      <c r="DU199" s="799"/>
      <c r="DV199" s="799"/>
      <c r="DW199" s="799"/>
      <c r="DX199" s="800"/>
      <c r="DY199" s="798"/>
      <c r="DZ199" s="799"/>
      <c r="EA199" s="799"/>
      <c r="EB199" s="799"/>
      <c r="EC199" s="799"/>
      <c r="ED199" s="799"/>
      <c r="EE199" s="800"/>
      <c r="EF199" s="821"/>
      <c r="EG199" s="822"/>
      <c r="EH199" s="822"/>
      <c r="EI199" s="822"/>
      <c r="EJ199" s="822"/>
      <c r="EK199" s="822"/>
      <c r="EL199" s="823"/>
      <c r="EM199" s="798"/>
      <c r="EN199" s="799"/>
      <c r="EO199" s="799"/>
      <c r="EP199" s="799"/>
      <c r="EQ199" s="799"/>
      <c r="ER199" s="799"/>
      <c r="ES199" s="800"/>
      <c r="ET199" s="821"/>
      <c r="EU199" s="822"/>
      <c r="EV199" s="822"/>
      <c r="EW199" s="822"/>
      <c r="EX199" s="822"/>
      <c r="EY199" s="822"/>
      <c r="EZ199" s="823"/>
      <c r="FA199" s="821"/>
      <c r="FB199" s="822"/>
      <c r="FC199" s="822"/>
      <c r="FD199" s="822"/>
      <c r="FE199" s="822"/>
      <c r="FF199" s="822"/>
      <c r="FG199" s="823"/>
      <c r="FH199" s="821"/>
      <c r="FI199" s="822"/>
      <c r="FJ199" s="822"/>
      <c r="FK199" s="822"/>
      <c r="FL199" s="822"/>
      <c r="FM199" s="822"/>
      <c r="FN199" s="823"/>
      <c r="FO199" s="821"/>
      <c r="FP199" s="822"/>
      <c r="FQ199" s="822"/>
      <c r="FR199" s="822"/>
      <c r="FS199" s="822"/>
      <c r="FT199" s="822"/>
      <c r="FU199" s="823"/>
      <c r="FV199" s="821"/>
      <c r="FW199" s="822"/>
      <c r="FX199" s="822"/>
      <c r="FY199" s="822"/>
      <c r="FZ199" s="822"/>
      <c r="GA199" s="822"/>
      <c r="GB199" s="823"/>
      <c r="GC199" s="798"/>
      <c r="GD199" s="799"/>
      <c r="GE199" s="799"/>
      <c r="GF199" s="799"/>
      <c r="GG199" s="799"/>
      <c r="GH199" s="799"/>
      <c r="GI199" s="800"/>
      <c r="GJ199" s="821"/>
      <c r="GK199" s="822"/>
      <c r="GL199" s="822"/>
      <c r="GM199" s="822"/>
      <c r="GN199" s="822"/>
      <c r="GO199" s="822"/>
      <c r="GP199" s="823"/>
      <c r="GQ199" s="821"/>
      <c r="GR199" s="822"/>
      <c r="GS199" s="822"/>
      <c r="GT199" s="822"/>
      <c r="GU199" s="822"/>
      <c r="GV199" s="822"/>
      <c r="GW199" s="823"/>
      <c r="GX199" s="798"/>
      <c r="GY199" s="799"/>
      <c r="GZ199" s="799"/>
      <c r="HA199" s="799"/>
      <c r="HB199" s="799"/>
      <c r="HC199" s="799"/>
      <c r="HD199" s="800"/>
      <c r="HE199" s="821"/>
      <c r="HF199" s="822"/>
      <c r="HG199" s="822"/>
      <c r="HH199" s="822"/>
      <c r="HI199" s="822"/>
      <c r="HJ199" s="822"/>
      <c r="HK199" s="823"/>
      <c r="HL199" s="821"/>
      <c r="HM199" s="822"/>
      <c r="HN199" s="822"/>
      <c r="HO199" s="822"/>
      <c r="HP199" s="822"/>
      <c r="HQ199" s="822"/>
      <c r="HR199" s="823"/>
      <c r="HS199" s="821"/>
      <c r="HT199" s="822"/>
      <c r="HU199" s="822"/>
      <c r="HV199" s="822"/>
      <c r="HW199" s="822"/>
      <c r="HX199" s="822"/>
      <c r="HY199" s="823"/>
      <c r="HZ199" s="798"/>
      <c r="IA199" s="799"/>
      <c r="IB199" s="799"/>
      <c r="IC199" s="799"/>
      <c r="ID199" s="799"/>
      <c r="IE199" s="799"/>
      <c r="IF199" s="800"/>
    </row>
    <row r="200" spans="1:240" ht="16.5" customHeight="1" x14ac:dyDescent="0.3">
      <c r="J200" s="798"/>
      <c r="K200" s="799"/>
      <c r="L200" s="799"/>
      <c r="M200" s="799"/>
      <c r="N200" s="799"/>
      <c r="O200" s="799"/>
      <c r="P200" s="800"/>
      <c r="Q200" s="821"/>
      <c r="R200" s="822"/>
      <c r="S200" s="822"/>
      <c r="T200" s="822"/>
      <c r="U200" s="822"/>
      <c r="V200" s="822"/>
      <c r="W200" s="823"/>
      <c r="X200" s="821"/>
      <c r="Y200" s="822"/>
      <c r="Z200" s="822"/>
      <c r="AA200" s="822"/>
      <c r="AB200" s="822"/>
      <c r="AC200" s="822"/>
      <c r="AD200" s="823"/>
      <c r="AE200" s="821"/>
      <c r="AF200" s="822"/>
      <c r="AG200" s="822"/>
      <c r="AH200" s="822"/>
      <c r="AI200" s="822"/>
      <c r="AJ200" s="822"/>
      <c r="AK200" s="823"/>
      <c r="AL200" s="798"/>
      <c r="AM200" s="799"/>
      <c r="AN200" s="799"/>
      <c r="AO200" s="799"/>
      <c r="AP200" s="799"/>
      <c r="AQ200" s="799"/>
      <c r="AR200" s="800"/>
      <c r="AS200" s="821"/>
      <c r="AT200" s="822"/>
      <c r="AU200" s="822"/>
      <c r="AV200" s="822"/>
      <c r="AW200" s="822"/>
      <c r="AX200" s="822"/>
      <c r="AY200" s="823"/>
      <c r="AZ200" s="821"/>
      <c r="BA200" s="822"/>
      <c r="BB200" s="822"/>
      <c r="BC200" s="822"/>
      <c r="BD200" s="822"/>
      <c r="BE200" s="822"/>
      <c r="BF200" s="823"/>
      <c r="BG200" s="821"/>
      <c r="BH200" s="822"/>
      <c r="BI200" s="822"/>
      <c r="BJ200" s="822"/>
      <c r="BK200" s="822"/>
      <c r="BL200" s="822"/>
      <c r="BM200" s="823"/>
      <c r="BN200" s="821"/>
      <c r="BO200" s="822"/>
      <c r="BP200" s="822"/>
      <c r="BQ200" s="822"/>
      <c r="BR200" s="822"/>
      <c r="BS200" s="822"/>
      <c r="BT200" s="823"/>
      <c r="BU200" s="821"/>
      <c r="BV200" s="822"/>
      <c r="BW200" s="822"/>
      <c r="BX200" s="822"/>
      <c r="BY200" s="822"/>
      <c r="BZ200" s="822"/>
      <c r="CA200" s="823"/>
      <c r="CB200" s="821"/>
      <c r="CC200" s="822"/>
      <c r="CD200" s="822"/>
      <c r="CE200" s="822"/>
      <c r="CF200" s="822"/>
      <c r="CG200" s="822"/>
      <c r="CH200" s="823"/>
      <c r="CI200" s="821"/>
      <c r="CJ200" s="822"/>
      <c r="CK200" s="822"/>
      <c r="CL200" s="822"/>
      <c r="CM200" s="822"/>
      <c r="CN200" s="822"/>
      <c r="CO200" s="823"/>
      <c r="CP200" s="821"/>
      <c r="CQ200" s="822"/>
      <c r="CR200" s="822"/>
      <c r="CS200" s="822"/>
      <c r="CT200" s="822"/>
      <c r="CU200" s="822"/>
      <c r="CV200" s="823"/>
      <c r="CW200" s="821"/>
      <c r="CX200" s="822"/>
      <c r="CY200" s="822"/>
      <c r="CZ200" s="822"/>
      <c r="DA200" s="822"/>
      <c r="DB200" s="822"/>
      <c r="DC200" s="823"/>
      <c r="DD200" s="821"/>
      <c r="DE200" s="822"/>
      <c r="DF200" s="822"/>
      <c r="DG200" s="822"/>
      <c r="DH200" s="822"/>
      <c r="DI200" s="822"/>
      <c r="DJ200" s="823"/>
      <c r="DK200" s="821"/>
      <c r="DL200" s="822"/>
      <c r="DM200" s="822"/>
      <c r="DN200" s="822"/>
      <c r="DO200" s="822"/>
      <c r="DP200" s="822"/>
      <c r="DQ200" s="823"/>
      <c r="DR200" s="798"/>
      <c r="DS200" s="799"/>
      <c r="DT200" s="799"/>
      <c r="DU200" s="799"/>
      <c r="DV200" s="799"/>
      <c r="DW200" s="799"/>
      <c r="DX200" s="800"/>
      <c r="DY200" s="798"/>
      <c r="DZ200" s="799"/>
      <c r="EA200" s="799"/>
      <c r="EB200" s="799"/>
      <c r="EC200" s="799"/>
      <c r="ED200" s="799"/>
      <c r="EE200" s="800"/>
      <c r="EF200" s="821"/>
      <c r="EG200" s="822"/>
      <c r="EH200" s="822"/>
      <c r="EI200" s="822"/>
      <c r="EJ200" s="822"/>
      <c r="EK200" s="822"/>
      <c r="EL200" s="823"/>
      <c r="EM200" s="798"/>
      <c r="EN200" s="799"/>
      <c r="EO200" s="799"/>
      <c r="EP200" s="799"/>
      <c r="EQ200" s="799"/>
      <c r="ER200" s="799"/>
      <c r="ES200" s="800"/>
      <c r="ET200" s="821"/>
      <c r="EU200" s="822"/>
      <c r="EV200" s="822"/>
      <c r="EW200" s="822"/>
      <c r="EX200" s="822"/>
      <c r="EY200" s="822"/>
      <c r="EZ200" s="823"/>
      <c r="FA200" s="821"/>
      <c r="FB200" s="822"/>
      <c r="FC200" s="822"/>
      <c r="FD200" s="822"/>
      <c r="FE200" s="822"/>
      <c r="FF200" s="822"/>
      <c r="FG200" s="823"/>
      <c r="FH200" s="821"/>
      <c r="FI200" s="822"/>
      <c r="FJ200" s="822"/>
      <c r="FK200" s="822"/>
      <c r="FL200" s="822"/>
      <c r="FM200" s="822"/>
      <c r="FN200" s="823"/>
      <c r="FO200" s="821"/>
      <c r="FP200" s="822"/>
      <c r="FQ200" s="822"/>
      <c r="FR200" s="822"/>
      <c r="FS200" s="822"/>
      <c r="FT200" s="822"/>
      <c r="FU200" s="823"/>
      <c r="FV200" s="821"/>
      <c r="FW200" s="822"/>
      <c r="FX200" s="822"/>
      <c r="FY200" s="822"/>
      <c r="FZ200" s="822"/>
      <c r="GA200" s="822"/>
      <c r="GB200" s="823"/>
      <c r="GC200" s="798"/>
      <c r="GD200" s="799"/>
      <c r="GE200" s="799"/>
      <c r="GF200" s="799"/>
      <c r="GG200" s="799"/>
      <c r="GH200" s="799"/>
      <c r="GI200" s="800"/>
      <c r="GJ200" s="821"/>
      <c r="GK200" s="822"/>
      <c r="GL200" s="822"/>
      <c r="GM200" s="822"/>
      <c r="GN200" s="822"/>
      <c r="GO200" s="822"/>
      <c r="GP200" s="823"/>
      <c r="GQ200" s="821"/>
      <c r="GR200" s="822"/>
      <c r="GS200" s="822"/>
      <c r="GT200" s="822"/>
      <c r="GU200" s="822"/>
      <c r="GV200" s="822"/>
      <c r="GW200" s="823"/>
      <c r="GX200" s="798"/>
      <c r="GY200" s="799"/>
      <c r="GZ200" s="799"/>
      <c r="HA200" s="799"/>
      <c r="HB200" s="799"/>
      <c r="HC200" s="799"/>
      <c r="HD200" s="800"/>
      <c r="HE200" s="821"/>
      <c r="HF200" s="822"/>
      <c r="HG200" s="822"/>
      <c r="HH200" s="822"/>
      <c r="HI200" s="822"/>
      <c r="HJ200" s="822"/>
      <c r="HK200" s="823"/>
      <c r="HL200" s="821"/>
      <c r="HM200" s="822"/>
      <c r="HN200" s="822"/>
      <c r="HO200" s="822"/>
      <c r="HP200" s="822"/>
      <c r="HQ200" s="822"/>
      <c r="HR200" s="823"/>
      <c r="HS200" s="821"/>
      <c r="HT200" s="822"/>
      <c r="HU200" s="822"/>
      <c r="HV200" s="822"/>
      <c r="HW200" s="822"/>
      <c r="HX200" s="822"/>
      <c r="HY200" s="823"/>
      <c r="HZ200" s="798"/>
      <c r="IA200" s="799"/>
      <c r="IB200" s="799"/>
      <c r="IC200" s="799"/>
      <c r="ID200" s="799"/>
      <c r="IE200" s="799"/>
      <c r="IF200" s="800"/>
    </row>
    <row r="201" spans="1:240" ht="16.5" customHeight="1" x14ac:dyDescent="0.3">
      <c r="J201" s="798"/>
      <c r="K201" s="799"/>
      <c r="L201" s="799"/>
      <c r="M201" s="799"/>
      <c r="N201" s="799"/>
      <c r="O201" s="799"/>
      <c r="P201" s="800"/>
      <c r="Q201" s="821"/>
      <c r="R201" s="822"/>
      <c r="S201" s="822"/>
      <c r="T201" s="822"/>
      <c r="U201" s="822"/>
      <c r="V201" s="822"/>
      <c r="W201" s="823"/>
      <c r="X201" s="821"/>
      <c r="Y201" s="822"/>
      <c r="Z201" s="822"/>
      <c r="AA201" s="822"/>
      <c r="AB201" s="822"/>
      <c r="AC201" s="822"/>
      <c r="AD201" s="823"/>
      <c r="AE201" s="821"/>
      <c r="AF201" s="822"/>
      <c r="AG201" s="822"/>
      <c r="AH201" s="822"/>
      <c r="AI201" s="822"/>
      <c r="AJ201" s="822"/>
      <c r="AK201" s="823"/>
      <c r="AL201" s="798"/>
      <c r="AM201" s="799"/>
      <c r="AN201" s="799"/>
      <c r="AO201" s="799"/>
      <c r="AP201" s="799"/>
      <c r="AQ201" s="799"/>
      <c r="AR201" s="800"/>
      <c r="AS201" s="821"/>
      <c r="AT201" s="822"/>
      <c r="AU201" s="822"/>
      <c r="AV201" s="822"/>
      <c r="AW201" s="822"/>
      <c r="AX201" s="822"/>
      <c r="AY201" s="823"/>
      <c r="AZ201" s="821"/>
      <c r="BA201" s="822"/>
      <c r="BB201" s="822"/>
      <c r="BC201" s="822"/>
      <c r="BD201" s="822"/>
      <c r="BE201" s="822"/>
      <c r="BF201" s="823"/>
      <c r="BG201" s="821"/>
      <c r="BH201" s="822"/>
      <c r="BI201" s="822"/>
      <c r="BJ201" s="822"/>
      <c r="BK201" s="822"/>
      <c r="BL201" s="822"/>
      <c r="BM201" s="823"/>
      <c r="BN201" s="821"/>
      <c r="BO201" s="822"/>
      <c r="BP201" s="822"/>
      <c r="BQ201" s="822"/>
      <c r="BR201" s="822"/>
      <c r="BS201" s="822"/>
      <c r="BT201" s="823"/>
      <c r="BU201" s="821"/>
      <c r="BV201" s="822"/>
      <c r="BW201" s="822"/>
      <c r="BX201" s="822"/>
      <c r="BY201" s="822"/>
      <c r="BZ201" s="822"/>
      <c r="CA201" s="823"/>
      <c r="CB201" s="821"/>
      <c r="CC201" s="822"/>
      <c r="CD201" s="822"/>
      <c r="CE201" s="822"/>
      <c r="CF201" s="822"/>
      <c r="CG201" s="822"/>
      <c r="CH201" s="823"/>
      <c r="CI201" s="821"/>
      <c r="CJ201" s="822"/>
      <c r="CK201" s="822"/>
      <c r="CL201" s="822"/>
      <c r="CM201" s="822"/>
      <c r="CN201" s="822"/>
      <c r="CO201" s="823"/>
      <c r="CP201" s="821"/>
      <c r="CQ201" s="822"/>
      <c r="CR201" s="822"/>
      <c r="CS201" s="822"/>
      <c r="CT201" s="822"/>
      <c r="CU201" s="822"/>
      <c r="CV201" s="823"/>
      <c r="CW201" s="821"/>
      <c r="CX201" s="822"/>
      <c r="CY201" s="822"/>
      <c r="CZ201" s="822"/>
      <c r="DA201" s="822"/>
      <c r="DB201" s="822"/>
      <c r="DC201" s="823"/>
      <c r="DD201" s="821"/>
      <c r="DE201" s="822"/>
      <c r="DF201" s="822"/>
      <c r="DG201" s="822"/>
      <c r="DH201" s="822"/>
      <c r="DI201" s="822"/>
      <c r="DJ201" s="823"/>
      <c r="DK201" s="821"/>
      <c r="DL201" s="822"/>
      <c r="DM201" s="822"/>
      <c r="DN201" s="822"/>
      <c r="DO201" s="822"/>
      <c r="DP201" s="822"/>
      <c r="DQ201" s="823"/>
      <c r="DR201" s="798"/>
      <c r="DS201" s="799"/>
      <c r="DT201" s="799"/>
      <c r="DU201" s="799"/>
      <c r="DV201" s="799"/>
      <c r="DW201" s="799"/>
      <c r="DX201" s="800"/>
      <c r="DY201" s="798"/>
      <c r="DZ201" s="799"/>
      <c r="EA201" s="799"/>
      <c r="EB201" s="799"/>
      <c r="EC201" s="799"/>
      <c r="ED201" s="799"/>
      <c r="EE201" s="800"/>
      <c r="EF201" s="821"/>
      <c r="EG201" s="822"/>
      <c r="EH201" s="822"/>
      <c r="EI201" s="822"/>
      <c r="EJ201" s="822"/>
      <c r="EK201" s="822"/>
      <c r="EL201" s="823"/>
      <c r="EM201" s="798"/>
      <c r="EN201" s="799"/>
      <c r="EO201" s="799"/>
      <c r="EP201" s="799"/>
      <c r="EQ201" s="799"/>
      <c r="ER201" s="799"/>
      <c r="ES201" s="800"/>
      <c r="ET201" s="821"/>
      <c r="EU201" s="822"/>
      <c r="EV201" s="822"/>
      <c r="EW201" s="822"/>
      <c r="EX201" s="822"/>
      <c r="EY201" s="822"/>
      <c r="EZ201" s="823"/>
      <c r="FA201" s="821"/>
      <c r="FB201" s="822"/>
      <c r="FC201" s="822"/>
      <c r="FD201" s="822"/>
      <c r="FE201" s="822"/>
      <c r="FF201" s="822"/>
      <c r="FG201" s="823"/>
      <c r="FH201" s="821"/>
      <c r="FI201" s="822"/>
      <c r="FJ201" s="822"/>
      <c r="FK201" s="822"/>
      <c r="FL201" s="822"/>
      <c r="FM201" s="822"/>
      <c r="FN201" s="823"/>
      <c r="FO201" s="821"/>
      <c r="FP201" s="822"/>
      <c r="FQ201" s="822"/>
      <c r="FR201" s="822"/>
      <c r="FS201" s="822"/>
      <c r="FT201" s="822"/>
      <c r="FU201" s="823"/>
      <c r="FV201" s="821"/>
      <c r="FW201" s="822"/>
      <c r="FX201" s="822"/>
      <c r="FY201" s="822"/>
      <c r="FZ201" s="822"/>
      <c r="GA201" s="822"/>
      <c r="GB201" s="823"/>
      <c r="GC201" s="798"/>
      <c r="GD201" s="799"/>
      <c r="GE201" s="799"/>
      <c r="GF201" s="799"/>
      <c r="GG201" s="799"/>
      <c r="GH201" s="799"/>
      <c r="GI201" s="800"/>
      <c r="GJ201" s="821"/>
      <c r="GK201" s="822"/>
      <c r="GL201" s="822"/>
      <c r="GM201" s="822"/>
      <c r="GN201" s="822"/>
      <c r="GO201" s="822"/>
      <c r="GP201" s="823"/>
      <c r="GQ201" s="821"/>
      <c r="GR201" s="822"/>
      <c r="GS201" s="822"/>
      <c r="GT201" s="822"/>
      <c r="GU201" s="822"/>
      <c r="GV201" s="822"/>
      <c r="GW201" s="823"/>
      <c r="GX201" s="798"/>
      <c r="GY201" s="799"/>
      <c r="GZ201" s="799"/>
      <c r="HA201" s="799"/>
      <c r="HB201" s="799"/>
      <c r="HC201" s="799"/>
      <c r="HD201" s="800"/>
      <c r="HE201" s="821"/>
      <c r="HF201" s="822"/>
      <c r="HG201" s="822"/>
      <c r="HH201" s="822"/>
      <c r="HI201" s="822"/>
      <c r="HJ201" s="822"/>
      <c r="HK201" s="823"/>
      <c r="HL201" s="821"/>
      <c r="HM201" s="822"/>
      <c r="HN201" s="822"/>
      <c r="HO201" s="822"/>
      <c r="HP201" s="822"/>
      <c r="HQ201" s="822"/>
      <c r="HR201" s="823"/>
      <c r="HS201" s="821"/>
      <c r="HT201" s="822"/>
      <c r="HU201" s="822"/>
      <c r="HV201" s="822"/>
      <c r="HW201" s="822"/>
      <c r="HX201" s="822"/>
      <c r="HY201" s="823"/>
      <c r="HZ201" s="798"/>
      <c r="IA201" s="799"/>
      <c r="IB201" s="799"/>
      <c r="IC201" s="799"/>
      <c r="ID201" s="799"/>
      <c r="IE201" s="799"/>
      <c r="IF201" s="800"/>
    </row>
    <row r="202" spans="1:240" ht="16.5" customHeight="1" x14ac:dyDescent="0.3">
      <c r="J202" s="798"/>
      <c r="K202" s="799"/>
      <c r="L202" s="799"/>
      <c r="M202" s="799"/>
      <c r="N202" s="799"/>
      <c r="O202" s="799"/>
      <c r="P202" s="800"/>
      <c r="Q202" s="821"/>
      <c r="R202" s="822"/>
      <c r="S202" s="822"/>
      <c r="T202" s="822"/>
      <c r="U202" s="822"/>
      <c r="V202" s="822"/>
      <c r="W202" s="823"/>
      <c r="X202" s="821"/>
      <c r="Y202" s="822"/>
      <c r="Z202" s="822"/>
      <c r="AA202" s="822"/>
      <c r="AB202" s="822"/>
      <c r="AC202" s="822"/>
      <c r="AD202" s="823"/>
      <c r="AE202" s="821"/>
      <c r="AF202" s="822"/>
      <c r="AG202" s="822"/>
      <c r="AH202" s="822"/>
      <c r="AI202" s="822"/>
      <c r="AJ202" s="822"/>
      <c r="AK202" s="823"/>
      <c r="AL202" s="798"/>
      <c r="AM202" s="799"/>
      <c r="AN202" s="799"/>
      <c r="AO202" s="799"/>
      <c r="AP202" s="799"/>
      <c r="AQ202" s="799"/>
      <c r="AR202" s="800"/>
      <c r="AS202" s="821"/>
      <c r="AT202" s="822"/>
      <c r="AU202" s="822"/>
      <c r="AV202" s="822"/>
      <c r="AW202" s="822"/>
      <c r="AX202" s="822"/>
      <c r="AY202" s="823"/>
      <c r="AZ202" s="821"/>
      <c r="BA202" s="822"/>
      <c r="BB202" s="822"/>
      <c r="BC202" s="822"/>
      <c r="BD202" s="822"/>
      <c r="BE202" s="822"/>
      <c r="BF202" s="823"/>
      <c r="BG202" s="821"/>
      <c r="BH202" s="822"/>
      <c r="BI202" s="822"/>
      <c r="BJ202" s="822"/>
      <c r="BK202" s="822"/>
      <c r="BL202" s="822"/>
      <c r="BM202" s="823"/>
      <c r="BN202" s="821"/>
      <c r="BO202" s="822"/>
      <c r="BP202" s="822"/>
      <c r="BQ202" s="822"/>
      <c r="BR202" s="822"/>
      <c r="BS202" s="822"/>
      <c r="BT202" s="823"/>
      <c r="BU202" s="821"/>
      <c r="BV202" s="822"/>
      <c r="BW202" s="822"/>
      <c r="BX202" s="822"/>
      <c r="BY202" s="822"/>
      <c r="BZ202" s="822"/>
      <c r="CA202" s="823"/>
      <c r="CB202" s="821"/>
      <c r="CC202" s="822"/>
      <c r="CD202" s="822"/>
      <c r="CE202" s="822"/>
      <c r="CF202" s="822"/>
      <c r="CG202" s="822"/>
      <c r="CH202" s="823"/>
      <c r="CI202" s="821"/>
      <c r="CJ202" s="822"/>
      <c r="CK202" s="822"/>
      <c r="CL202" s="822"/>
      <c r="CM202" s="822"/>
      <c r="CN202" s="822"/>
      <c r="CO202" s="823"/>
      <c r="CP202" s="821"/>
      <c r="CQ202" s="822"/>
      <c r="CR202" s="822"/>
      <c r="CS202" s="822"/>
      <c r="CT202" s="822"/>
      <c r="CU202" s="822"/>
      <c r="CV202" s="823"/>
      <c r="CW202" s="821"/>
      <c r="CX202" s="822"/>
      <c r="CY202" s="822"/>
      <c r="CZ202" s="822"/>
      <c r="DA202" s="822"/>
      <c r="DB202" s="822"/>
      <c r="DC202" s="823"/>
      <c r="DD202" s="821"/>
      <c r="DE202" s="822"/>
      <c r="DF202" s="822"/>
      <c r="DG202" s="822"/>
      <c r="DH202" s="822"/>
      <c r="DI202" s="822"/>
      <c r="DJ202" s="823"/>
      <c r="DK202" s="821"/>
      <c r="DL202" s="822"/>
      <c r="DM202" s="822"/>
      <c r="DN202" s="822"/>
      <c r="DO202" s="822"/>
      <c r="DP202" s="822"/>
      <c r="DQ202" s="823"/>
      <c r="DR202" s="798"/>
      <c r="DS202" s="799"/>
      <c r="DT202" s="799"/>
      <c r="DU202" s="799"/>
      <c r="DV202" s="799"/>
      <c r="DW202" s="799"/>
      <c r="DX202" s="800"/>
      <c r="DY202" s="798"/>
      <c r="DZ202" s="799"/>
      <c r="EA202" s="799"/>
      <c r="EB202" s="799"/>
      <c r="EC202" s="799"/>
      <c r="ED202" s="799"/>
      <c r="EE202" s="800"/>
      <c r="EF202" s="821"/>
      <c r="EG202" s="822"/>
      <c r="EH202" s="822"/>
      <c r="EI202" s="822"/>
      <c r="EJ202" s="822"/>
      <c r="EK202" s="822"/>
      <c r="EL202" s="823"/>
      <c r="EM202" s="798"/>
      <c r="EN202" s="799"/>
      <c r="EO202" s="799"/>
      <c r="EP202" s="799"/>
      <c r="EQ202" s="799"/>
      <c r="ER202" s="799"/>
      <c r="ES202" s="800"/>
      <c r="ET202" s="821"/>
      <c r="EU202" s="822"/>
      <c r="EV202" s="822"/>
      <c r="EW202" s="822"/>
      <c r="EX202" s="822"/>
      <c r="EY202" s="822"/>
      <c r="EZ202" s="823"/>
      <c r="FA202" s="821"/>
      <c r="FB202" s="822"/>
      <c r="FC202" s="822"/>
      <c r="FD202" s="822"/>
      <c r="FE202" s="822"/>
      <c r="FF202" s="822"/>
      <c r="FG202" s="823"/>
      <c r="FH202" s="821"/>
      <c r="FI202" s="822"/>
      <c r="FJ202" s="822"/>
      <c r="FK202" s="822"/>
      <c r="FL202" s="822"/>
      <c r="FM202" s="822"/>
      <c r="FN202" s="823"/>
      <c r="FO202" s="821"/>
      <c r="FP202" s="822"/>
      <c r="FQ202" s="822"/>
      <c r="FR202" s="822"/>
      <c r="FS202" s="822"/>
      <c r="FT202" s="822"/>
      <c r="FU202" s="823"/>
      <c r="FV202" s="821"/>
      <c r="FW202" s="822"/>
      <c r="FX202" s="822"/>
      <c r="FY202" s="822"/>
      <c r="FZ202" s="822"/>
      <c r="GA202" s="822"/>
      <c r="GB202" s="823"/>
      <c r="GC202" s="798"/>
      <c r="GD202" s="799"/>
      <c r="GE202" s="799"/>
      <c r="GF202" s="799"/>
      <c r="GG202" s="799"/>
      <c r="GH202" s="799"/>
      <c r="GI202" s="800"/>
      <c r="GJ202" s="821"/>
      <c r="GK202" s="822"/>
      <c r="GL202" s="822"/>
      <c r="GM202" s="822"/>
      <c r="GN202" s="822"/>
      <c r="GO202" s="822"/>
      <c r="GP202" s="823"/>
      <c r="GQ202" s="821"/>
      <c r="GR202" s="822"/>
      <c r="GS202" s="822"/>
      <c r="GT202" s="822"/>
      <c r="GU202" s="822"/>
      <c r="GV202" s="822"/>
      <c r="GW202" s="823"/>
      <c r="GX202" s="798"/>
      <c r="GY202" s="799"/>
      <c r="GZ202" s="799"/>
      <c r="HA202" s="799"/>
      <c r="HB202" s="799"/>
      <c r="HC202" s="799"/>
      <c r="HD202" s="800"/>
      <c r="HE202" s="821"/>
      <c r="HF202" s="822"/>
      <c r="HG202" s="822"/>
      <c r="HH202" s="822"/>
      <c r="HI202" s="822"/>
      <c r="HJ202" s="822"/>
      <c r="HK202" s="823"/>
      <c r="HL202" s="821"/>
      <c r="HM202" s="822"/>
      <c r="HN202" s="822"/>
      <c r="HO202" s="822"/>
      <c r="HP202" s="822"/>
      <c r="HQ202" s="822"/>
      <c r="HR202" s="823"/>
      <c r="HS202" s="821"/>
      <c r="HT202" s="822"/>
      <c r="HU202" s="822"/>
      <c r="HV202" s="822"/>
      <c r="HW202" s="822"/>
      <c r="HX202" s="822"/>
      <c r="HY202" s="823"/>
      <c r="HZ202" s="798"/>
      <c r="IA202" s="799"/>
      <c r="IB202" s="799"/>
      <c r="IC202" s="799"/>
      <c r="ID202" s="799"/>
      <c r="IE202" s="799"/>
      <c r="IF202" s="800"/>
    </row>
    <row r="203" spans="1:240" ht="16.5" customHeight="1" x14ac:dyDescent="0.3">
      <c r="J203" s="798"/>
      <c r="K203" s="799"/>
      <c r="L203" s="799"/>
      <c r="M203" s="799"/>
      <c r="N203" s="799"/>
      <c r="O203" s="799"/>
      <c r="P203" s="800"/>
      <c r="Q203" s="821"/>
      <c r="R203" s="822"/>
      <c r="S203" s="822"/>
      <c r="T203" s="822"/>
      <c r="U203" s="822"/>
      <c r="V203" s="822"/>
      <c r="W203" s="823"/>
      <c r="X203" s="821"/>
      <c r="Y203" s="822"/>
      <c r="Z203" s="822"/>
      <c r="AA203" s="822"/>
      <c r="AB203" s="822"/>
      <c r="AC203" s="822"/>
      <c r="AD203" s="823"/>
      <c r="AE203" s="821"/>
      <c r="AF203" s="822"/>
      <c r="AG203" s="822"/>
      <c r="AH203" s="822"/>
      <c r="AI203" s="822"/>
      <c r="AJ203" s="822"/>
      <c r="AK203" s="823"/>
      <c r="AL203" s="798"/>
      <c r="AM203" s="799"/>
      <c r="AN203" s="799"/>
      <c r="AO203" s="799"/>
      <c r="AP203" s="799"/>
      <c r="AQ203" s="799"/>
      <c r="AR203" s="800"/>
      <c r="AS203" s="821"/>
      <c r="AT203" s="822"/>
      <c r="AU203" s="822"/>
      <c r="AV203" s="822"/>
      <c r="AW203" s="822"/>
      <c r="AX203" s="822"/>
      <c r="AY203" s="823"/>
      <c r="AZ203" s="821"/>
      <c r="BA203" s="822"/>
      <c r="BB203" s="822"/>
      <c r="BC203" s="822"/>
      <c r="BD203" s="822"/>
      <c r="BE203" s="822"/>
      <c r="BF203" s="823"/>
      <c r="BG203" s="821"/>
      <c r="BH203" s="822"/>
      <c r="BI203" s="822"/>
      <c r="BJ203" s="822"/>
      <c r="BK203" s="822"/>
      <c r="BL203" s="822"/>
      <c r="BM203" s="823"/>
      <c r="BN203" s="821"/>
      <c r="BO203" s="822"/>
      <c r="BP203" s="822"/>
      <c r="BQ203" s="822"/>
      <c r="BR203" s="822"/>
      <c r="BS203" s="822"/>
      <c r="BT203" s="823"/>
      <c r="BU203" s="821"/>
      <c r="BV203" s="822"/>
      <c r="BW203" s="822"/>
      <c r="BX203" s="822"/>
      <c r="BY203" s="822"/>
      <c r="BZ203" s="822"/>
      <c r="CA203" s="823"/>
      <c r="CB203" s="821"/>
      <c r="CC203" s="822"/>
      <c r="CD203" s="822"/>
      <c r="CE203" s="822"/>
      <c r="CF203" s="822"/>
      <c r="CG203" s="822"/>
      <c r="CH203" s="823"/>
      <c r="CI203" s="821"/>
      <c r="CJ203" s="822"/>
      <c r="CK203" s="822"/>
      <c r="CL203" s="822"/>
      <c r="CM203" s="822"/>
      <c r="CN203" s="822"/>
      <c r="CO203" s="823"/>
      <c r="CP203" s="821"/>
      <c r="CQ203" s="822"/>
      <c r="CR203" s="822"/>
      <c r="CS203" s="822"/>
      <c r="CT203" s="822"/>
      <c r="CU203" s="822"/>
      <c r="CV203" s="823"/>
      <c r="CW203" s="821"/>
      <c r="CX203" s="822"/>
      <c r="CY203" s="822"/>
      <c r="CZ203" s="822"/>
      <c r="DA203" s="822"/>
      <c r="DB203" s="822"/>
      <c r="DC203" s="823"/>
      <c r="DD203" s="821"/>
      <c r="DE203" s="822"/>
      <c r="DF203" s="822"/>
      <c r="DG203" s="822"/>
      <c r="DH203" s="822"/>
      <c r="DI203" s="822"/>
      <c r="DJ203" s="823"/>
      <c r="DK203" s="821"/>
      <c r="DL203" s="822"/>
      <c r="DM203" s="822"/>
      <c r="DN203" s="822"/>
      <c r="DO203" s="822"/>
      <c r="DP203" s="822"/>
      <c r="DQ203" s="823"/>
      <c r="DR203" s="798"/>
      <c r="DS203" s="799"/>
      <c r="DT203" s="799"/>
      <c r="DU203" s="799"/>
      <c r="DV203" s="799"/>
      <c r="DW203" s="799"/>
      <c r="DX203" s="800"/>
      <c r="DY203" s="798"/>
      <c r="DZ203" s="799"/>
      <c r="EA203" s="799"/>
      <c r="EB203" s="799"/>
      <c r="EC203" s="799"/>
      <c r="ED203" s="799"/>
      <c r="EE203" s="800"/>
      <c r="EF203" s="821"/>
      <c r="EG203" s="822"/>
      <c r="EH203" s="822"/>
      <c r="EI203" s="822"/>
      <c r="EJ203" s="822"/>
      <c r="EK203" s="822"/>
      <c r="EL203" s="823"/>
      <c r="EM203" s="798"/>
      <c r="EN203" s="799"/>
      <c r="EO203" s="799"/>
      <c r="EP203" s="799"/>
      <c r="EQ203" s="799"/>
      <c r="ER203" s="799"/>
      <c r="ES203" s="800"/>
      <c r="ET203" s="821"/>
      <c r="EU203" s="822"/>
      <c r="EV203" s="822"/>
      <c r="EW203" s="822"/>
      <c r="EX203" s="822"/>
      <c r="EY203" s="822"/>
      <c r="EZ203" s="823"/>
      <c r="FA203" s="821"/>
      <c r="FB203" s="822"/>
      <c r="FC203" s="822"/>
      <c r="FD203" s="822"/>
      <c r="FE203" s="822"/>
      <c r="FF203" s="822"/>
      <c r="FG203" s="823"/>
      <c r="FH203" s="821"/>
      <c r="FI203" s="822"/>
      <c r="FJ203" s="822"/>
      <c r="FK203" s="822"/>
      <c r="FL203" s="822"/>
      <c r="FM203" s="822"/>
      <c r="FN203" s="823"/>
      <c r="FO203" s="821"/>
      <c r="FP203" s="822"/>
      <c r="FQ203" s="822"/>
      <c r="FR203" s="822"/>
      <c r="FS203" s="822"/>
      <c r="FT203" s="822"/>
      <c r="FU203" s="823"/>
      <c r="FV203" s="821"/>
      <c r="FW203" s="822"/>
      <c r="FX203" s="822"/>
      <c r="FY203" s="822"/>
      <c r="FZ203" s="822"/>
      <c r="GA203" s="822"/>
      <c r="GB203" s="823"/>
      <c r="GC203" s="798"/>
      <c r="GD203" s="799"/>
      <c r="GE203" s="799"/>
      <c r="GF203" s="799"/>
      <c r="GG203" s="799"/>
      <c r="GH203" s="799"/>
      <c r="GI203" s="800"/>
      <c r="GJ203" s="821"/>
      <c r="GK203" s="822"/>
      <c r="GL203" s="822"/>
      <c r="GM203" s="822"/>
      <c r="GN203" s="822"/>
      <c r="GO203" s="822"/>
      <c r="GP203" s="823"/>
      <c r="GQ203" s="821"/>
      <c r="GR203" s="822"/>
      <c r="GS203" s="822"/>
      <c r="GT203" s="822"/>
      <c r="GU203" s="822"/>
      <c r="GV203" s="822"/>
      <c r="GW203" s="823"/>
      <c r="GX203" s="798"/>
      <c r="GY203" s="799"/>
      <c r="GZ203" s="799"/>
      <c r="HA203" s="799"/>
      <c r="HB203" s="799"/>
      <c r="HC203" s="799"/>
      <c r="HD203" s="800"/>
      <c r="HE203" s="821"/>
      <c r="HF203" s="822"/>
      <c r="HG203" s="822"/>
      <c r="HH203" s="822"/>
      <c r="HI203" s="822"/>
      <c r="HJ203" s="822"/>
      <c r="HK203" s="823"/>
      <c r="HL203" s="821"/>
      <c r="HM203" s="822"/>
      <c r="HN203" s="822"/>
      <c r="HO203" s="822"/>
      <c r="HP203" s="822"/>
      <c r="HQ203" s="822"/>
      <c r="HR203" s="823"/>
      <c r="HS203" s="821"/>
      <c r="HT203" s="822"/>
      <c r="HU203" s="822"/>
      <c r="HV203" s="822"/>
      <c r="HW203" s="822"/>
      <c r="HX203" s="822"/>
      <c r="HY203" s="823"/>
      <c r="HZ203" s="798"/>
      <c r="IA203" s="799"/>
      <c r="IB203" s="799"/>
      <c r="IC203" s="799"/>
      <c r="ID203" s="799"/>
      <c r="IE203" s="799"/>
      <c r="IF203" s="800"/>
    </row>
    <row r="204" spans="1:240" ht="16.5" customHeight="1" x14ac:dyDescent="0.3">
      <c r="J204" s="798"/>
      <c r="K204" s="799"/>
      <c r="L204" s="799"/>
      <c r="M204" s="799"/>
      <c r="N204" s="799"/>
      <c r="O204" s="799"/>
      <c r="P204" s="800"/>
      <c r="Q204" s="821"/>
      <c r="R204" s="822"/>
      <c r="S204" s="822"/>
      <c r="T204" s="822"/>
      <c r="U204" s="822"/>
      <c r="V204" s="822"/>
      <c r="W204" s="823"/>
      <c r="X204" s="821"/>
      <c r="Y204" s="822"/>
      <c r="Z204" s="822"/>
      <c r="AA204" s="822"/>
      <c r="AB204" s="822"/>
      <c r="AC204" s="822"/>
      <c r="AD204" s="823"/>
      <c r="AE204" s="821"/>
      <c r="AF204" s="822"/>
      <c r="AG204" s="822"/>
      <c r="AH204" s="822"/>
      <c r="AI204" s="822"/>
      <c r="AJ204" s="822"/>
      <c r="AK204" s="823"/>
      <c r="AL204" s="798"/>
      <c r="AM204" s="799"/>
      <c r="AN204" s="799"/>
      <c r="AO204" s="799"/>
      <c r="AP204" s="799"/>
      <c r="AQ204" s="799"/>
      <c r="AR204" s="800"/>
      <c r="AS204" s="821"/>
      <c r="AT204" s="822"/>
      <c r="AU204" s="822"/>
      <c r="AV204" s="822"/>
      <c r="AW204" s="822"/>
      <c r="AX204" s="822"/>
      <c r="AY204" s="823"/>
      <c r="AZ204" s="821"/>
      <c r="BA204" s="822"/>
      <c r="BB204" s="822"/>
      <c r="BC204" s="822"/>
      <c r="BD204" s="822"/>
      <c r="BE204" s="822"/>
      <c r="BF204" s="823"/>
      <c r="BG204" s="821"/>
      <c r="BH204" s="822"/>
      <c r="BI204" s="822"/>
      <c r="BJ204" s="822"/>
      <c r="BK204" s="822"/>
      <c r="BL204" s="822"/>
      <c r="BM204" s="823"/>
      <c r="BN204" s="821"/>
      <c r="BO204" s="822"/>
      <c r="BP204" s="822"/>
      <c r="BQ204" s="822"/>
      <c r="BR204" s="822"/>
      <c r="BS204" s="822"/>
      <c r="BT204" s="823"/>
      <c r="BU204" s="821"/>
      <c r="BV204" s="822"/>
      <c r="BW204" s="822"/>
      <c r="BX204" s="822"/>
      <c r="BY204" s="822"/>
      <c r="BZ204" s="822"/>
      <c r="CA204" s="823"/>
      <c r="CB204" s="821"/>
      <c r="CC204" s="822"/>
      <c r="CD204" s="822"/>
      <c r="CE204" s="822"/>
      <c r="CF204" s="822"/>
      <c r="CG204" s="822"/>
      <c r="CH204" s="823"/>
      <c r="CI204" s="821"/>
      <c r="CJ204" s="822"/>
      <c r="CK204" s="822"/>
      <c r="CL204" s="822"/>
      <c r="CM204" s="822"/>
      <c r="CN204" s="822"/>
      <c r="CO204" s="823"/>
      <c r="CP204" s="821"/>
      <c r="CQ204" s="822"/>
      <c r="CR204" s="822"/>
      <c r="CS204" s="822"/>
      <c r="CT204" s="822"/>
      <c r="CU204" s="822"/>
      <c r="CV204" s="823"/>
      <c r="CW204" s="821"/>
      <c r="CX204" s="822"/>
      <c r="CY204" s="822"/>
      <c r="CZ204" s="822"/>
      <c r="DA204" s="822"/>
      <c r="DB204" s="822"/>
      <c r="DC204" s="823"/>
      <c r="DD204" s="821"/>
      <c r="DE204" s="822"/>
      <c r="DF204" s="822"/>
      <c r="DG204" s="822"/>
      <c r="DH204" s="822"/>
      <c r="DI204" s="822"/>
      <c r="DJ204" s="823"/>
      <c r="DK204" s="821"/>
      <c r="DL204" s="822"/>
      <c r="DM204" s="822"/>
      <c r="DN204" s="822"/>
      <c r="DO204" s="822"/>
      <c r="DP204" s="822"/>
      <c r="DQ204" s="823"/>
      <c r="DR204" s="798"/>
      <c r="DS204" s="799"/>
      <c r="DT204" s="799"/>
      <c r="DU204" s="799"/>
      <c r="DV204" s="799"/>
      <c r="DW204" s="799"/>
      <c r="DX204" s="800"/>
      <c r="DY204" s="798"/>
      <c r="DZ204" s="799"/>
      <c r="EA204" s="799"/>
      <c r="EB204" s="799"/>
      <c r="EC204" s="799"/>
      <c r="ED204" s="799"/>
      <c r="EE204" s="800"/>
      <c r="EF204" s="821"/>
      <c r="EG204" s="822"/>
      <c r="EH204" s="822"/>
      <c r="EI204" s="822"/>
      <c r="EJ204" s="822"/>
      <c r="EK204" s="822"/>
      <c r="EL204" s="823"/>
      <c r="EM204" s="798"/>
      <c r="EN204" s="799"/>
      <c r="EO204" s="799"/>
      <c r="EP204" s="799"/>
      <c r="EQ204" s="799"/>
      <c r="ER204" s="799"/>
      <c r="ES204" s="800"/>
      <c r="ET204" s="821"/>
      <c r="EU204" s="822"/>
      <c r="EV204" s="822"/>
      <c r="EW204" s="822"/>
      <c r="EX204" s="822"/>
      <c r="EY204" s="822"/>
      <c r="EZ204" s="823"/>
      <c r="FA204" s="821"/>
      <c r="FB204" s="822"/>
      <c r="FC204" s="822"/>
      <c r="FD204" s="822"/>
      <c r="FE204" s="822"/>
      <c r="FF204" s="822"/>
      <c r="FG204" s="823"/>
      <c r="FH204" s="821"/>
      <c r="FI204" s="822"/>
      <c r="FJ204" s="822"/>
      <c r="FK204" s="822"/>
      <c r="FL204" s="822"/>
      <c r="FM204" s="822"/>
      <c r="FN204" s="823"/>
      <c r="FO204" s="821"/>
      <c r="FP204" s="822"/>
      <c r="FQ204" s="822"/>
      <c r="FR204" s="822"/>
      <c r="FS204" s="822"/>
      <c r="FT204" s="822"/>
      <c r="FU204" s="823"/>
      <c r="FV204" s="821"/>
      <c r="FW204" s="822"/>
      <c r="FX204" s="822"/>
      <c r="FY204" s="822"/>
      <c r="FZ204" s="822"/>
      <c r="GA204" s="822"/>
      <c r="GB204" s="823"/>
      <c r="GC204" s="798"/>
      <c r="GD204" s="799"/>
      <c r="GE204" s="799"/>
      <c r="GF204" s="799"/>
      <c r="GG204" s="799"/>
      <c r="GH204" s="799"/>
      <c r="GI204" s="800"/>
      <c r="GJ204" s="821"/>
      <c r="GK204" s="822"/>
      <c r="GL204" s="822"/>
      <c r="GM204" s="822"/>
      <c r="GN204" s="822"/>
      <c r="GO204" s="822"/>
      <c r="GP204" s="823"/>
      <c r="GQ204" s="821"/>
      <c r="GR204" s="822"/>
      <c r="GS204" s="822"/>
      <c r="GT204" s="822"/>
      <c r="GU204" s="822"/>
      <c r="GV204" s="822"/>
      <c r="GW204" s="823"/>
      <c r="GX204" s="798"/>
      <c r="GY204" s="799"/>
      <c r="GZ204" s="799"/>
      <c r="HA204" s="799"/>
      <c r="HB204" s="799"/>
      <c r="HC204" s="799"/>
      <c r="HD204" s="800"/>
      <c r="HE204" s="821"/>
      <c r="HF204" s="822"/>
      <c r="HG204" s="822"/>
      <c r="HH204" s="822"/>
      <c r="HI204" s="822"/>
      <c r="HJ204" s="822"/>
      <c r="HK204" s="823"/>
      <c r="HL204" s="821"/>
      <c r="HM204" s="822"/>
      <c r="HN204" s="822"/>
      <c r="HO204" s="822"/>
      <c r="HP204" s="822"/>
      <c r="HQ204" s="822"/>
      <c r="HR204" s="823"/>
      <c r="HS204" s="821"/>
      <c r="HT204" s="822"/>
      <c r="HU204" s="822"/>
      <c r="HV204" s="822"/>
      <c r="HW204" s="822"/>
      <c r="HX204" s="822"/>
      <c r="HY204" s="823"/>
      <c r="HZ204" s="798"/>
      <c r="IA204" s="799"/>
      <c r="IB204" s="799"/>
      <c r="IC204" s="799"/>
      <c r="ID204" s="799"/>
      <c r="IE204" s="799"/>
      <c r="IF204" s="800"/>
    </row>
    <row r="205" spans="1:240" ht="16.5" customHeight="1" x14ac:dyDescent="0.3">
      <c r="J205" s="798"/>
      <c r="K205" s="799"/>
      <c r="L205" s="799"/>
      <c r="M205" s="799"/>
      <c r="N205" s="799"/>
      <c r="O205" s="799"/>
      <c r="P205" s="800"/>
      <c r="Q205" s="821"/>
      <c r="R205" s="822"/>
      <c r="S205" s="822"/>
      <c r="T205" s="822"/>
      <c r="U205" s="822"/>
      <c r="V205" s="822"/>
      <c r="W205" s="823"/>
      <c r="X205" s="821"/>
      <c r="Y205" s="822"/>
      <c r="Z205" s="822"/>
      <c r="AA205" s="822"/>
      <c r="AB205" s="822"/>
      <c r="AC205" s="822"/>
      <c r="AD205" s="823"/>
      <c r="AE205" s="821"/>
      <c r="AF205" s="822"/>
      <c r="AG205" s="822"/>
      <c r="AH205" s="822"/>
      <c r="AI205" s="822"/>
      <c r="AJ205" s="822"/>
      <c r="AK205" s="823"/>
      <c r="AL205" s="798"/>
      <c r="AM205" s="799"/>
      <c r="AN205" s="799"/>
      <c r="AO205" s="799"/>
      <c r="AP205" s="799"/>
      <c r="AQ205" s="799"/>
      <c r="AR205" s="800"/>
      <c r="AS205" s="821"/>
      <c r="AT205" s="822"/>
      <c r="AU205" s="822"/>
      <c r="AV205" s="822"/>
      <c r="AW205" s="822"/>
      <c r="AX205" s="822"/>
      <c r="AY205" s="823"/>
      <c r="AZ205" s="821"/>
      <c r="BA205" s="822"/>
      <c r="BB205" s="822"/>
      <c r="BC205" s="822"/>
      <c r="BD205" s="822"/>
      <c r="BE205" s="822"/>
      <c r="BF205" s="823"/>
      <c r="BG205" s="821"/>
      <c r="BH205" s="822"/>
      <c r="BI205" s="822"/>
      <c r="BJ205" s="822"/>
      <c r="BK205" s="822"/>
      <c r="BL205" s="822"/>
      <c r="BM205" s="823"/>
      <c r="BN205" s="821"/>
      <c r="BO205" s="822"/>
      <c r="BP205" s="822"/>
      <c r="BQ205" s="822"/>
      <c r="BR205" s="822"/>
      <c r="BS205" s="822"/>
      <c r="BT205" s="823"/>
      <c r="BU205" s="821"/>
      <c r="BV205" s="822"/>
      <c r="BW205" s="822"/>
      <c r="BX205" s="822"/>
      <c r="BY205" s="822"/>
      <c r="BZ205" s="822"/>
      <c r="CA205" s="823"/>
      <c r="CB205" s="821"/>
      <c r="CC205" s="822"/>
      <c r="CD205" s="822"/>
      <c r="CE205" s="822"/>
      <c r="CF205" s="822"/>
      <c r="CG205" s="822"/>
      <c r="CH205" s="823"/>
      <c r="CI205" s="821"/>
      <c r="CJ205" s="822"/>
      <c r="CK205" s="822"/>
      <c r="CL205" s="822"/>
      <c r="CM205" s="822"/>
      <c r="CN205" s="822"/>
      <c r="CO205" s="823"/>
      <c r="CP205" s="821"/>
      <c r="CQ205" s="822"/>
      <c r="CR205" s="822"/>
      <c r="CS205" s="822"/>
      <c r="CT205" s="822"/>
      <c r="CU205" s="822"/>
      <c r="CV205" s="823"/>
      <c r="CW205" s="821"/>
      <c r="CX205" s="822"/>
      <c r="CY205" s="822"/>
      <c r="CZ205" s="822"/>
      <c r="DA205" s="822"/>
      <c r="DB205" s="822"/>
      <c r="DC205" s="823"/>
      <c r="DD205" s="821"/>
      <c r="DE205" s="822"/>
      <c r="DF205" s="822"/>
      <c r="DG205" s="822"/>
      <c r="DH205" s="822"/>
      <c r="DI205" s="822"/>
      <c r="DJ205" s="823"/>
      <c r="DK205" s="821"/>
      <c r="DL205" s="822"/>
      <c r="DM205" s="822"/>
      <c r="DN205" s="822"/>
      <c r="DO205" s="822"/>
      <c r="DP205" s="822"/>
      <c r="DQ205" s="823"/>
      <c r="DR205" s="798"/>
      <c r="DS205" s="799"/>
      <c r="DT205" s="799"/>
      <c r="DU205" s="799"/>
      <c r="DV205" s="799"/>
      <c r="DW205" s="799"/>
      <c r="DX205" s="800"/>
      <c r="DY205" s="798"/>
      <c r="DZ205" s="799"/>
      <c r="EA205" s="799"/>
      <c r="EB205" s="799"/>
      <c r="EC205" s="799"/>
      <c r="ED205" s="799"/>
      <c r="EE205" s="800"/>
      <c r="EF205" s="821"/>
      <c r="EG205" s="822"/>
      <c r="EH205" s="822"/>
      <c r="EI205" s="822"/>
      <c r="EJ205" s="822"/>
      <c r="EK205" s="822"/>
      <c r="EL205" s="823"/>
      <c r="EM205" s="798"/>
      <c r="EN205" s="799"/>
      <c r="EO205" s="799"/>
      <c r="EP205" s="799"/>
      <c r="EQ205" s="799"/>
      <c r="ER205" s="799"/>
      <c r="ES205" s="800"/>
      <c r="ET205" s="821"/>
      <c r="EU205" s="822"/>
      <c r="EV205" s="822"/>
      <c r="EW205" s="822"/>
      <c r="EX205" s="822"/>
      <c r="EY205" s="822"/>
      <c r="EZ205" s="823"/>
      <c r="FA205" s="821"/>
      <c r="FB205" s="822"/>
      <c r="FC205" s="822"/>
      <c r="FD205" s="822"/>
      <c r="FE205" s="822"/>
      <c r="FF205" s="822"/>
      <c r="FG205" s="823"/>
      <c r="FH205" s="821"/>
      <c r="FI205" s="822"/>
      <c r="FJ205" s="822"/>
      <c r="FK205" s="822"/>
      <c r="FL205" s="822"/>
      <c r="FM205" s="822"/>
      <c r="FN205" s="823"/>
      <c r="FO205" s="821"/>
      <c r="FP205" s="822"/>
      <c r="FQ205" s="822"/>
      <c r="FR205" s="822"/>
      <c r="FS205" s="822"/>
      <c r="FT205" s="822"/>
      <c r="FU205" s="823"/>
      <c r="FV205" s="821"/>
      <c r="FW205" s="822"/>
      <c r="FX205" s="822"/>
      <c r="FY205" s="822"/>
      <c r="FZ205" s="822"/>
      <c r="GA205" s="822"/>
      <c r="GB205" s="823"/>
      <c r="GC205" s="798"/>
      <c r="GD205" s="799"/>
      <c r="GE205" s="799"/>
      <c r="GF205" s="799"/>
      <c r="GG205" s="799"/>
      <c r="GH205" s="799"/>
      <c r="GI205" s="800"/>
      <c r="GJ205" s="821"/>
      <c r="GK205" s="822"/>
      <c r="GL205" s="822"/>
      <c r="GM205" s="822"/>
      <c r="GN205" s="822"/>
      <c r="GO205" s="822"/>
      <c r="GP205" s="823"/>
      <c r="GQ205" s="821"/>
      <c r="GR205" s="822"/>
      <c r="GS205" s="822"/>
      <c r="GT205" s="822"/>
      <c r="GU205" s="822"/>
      <c r="GV205" s="822"/>
      <c r="GW205" s="823"/>
      <c r="GX205" s="798"/>
      <c r="GY205" s="799"/>
      <c r="GZ205" s="799"/>
      <c r="HA205" s="799"/>
      <c r="HB205" s="799"/>
      <c r="HC205" s="799"/>
      <c r="HD205" s="800"/>
      <c r="HE205" s="821"/>
      <c r="HF205" s="822"/>
      <c r="HG205" s="822"/>
      <c r="HH205" s="822"/>
      <c r="HI205" s="822"/>
      <c r="HJ205" s="822"/>
      <c r="HK205" s="823"/>
      <c r="HL205" s="821"/>
      <c r="HM205" s="822"/>
      <c r="HN205" s="822"/>
      <c r="HO205" s="822"/>
      <c r="HP205" s="822"/>
      <c r="HQ205" s="822"/>
      <c r="HR205" s="823"/>
      <c r="HS205" s="821"/>
      <c r="HT205" s="822"/>
      <c r="HU205" s="822"/>
      <c r="HV205" s="822"/>
      <c r="HW205" s="822"/>
      <c r="HX205" s="822"/>
      <c r="HY205" s="823"/>
      <c r="HZ205" s="798"/>
      <c r="IA205" s="799"/>
      <c r="IB205" s="799"/>
      <c r="IC205" s="799"/>
      <c r="ID205" s="799"/>
      <c r="IE205" s="799"/>
      <c r="IF205" s="800"/>
    </row>
    <row r="206" spans="1:240" ht="16.5" customHeight="1" x14ac:dyDescent="0.3">
      <c r="J206" s="798"/>
      <c r="K206" s="799"/>
      <c r="L206" s="799"/>
      <c r="M206" s="799"/>
      <c r="N206" s="799"/>
      <c r="O206" s="799"/>
      <c r="P206" s="800"/>
      <c r="Q206" s="821"/>
      <c r="R206" s="822"/>
      <c r="S206" s="822"/>
      <c r="T206" s="822"/>
      <c r="U206" s="822"/>
      <c r="V206" s="822"/>
      <c r="W206" s="823"/>
      <c r="X206" s="821"/>
      <c r="Y206" s="822"/>
      <c r="Z206" s="822"/>
      <c r="AA206" s="822"/>
      <c r="AB206" s="822"/>
      <c r="AC206" s="822"/>
      <c r="AD206" s="823"/>
      <c r="AE206" s="821"/>
      <c r="AF206" s="822"/>
      <c r="AG206" s="822"/>
      <c r="AH206" s="822"/>
      <c r="AI206" s="822"/>
      <c r="AJ206" s="822"/>
      <c r="AK206" s="823"/>
      <c r="AL206" s="798"/>
      <c r="AM206" s="799"/>
      <c r="AN206" s="799"/>
      <c r="AO206" s="799"/>
      <c r="AP206" s="799"/>
      <c r="AQ206" s="799"/>
      <c r="AR206" s="800"/>
      <c r="AS206" s="821"/>
      <c r="AT206" s="822"/>
      <c r="AU206" s="822"/>
      <c r="AV206" s="822"/>
      <c r="AW206" s="822"/>
      <c r="AX206" s="822"/>
      <c r="AY206" s="823"/>
      <c r="AZ206" s="821"/>
      <c r="BA206" s="822"/>
      <c r="BB206" s="822"/>
      <c r="BC206" s="822"/>
      <c r="BD206" s="822"/>
      <c r="BE206" s="822"/>
      <c r="BF206" s="823"/>
      <c r="BG206" s="821"/>
      <c r="BH206" s="822"/>
      <c r="BI206" s="822"/>
      <c r="BJ206" s="822"/>
      <c r="BK206" s="822"/>
      <c r="BL206" s="822"/>
      <c r="BM206" s="823"/>
      <c r="BN206" s="821"/>
      <c r="BO206" s="822"/>
      <c r="BP206" s="822"/>
      <c r="BQ206" s="822"/>
      <c r="BR206" s="822"/>
      <c r="BS206" s="822"/>
      <c r="BT206" s="823"/>
      <c r="BU206" s="821"/>
      <c r="BV206" s="822"/>
      <c r="BW206" s="822"/>
      <c r="BX206" s="822"/>
      <c r="BY206" s="822"/>
      <c r="BZ206" s="822"/>
      <c r="CA206" s="823"/>
      <c r="CB206" s="821"/>
      <c r="CC206" s="822"/>
      <c r="CD206" s="822"/>
      <c r="CE206" s="822"/>
      <c r="CF206" s="822"/>
      <c r="CG206" s="822"/>
      <c r="CH206" s="823"/>
      <c r="CI206" s="821"/>
      <c r="CJ206" s="822"/>
      <c r="CK206" s="822"/>
      <c r="CL206" s="822"/>
      <c r="CM206" s="822"/>
      <c r="CN206" s="822"/>
      <c r="CO206" s="823"/>
      <c r="CP206" s="821"/>
      <c r="CQ206" s="822"/>
      <c r="CR206" s="822"/>
      <c r="CS206" s="822"/>
      <c r="CT206" s="822"/>
      <c r="CU206" s="822"/>
      <c r="CV206" s="823"/>
      <c r="CW206" s="821"/>
      <c r="CX206" s="822"/>
      <c r="CY206" s="822"/>
      <c r="CZ206" s="822"/>
      <c r="DA206" s="822"/>
      <c r="DB206" s="822"/>
      <c r="DC206" s="823"/>
      <c r="DD206" s="821"/>
      <c r="DE206" s="822"/>
      <c r="DF206" s="822"/>
      <c r="DG206" s="822"/>
      <c r="DH206" s="822"/>
      <c r="DI206" s="822"/>
      <c r="DJ206" s="823"/>
      <c r="DK206" s="821"/>
      <c r="DL206" s="822"/>
      <c r="DM206" s="822"/>
      <c r="DN206" s="822"/>
      <c r="DO206" s="822"/>
      <c r="DP206" s="822"/>
      <c r="DQ206" s="823"/>
      <c r="DR206" s="798"/>
      <c r="DS206" s="799"/>
      <c r="DT206" s="799"/>
      <c r="DU206" s="799"/>
      <c r="DV206" s="799"/>
      <c r="DW206" s="799"/>
      <c r="DX206" s="800"/>
      <c r="DY206" s="798"/>
      <c r="DZ206" s="799"/>
      <c r="EA206" s="799"/>
      <c r="EB206" s="799"/>
      <c r="EC206" s="799"/>
      <c r="ED206" s="799"/>
      <c r="EE206" s="800"/>
      <c r="EF206" s="821"/>
      <c r="EG206" s="822"/>
      <c r="EH206" s="822"/>
      <c r="EI206" s="822"/>
      <c r="EJ206" s="822"/>
      <c r="EK206" s="822"/>
      <c r="EL206" s="823"/>
      <c r="EM206" s="798"/>
      <c r="EN206" s="799"/>
      <c r="EO206" s="799"/>
      <c r="EP206" s="799"/>
      <c r="EQ206" s="799"/>
      <c r="ER206" s="799"/>
      <c r="ES206" s="800"/>
      <c r="ET206" s="821"/>
      <c r="EU206" s="822"/>
      <c r="EV206" s="822"/>
      <c r="EW206" s="822"/>
      <c r="EX206" s="822"/>
      <c r="EY206" s="822"/>
      <c r="EZ206" s="823"/>
      <c r="FA206" s="821"/>
      <c r="FB206" s="822"/>
      <c r="FC206" s="822"/>
      <c r="FD206" s="822"/>
      <c r="FE206" s="822"/>
      <c r="FF206" s="822"/>
      <c r="FG206" s="823"/>
      <c r="FH206" s="821"/>
      <c r="FI206" s="822"/>
      <c r="FJ206" s="822"/>
      <c r="FK206" s="822"/>
      <c r="FL206" s="822"/>
      <c r="FM206" s="822"/>
      <c r="FN206" s="823"/>
      <c r="FO206" s="821"/>
      <c r="FP206" s="822"/>
      <c r="FQ206" s="822"/>
      <c r="FR206" s="822"/>
      <c r="FS206" s="822"/>
      <c r="FT206" s="822"/>
      <c r="FU206" s="823"/>
      <c r="FV206" s="821"/>
      <c r="FW206" s="822"/>
      <c r="FX206" s="822"/>
      <c r="FY206" s="822"/>
      <c r="FZ206" s="822"/>
      <c r="GA206" s="822"/>
      <c r="GB206" s="823"/>
      <c r="GC206" s="798"/>
      <c r="GD206" s="799"/>
      <c r="GE206" s="799"/>
      <c r="GF206" s="799"/>
      <c r="GG206" s="799"/>
      <c r="GH206" s="799"/>
      <c r="GI206" s="800"/>
      <c r="GJ206" s="821"/>
      <c r="GK206" s="822"/>
      <c r="GL206" s="822"/>
      <c r="GM206" s="822"/>
      <c r="GN206" s="822"/>
      <c r="GO206" s="822"/>
      <c r="GP206" s="823"/>
      <c r="GQ206" s="821"/>
      <c r="GR206" s="822"/>
      <c r="GS206" s="822"/>
      <c r="GT206" s="822"/>
      <c r="GU206" s="822"/>
      <c r="GV206" s="822"/>
      <c r="GW206" s="823"/>
      <c r="GX206" s="798"/>
      <c r="GY206" s="799"/>
      <c r="GZ206" s="799"/>
      <c r="HA206" s="799"/>
      <c r="HB206" s="799"/>
      <c r="HC206" s="799"/>
      <c r="HD206" s="800"/>
      <c r="HE206" s="821"/>
      <c r="HF206" s="822"/>
      <c r="HG206" s="822"/>
      <c r="HH206" s="822"/>
      <c r="HI206" s="822"/>
      <c r="HJ206" s="822"/>
      <c r="HK206" s="823"/>
      <c r="HL206" s="821"/>
      <c r="HM206" s="822"/>
      <c r="HN206" s="822"/>
      <c r="HO206" s="822"/>
      <c r="HP206" s="822"/>
      <c r="HQ206" s="822"/>
      <c r="HR206" s="823"/>
      <c r="HS206" s="821"/>
      <c r="HT206" s="822"/>
      <c r="HU206" s="822"/>
      <c r="HV206" s="822"/>
      <c r="HW206" s="822"/>
      <c r="HX206" s="822"/>
      <c r="HY206" s="823"/>
      <c r="HZ206" s="798"/>
      <c r="IA206" s="799"/>
      <c r="IB206" s="799"/>
      <c r="IC206" s="799"/>
      <c r="ID206" s="799"/>
      <c r="IE206" s="799"/>
      <c r="IF206" s="800"/>
    </row>
    <row r="207" spans="1:240" ht="16.5" customHeight="1" x14ac:dyDescent="0.3">
      <c r="J207" s="798"/>
      <c r="K207" s="799"/>
      <c r="L207" s="799"/>
      <c r="M207" s="799"/>
      <c r="N207" s="799"/>
      <c r="O207" s="799"/>
      <c r="P207" s="800"/>
      <c r="Q207" s="821"/>
      <c r="R207" s="822"/>
      <c r="S207" s="822"/>
      <c r="T207" s="822"/>
      <c r="U207" s="822"/>
      <c r="V207" s="822"/>
      <c r="W207" s="823"/>
      <c r="X207" s="821"/>
      <c r="Y207" s="822"/>
      <c r="Z207" s="822"/>
      <c r="AA207" s="822"/>
      <c r="AB207" s="822"/>
      <c r="AC207" s="822"/>
      <c r="AD207" s="823"/>
      <c r="AE207" s="821"/>
      <c r="AF207" s="822"/>
      <c r="AG207" s="822"/>
      <c r="AH207" s="822"/>
      <c r="AI207" s="822"/>
      <c r="AJ207" s="822"/>
      <c r="AK207" s="823"/>
      <c r="AL207" s="798"/>
      <c r="AM207" s="799"/>
      <c r="AN207" s="799"/>
      <c r="AO207" s="799"/>
      <c r="AP207" s="799"/>
      <c r="AQ207" s="799"/>
      <c r="AR207" s="800"/>
      <c r="AS207" s="821"/>
      <c r="AT207" s="822"/>
      <c r="AU207" s="822"/>
      <c r="AV207" s="822"/>
      <c r="AW207" s="822"/>
      <c r="AX207" s="822"/>
      <c r="AY207" s="823"/>
      <c r="AZ207" s="821"/>
      <c r="BA207" s="822"/>
      <c r="BB207" s="822"/>
      <c r="BC207" s="822"/>
      <c r="BD207" s="822"/>
      <c r="BE207" s="822"/>
      <c r="BF207" s="823"/>
      <c r="BG207" s="821"/>
      <c r="BH207" s="822"/>
      <c r="BI207" s="822"/>
      <c r="BJ207" s="822"/>
      <c r="BK207" s="822"/>
      <c r="BL207" s="822"/>
      <c r="BM207" s="823"/>
      <c r="BN207" s="821"/>
      <c r="BO207" s="822"/>
      <c r="BP207" s="822"/>
      <c r="BQ207" s="822"/>
      <c r="BR207" s="822"/>
      <c r="BS207" s="822"/>
      <c r="BT207" s="823"/>
      <c r="BU207" s="821"/>
      <c r="BV207" s="822"/>
      <c r="BW207" s="822"/>
      <c r="BX207" s="822"/>
      <c r="BY207" s="822"/>
      <c r="BZ207" s="822"/>
      <c r="CA207" s="823"/>
      <c r="CB207" s="821"/>
      <c r="CC207" s="822"/>
      <c r="CD207" s="822"/>
      <c r="CE207" s="822"/>
      <c r="CF207" s="822"/>
      <c r="CG207" s="822"/>
      <c r="CH207" s="823"/>
      <c r="CI207" s="821"/>
      <c r="CJ207" s="822"/>
      <c r="CK207" s="822"/>
      <c r="CL207" s="822"/>
      <c r="CM207" s="822"/>
      <c r="CN207" s="822"/>
      <c r="CO207" s="823"/>
      <c r="CP207" s="821"/>
      <c r="CQ207" s="822"/>
      <c r="CR207" s="822"/>
      <c r="CS207" s="822"/>
      <c r="CT207" s="822"/>
      <c r="CU207" s="822"/>
      <c r="CV207" s="823"/>
      <c r="CW207" s="821"/>
      <c r="CX207" s="822"/>
      <c r="CY207" s="822"/>
      <c r="CZ207" s="822"/>
      <c r="DA207" s="822"/>
      <c r="DB207" s="822"/>
      <c r="DC207" s="823"/>
      <c r="DD207" s="821"/>
      <c r="DE207" s="822"/>
      <c r="DF207" s="822"/>
      <c r="DG207" s="822"/>
      <c r="DH207" s="822"/>
      <c r="DI207" s="822"/>
      <c r="DJ207" s="823"/>
      <c r="DK207" s="821"/>
      <c r="DL207" s="822"/>
      <c r="DM207" s="822"/>
      <c r="DN207" s="822"/>
      <c r="DO207" s="822"/>
      <c r="DP207" s="822"/>
      <c r="DQ207" s="823"/>
      <c r="DR207" s="798"/>
      <c r="DS207" s="799"/>
      <c r="DT207" s="799"/>
      <c r="DU207" s="799"/>
      <c r="DV207" s="799"/>
      <c r="DW207" s="799"/>
      <c r="DX207" s="800"/>
      <c r="DY207" s="798"/>
      <c r="DZ207" s="799"/>
      <c r="EA207" s="799"/>
      <c r="EB207" s="799"/>
      <c r="EC207" s="799"/>
      <c r="ED207" s="799"/>
      <c r="EE207" s="800"/>
      <c r="EF207" s="821"/>
      <c r="EG207" s="822"/>
      <c r="EH207" s="822"/>
      <c r="EI207" s="822"/>
      <c r="EJ207" s="822"/>
      <c r="EK207" s="822"/>
      <c r="EL207" s="823"/>
      <c r="EM207" s="798"/>
      <c r="EN207" s="799"/>
      <c r="EO207" s="799"/>
      <c r="EP207" s="799"/>
      <c r="EQ207" s="799"/>
      <c r="ER207" s="799"/>
      <c r="ES207" s="800"/>
      <c r="ET207" s="821"/>
      <c r="EU207" s="822"/>
      <c r="EV207" s="822"/>
      <c r="EW207" s="822"/>
      <c r="EX207" s="822"/>
      <c r="EY207" s="822"/>
      <c r="EZ207" s="823"/>
      <c r="FA207" s="821"/>
      <c r="FB207" s="822"/>
      <c r="FC207" s="822"/>
      <c r="FD207" s="822"/>
      <c r="FE207" s="822"/>
      <c r="FF207" s="822"/>
      <c r="FG207" s="823"/>
      <c r="FH207" s="821"/>
      <c r="FI207" s="822"/>
      <c r="FJ207" s="822"/>
      <c r="FK207" s="822"/>
      <c r="FL207" s="822"/>
      <c r="FM207" s="822"/>
      <c r="FN207" s="823"/>
      <c r="FO207" s="821"/>
      <c r="FP207" s="822"/>
      <c r="FQ207" s="822"/>
      <c r="FR207" s="822"/>
      <c r="FS207" s="822"/>
      <c r="FT207" s="822"/>
      <c r="FU207" s="823"/>
      <c r="FV207" s="821"/>
      <c r="FW207" s="822"/>
      <c r="FX207" s="822"/>
      <c r="FY207" s="822"/>
      <c r="FZ207" s="822"/>
      <c r="GA207" s="822"/>
      <c r="GB207" s="823"/>
      <c r="GC207" s="798"/>
      <c r="GD207" s="799"/>
      <c r="GE207" s="799"/>
      <c r="GF207" s="799"/>
      <c r="GG207" s="799"/>
      <c r="GH207" s="799"/>
      <c r="GI207" s="800"/>
      <c r="GJ207" s="821"/>
      <c r="GK207" s="822"/>
      <c r="GL207" s="822"/>
      <c r="GM207" s="822"/>
      <c r="GN207" s="822"/>
      <c r="GO207" s="822"/>
      <c r="GP207" s="823"/>
      <c r="GQ207" s="821"/>
      <c r="GR207" s="822"/>
      <c r="GS207" s="822"/>
      <c r="GT207" s="822"/>
      <c r="GU207" s="822"/>
      <c r="GV207" s="822"/>
      <c r="GW207" s="823"/>
      <c r="GX207" s="798"/>
      <c r="GY207" s="799"/>
      <c r="GZ207" s="799"/>
      <c r="HA207" s="799"/>
      <c r="HB207" s="799"/>
      <c r="HC207" s="799"/>
      <c r="HD207" s="800"/>
      <c r="HE207" s="821"/>
      <c r="HF207" s="822"/>
      <c r="HG207" s="822"/>
      <c r="HH207" s="822"/>
      <c r="HI207" s="822"/>
      <c r="HJ207" s="822"/>
      <c r="HK207" s="823"/>
      <c r="HL207" s="821"/>
      <c r="HM207" s="822"/>
      <c r="HN207" s="822"/>
      <c r="HO207" s="822"/>
      <c r="HP207" s="822"/>
      <c r="HQ207" s="822"/>
      <c r="HR207" s="823"/>
      <c r="HS207" s="821"/>
      <c r="HT207" s="822"/>
      <c r="HU207" s="822"/>
      <c r="HV207" s="822"/>
      <c r="HW207" s="822"/>
      <c r="HX207" s="822"/>
      <c r="HY207" s="823"/>
      <c r="HZ207" s="798"/>
      <c r="IA207" s="799"/>
      <c r="IB207" s="799"/>
      <c r="IC207" s="799"/>
      <c r="ID207" s="799"/>
      <c r="IE207" s="799"/>
      <c r="IF207" s="800"/>
    </row>
    <row r="208" spans="1:240" ht="16.5" customHeight="1" x14ac:dyDescent="0.3">
      <c r="J208" s="798"/>
      <c r="K208" s="799"/>
      <c r="L208" s="799"/>
      <c r="M208" s="799"/>
      <c r="N208" s="799"/>
      <c r="O208" s="799"/>
      <c r="P208" s="800"/>
      <c r="Q208" s="821"/>
      <c r="R208" s="822"/>
      <c r="S208" s="822"/>
      <c r="T208" s="822"/>
      <c r="U208" s="822"/>
      <c r="V208" s="822"/>
      <c r="W208" s="823"/>
      <c r="X208" s="821"/>
      <c r="Y208" s="822"/>
      <c r="Z208" s="822"/>
      <c r="AA208" s="822"/>
      <c r="AB208" s="822"/>
      <c r="AC208" s="822"/>
      <c r="AD208" s="823"/>
      <c r="AE208" s="821"/>
      <c r="AF208" s="822"/>
      <c r="AG208" s="822"/>
      <c r="AH208" s="822"/>
      <c r="AI208" s="822"/>
      <c r="AJ208" s="822"/>
      <c r="AK208" s="823"/>
      <c r="AL208" s="798"/>
      <c r="AM208" s="799"/>
      <c r="AN208" s="799"/>
      <c r="AO208" s="799"/>
      <c r="AP208" s="799"/>
      <c r="AQ208" s="799"/>
      <c r="AR208" s="800"/>
      <c r="AS208" s="821"/>
      <c r="AT208" s="822"/>
      <c r="AU208" s="822"/>
      <c r="AV208" s="822"/>
      <c r="AW208" s="822"/>
      <c r="AX208" s="822"/>
      <c r="AY208" s="823"/>
      <c r="AZ208" s="821"/>
      <c r="BA208" s="822"/>
      <c r="BB208" s="822"/>
      <c r="BC208" s="822"/>
      <c r="BD208" s="822"/>
      <c r="BE208" s="822"/>
      <c r="BF208" s="823"/>
      <c r="BG208" s="821"/>
      <c r="BH208" s="822"/>
      <c r="BI208" s="822"/>
      <c r="BJ208" s="822"/>
      <c r="BK208" s="822"/>
      <c r="BL208" s="822"/>
      <c r="BM208" s="823"/>
      <c r="BN208" s="821"/>
      <c r="BO208" s="822"/>
      <c r="BP208" s="822"/>
      <c r="BQ208" s="822"/>
      <c r="BR208" s="822"/>
      <c r="BS208" s="822"/>
      <c r="BT208" s="823"/>
      <c r="BU208" s="821"/>
      <c r="BV208" s="822"/>
      <c r="BW208" s="822"/>
      <c r="BX208" s="822"/>
      <c r="BY208" s="822"/>
      <c r="BZ208" s="822"/>
      <c r="CA208" s="823"/>
      <c r="CB208" s="821"/>
      <c r="CC208" s="822"/>
      <c r="CD208" s="822"/>
      <c r="CE208" s="822"/>
      <c r="CF208" s="822"/>
      <c r="CG208" s="822"/>
      <c r="CH208" s="823"/>
      <c r="CI208" s="821"/>
      <c r="CJ208" s="822"/>
      <c r="CK208" s="822"/>
      <c r="CL208" s="822"/>
      <c r="CM208" s="822"/>
      <c r="CN208" s="822"/>
      <c r="CO208" s="823"/>
      <c r="CP208" s="821"/>
      <c r="CQ208" s="822"/>
      <c r="CR208" s="822"/>
      <c r="CS208" s="822"/>
      <c r="CT208" s="822"/>
      <c r="CU208" s="822"/>
      <c r="CV208" s="823"/>
      <c r="CW208" s="821"/>
      <c r="CX208" s="822"/>
      <c r="CY208" s="822"/>
      <c r="CZ208" s="822"/>
      <c r="DA208" s="822"/>
      <c r="DB208" s="822"/>
      <c r="DC208" s="823"/>
      <c r="DD208" s="821"/>
      <c r="DE208" s="822"/>
      <c r="DF208" s="822"/>
      <c r="DG208" s="822"/>
      <c r="DH208" s="822"/>
      <c r="DI208" s="822"/>
      <c r="DJ208" s="823"/>
      <c r="DK208" s="821"/>
      <c r="DL208" s="822"/>
      <c r="DM208" s="822"/>
      <c r="DN208" s="822"/>
      <c r="DO208" s="822"/>
      <c r="DP208" s="822"/>
      <c r="DQ208" s="823"/>
      <c r="DR208" s="798"/>
      <c r="DS208" s="799"/>
      <c r="DT208" s="799"/>
      <c r="DU208" s="799"/>
      <c r="DV208" s="799"/>
      <c r="DW208" s="799"/>
      <c r="DX208" s="800"/>
      <c r="DY208" s="798"/>
      <c r="DZ208" s="799"/>
      <c r="EA208" s="799"/>
      <c r="EB208" s="799"/>
      <c r="EC208" s="799"/>
      <c r="ED208" s="799"/>
      <c r="EE208" s="800"/>
      <c r="EF208" s="821"/>
      <c r="EG208" s="822"/>
      <c r="EH208" s="822"/>
      <c r="EI208" s="822"/>
      <c r="EJ208" s="822"/>
      <c r="EK208" s="822"/>
      <c r="EL208" s="823"/>
      <c r="EM208" s="798"/>
      <c r="EN208" s="799"/>
      <c r="EO208" s="799"/>
      <c r="EP208" s="799"/>
      <c r="EQ208" s="799"/>
      <c r="ER208" s="799"/>
      <c r="ES208" s="800"/>
      <c r="ET208" s="821"/>
      <c r="EU208" s="822"/>
      <c r="EV208" s="822"/>
      <c r="EW208" s="822"/>
      <c r="EX208" s="822"/>
      <c r="EY208" s="822"/>
      <c r="EZ208" s="823"/>
      <c r="FA208" s="821"/>
      <c r="FB208" s="822"/>
      <c r="FC208" s="822"/>
      <c r="FD208" s="822"/>
      <c r="FE208" s="822"/>
      <c r="FF208" s="822"/>
      <c r="FG208" s="823"/>
      <c r="FH208" s="821"/>
      <c r="FI208" s="822"/>
      <c r="FJ208" s="822"/>
      <c r="FK208" s="822"/>
      <c r="FL208" s="822"/>
      <c r="FM208" s="822"/>
      <c r="FN208" s="823"/>
      <c r="FO208" s="821"/>
      <c r="FP208" s="822"/>
      <c r="FQ208" s="822"/>
      <c r="FR208" s="822"/>
      <c r="FS208" s="822"/>
      <c r="FT208" s="822"/>
      <c r="FU208" s="823"/>
      <c r="FV208" s="821"/>
      <c r="FW208" s="822"/>
      <c r="FX208" s="822"/>
      <c r="FY208" s="822"/>
      <c r="FZ208" s="822"/>
      <c r="GA208" s="822"/>
      <c r="GB208" s="823"/>
      <c r="GC208" s="798"/>
      <c r="GD208" s="799"/>
      <c r="GE208" s="799"/>
      <c r="GF208" s="799"/>
      <c r="GG208" s="799"/>
      <c r="GH208" s="799"/>
      <c r="GI208" s="800"/>
      <c r="GJ208" s="821"/>
      <c r="GK208" s="822"/>
      <c r="GL208" s="822"/>
      <c r="GM208" s="822"/>
      <c r="GN208" s="822"/>
      <c r="GO208" s="822"/>
      <c r="GP208" s="823"/>
      <c r="GQ208" s="821"/>
      <c r="GR208" s="822"/>
      <c r="GS208" s="822"/>
      <c r="GT208" s="822"/>
      <c r="GU208" s="822"/>
      <c r="GV208" s="822"/>
      <c r="GW208" s="823"/>
      <c r="GX208" s="798"/>
      <c r="GY208" s="799"/>
      <c r="GZ208" s="799"/>
      <c r="HA208" s="799"/>
      <c r="HB208" s="799"/>
      <c r="HC208" s="799"/>
      <c r="HD208" s="800"/>
      <c r="HE208" s="821"/>
      <c r="HF208" s="822"/>
      <c r="HG208" s="822"/>
      <c r="HH208" s="822"/>
      <c r="HI208" s="822"/>
      <c r="HJ208" s="822"/>
      <c r="HK208" s="823"/>
      <c r="HL208" s="821"/>
      <c r="HM208" s="822"/>
      <c r="HN208" s="822"/>
      <c r="HO208" s="822"/>
      <c r="HP208" s="822"/>
      <c r="HQ208" s="822"/>
      <c r="HR208" s="823"/>
      <c r="HS208" s="821"/>
      <c r="HT208" s="822"/>
      <c r="HU208" s="822"/>
      <c r="HV208" s="822"/>
      <c r="HW208" s="822"/>
      <c r="HX208" s="822"/>
      <c r="HY208" s="823"/>
      <c r="HZ208" s="798"/>
      <c r="IA208" s="799"/>
      <c r="IB208" s="799"/>
      <c r="IC208" s="799"/>
      <c r="ID208" s="799"/>
      <c r="IE208" s="799"/>
      <c r="IF208" s="800"/>
    </row>
    <row r="209" spans="10:240" ht="16.5" customHeight="1" x14ac:dyDescent="0.3">
      <c r="J209" s="798"/>
      <c r="K209" s="799"/>
      <c r="L209" s="799"/>
      <c r="M209" s="799"/>
      <c r="N209" s="799"/>
      <c r="O209" s="799"/>
      <c r="P209" s="800"/>
      <c r="Q209" s="821"/>
      <c r="R209" s="822"/>
      <c r="S209" s="822"/>
      <c r="T209" s="822"/>
      <c r="U209" s="822"/>
      <c r="V209" s="822"/>
      <c r="W209" s="823"/>
      <c r="X209" s="821"/>
      <c r="Y209" s="822"/>
      <c r="Z209" s="822"/>
      <c r="AA209" s="822"/>
      <c r="AB209" s="822"/>
      <c r="AC209" s="822"/>
      <c r="AD209" s="823"/>
      <c r="AE209" s="821"/>
      <c r="AF209" s="822"/>
      <c r="AG209" s="822"/>
      <c r="AH209" s="822"/>
      <c r="AI209" s="822"/>
      <c r="AJ209" s="822"/>
      <c r="AK209" s="823"/>
      <c r="AL209" s="798"/>
      <c r="AM209" s="799"/>
      <c r="AN209" s="799"/>
      <c r="AO209" s="799"/>
      <c r="AP209" s="799"/>
      <c r="AQ209" s="799"/>
      <c r="AR209" s="800"/>
      <c r="AS209" s="821"/>
      <c r="AT209" s="822"/>
      <c r="AU209" s="822"/>
      <c r="AV209" s="822"/>
      <c r="AW209" s="822"/>
      <c r="AX209" s="822"/>
      <c r="AY209" s="823"/>
      <c r="AZ209" s="821"/>
      <c r="BA209" s="822"/>
      <c r="BB209" s="822"/>
      <c r="BC209" s="822"/>
      <c r="BD209" s="822"/>
      <c r="BE209" s="822"/>
      <c r="BF209" s="823"/>
      <c r="BG209" s="821"/>
      <c r="BH209" s="822"/>
      <c r="BI209" s="822"/>
      <c r="BJ209" s="822"/>
      <c r="BK209" s="822"/>
      <c r="BL209" s="822"/>
      <c r="BM209" s="823"/>
      <c r="BN209" s="821"/>
      <c r="BO209" s="822"/>
      <c r="BP209" s="822"/>
      <c r="BQ209" s="822"/>
      <c r="BR209" s="822"/>
      <c r="BS209" s="822"/>
      <c r="BT209" s="823"/>
      <c r="BU209" s="821"/>
      <c r="BV209" s="822"/>
      <c r="BW209" s="822"/>
      <c r="BX209" s="822"/>
      <c r="BY209" s="822"/>
      <c r="BZ209" s="822"/>
      <c r="CA209" s="823"/>
      <c r="CB209" s="821"/>
      <c r="CC209" s="822"/>
      <c r="CD209" s="822"/>
      <c r="CE209" s="822"/>
      <c r="CF209" s="822"/>
      <c r="CG209" s="822"/>
      <c r="CH209" s="823"/>
      <c r="CI209" s="821"/>
      <c r="CJ209" s="822"/>
      <c r="CK209" s="822"/>
      <c r="CL209" s="822"/>
      <c r="CM209" s="822"/>
      <c r="CN209" s="822"/>
      <c r="CO209" s="823"/>
      <c r="CP209" s="821"/>
      <c r="CQ209" s="822"/>
      <c r="CR209" s="822"/>
      <c r="CS209" s="822"/>
      <c r="CT209" s="822"/>
      <c r="CU209" s="822"/>
      <c r="CV209" s="823"/>
      <c r="CW209" s="821"/>
      <c r="CX209" s="822"/>
      <c r="CY209" s="822"/>
      <c r="CZ209" s="822"/>
      <c r="DA209" s="822"/>
      <c r="DB209" s="822"/>
      <c r="DC209" s="823"/>
      <c r="DD209" s="821"/>
      <c r="DE209" s="822"/>
      <c r="DF209" s="822"/>
      <c r="DG209" s="822"/>
      <c r="DH209" s="822"/>
      <c r="DI209" s="822"/>
      <c r="DJ209" s="823"/>
      <c r="DK209" s="821"/>
      <c r="DL209" s="822"/>
      <c r="DM209" s="822"/>
      <c r="DN209" s="822"/>
      <c r="DO209" s="822"/>
      <c r="DP209" s="822"/>
      <c r="DQ209" s="823"/>
      <c r="DR209" s="798"/>
      <c r="DS209" s="799"/>
      <c r="DT209" s="799"/>
      <c r="DU209" s="799"/>
      <c r="DV209" s="799"/>
      <c r="DW209" s="799"/>
      <c r="DX209" s="800"/>
      <c r="DY209" s="798"/>
      <c r="DZ209" s="799"/>
      <c r="EA209" s="799"/>
      <c r="EB209" s="799"/>
      <c r="EC209" s="799"/>
      <c r="ED209" s="799"/>
      <c r="EE209" s="800"/>
      <c r="EF209" s="821"/>
      <c r="EG209" s="822"/>
      <c r="EH209" s="822"/>
      <c r="EI209" s="822"/>
      <c r="EJ209" s="822"/>
      <c r="EK209" s="822"/>
      <c r="EL209" s="823"/>
      <c r="EM209" s="798"/>
      <c r="EN209" s="799"/>
      <c r="EO209" s="799"/>
      <c r="EP209" s="799"/>
      <c r="EQ209" s="799"/>
      <c r="ER209" s="799"/>
      <c r="ES209" s="800"/>
      <c r="ET209" s="821"/>
      <c r="EU209" s="822"/>
      <c r="EV209" s="822"/>
      <c r="EW209" s="822"/>
      <c r="EX209" s="822"/>
      <c r="EY209" s="822"/>
      <c r="EZ209" s="823"/>
      <c r="FA209" s="821"/>
      <c r="FB209" s="822"/>
      <c r="FC209" s="822"/>
      <c r="FD209" s="822"/>
      <c r="FE209" s="822"/>
      <c r="FF209" s="822"/>
      <c r="FG209" s="823"/>
      <c r="FH209" s="821"/>
      <c r="FI209" s="822"/>
      <c r="FJ209" s="822"/>
      <c r="FK209" s="822"/>
      <c r="FL209" s="822"/>
      <c r="FM209" s="822"/>
      <c r="FN209" s="823"/>
      <c r="FO209" s="821"/>
      <c r="FP209" s="822"/>
      <c r="FQ209" s="822"/>
      <c r="FR209" s="822"/>
      <c r="FS209" s="822"/>
      <c r="FT209" s="822"/>
      <c r="FU209" s="823"/>
      <c r="FV209" s="821"/>
      <c r="FW209" s="822"/>
      <c r="FX209" s="822"/>
      <c r="FY209" s="822"/>
      <c r="FZ209" s="822"/>
      <c r="GA209" s="822"/>
      <c r="GB209" s="823"/>
      <c r="GC209" s="798"/>
      <c r="GD209" s="799"/>
      <c r="GE209" s="799"/>
      <c r="GF209" s="799"/>
      <c r="GG209" s="799"/>
      <c r="GH209" s="799"/>
      <c r="GI209" s="800"/>
      <c r="GJ209" s="821"/>
      <c r="GK209" s="822"/>
      <c r="GL209" s="822"/>
      <c r="GM209" s="822"/>
      <c r="GN209" s="822"/>
      <c r="GO209" s="822"/>
      <c r="GP209" s="823"/>
      <c r="GQ209" s="821"/>
      <c r="GR209" s="822"/>
      <c r="GS209" s="822"/>
      <c r="GT209" s="822"/>
      <c r="GU209" s="822"/>
      <c r="GV209" s="822"/>
      <c r="GW209" s="823"/>
      <c r="GX209" s="798"/>
      <c r="GY209" s="799"/>
      <c r="GZ209" s="799"/>
      <c r="HA209" s="799"/>
      <c r="HB209" s="799"/>
      <c r="HC209" s="799"/>
      <c r="HD209" s="800"/>
      <c r="HE209" s="821"/>
      <c r="HF209" s="822"/>
      <c r="HG209" s="822"/>
      <c r="HH209" s="822"/>
      <c r="HI209" s="822"/>
      <c r="HJ209" s="822"/>
      <c r="HK209" s="823"/>
      <c r="HL209" s="821"/>
      <c r="HM209" s="822"/>
      <c r="HN209" s="822"/>
      <c r="HO209" s="822"/>
      <c r="HP209" s="822"/>
      <c r="HQ209" s="822"/>
      <c r="HR209" s="823"/>
      <c r="HS209" s="821"/>
      <c r="HT209" s="822"/>
      <c r="HU209" s="822"/>
      <c r="HV209" s="822"/>
      <c r="HW209" s="822"/>
      <c r="HX209" s="822"/>
      <c r="HY209" s="823"/>
      <c r="HZ209" s="798"/>
      <c r="IA209" s="799"/>
      <c r="IB209" s="799"/>
      <c r="IC209" s="799"/>
      <c r="ID209" s="799"/>
      <c r="IE209" s="799"/>
      <c r="IF209" s="800"/>
    </row>
    <row r="210" spans="10:240" ht="17.25" customHeight="1" thickBot="1" x14ac:dyDescent="0.35">
      <c r="J210" s="801"/>
      <c r="K210" s="802"/>
      <c r="L210" s="802"/>
      <c r="M210" s="802"/>
      <c r="N210" s="802"/>
      <c r="O210" s="802"/>
      <c r="P210" s="803"/>
      <c r="Q210" s="824"/>
      <c r="R210" s="825"/>
      <c r="S210" s="825"/>
      <c r="T210" s="825"/>
      <c r="U210" s="825"/>
      <c r="V210" s="825"/>
      <c r="W210" s="826"/>
      <c r="X210" s="824"/>
      <c r="Y210" s="825"/>
      <c r="Z210" s="825"/>
      <c r="AA210" s="825"/>
      <c r="AB210" s="825"/>
      <c r="AC210" s="825"/>
      <c r="AD210" s="826"/>
      <c r="AE210" s="824"/>
      <c r="AF210" s="825"/>
      <c r="AG210" s="825"/>
      <c r="AH210" s="825"/>
      <c r="AI210" s="825"/>
      <c r="AJ210" s="825"/>
      <c r="AK210" s="826"/>
      <c r="AL210" s="801"/>
      <c r="AM210" s="802"/>
      <c r="AN210" s="802"/>
      <c r="AO210" s="802"/>
      <c r="AP210" s="802"/>
      <c r="AQ210" s="802"/>
      <c r="AR210" s="803"/>
      <c r="AS210" s="824"/>
      <c r="AT210" s="825"/>
      <c r="AU210" s="825"/>
      <c r="AV210" s="825"/>
      <c r="AW210" s="825"/>
      <c r="AX210" s="825"/>
      <c r="AY210" s="826"/>
      <c r="AZ210" s="824"/>
      <c r="BA210" s="825"/>
      <c r="BB210" s="825"/>
      <c r="BC210" s="825"/>
      <c r="BD210" s="825"/>
      <c r="BE210" s="825"/>
      <c r="BF210" s="826"/>
      <c r="BG210" s="824"/>
      <c r="BH210" s="825"/>
      <c r="BI210" s="825"/>
      <c r="BJ210" s="825"/>
      <c r="BK210" s="825"/>
      <c r="BL210" s="825"/>
      <c r="BM210" s="826"/>
      <c r="BN210" s="824"/>
      <c r="BO210" s="825"/>
      <c r="BP210" s="825"/>
      <c r="BQ210" s="825"/>
      <c r="BR210" s="825"/>
      <c r="BS210" s="825"/>
      <c r="BT210" s="826"/>
      <c r="BU210" s="824"/>
      <c r="BV210" s="825"/>
      <c r="BW210" s="825"/>
      <c r="BX210" s="825"/>
      <c r="BY210" s="825"/>
      <c r="BZ210" s="825"/>
      <c r="CA210" s="826"/>
      <c r="CB210" s="824"/>
      <c r="CC210" s="825"/>
      <c r="CD210" s="825"/>
      <c r="CE210" s="825"/>
      <c r="CF210" s="825"/>
      <c r="CG210" s="825"/>
      <c r="CH210" s="826"/>
      <c r="CI210" s="824"/>
      <c r="CJ210" s="825"/>
      <c r="CK210" s="825"/>
      <c r="CL210" s="825"/>
      <c r="CM210" s="825"/>
      <c r="CN210" s="825"/>
      <c r="CO210" s="826"/>
      <c r="CP210" s="824"/>
      <c r="CQ210" s="825"/>
      <c r="CR210" s="825"/>
      <c r="CS210" s="825"/>
      <c r="CT210" s="825"/>
      <c r="CU210" s="825"/>
      <c r="CV210" s="826"/>
      <c r="CW210" s="824"/>
      <c r="CX210" s="825"/>
      <c r="CY210" s="825"/>
      <c r="CZ210" s="825"/>
      <c r="DA210" s="825"/>
      <c r="DB210" s="825"/>
      <c r="DC210" s="826"/>
      <c r="DD210" s="824"/>
      <c r="DE210" s="825"/>
      <c r="DF210" s="825"/>
      <c r="DG210" s="825"/>
      <c r="DH210" s="825"/>
      <c r="DI210" s="825"/>
      <c r="DJ210" s="826"/>
      <c r="DK210" s="824"/>
      <c r="DL210" s="825"/>
      <c r="DM210" s="825"/>
      <c r="DN210" s="825"/>
      <c r="DO210" s="825"/>
      <c r="DP210" s="825"/>
      <c r="DQ210" s="826"/>
      <c r="DR210" s="801"/>
      <c r="DS210" s="802"/>
      <c r="DT210" s="802"/>
      <c r="DU210" s="802"/>
      <c r="DV210" s="802"/>
      <c r="DW210" s="802"/>
      <c r="DX210" s="803"/>
      <c r="DY210" s="801"/>
      <c r="DZ210" s="802"/>
      <c r="EA210" s="802"/>
      <c r="EB210" s="802"/>
      <c r="EC210" s="802"/>
      <c r="ED210" s="802"/>
      <c r="EE210" s="803"/>
      <c r="EF210" s="824"/>
      <c r="EG210" s="825"/>
      <c r="EH210" s="825"/>
      <c r="EI210" s="825"/>
      <c r="EJ210" s="825"/>
      <c r="EK210" s="825"/>
      <c r="EL210" s="826"/>
      <c r="EM210" s="801"/>
      <c r="EN210" s="802"/>
      <c r="EO210" s="802"/>
      <c r="EP210" s="802"/>
      <c r="EQ210" s="802"/>
      <c r="ER210" s="802"/>
      <c r="ES210" s="803"/>
      <c r="ET210" s="824"/>
      <c r="EU210" s="825"/>
      <c r="EV210" s="825"/>
      <c r="EW210" s="825"/>
      <c r="EX210" s="825"/>
      <c r="EY210" s="825"/>
      <c r="EZ210" s="826"/>
      <c r="FA210" s="824"/>
      <c r="FB210" s="825"/>
      <c r="FC210" s="825"/>
      <c r="FD210" s="825"/>
      <c r="FE210" s="825"/>
      <c r="FF210" s="825"/>
      <c r="FG210" s="826"/>
      <c r="FH210" s="824"/>
      <c r="FI210" s="825"/>
      <c r="FJ210" s="825"/>
      <c r="FK210" s="825"/>
      <c r="FL210" s="825"/>
      <c r="FM210" s="825"/>
      <c r="FN210" s="826"/>
      <c r="FO210" s="824"/>
      <c r="FP210" s="825"/>
      <c r="FQ210" s="825"/>
      <c r="FR210" s="825"/>
      <c r="FS210" s="825"/>
      <c r="FT210" s="825"/>
      <c r="FU210" s="826"/>
      <c r="FV210" s="824"/>
      <c r="FW210" s="825"/>
      <c r="FX210" s="825"/>
      <c r="FY210" s="825"/>
      <c r="FZ210" s="825"/>
      <c r="GA210" s="825"/>
      <c r="GB210" s="826"/>
      <c r="GC210" s="801"/>
      <c r="GD210" s="802"/>
      <c r="GE210" s="802"/>
      <c r="GF210" s="802"/>
      <c r="GG210" s="802"/>
      <c r="GH210" s="802"/>
      <c r="GI210" s="803"/>
      <c r="GJ210" s="824"/>
      <c r="GK210" s="825"/>
      <c r="GL210" s="825"/>
      <c r="GM210" s="825"/>
      <c r="GN210" s="825"/>
      <c r="GO210" s="825"/>
      <c r="GP210" s="826"/>
      <c r="GQ210" s="824"/>
      <c r="GR210" s="825"/>
      <c r="GS210" s="825"/>
      <c r="GT210" s="825"/>
      <c r="GU210" s="825"/>
      <c r="GV210" s="825"/>
      <c r="GW210" s="826"/>
      <c r="GX210" s="801"/>
      <c r="GY210" s="802"/>
      <c r="GZ210" s="802"/>
      <c r="HA210" s="802"/>
      <c r="HB210" s="802"/>
      <c r="HC210" s="802"/>
      <c r="HD210" s="803"/>
      <c r="HE210" s="824"/>
      <c r="HF210" s="825"/>
      <c r="HG210" s="825"/>
      <c r="HH210" s="825"/>
      <c r="HI210" s="825"/>
      <c r="HJ210" s="825"/>
      <c r="HK210" s="826"/>
      <c r="HL210" s="824"/>
      <c r="HM210" s="825"/>
      <c r="HN210" s="825"/>
      <c r="HO210" s="825"/>
      <c r="HP210" s="825"/>
      <c r="HQ210" s="825"/>
      <c r="HR210" s="826"/>
      <c r="HS210" s="824"/>
      <c r="HT210" s="825"/>
      <c r="HU210" s="825"/>
      <c r="HV210" s="825"/>
      <c r="HW210" s="825"/>
      <c r="HX210" s="825"/>
      <c r="HY210" s="826"/>
      <c r="HZ210" s="801"/>
      <c r="IA210" s="802"/>
      <c r="IB210" s="802"/>
      <c r="IC210" s="802"/>
      <c r="ID210" s="802"/>
      <c r="IE210" s="802"/>
      <c r="IF210" s="803"/>
    </row>
  </sheetData>
  <mergeCells count="1128">
    <mergeCell ref="B2:H2"/>
    <mergeCell ref="B3:H4"/>
    <mergeCell ref="J4:P4"/>
    <mergeCell ref="GX4:HD4"/>
    <mergeCell ref="HE4:HK4"/>
    <mergeCell ref="HL4:HR4"/>
    <mergeCell ref="HS4:HY4"/>
    <mergeCell ref="B5:H5"/>
    <mergeCell ref="J5:P5"/>
    <mergeCell ref="Q5:W5"/>
    <mergeCell ref="X5:AD5"/>
    <mergeCell ref="AE5:AK5"/>
    <mergeCell ref="FH4:FN4"/>
    <mergeCell ref="FO4:FU4"/>
    <mergeCell ref="FV4:GB4"/>
    <mergeCell ref="GC4:GI4"/>
    <mergeCell ref="GJ4:GP4"/>
    <mergeCell ref="GQ4:GW4"/>
    <mergeCell ref="DR4:DX4"/>
    <mergeCell ref="DY4:EE4"/>
    <mergeCell ref="EF4:EL4"/>
    <mergeCell ref="EM4:ES4"/>
    <mergeCell ref="ET4:EZ4"/>
    <mergeCell ref="FA4:FG4"/>
    <mergeCell ref="CB4:CH4"/>
    <mergeCell ref="CI4:CO4"/>
    <mergeCell ref="CP4:CV4"/>
    <mergeCell ref="CW4:DC4"/>
    <mergeCell ref="DD4:DJ4"/>
    <mergeCell ref="DK4:DQ4"/>
    <mergeCell ref="AL4:AR4"/>
    <mergeCell ref="AS4:AY4"/>
    <mergeCell ref="AZ4:BF4"/>
    <mergeCell ref="BG4:BM4"/>
    <mergeCell ref="GX5:HD5"/>
    <mergeCell ref="HE5:HK5"/>
    <mergeCell ref="HL5:HR5"/>
    <mergeCell ref="HS5:HY5"/>
    <mergeCell ref="B6:B7"/>
    <mergeCell ref="C6:C7"/>
    <mergeCell ref="D6:D7"/>
    <mergeCell ref="E6:E7"/>
    <mergeCell ref="F6:F7"/>
    <mergeCell ref="FH5:FN5"/>
    <mergeCell ref="FO5:FU5"/>
    <mergeCell ref="FV5:GB5"/>
    <mergeCell ref="GC5:GI5"/>
    <mergeCell ref="GJ5:GP5"/>
    <mergeCell ref="GQ5:GW5"/>
    <mergeCell ref="DR5:DX5"/>
    <mergeCell ref="DY5:EE5"/>
    <mergeCell ref="EF5:EL5"/>
    <mergeCell ref="EM5:ES5"/>
    <mergeCell ref="ET5:EZ5"/>
    <mergeCell ref="FA5:FG5"/>
    <mergeCell ref="CB5:CH5"/>
    <mergeCell ref="CI5:CO5"/>
    <mergeCell ref="CP5:CV5"/>
    <mergeCell ref="CW5:DC5"/>
    <mergeCell ref="DD5:DJ5"/>
    <mergeCell ref="DK5:DQ5"/>
    <mergeCell ref="AL5:AR5"/>
    <mergeCell ref="AS5:AY5"/>
    <mergeCell ref="AZ5:BF5"/>
    <mergeCell ref="BG5:BM5"/>
    <mergeCell ref="AJ6:AJ7"/>
    <mergeCell ref="AK6:AK7"/>
    <mergeCell ref="AC6:AC7"/>
    <mergeCell ref="AD6:AD7"/>
    <mergeCell ref="AE6:AE7"/>
    <mergeCell ref="AF6:AF7"/>
    <mergeCell ref="AG6:AG7"/>
    <mergeCell ref="AH6:AI7"/>
    <mergeCell ref="V6:V7"/>
    <mergeCell ref="W6:W7"/>
    <mergeCell ref="O6:O7"/>
    <mergeCell ref="P6:P7"/>
    <mergeCell ref="G6:G7"/>
    <mergeCell ref="H6:H7"/>
    <mergeCell ref="J6:J7"/>
    <mergeCell ref="K6:K7"/>
    <mergeCell ref="L6:L7"/>
    <mergeCell ref="M6:N7"/>
    <mergeCell ref="BL6:BL7"/>
    <mergeCell ref="BM6:BM7"/>
    <mergeCell ref="BE6:BE7"/>
    <mergeCell ref="BF6:BF7"/>
    <mergeCell ref="BG6:BG7"/>
    <mergeCell ref="BH6:BH7"/>
    <mergeCell ref="BI6:BI7"/>
    <mergeCell ref="BJ6:BK7"/>
    <mergeCell ref="AX6:AX7"/>
    <mergeCell ref="AY6:AY7"/>
    <mergeCell ref="AZ6:AZ7"/>
    <mergeCell ref="BA6:BA7"/>
    <mergeCell ref="BB6:BB7"/>
    <mergeCell ref="BC6:BD7"/>
    <mergeCell ref="AQ6:AQ7"/>
    <mergeCell ref="AR6:AR7"/>
    <mergeCell ref="AS6:AS7"/>
    <mergeCell ref="AT6:AT7"/>
    <mergeCell ref="AU6:AU7"/>
    <mergeCell ref="AV6:AW7"/>
    <mergeCell ref="CG6:CG7"/>
    <mergeCell ref="CH6:CH7"/>
    <mergeCell ref="CI6:CI7"/>
    <mergeCell ref="CJ6:CJ7"/>
    <mergeCell ref="CK6:CK7"/>
    <mergeCell ref="CL6:CM7"/>
    <mergeCell ref="BZ6:BZ7"/>
    <mergeCell ref="CA6:CA7"/>
    <mergeCell ref="CB6:CB7"/>
    <mergeCell ref="CC6:CC7"/>
    <mergeCell ref="CD6:CD7"/>
    <mergeCell ref="CE6:CF7"/>
    <mergeCell ref="BS6:BS7"/>
    <mergeCell ref="BT6:BT7"/>
    <mergeCell ref="BU6:BU7"/>
    <mergeCell ref="BV6:BV7"/>
    <mergeCell ref="BW6:BW7"/>
    <mergeCell ref="BX6:BY7"/>
    <mergeCell ref="DB6:DB7"/>
    <mergeCell ref="DC6:DC7"/>
    <mergeCell ref="DD6:DD7"/>
    <mergeCell ref="DE6:DE7"/>
    <mergeCell ref="DF6:DF7"/>
    <mergeCell ref="DG6:DH7"/>
    <mergeCell ref="CU6:CU7"/>
    <mergeCell ref="CV6:CV7"/>
    <mergeCell ref="CW6:CW7"/>
    <mergeCell ref="CX6:CX7"/>
    <mergeCell ref="CY6:CY7"/>
    <mergeCell ref="CZ6:DA7"/>
    <mergeCell ref="CN6:CN7"/>
    <mergeCell ref="CO6:CO7"/>
    <mergeCell ref="CP6:CP7"/>
    <mergeCell ref="CQ6:CQ7"/>
    <mergeCell ref="CR6:CR7"/>
    <mergeCell ref="CS6:CT7"/>
    <mergeCell ref="ED6:ED7"/>
    <mergeCell ref="EE6:EE7"/>
    <mergeCell ref="EF6:EF7"/>
    <mergeCell ref="EG6:EG7"/>
    <mergeCell ref="EH6:EH7"/>
    <mergeCell ref="EI6:EJ7"/>
    <mergeCell ref="DW6:DW7"/>
    <mergeCell ref="DX6:DX7"/>
    <mergeCell ref="DY6:DY7"/>
    <mergeCell ref="DZ6:DZ7"/>
    <mergeCell ref="EA6:EA7"/>
    <mergeCell ref="EB6:EC7"/>
    <mergeCell ref="DP6:DP7"/>
    <mergeCell ref="DQ6:DQ7"/>
    <mergeCell ref="DI6:DI7"/>
    <mergeCell ref="DJ6:DJ7"/>
    <mergeCell ref="DK6:DK7"/>
    <mergeCell ref="DL6:DL7"/>
    <mergeCell ref="DM6:DM7"/>
    <mergeCell ref="DN6:DO7"/>
    <mergeCell ref="DR6:DR7"/>
    <mergeCell ref="DS6:DS7"/>
    <mergeCell ref="DT6:DT7"/>
    <mergeCell ref="DU6:DV7"/>
    <mergeCell ref="EY6:EY7"/>
    <mergeCell ref="EZ6:EZ7"/>
    <mergeCell ref="FA6:FA7"/>
    <mergeCell ref="FB6:FB7"/>
    <mergeCell ref="FC6:FC7"/>
    <mergeCell ref="FD6:FE7"/>
    <mergeCell ref="ER6:ER7"/>
    <mergeCell ref="ES6:ES7"/>
    <mergeCell ref="ET6:ET7"/>
    <mergeCell ref="EU6:EU7"/>
    <mergeCell ref="EV6:EV7"/>
    <mergeCell ref="EW6:EX7"/>
    <mergeCell ref="EK6:EK7"/>
    <mergeCell ref="EL6:EL7"/>
    <mergeCell ref="EM6:EM7"/>
    <mergeCell ref="EN6:EN7"/>
    <mergeCell ref="EO6:EO7"/>
    <mergeCell ref="EP6:EQ7"/>
    <mergeCell ref="FT6:FT7"/>
    <mergeCell ref="FU6:FU7"/>
    <mergeCell ref="FV6:FV7"/>
    <mergeCell ref="FW6:FW7"/>
    <mergeCell ref="FX6:FX7"/>
    <mergeCell ref="FY6:FZ7"/>
    <mergeCell ref="FM6:FM7"/>
    <mergeCell ref="FN6:FN7"/>
    <mergeCell ref="FO6:FO7"/>
    <mergeCell ref="FP6:FP7"/>
    <mergeCell ref="FQ6:FQ7"/>
    <mergeCell ref="FR6:FS7"/>
    <mergeCell ref="FF6:FF7"/>
    <mergeCell ref="FG6:FG7"/>
    <mergeCell ref="FH6:FH7"/>
    <mergeCell ref="FI6:FI7"/>
    <mergeCell ref="FJ6:FJ7"/>
    <mergeCell ref="FK6:FL7"/>
    <mergeCell ref="GX6:GX7"/>
    <mergeCell ref="GY6:GY7"/>
    <mergeCell ref="GZ6:GZ7"/>
    <mergeCell ref="HA6:HB7"/>
    <mergeCell ref="GO6:GO7"/>
    <mergeCell ref="GP6:GP7"/>
    <mergeCell ref="GQ6:GQ7"/>
    <mergeCell ref="GR6:GR7"/>
    <mergeCell ref="GS6:GS7"/>
    <mergeCell ref="GT6:GU7"/>
    <mergeCell ref="GH6:GH7"/>
    <mergeCell ref="GI6:GI7"/>
    <mergeCell ref="GJ6:GJ7"/>
    <mergeCell ref="GK6:GK7"/>
    <mergeCell ref="GL6:GL7"/>
    <mergeCell ref="GM6:GN7"/>
    <mergeCell ref="GA6:GA7"/>
    <mergeCell ref="GB6:GB7"/>
    <mergeCell ref="GC6:GC7"/>
    <mergeCell ref="GD6:GD7"/>
    <mergeCell ref="GE6:GE7"/>
    <mergeCell ref="GF6:GG7"/>
    <mergeCell ref="IE6:IE7"/>
    <mergeCell ref="IF6:IF7"/>
    <mergeCell ref="M8:N8"/>
    <mergeCell ref="T8:U8"/>
    <mergeCell ref="AA8:AB8"/>
    <mergeCell ref="AH8:AI8"/>
    <mergeCell ref="AO8:AP8"/>
    <mergeCell ref="AV8:AW8"/>
    <mergeCell ref="BC8:BD8"/>
    <mergeCell ref="BJ8:BK8"/>
    <mergeCell ref="HX6:HX7"/>
    <mergeCell ref="HY6:HY7"/>
    <mergeCell ref="HQ6:HQ7"/>
    <mergeCell ref="HR6:HR7"/>
    <mergeCell ref="HS6:HS7"/>
    <mergeCell ref="HT6:HT7"/>
    <mergeCell ref="HU6:HU7"/>
    <mergeCell ref="HV6:HW7"/>
    <mergeCell ref="HJ6:HJ7"/>
    <mergeCell ref="HK6:HK7"/>
    <mergeCell ref="HL6:HL7"/>
    <mergeCell ref="HM6:HM7"/>
    <mergeCell ref="HN6:HN7"/>
    <mergeCell ref="HO6:HP7"/>
    <mergeCell ref="HC6:HC7"/>
    <mergeCell ref="HD6:HD7"/>
    <mergeCell ref="HE6:HE7"/>
    <mergeCell ref="HF6:HF7"/>
    <mergeCell ref="HG6:HG7"/>
    <mergeCell ref="HH6:HI7"/>
    <mergeCell ref="GV6:GV7"/>
    <mergeCell ref="GW6:GW7"/>
    <mergeCell ref="IC8:ID8"/>
    <mergeCell ref="B9:H9"/>
    <mergeCell ref="J9:P9"/>
    <mergeCell ref="Q9:W9"/>
    <mergeCell ref="X9:AD9"/>
    <mergeCell ref="AE9:AK9"/>
    <mergeCell ref="AL9:AR9"/>
    <mergeCell ref="AS9:AY9"/>
    <mergeCell ref="AZ9:BF9"/>
    <mergeCell ref="BG9:BM9"/>
    <mergeCell ref="GM8:GN8"/>
    <mergeCell ref="GT8:GU8"/>
    <mergeCell ref="HA8:HB8"/>
    <mergeCell ref="HH8:HI8"/>
    <mergeCell ref="HO8:HP8"/>
    <mergeCell ref="HV8:HW8"/>
    <mergeCell ref="EW8:EX8"/>
    <mergeCell ref="FD8:FE8"/>
    <mergeCell ref="FK8:FL8"/>
    <mergeCell ref="FR8:FS8"/>
    <mergeCell ref="FY8:FZ8"/>
    <mergeCell ref="GF8:GG8"/>
    <mergeCell ref="DG8:DH8"/>
    <mergeCell ref="DN8:DO8"/>
    <mergeCell ref="BQ8:BR8"/>
    <mergeCell ref="BX8:BY8"/>
    <mergeCell ref="CE8:CF8"/>
    <mergeCell ref="CL8:CM8"/>
    <mergeCell ref="CS8:CT8"/>
    <mergeCell ref="CZ8:DA8"/>
    <mergeCell ref="HZ9:IF9"/>
    <mergeCell ref="DU8:DV8"/>
    <mergeCell ref="B10:B11"/>
    <mergeCell ref="C10:C11"/>
    <mergeCell ref="D10:D11"/>
    <mergeCell ref="E10:E11"/>
    <mergeCell ref="F10:F11"/>
    <mergeCell ref="G10:G11"/>
    <mergeCell ref="H10:H11"/>
    <mergeCell ref="J10:J11"/>
    <mergeCell ref="K10:K11"/>
    <mergeCell ref="GJ9:GP9"/>
    <mergeCell ref="GQ9:GW9"/>
    <mergeCell ref="GX9:HD9"/>
    <mergeCell ref="HE9:HK9"/>
    <mergeCell ref="HL9:HR9"/>
    <mergeCell ref="HS9:HY9"/>
    <mergeCell ref="ET9:EZ9"/>
    <mergeCell ref="FA9:FG9"/>
    <mergeCell ref="FH9:FN9"/>
    <mergeCell ref="FO9:FU9"/>
    <mergeCell ref="FV9:GB9"/>
    <mergeCell ref="GC9:GI9"/>
    <mergeCell ref="DD9:DJ9"/>
    <mergeCell ref="DK9:DQ9"/>
    <mergeCell ref="BN9:BT9"/>
    <mergeCell ref="BU9:CA9"/>
    <mergeCell ref="CB9:CH9"/>
    <mergeCell ref="CI9:CO9"/>
    <mergeCell ref="CP9:CV9"/>
    <mergeCell ref="CW9:DC9"/>
    <mergeCell ref="X10:X11"/>
    <mergeCell ref="Y10:Y11"/>
    <mergeCell ref="Z10:Z11"/>
    <mergeCell ref="AA10:AA11"/>
    <mergeCell ref="AB10:AB11"/>
    <mergeCell ref="AC10:AC11"/>
    <mergeCell ref="R10:R11"/>
    <mergeCell ref="S10:S11"/>
    <mergeCell ref="T10:T11"/>
    <mergeCell ref="U10:U11"/>
    <mergeCell ref="V10:V11"/>
    <mergeCell ref="W10:W11"/>
    <mergeCell ref="L10:L11"/>
    <mergeCell ref="M10:M11"/>
    <mergeCell ref="N10:N11"/>
    <mergeCell ref="O10:O11"/>
    <mergeCell ref="P10:P11"/>
    <mergeCell ref="AV10:AV11"/>
    <mergeCell ref="AW10:AW11"/>
    <mergeCell ref="AX10:AX11"/>
    <mergeCell ref="AY10:AY11"/>
    <mergeCell ref="AZ10:AZ11"/>
    <mergeCell ref="BA10:BA11"/>
    <mergeCell ref="AP10:AP11"/>
    <mergeCell ref="AQ10:AQ11"/>
    <mergeCell ref="AR10:AR11"/>
    <mergeCell ref="AS10:AS11"/>
    <mergeCell ref="AT10:AT11"/>
    <mergeCell ref="AU10:AU11"/>
    <mergeCell ref="AJ10:AJ11"/>
    <mergeCell ref="AK10:AK11"/>
    <mergeCell ref="AD10:AD11"/>
    <mergeCell ref="AE10:AE11"/>
    <mergeCell ref="AF10:AF11"/>
    <mergeCell ref="AG10:AG11"/>
    <mergeCell ref="AH10:AH11"/>
    <mergeCell ref="AI10:AI11"/>
    <mergeCell ref="BN10:BN11"/>
    <mergeCell ref="BO10:BO11"/>
    <mergeCell ref="BP10:BP11"/>
    <mergeCell ref="BQ10:BQ11"/>
    <mergeCell ref="BR10:BR11"/>
    <mergeCell ref="BS10:BS11"/>
    <mergeCell ref="BH10:BH11"/>
    <mergeCell ref="BI10:BI11"/>
    <mergeCell ref="BJ10:BJ11"/>
    <mergeCell ref="BK10:BK11"/>
    <mergeCell ref="BL10:BL11"/>
    <mergeCell ref="BM10:BM11"/>
    <mergeCell ref="BB10:BB11"/>
    <mergeCell ref="BC10:BC11"/>
    <mergeCell ref="BD10:BD11"/>
    <mergeCell ref="BE10:BE11"/>
    <mergeCell ref="BF10:BF11"/>
    <mergeCell ref="BG10:BG11"/>
    <mergeCell ref="CF10:CF11"/>
    <mergeCell ref="CG10:CG11"/>
    <mergeCell ref="CH10:CH11"/>
    <mergeCell ref="CI10:CI11"/>
    <mergeCell ref="CJ10:CJ11"/>
    <mergeCell ref="CK10:CK11"/>
    <mergeCell ref="BZ10:BZ11"/>
    <mergeCell ref="CA10:CA11"/>
    <mergeCell ref="CB10:CB11"/>
    <mergeCell ref="CC10:CC11"/>
    <mergeCell ref="CD10:CD11"/>
    <mergeCell ref="CE10:CE11"/>
    <mergeCell ref="BT10:BT11"/>
    <mergeCell ref="BU10:BU11"/>
    <mergeCell ref="BV10:BV11"/>
    <mergeCell ref="BW10:BW11"/>
    <mergeCell ref="BX10:BX11"/>
    <mergeCell ref="BY10:BY11"/>
    <mergeCell ref="CX10:CX11"/>
    <mergeCell ref="CY10:CY11"/>
    <mergeCell ref="CZ10:CZ11"/>
    <mergeCell ref="DA10:DA11"/>
    <mergeCell ref="DB10:DB11"/>
    <mergeCell ref="DC10:DC11"/>
    <mergeCell ref="CR10:CR11"/>
    <mergeCell ref="CS10:CS11"/>
    <mergeCell ref="CT10:CT11"/>
    <mergeCell ref="CU10:CU11"/>
    <mergeCell ref="CV10:CV11"/>
    <mergeCell ref="CW10:CW11"/>
    <mergeCell ref="CL10:CL11"/>
    <mergeCell ref="CM10:CM11"/>
    <mergeCell ref="CN10:CN11"/>
    <mergeCell ref="CO10:CO11"/>
    <mergeCell ref="CP10:CP11"/>
    <mergeCell ref="CQ10:CQ11"/>
    <mergeCell ref="DV10:DV11"/>
    <mergeCell ref="DW10:DW11"/>
    <mergeCell ref="DX10:DX11"/>
    <mergeCell ref="DY10:DY11"/>
    <mergeCell ref="DZ10:DZ11"/>
    <mergeCell ref="EA10:EA11"/>
    <mergeCell ref="DP10:DP11"/>
    <mergeCell ref="DQ10:DQ11"/>
    <mergeCell ref="DJ10:DJ11"/>
    <mergeCell ref="DK10:DK11"/>
    <mergeCell ref="DL10:DL11"/>
    <mergeCell ref="DM10:DM11"/>
    <mergeCell ref="DN10:DN11"/>
    <mergeCell ref="DO10:DO11"/>
    <mergeCell ref="DD10:DD11"/>
    <mergeCell ref="DE10:DE11"/>
    <mergeCell ref="DF10:DF11"/>
    <mergeCell ref="DG10:DG11"/>
    <mergeCell ref="DH10:DH11"/>
    <mergeCell ref="DI10:DI11"/>
    <mergeCell ref="DR10:DR11"/>
    <mergeCell ref="DS10:DS11"/>
    <mergeCell ref="DT10:DT11"/>
    <mergeCell ref="DU10:DU11"/>
    <mergeCell ref="EN10:EN11"/>
    <mergeCell ref="EO10:EO11"/>
    <mergeCell ref="EP10:EP11"/>
    <mergeCell ref="EQ10:EQ11"/>
    <mergeCell ref="ER10:ER11"/>
    <mergeCell ref="ES10:ES11"/>
    <mergeCell ref="EH10:EH11"/>
    <mergeCell ref="EI10:EI11"/>
    <mergeCell ref="EJ10:EJ11"/>
    <mergeCell ref="EK10:EK11"/>
    <mergeCell ref="EL10:EL11"/>
    <mergeCell ref="EM10:EM11"/>
    <mergeCell ref="EB10:EB11"/>
    <mergeCell ref="EC10:EC11"/>
    <mergeCell ref="ED10:ED11"/>
    <mergeCell ref="EE10:EE11"/>
    <mergeCell ref="EF10:EF11"/>
    <mergeCell ref="EG10:EG11"/>
    <mergeCell ref="FF10:FF11"/>
    <mergeCell ref="FG10:FG11"/>
    <mergeCell ref="FH10:FH11"/>
    <mergeCell ref="FI10:FI11"/>
    <mergeCell ref="FJ10:FJ11"/>
    <mergeCell ref="FK10:FK11"/>
    <mergeCell ref="EZ10:EZ11"/>
    <mergeCell ref="FA10:FA11"/>
    <mergeCell ref="FB10:FB11"/>
    <mergeCell ref="FC10:FC11"/>
    <mergeCell ref="FD10:FD11"/>
    <mergeCell ref="FE10:FE11"/>
    <mergeCell ref="ET10:ET11"/>
    <mergeCell ref="EU10:EU11"/>
    <mergeCell ref="EV10:EV11"/>
    <mergeCell ref="EW10:EW11"/>
    <mergeCell ref="EX10:EX11"/>
    <mergeCell ref="EY10:EY11"/>
    <mergeCell ref="FX10:FX11"/>
    <mergeCell ref="FY10:FY11"/>
    <mergeCell ref="FZ10:FZ11"/>
    <mergeCell ref="GA10:GA11"/>
    <mergeCell ref="GB10:GB11"/>
    <mergeCell ref="GC10:GC11"/>
    <mergeCell ref="FR10:FR11"/>
    <mergeCell ref="FS10:FS11"/>
    <mergeCell ref="FT10:FT11"/>
    <mergeCell ref="FU10:FU11"/>
    <mergeCell ref="FV10:FV11"/>
    <mergeCell ref="FW10:FW11"/>
    <mergeCell ref="FL10:FL11"/>
    <mergeCell ref="FM10:FM11"/>
    <mergeCell ref="FN10:FN11"/>
    <mergeCell ref="FO10:FO11"/>
    <mergeCell ref="FP10:FP11"/>
    <mergeCell ref="FQ10:FQ11"/>
    <mergeCell ref="GP10:GP11"/>
    <mergeCell ref="GQ10:GQ11"/>
    <mergeCell ref="GR10:GR11"/>
    <mergeCell ref="GS10:GS11"/>
    <mergeCell ref="GT10:GT11"/>
    <mergeCell ref="GU10:GU11"/>
    <mergeCell ref="GJ10:GJ11"/>
    <mergeCell ref="GK10:GK11"/>
    <mergeCell ref="GL10:GL11"/>
    <mergeCell ref="GM10:GM11"/>
    <mergeCell ref="GN10:GN11"/>
    <mergeCell ref="GO10:GO11"/>
    <mergeCell ref="GD10:GD11"/>
    <mergeCell ref="GE10:GE11"/>
    <mergeCell ref="GF10:GF11"/>
    <mergeCell ref="GG10:GG11"/>
    <mergeCell ref="GH10:GH11"/>
    <mergeCell ref="GI10:GI11"/>
    <mergeCell ref="HI10:HI11"/>
    <mergeCell ref="HJ10:HJ11"/>
    <mergeCell ref="HK10:HK11"/>
    <mergeCell ref="HL10:HL11"/>
    <mergeCell ref="HM10:HM11"/>
    <mergeCell ref="HB10:HB11"/>
    <mergeCell ref="HC10:HC11"/>
    <mergeCell ref="HD10:HD11"/>
    <mergeCell ref="HE10:HE11"/>
    <mergeCell ref="HF10:HF11"/>
    <mergeCell ref="HG10:HG11"/>
    <mergeCell ref="GV10:GV11"/>
    <mergeCell ref="GW10:GW11"/>
    <mergeCell ref="GX10:GX11"/>
    <mergeCell ref="GY10:GY11"/>
    <mergeCell ref="GZ10:GZ11"/>
    <mergeCell ref="HA10:HA11"/>
    <mergeCell ref="CI173:CN173"/>
    <mergeCell ref="CP173:CU173"/>
    <mergeCell ref="CW173:DB173"/>
    <mergeCell ref="IF10:IF11"/>
    <mergeCell ref="B173:H173"/>
    <mergeCell ref="J173:O173"/>
    <mergeCell ref="Q173:V173"/>
    <mergeCell ref="X173:AC173"/>
    <mergeCell ref="AE173:AJ173"/>
    <mergeCell ref="AL173:AQ173"/>
    <mergeCell ref="AS173:AX173"/>
    <mergeCell ref="AZ173:BE173"/>
    <mergeCell ref="BG173:BL173"/>
    <mergeCell ref="HZ10:HZ11"/>
    <mergeCell ref="IA10:IA11"/>
    <mergeCell ref="IB10:IB11"/>
    <mergeCell ref="IC10:IC11"/>
    <mergeCell ref="ID10:ID11"/>
    <mergeCell ref="IE10:IE11"/>
    <mergeCell ref="HT10:HT11"/>
    <mergeCell ref="HU10:HU11"/>
    <mergeCell ref="HV10:HV11"/>
    <mergeCell ref="HW10:HW11"/>
    <mergeCell ref="HX10:HX11"/>
    <mergeCell ref="HY10:HY11"/>
    <mergeCell ref="HN10:HN11"/>
    <mergeCell ref="HO10:HO11"/>
    <mergeCell ref="HP10:HP11"/>
    <mergeCell ref="HQ10:HQ11"/>
    <mergeCell ref="HR10:HR11"/>
    <mergeCell ref="HS10:HS11"/>
    <mergeCell ref="HH10:HH11"/>
    <mergeCell ref="L174:L175"/>
    <mergeCell ref="M174:M175"/>
    <mergeCell ref="N174:N175"/>
    <mergeCell ref="O174:O175"/>
    <mergeCell ref="P174:P175"/>
    <mergeCell ref="HZ173:IE173"/>
    <mergeCell ref="B174:B175"/>
    <mergeCell ref="C174:C175"/>
    <mergeCell ref="D174:D175"/>
    <mergeCell ref="E174:E175"/>
    <mergeCell ref="F174:F175"/>
    <mergeCell ref="G174:G175"/>
    <mergeCell ref="H174:H175"/>
    <mergeCell ref="J174:J175"/>
    <mergeCell ref="K174:K175"/>
    <mergeCell ref="GJ173:GO173"/>
    <mergeCell ref="GQ173:GV173"/>
    <mergeCell ref="GX173:HC173"/>
    <mergeCell ref="HE173:HJ173"/>
    <mergeCell ref="HL173:HQ173"/>
    <mergeCell ref="HS173:HX173"/>
    <mergeCell ref="ET173:EY173"/>
    <mergeCell ref="FA173:FF173"/>
    <mergeCell ref="FH173:FM173"/>
    <mergeCell ref="FO173:FT173"/>
    <mergeCell ref="FV173:GA173"/>
    <mergeCell ref="GC173:GH173"/>
    <mergeCell ref="DD173:DI173"/>
    <mergeCell ref="DK173:DP173"/>
    <mergeCell ref="BN173:BS173"/>
    <mergeCell ref="BU173:BZ173"/>
    <mergeCell ref="CB173:CG173"/>
    <mergeCell ref="AE174:AE175"/>
    <mergeCell ref="AF174:AF175"/>
    <mergeCell ref="AG174:AG175"/>
    <mergeCell ref="AH174:AH175"/>
    <mergeCell ref="AI174:AI175"/>
    <mergeCell ref="X174:X175"/>
    <mergeCell ref="Y174:Y175"/>
    <mergeCell ref="Z174:Z175"/>
    <mergeCell ref="AA174:AA175"/>
    <mergeCell ref="AB174:AB175"/>
    <mergeCell ref="AC174:AC175"/>
    <mergeCell ref="R174:R175"/>
    <mergeCell ref="S174:S175"/>
    <mergeCell ref="T174:T175"/>
    <mergeCell ref="U174:U175"/>
    <mergeCell ref="V174:V175"/>
    <mergeCell ref="W174:W175"/>
    <mergeCell ref="BN174:BN175"/>
    <mergeCell ref="BO174:BO175"/>
    <mergeCell ref="BP174:BP175"/>
    <mergeCell ref="BQ174:BQ175"/>
    <mergeCell ref="BR174:BR175"/>
    <mergeCell ref="BS174:BS175"/>
    <mergeCell ref="BH174:BH175"/>
    <mergeCell ref="BI174:BI175"/>
    <mergeCell ref="BJ174:BJ175"/>
    <mergeCell ref="BK174:BK175"/>
    <mergeCell ref="BL174:BL175"/>
    <mergeCell ref="BM174:BM175"/>
    <mergeCell ref="BB174:BB175"/>
    <mergeCell ref="BC174:BC175"/>
    <mergeCell ref="BD174:BD175"/>
    <mergeCell ref="BE174:BE175"/>
    <mergeCell ref="BF174:BF175"/>
    <mergeCell ref="BG174:BG175"/>
    <mergeCell ref="CF174:CF175"/>
    <mergeCell ref="CG174:CG175"/>
    <mergeCell ref="CH174:CH175"/>
    <mergeCell ref="CI174:CI175"/>
    <mergeCell ref="CJ174:CJ175"/>
    <mergeCell ref="CK174:CK175"/>
    <mergeCell ref="BZ174:BZ175"/>
    <mergeCell ref="CA174:CA175"/>
    <mergeCell ref="CB174:CB175"/>
    <mergeCell ref="CC174:CC175"/>
    <mergeCell ref="CD174:CD175"/>
    <mergeCell ref="CE174:CE175"/>
    <mergeCell ref="BT174:BT175"/>
    <mergeCell ref="BU174:BU175"/>
    <mergeCell ref="BV174:BV175"/>
    <mergeCell ref="BW174:BW175"/>
    <mergeCell ref="BX174:BX175"/>
    <mergeCell ref="BY174:BY175"/>
    <mergeCell ref="CX174:CX175"/>
    <mergeCell ref="CY174:CY175"/>
    <mergeCell ref="CZ174:CZ175"/>
    <mergeCell ref="DA174:DA175"/>
    <mergeCell ref="DB174:DB175"/>
    <mergeCell ref="DC174:DC175"/>
    <mergeCell ref="CR174:CR175"/>
    <mergeCell ref="CS174:CS175"/>
    <mergeCell ref="CT174:CT175"/>
    <mergeCell ref="CU174:CU175"/>
    <mergeCell ref="CV174:CV175"/>
    <mergeCell ref="CW174:CW175"/>
    <mergeCell ref="CL174:CL175"/>
    <mergeCell ref="CM174:CM175"/>
    <mergeCell ref="CN174:CN175"/>
    <mergeCell ref="CO174:CO175"/>
    <mergeCell ref="CP174:CP175"/>
    <mergeCell ref="CQ174:CQ175"/>
    <mergeCell ref="DW174:DW175"/>
    <mergeCell ref="DX174:DX175"/>
    <mergeCell ref="DY174:DY175"/>
    <mergeCell ref="DZ174:DZ175"/>
    <mergeCell ref="EA174:EA175"/>
    <mergeCell ref="DP174:DP175"/>
    <mergeCell ref="DQ174:DQ175"/>
    <mergeCell ref="DJ174:DJ175"/>
    <mergeCell ref="DK174:DK175"/>
    <mergeCell ref="DL174:DL175"/>
    <mergeCell ref="DM174:DM175"/>
    <mergeCell ref="DN174:DN175"/>
    <mergeCell ref="DO174:DO175"/>
    <mergeCell ref="DD174:DD175"/>
    <mergeCell ref="DE174:DE175"/>
    <mergeCell ref="DF174:DF175"/>
    <mergeCell ref="DG174:DG175"/>
    <mergeCell ref="DH174:DH175"/>
    <mergeCell ref="DI174:DI175"/>
    <mergeCell ref="EZ174:EZ175"/>
    <mergeCell ref="FA174:FA175"/>
    <mergeCell ref="FB174:FB175"/>
    <mergeCell ref="FC174:FC175"/>
    <mergeCell ref="FD174:FD175"/>
    <mergeCell ref="FE174:FE175"/>
    <mergeCell ref="ET174:ET175"/>
    <mergeCell ref="EU174:EU175"/>
    <mergeCell ref="EV174:EV175"/>
    <mergeCell ref="EW174:EW175"/>
    <mergeCell ref="EX174:EX175"/>
    <mergeCell ref="EY174:EY175"/>
    <mergeCell ref="EN174:EN175"/>
    <mergeCell ref="EO174:EO175"/>
    <mergeCell ref="EP174:EP175"/>
    <mergeCell ref="EQ174:EQ175"/>
    <mergeCell ref="ER174:ER175"/>
    <mergeCell ref="ES174:ES175"/>
    <mergeCell ref="FR174:FR175"/>
    <mergeCell ref="FS174:FS175"/>
    <mergeCell ref="FT174:FT175"/>
    <mergeCell ref="FU174:FU175"/>
    <mergeCell ref="FV174:FV175"/>
    <mergeCell ref="FW174:FW175"/>
    <mergeCell ref="FL174:FL175"/>
    <mergeCell ref="FM174:FM175"/>
    <mergeCell ref="FN174:FN175"/>
    <mergeCell ref="FO174:FO175"/>
    <mergeCell ref="FP174:FP175"/>
    <mergeCell ref="FQ174:FQ175"/>
    <mergeCell ref="FF174:FF175"/>
    <mergeCell ref="FG174:FG175"/>
    <mergeCell ref="FH174:FH175"/>
    <mergeCell ref="FI174:FI175"/>
    <mergeCell ref="FJ174:FJ175"/>
    <mergeCell ref="FK174:FK175"/>
    <mergeCell ref="GJ174:GJ175"/>
    <mergeCell ref="GK174:GK175"/>
    <mergeCell ref="GL174:GL175"/>
    <mergeCell ref="GM174:GM175"/>
    <mergeCell ref="GN174:GN175"/>
    <mergeCell ref="GO174:GO175"/>
    <mergeCell ref="GD174:GD175"/>
    <mergeCell ref="GE174:GE175"/>
    <mergeCell ref="GF174:GF175"/>
    <mergeCell ref="GG174:GG175"/>
    <mergeCell ref="GH174:GH175"/>
    <mergeCell ref="GI174:GI175"/>
    <mergeCell ref="FX174:FX175"/>
    <mergeCell ref="FY174:FY175"/>
    <mergeCell ref="FZ174:FZ175"/>
    <mergeCell ref="GA174:GA175"/>
    <mergeCell ref="GB174:GB175"/>
    <mergeCell ref="GC174:GC175"/>
    <mergeCell ref="HM174:HM175"/>
    <mergeCell ref="HB174:HB175"/>
    <mergeCell ref="HC174:HC175"/>
    <mergeCell ref="HD174:HD175"/>
    <mergeCell ref="HE174:HE175"/>
    <mergeCell ref="HF174:HF175"/>
    <mergeCell ref="HG174:HG175"/>
    <mergeCell ref="GV174:GV175"/>
    <mergeCell ref="GW174:GW175"/>
    <mergeCell ref="GX174:GX175"/>
    <mergeCell ref="GY174:GY175"/>
    <mergeCell ref="GZ174:GZ175"/>
    <mergeCell ref="HA174:HA175"/>
    <mergeCell ref="GP174:GP175"/>
    <mergeCell ref="GQ174:GQ175"/>
    <mergeCell ref="GR174:GR175"/>
    <mergeCell ref="GS174:GS175"/>
    <mergeCell ref="GT174:GT175"/>
    <mergeCell ref="GU174:GU175"/>
    <mergeCell ref="BN177:BS177"/>
    <mergeCell ref="BU177:BZ177"/>
    <mergeCell ref="CB177:CG177"/>
    <mergeCell ref="CI177:CN177"/>
    <mergeCell ref="CP177:CU177"/>
    <mergeCell ref="CW177:DB177"/>
    <mergeCell ref="IF174:IF175"/>
    <mergeCell ref="B177:H177"/>
    <mergeCell ref="J177:O177"/>
    <mergeCell ref="Q177:V177"/>
    <mergeCell ref="X177:AC177"/>
    <mergeCell ref="AE177:AJ177"/>
    <mergeCell ref="AL177:AQ177"/>
    <mergeCell ref="AS177:AX177"/>
    <mergeCell ref="AZ177:BE177"/>
    <mergeCell ref="BG177:BL177"/>
    <mergeCell ref="HZ174:HZ175"/>
    <mergeCell ref="IA174:IA175"/>
    <mergeCell ref="IB174:IB175"/>
    <mergeCell ref="IC174:IC175"/>
    <mergeCell ref="ID174:ID175"/>
    <mergeCell ref="IE174:IE175"/>
    <mergeCell ref="HT174:HT175"/>
    <mergeCell ref="HU174:HU175"/>
    <mergeCell ref="HV174:HV175"/>
    <mergeCell ref="HW174:HW175"/>
    <mergeCell ref="HX174:HX175"/>
    <mergeCell ref="HY174:HY175"/>
    <mergeCell ref="HN174:HN175"/>
    <mergeCell ref="HO174:HO175"/>
    <mergeCell ref="HP174:HP175"/>
    <mergeCell ref="HQ174:HQ175"/>
    <mergeCell ref="J191:P191"/>
    <mergeCell ref="J192:P192"/>
    <mergeCell ref="J193:P193"/>
    <mergeCell ref="J194:P194"/>
    <mergeCell ref="J197:P197"/>
    <mergeCell ref="J198:P210"/>
    <mergeCell ref="B190:H190"/>
    <mergeCell ref="B191:H191"/>
    <mergeCell ref="B192:H192"/>
    <mergeCell ref="B193:H193"/>
    <mergeCell ref="J184:K184"/>
    <mergeCell ref="HZ177:IE177"/>
    <mergeCell ref="B181:C183"/>
    <mergeCell ref="G181:H181"/>
    <mergeCell ref="G182:H182"/>
    <mergeCell ref="G183:H183"/>
    <mergeCell ref="B185:C188"/>
    <mergeCell ref="G185:H185"/>
    <mergeCell ref="G186:H186"/>
    <mergeCell ref="G188:H188"/>
    <mergeCell ref="AZ184:BA184"/>
    <mergeCell ref="GJ177:GO177"/>
    <mergeCell ref="GQ177:GV177"/>
    <mergeCell ref="GX177:HC177"/>
    <mergeCell ref="HE177:HJ177"/>
    <mergeCell ref="HL177:HQ177"/>
    <mergeCell ref="HS177:HX177"/>
    <mergeCell ref="ET177:EY177"/>
    <mergeCell ref="FA177:FF177"/>
    <mergeCell ref="FH177:FM177"/>
    <mergeCell ref="FO177:FT177"/>
    <mergeCell ref="FV177:GA177"/>
    <mergeCell ref="X197:AD197"/>
    <mergeCell ref="AE197:AK197"/>
    <mergeCell ref="X198:AD210"/>
    <mergeCell ref="AE198:AK210"/>
    <mergeCell ref="X191:AD191"/>
    <mergeCell ref="AE191:AK191"/>
    <mergeCell ref="X192:AD192"/>
    <mergeCell ref="AE192:AK192"/>
    <mergeCell ref="X193:AD193"/>
    <mergeCell ref="AE193:AK193"/>
    <mergeCell ref="Q197:W197"/>
    <mergeCell ref="Q198:W210"/>
    <mergeCell ref="X4:AD4"/>
    <mergeCell ref="AE4:AK4"/>
    <mergeCell ref="X6:X7"/>
    <mergeCell ref="Y6:Y7"/>
    <mergeCell ref="Z6:Z7"/>
    <mergeCell ref="AA6:AB7"/>
    <mergeCell ref="X184:Y184"/>
    <mergeCell ref="AE184:AF184"/>
    <mergeCell ref="Q174:Q175"/>
    <mergeCell ref="Q184:R184"/>
    <mergeCell ref="Q191:W191"/>
    <mergeCell ref="Q192:W192"/>
    <mergeCell ref="Q193:W193"/>
    <mergeCell ref="Q194:W194"/>
    <mergeCell ref="Q4:W4"/>
    <mergeCell ref="Q6:Q7"/>
    <mergeCell ref="R6:R7"/>
    <mergeCell ref="S6:S7"/>
    <mergeCell ref="T6:U7"/>
    <mergeCell ref="Q10:Q11"/>
    <mergeCell ref="BG192:BM192"/>
    <mergeCell ref="AL174:AL175"/>
    <mergeCell ref="AM174:AM175"/>
    <mergeCell ref="AN174:AN175"/>
    <mergeCell ref="AO174:AO175"/>
    <mergeCell ref="AL184:AM184"/>
    <mergeCell ref="AS184:AT184"/>
    <mergeCell ref="AL6:AL7"/>
    <mergeCell ref="AM6:AM7"/>
    <mergeCell ref="AN6:AN7"/>
    <mergeCell ref="AO6:AP7"/>
    <mergeCell ref="AL10:AL11"/>
    <mergeCell ref="AM10:AM11"/>
    <mergeCell ref="AN10:AN11"/>
    <mergeCell ref="AO10:AO11"/>
    <mergeCell ref="X194:AD194"/>
    <mergeCell ref="AE194:AK194"/>
    <mergeCell ref="AV174:AV175"/>
    <mergeCell ref="AW174:AW175"/>
    <mergeCell ref="AX174:AX175"/>
    <mergeCell ref="AY174:AY175"/>
    <mergeCell ref="AZ174:AZ175"/>
    <mergeCell ref="BA174:BA175"/>
    <mergeCell ref="AP174:AP175"/>
    <mergeCell ref="AQ174:AQ175"/>
    <mergeCell ref="AR174:AR175"/>
    <mergeCell ref="AS174:AS175"/>
    <mergeCell ref="AT174:AT175"/>
    <mergeCell ref="AU174:AU175"/>
    <mergeCell ref="AJ174:AJ175"/>
    <mergeCell ref="AK174:AK175"/>
    <mergeCell ref="AD174:AD175"/>
    <mergeCell ref="BN4:BT4"/>
    <mergeCell ref="BU4:CA4"/>
    <mergeCell ref="BN5:BT5"/>
    <mergeCell ref="BU5:CA5"/>
    <mergeCell ref="BN6:BN7"/>
    <mergeCell ref="BO6:BO7"/>
    <mergeCell ref="BP6:BP7"/>
    <mergeCell ref="BQ6:BR7"/>
    <mergeCell ref="AL197:AR197"/>
    <mergeCell ref="AS197:AY197"/>
    <mergeCell ref="AZ197:BF197"/>
    <mergeCell ref="BG197:BM197"/>
    <mergeCell ref="AL198:AR210"/>
    <mergeCell ref="AS198:AY210"/>
    <mergeCell ref="AZ198:BF210"/>
    <mergeCell ref="BG198:BM210"/>
    <mergeCell ref="AL193:AR193"/>
    <mergeCell ref="AS193:AY193"/>
    <mergeCell ref="AZ193:BF193"/>
    <mergeCell ref="BG193:BM193"/>
    <mergeCell ref="AL194:AR194"/>
    <mergeCell ref="AS194:AY194"/>
    <mergeCell ref="AZ194:BF194"/>
    <mergeCell ref="BG194:BM194"/>
    <mergeCell ref="BG184:BH184"/>
    <mergeCell ref="AL191:AR191"/>
    <mergeCell ref="AS191:AY191"/>
    <mergeCell ref="AZ191:BF191"/>
    <mergeCell ref="BG191:BM191"/>
    <mergeCell ref="AL192:AR192"/>
    <mergeCell ref="AS192:AY192"/>
    <mergeCell ref="AZ192:BF192"/>
    <mergeCell ref="BN193:BT193"/>
    <mergeCell ref="BU193:CA193"/>
    <mergeCell ref="CB193:CH193"/>
    <mergeCell ref="CI193:CO193"/>
    <mergeCell ref="CP193:CV193"/>
    <mergeCell ref="CW193:DC193"/>
    <mergeCell ref="DD193:DJ193"/>
    <mergeCell ref="DK193:DQ193"/>
    <mergeCell ref="BN192:BT192"/>
    <mergeCell ref="BU192:CA192"/>
    <mergeCell ref="CB192:CH192"/>
    <mergeCell ref="CI192:CO192"/>
    <mergeCell ref="CP192:CV192"/>
    <mergeCell ref="CW192:DC192"/>
    <mergeCell ref="DD184:DE184"/>
    <mergeCell ref="DK184:DL184"/>
    <mergeCell ref="BN191:BT191"/>
    <mergeCell ref="BU191:CA191"/>
    <mergeCell ref="CB191:CH191"/>
    <mergeCell ref="CI191:CO191"/>
    <mergeCell ref="CP191:CV191"/>
    <mergeCell ref="CW191:DC191"/>
    <mergeCell ref="DD191:DJ191"/>
    <mergeCell ref="DK191:DQ191"/>
    <mergeCell ref="BN184:BO184"/>
    <mergeCell ref="BU184:BV184"/>
    <mergeCell ref="CB184:CC184"/>
    <mergeCell ref="CI184:CJ184"/>
    <mergeCell ref="CP184:CQ184"/>
    <mergeCell ref="CW184:CX184"/>
    <mergeCell ref="DD192:DJ192"/>
    <mergeCell ref="DK192:DQ192"/>
    <mergeCell ref="BN198:BT210"/>
    <mergeCell ref="BU198:CA210"/>
    <mergeCell ref="CB198:CH210"/>
    <mergeCell ref="CI198:CO210"/>
    <mergeCell ref="CP198:CV210"/>
    <mergeCell ref="CW198:DC210"/>
    <mergeCell ref="DD194:DJ194"/>
    <mergeCell ref="DK194:DQ194"/>
    <mergeCell ref="BN197:BT197"/>
    <mergeCell ref="BU197:CA197"/>
    <mergeCell ref="CB197:CH197"/>
    <mergeCell ref="CI197:CO197"/>
    <mergeCell ref="CP197:CV197"/>
    <mergeCell ref="CW197:DC197"/>
    <mergeCell ref="DD197:DJ197"/>
    <mergeCell ref="DK197:DQ197"/>
    <mergeCell ref="BN194:BT194"/>
    <mergeCell ref="BU194:CA194"/>
    <mergeCell ref="CB194:CH194"/>
    <mergeCell ref="CI194:CO194"/>
    <mergeCell ref="CP194:CV194"/>
    <mergeCell ref="CW194:DC194"/>
    <mergeCell ref="DR173:DW173"/>
    <mergeCell ref="DY173:ED173"/>
    <mergeCell ref="EF173:EK173"/>
    <mergeCell ref="EM173:ER173"/>
    <mergeCell ref="DR174:DR175"/>
    <mergeCell ref="DS174:DS175"/>
    <mergeCell ref="DT174:DT175"/>
    <mergeCell ref="DU174:DU175"/>
    <mergeCell ref="EB8:EC8"/>
    <mergeCell ref="EI8:EJ8"/>
    <mergeCell ref="EP8:EQ8"/>
    <mergeCell ref="DR9:DX9"/>
    <mergeCell ref="DY9:EE9"/>
    <mergeCell ref="EF9:EL9"/>
    <mergeCell ref="EM9:ES9"/>
    <mergeCell ref="DD198:DJ210"/>
    <mergeCell ref="DK198:DQ210"/>
    <mergeCell ref="DD177:DI177"/>
    <mergeCell ref="DK177:DP177"/>
    <mergeCell ref="EH174:EH175"/>
    <mergeCell ref="EI174:EI175"/>
    <mergeCell ref="EJ174:EJ175"/>
    <mergeCell ref="EK174:EK175"/>
    <mergeCell ref="EL174:EL175"/>
    <mergeCell ref="EM174:EM175"/>
    <mergeCell ref="EB174:EB175"/>
    <mergeCell ref="EC174:EC175"/>
    <mergeCell ref="ED174:ED175"/>
    <mergeCell ref="EE174:EE175"/>
    <mergeCell ref="EF174:EF175"/>
    <mergeCell ref="EG174:EG175"/>
    <mergeCell ref="DV174:DV175"/>
    <mergeCell ref="GJ184:GK184"/>
    <mergeCell ref="GQ184:GR184"/>
    <mergeCell ref="GX184:GY184"/>
    <mergeCell ref="HE184:HF184"/>
    <mergeCell ref="HL184:HM184"/>
    <mergeCell ref="HS184:HT184"/>
    <mergeCell ref="ET184:EU184"/>
    <mergeCell ref="FA184:FB184"/>
    <mergeCell ref="FH184:FI184"/>
    <mergeCell ref="FO184:FP184"/>
    <mergeCell ref="FV184:FW184"/>
    <mergeCell ref="GC184:GD184"/>
    <mergeCell ref="DR177:DW177"/>
    <mergeCell ref="DY177:ED177"/>
    <mergeCell ref="EF177:EK177"/>
    <mergeCell ref="EM177:ER177"/>
    <mergeCell ref="DR184:DS184"/>
    <mergeCell ref="DY184:DZ184"/>
    <mergeCell ref="EF184:EG184"/>
    <mergeCell ref="EM184:EN184"/>
    <mergeCell ref="GC177:GH177"/>
    <mergeCell ref="FH192:FN192"/>
    <mergeCell ref="FO192:FU192"/>
    <mergeCell ref="FV192:GB192"/>
    <mergeCell ref="GC192:GI192"/>
    <mergeCell ref="GJ192:GP192"/>
    <mergeCell ref="GQ192:GW192"/>
    <mergeCell ref="GX191:HD191"/>
    <mergeCell ref="HE191:HK191"/>
    <mergeCell ref="HL191:HR191"/>
    <mergeCell ref="HS191:HY191"/>
    <mergeCell ref="DR192:DX192"/>
    <mergeCell ref="DY192:EE192"/>
    <mergeCell ref="EF192:EL192"/>
    <mergeCell ref="EM192:ES192"/>
    <mergeCell ref="ET192:EZ192"/>
    <mergeCell ref="FA192:FG192"/>
    <mergeCell ref="FH191:FN191"/>
    <mergeCell ref="FO191:FU191"/>
    <mergeCell ref="FV191:GB191"/>
    <mergeCell ref="GC191:GI191"/>
    <mergeCell ref="GJ191:GP191"/>
    <mergeCell ref="GQ191:GW191"/>
    <mergeCell ref="DR191:DX191"/>
    <mergeCell ref="DY191:EE191"/>
    <mergeCell ref="EF191:EL191"/>
    <mergeCell ref="EM191:ES191"/>
    <mergeCell ref="ET191:EZ191"/>
    <mergeCell ref="FA191:FG191"/>
    <mergeCell ref="FH194:FN194"/>
    <mergeCell ref="FO194:FU194"/>
    <mergeCell ref="FV194:GB194"/>
    <mergeCell ref="GC194:GI194"/>
    <mergeCell ref="GJ194:GP194"/>
    <mergeCell ref="GQ194:GW194"/>
    <mergeCell ref="GX193:HD193"/>
    <mergeCell ref="HE193:HK193"/>
    <mergeCell ref="HL193:HR193"/>
    <mergeCell ref="HS193:HY193"/>
    <mergeCell ref="DR194:DX194"/>
    <mergeCell ref="DY194:EE194"/>
    <mergeCell ref="EF194:EL194"/>
    <mergeCell ref="EM194:ES194"/>
    <mergeCell ref="ET194:EZ194"/>
    <mergeCell ref="FA194:FG194"/>
    <mergeCell ref="FH193:FN193"/>
    <mergeCell ref="FO193:FU193"/>
    <mergeCell ref="FV193:GB193"/>
    <mergeCell ref="GC193:GI193"/>
    <mergeCell ref="GJ193:GP193"/>
    <mergeCell ref="GQ193:GW193"/>
    <mergeCell ref="DR193:DX193"/>
    <mergeCell ref="DY193:EE193"/>
    <mergeCell ref="EF193:EL193"/>
    <mergeCell ref="EM193:ES193"/>
    <mergeCell ref="ET193:EZ193"/>
    <mergeCell ref="FA193:FG193"/>
    <mergeCell ref="FH198:FN210"/>
    <mergeCell ref="FO198:FU210"/>
    <mergeCell ref="FV198:GB210"/>
    <mergeCell ref="GC198:GI210"/>
    <mergeCell ref="GJ198:GP210"/>
    <mergeCell ref="GQ198:GW210"/>
    <mergeCell ref="GX197:HD197"/>
    <mergeCell ref="HE197:HK197"/>
    <mergeCell ref="HL197:HR197"/>
    <mergeCell ref="HS197:HY197"/>
    <mergeCell ref="DR198:DX210"/>
    <mergeCell ref="DY198:EE210"/>
    <mergeCell ref="EF198:EL210"/>
    <mergeCell ref="EM198:ES210"/>
    <mergeCell ref="ET198:EZ210"/>
    <mergeCell ref="FA198:FG210"/>
    <mergeCell ref="FH197:FN197"/>
    <mergeCell ref="FO197:FU197"/>
    <mergeCell ref="FV197:GB197"/>
    <mergeCell ref="GC197:GI197"/>
    <mergeCell ref="GJ197:GP197"/>
    <mergeCell ref="GQ197:GW197"/>
    <mergeCell ref="DR197:DX197"/>
    <mergeCell ref="DY197:EE197"/>
    <mergeCell ref="EF197:EL197"/>
    <mergeCell ref="EM197:ES197"/>
    <mergeCell ref="ET197:EZ197"/>
    <mergeCell ref="FA197:FG197"/>
    <mergeCell ref="HZ198:IF210"/>
    <mergeCell ref="HZ184:IA184"/>
    <mergeCell ref="HZ191:IF191"/>
    <mergeCell ref="HZ192:IF192"/>
    <mergeCell ref="HZ193:IF193"/>
    <mergeCell ref="HZ194:IF194"/>
    <mergeCell ref="HZ197:IF197"/>
    <mergeCell ref="GX198:HD210"/>
    <mergeCell ref="HE198:HK210"/>
    <mergeCell ref="HL198:HR210"/>
    <mergeCell ref="HS198:HY210"/>
    <mergeCell ref="HZ4:IF4"/>
    <mergeCell ref="HZ5:IF5"/>
    <mergeCell ref="HZ6:HZ7"/>
    <mergeCell ref="IA6:IA7"/>
    <mergeCell ref="IB6:IB7"/>
    <mergeCell ref="IC6:ID7"/>
    <mergeCell ref="GX194:HD194"/>
    <mergeCell ref="HE194:HK194"/>
    <mergeCell ref="HL194:HR194"/>
    <mergeCell ref="HS194:HY194"/>
    <mergeCell ref="GX192:HD192"/>
    <mergeCell ref="HE192:HK192"/>
    <mergeCell ref="HL192:HR192"/>
    <mergeCell ref="HS192:HY192"/>
    <mergeCell ref="HR174:HR175"/>
    <mergeCell ref="HS174:HS175"/>
    <mergeCell ref="HH174:HH175"/>
    <mergeCell ref="HI174:HI175"/>
    <mergeCell ref="HJ174:HJ175"/>
    <mergeCell ref="HK174:HK175"/>
    <mergeCell ref="HL174:HL175"/>
  </mergeCells>
  <conditionalFormatting sqref="N13:N22">
    <cfRule type="cellIs" dxfId="140" priority="259" operator="equal">
      <formula>"SI"</formula>
    </cfRule>
  </conditionalFormatting>
  <conditionalFormatting sqref="N25:N42 N45:N47 N49:N53 N56:N57 N59 N61:N64 N67:N71 N74 N76:N85 N87 N90:N95 N97 N99:N103 N105 N108:N165 N167:N171">
    <cfRule type="cellIs" dxfId="139" priority="258" operator="equal">
      <formula>"SI"</formula>
    </cfRule>
  </conditionalFormatting>
  <conditionalFormatting sqref="N176">
    <cfRule type="cellIs" dxfId="138" priority="257" operator="equal">
      <formula>"SI"</formula>
    </cfRule>
  </conditionalFormatting>
  <conditionalFormatting sqref="O8">
    <cfRule type="cellIs" dxfId="137" priority="260" operator="equal">
      <formula>"SI"</formula>
    </cfRule>
  </conditionalFormatting>
  <conditionalFormatting sqref="U13:U22">
    <cfRule type="cellIs" dxfId="136" priority="127" operator="equal">
      <formula>"SI"</formula>
    </cfRule>
  </conditionalFormatting>
  <conditionalFormatting sqref="U25:U42 U45:U47 U49:U53 U56:U57 U59 U61:U64 U67:U71 U74 U76:U85 U87 U90:U95 U97 U99:U103 U105 U108:U165 U167:U171">
    <cfRule type="cellIs" dxfId="135" priority="126" operator="equal">
      <formula>"SI"</formula>
    </cfRule>
  </conditionalFormatting>
  <conditionalFormatting sqref="U176">
    <cfRule type="cellIs" dxfId="134" priority="125" operator="equal">
      <formula>"SI"</formula>
    </cfRule>
  </conditionalFormatting>
  <conditionalFormatting sqref="V8">
    <cfRule type="cellIs" dxfId="133" priority="128" operator="equal">
      <formula>"SI"</formula>
    </cfRule>
  </conditionalFormatting>
  <conditionalFormatting sqref="AB13:AB22">
    <cfRule type="cellIs" dxfId="132" priority="123" operator="equal">
      <formula>"SI"</formula>
    </cfRule>
  </conditionalFormatting>
  <conditionalFormatting sqref="AB25:AB42 AB45:AB47 AB49:AB53 AB56:AB57 AB59 AB61:AB64 AB67:AB71 AB74 AB76:AB85 AB87 AB90:AB95 AB97 AB99:AB103 AB105 AB108:AB165 AB167:AB171">
    <cfRule type="cellIs" dxfId="131" priority="122" operator="equal">
      <formula>"SI"</formula>
    </cfRule>
  </conditionalFormatting>
  <conditionalFormatting sqref="AB176">
    <cfRule type="cellIs" dxfId="130" priority="121" operator="equal">
      <formula>"SI"</formula>
    </cfRule>
  </conditionalFormatting>
  <conditionalFormatting sqref="AC8">
    <cfRule type="cellIs" dxfId="129" priority="124" operator="equal">
      <formula>"SI"</formula>
    </cfRule>
  </conditionalFormatting>
  <conditionalFormatting sqref="AI13:AI22">
    <cfRule type="cellIs" dxfId="128" priority="119" operator="equal">
      <formula>"SI"</formula>
    </cfRule>
  </conditionalFormatting>
  <conditionalFormatting sqref="AI25:AI42 AI45:AI47 AI49:AI53 AI56:AI57 AI59 AI61:AI64 AI67:AI71 AI74 AI76:AI85 AI87 AI90:AI95 AI97 AI99:AI103 AI105 AI108:AI165 AI167:AI171">
    <cfRule type="cellIs" dxfId="127" priority="118" operator="equal">
      <formula>"SI"</formula>
    </cfRule>
  </conditionalFormatting>
  <conditionalFormatting sqref="AI176">
    <cfRule type="cellIs" dxfId="126" priority="117" operator="equal">
      <formula>"SI"</formula>
    </cfRule>
  </conditionalFormatting>
  <conditionalFormatting sqref="AJ8">
    <cfRule type="cellIs" dxfId="125" priority="120" operator="equal">
      <formula>"SI"</formula>
    </cfRule>
  </conditionalFormatting>
  <conditionalFormatting sqref="AP13:AP22">
    <cfRule type="cellIs" dxfId="124" priority="115" operator="equal">
      <formula>"SI"</formula>
    </cfRule>
  </conditionalFormatting>
  <conditionalFormatting sqref="AP25:AP42 AP45:AP47 AP49:AP53 AP56:AP57 AP59 AP61:AP64 AP67:AP71 AP74 AP76:AP85 AP87 AP90:AP95 AP97 AP99:AP103 AP105 AP108:AP165 AP167:AP171">
    <cfRule type="cellIs" dxfId="123" priority="114" operator="equal">
      <formula>"SI"</formula>
    </cfRule>
  </conditionalFormatting>
  <conditionalFormatting sqref="AP176">
    <cfRule type="cellIs" dxfId="122" priority="113" operator="equal">
      <formula>"SI"</formula>
    </cfRule>
  </conditionalFormatting>
  <conditionalFormatting sqref="AQ8">
    <cfRule type="cellIs" dxfId="121" priority="116" operator="equal">
      <formula>"SI"</formula>
    </cfRule>
  </conditionalFormatting>
  <conditionalFormatting sqref="AW13:AW22">
    <cfRule type="cellIs" dxfId="120" priority="111" operator="equal">
      <formula>"SI"</formula>
    </cfRule>
  </conditionalFormatting>
  <conditionalFormatting sqref="AW25:AW42 AW45:AW47 AW49:AW53 AW56:AW57 AW59 AW61:AW64 AW67:AW71 AW74 AW76:AW85 AW87 AW90:AW95 AW97 AW99:AW103 AW105 AW108:AW165 AW167:AW171">
    <cfRule type="cellIs" dxfId="119" priority="110" operator="equal">
      <formula>"SI"</formula>
    </cfRule>
  </conditionalFormatting>
  <conditionalFormatting sqref="AW176">
    <cfRule type="cellIs" dxfId="118" priority="109" operator="equal">
      <formula>"SI"</formula>
    </cfRule>
  </conditionalFormatting>
  <conditionalFormatting sqref="AX8">
    <cfRule type="cellIs" dxfId="117" priority="112" operator="equal">
      <formula>"SI"</formula>
    </cfRule>
  </conditionalFormatting>
  <conditionalFormatting sqref="BD13:BD22">
    <cfRule type="cellIs" dxfId="116" priority="107" operator="equal">
      <formula>"SI"</formula>
    </cfRule>
  </conditionalFormatting>
  <conditionalFormatting sqref="BD25:BD42 BD45:BD47 BD49:BD53 BD56:BD57 BD59 BD61:BD64 BD67:BD71 BD74 BD76:BD85 BD87 BD90:BD95 BD97 BD99:BD103 BD105 BD108:BD165 BD167:BD171">
    <cfRule type="cellIs" dxfId="115" priority="106" operator="equal">
      <formula>"SI"</formula>
    </cfRule>
  </conditionalFormatting>
  <conditionalFormatting sqref="BD176">
    <cfRule type="cellIs" dxfId="114" priority="105" operator="equal">
      <formula>"SI"</formula>
    </cfRule>
  </conditionalFormatting>
  <conditionalFormatting sqref="BE8">
    <cfRule type="cellIs" dxfId="113" priority="108" operator="equal">
      <formula>"SI"</formula>
    </cfRule>
  </conditionalFormatting>
  <conditionalFormatting sqref="BK13:BK22">
    <cfRule type="cellIs" dxfId="112" priority="103" operator="equal">
      <formula>"SI"</formula>
    </cfRule>
  </conditionalFormatting>
  <conditionalFormatting sqref="BK25:BK42 BK45:BK47 BK49:BK53 BK56:BK57 BK59 BK61:BK64 BK67:BK71 BK74 BK76:BK85 BK87 BK90:BK95 BK97 BK99:BK103 BK105 BK108:BK165 BK167:BK171">
    <cfRule type="cellIs" dxfId="111" priority="102" operator="equal">
      <formula>"SI"</formula>
    </cfRule>
  </conditionalFormatting>
  <conditionalFormatting sqref="BK176">
    <cfRule type="cellIs" dxfId="110" priority="101" operator="equal">
      <formula>"SI"</formula>
    </cfRule>
  </conditionalFormatting>
  <conditionalFormatting sqref="BL8">
    <cfRule type="cellIs" dxfId="109" priority="104" operator="equal">
      <formula>"SI"</formula>
    </cfRule>
  </conditionalFormatting>
  <conditionalFormatting sqref="BR13:BR22">
    <cfRule type="cellIs" dxfId="108" priority="99" operator="equal">
      <formula>"SI"</formula>
    </cfRule>
  </conditionalFormatting>
  <conditionalFormatting sqref="BR25:BR42 BR45:BR47 BR49:BR53 BR56:BR57 BR59 BR61:BR64 BR67:BR71 BR74 BR76:BR85 BR87 BR90:BR95 BR97 BR99:BR103 BR105 BR108:BR165 BR167:BR171">
    <cfRule type="cellIs" dxfId="107" priority="98" operator="equal">
      <formula>"SI"</formula>
    </cfRule>
  </conditionalFormatting>
  <conditionalFormatting sqref="BR176">
    <cfRule type="cellIs" dxfId="106" priority="97" operator="equal">
      <formula>"SI"</formula>
    </cfRule>
  </conditionalFormatting>
  <conditionalFormatting sqref="BS8">
    <cfRule type="cellIs" dxfId="105" priority="100" operator="equal">
      <formula>"SI"</formula>
    </cfRule>
  </conditionalFormatting>
  <conditionalFormatting sqref="BY13:BY22">
    <cfRule type="cellIs" dxfId="104" priority="95" operator="equal">
      <formula>"SI"</formula>
    </cfRule>
  </conditionalFormatting>
  <conditionalFormatting sqref="BY25:BY42 BY45:BY47 BY49:BY53 BY56:BY57 BY59 BY61:BY64 BY67:BY71 BY74 BY76:BY85 BY87 BY90:BY95 BY97 BY99:BY103 BY105 BY108:BY165 BY167:BY171">
    <cfRule type="cellIs" dxfId="103" priority="94" operator="equal">
      <formula>"SI"</formula>
    </cfRule>
  </conditionalFormatting>
  <conditionalFormatting sqref="BY176">
    <cfRule type="cellIs" dxfId="102" priority="93" operator="equal">
      <formula>"SI"</formula>
    </cfRule>
  </conditionalFormatting>
  <conditionalFormatting sqref="BZ8">
    <cfRule type="cellIs" dxfId="101" priority="96" operator="equal">
      <formula>"SI"</formula>
    </cfRule>
  </conditionalFormatting>
  <conditionalFormatting sqref="CF13:CF22">
    <cfRule type="cellIs" dxfId="100" priority="91" operator="equal">
      <formula>"SI"</formula>
    </cfRule>
  </conditionalFormatting>
  <conditionalFormatting sqref="CF25:CF42 CF45:CF47 CF49:CF53 CF56:CF57 CF59 CF61:CF64 CF67:CF71 CF74 CF76:CF85 CF87 CF90:CF95 CF97 CF99:CF103 CF105 CF108:CF165 CF167:CF171">
    <cfRule type="cellIs" dxfId="99" priority="90" operator="equal">
      <formula>"SI"</formula>
    </cfRule>
  </conditionalFormatting>
  <conditionalFormatting sqref="CF176">
    <cfRule type="cellIs" dxfId="98" priority="89" operator="equal">
      <formula>"SI"</formula>
    </cfRule>
  </conditionalFormatting>
  <conditionalFormatting sqref="CG8">
    <cfRule type="cellIs" dxfId="97" priority="92" operator="equal">
      <formula>"SI"</formula>
    </cfRule>
  </conditionalFormatting>
  <conditionalFormatting sqref="CM13:CM22">
    <cfRule type="cellIs" dxfId="96" priority="87" operator="equal">
      <formula>"SI"</formula>
    </cfRule>
  </conditionalFormatting>
  <conditionalFormatting sqref="CM25:CM42 CM45:CM47 CM49:CM53 CM56:CM57 CM59 CM61:CM64 CM67:CM71 CM74 CM76:CM85 CM87 CM90:CM95 CM97 CM99:CM103 CM105 CM108:CM165 CM167:CM171">
    <cfRule type="cellIs" dxfId="95" priority="86" operator="equal">
      <formula>"SI"</formula>
    </cfRule>
  </conditionalFormatting>
  <conditionalFormatting sqref="CM176">
    <cfRule type="cellIs" dxfId="94" priority="85" operator="equal">
      <formula>"SI"</formula>
    </cfRule>
  </conditionalFormatting>
  <conditionalFormatting sqref="CN8">
    <cfRule type="cellIs" dxfId="93" priority="88" operator="equal">
      <formula>"SI"</formula>
    </cfRule>
  </conditionalFormatting>
  <conditionalFormatting sqref="CT13:CT22">
    <cfRule type="cellIs" dxfId="92" priority="83" operator="equal">
      <formula>"SI"</formula>
    </cfRule>
  </conditionalFormatting>
  <conditionalFormatting sqref="CT25:CT42 CT45:CT47 CT49:CT53 CT56:CT57 CT59 CT61:CT64 CT67:CT71 CT74 CT76:CT85 CT87 CT90:CT95 CT97 CT99:CT103 CT105 CT108:CT165 CT167:CT171">
    <cfRule type="cellIs" dxfId="91" priority="82" operator="equal">
      <formula>"SI"</formula>
    </cfRule>
  </conditionalFormatting>
  <conditionalFormatting sqref="CT176">
    <cfRule type="cellIs" dxfId="90" priority="81" operator="equal">
      <formula>"SI"</formula>
    </cfRule>
  </conditionalFormatting>
  <conditionalFormatting sqref="CU8">
    <cfRule type="cellIs" dxfId="89" priority="84" operator="equal">
      <formula>"SI"</formula>
    </cfRule>
  </conditionalFormatting>
  <conditionalFormatting sqref="DA13:DA22">
    <cfRule type="cellIs" dxfId="88" priority="79" operator="equal">
      <formula>"SI"</formula>
    </cfRule>
  </conditionalFormatting>
  <conditionalFormatting sqref="DA25:DA42 DA45:DA47 DA49:DA53 DA56:DA57 DA59 DA61:DA64 DA67:DA71 DA74 DA76:DA85 DA87 DA90:DA95 DA97 DA99:DA103 DA105 DA108:DA165 DA167:DA171">
    <cfRule type="cellIs" dxfId="87" priority="78" operator="equal">
      <formula>"SI"</formula>
    </cfRule>
  </conditionalFormatting>
  <conditionalFormatting sqref="DA176">
    <cfRule type="cellIs" dxfId="86" priority="77" operator="equal">
      <formula>"SI"</formula>
    </cfRule>
  </conditionalFormatting>
  <conditionalFormatting sqref="DB8">
    <cfRule type="cellIs" dxfId="85" priority="80" operator="equal">
      <formula>"SI"</formula>
    </cfRule>
  </conditionalFormatting>
  <conditionalFormatting sqref="DH13:DH22">
    <cfRule type="cellIs" dxfId="84" priority="75" operator="equal">
      <formula>"SI"</formula>
    </cfRule>
  </conditionalFormatting>
  <conditionalFormatting sqref="DH25:DH42 DH45:DH47 DH49:DH53 DH56:DH57 DH59 DH61:DH64 DH67:DH71 DH74 DH76:DH85 DH87 DH90:DH95 DH97 DH99:DH103 DH105 DH108:DH165 DH167:DH171">
    <cfRule type="cellIs" dxfId="83" priority="74" operator="equal">
      <formula>"SI"</formula>
    </cfRule>
  </conditionalFormatting>
  <conditionalFormatting sqref="DH176">
    <cfRule type="cellIs" dxfId="82" priority="73" operator="equal">
      <formula>"SI"</formula>
    </cfRule>
  </conditionalFormatting>
  <conditionalFormatting sqref="DI8">
    <cfRule type="cellIs" dxfId="81" priority="76" operator="equal">
      <formula>"SI"</formula>
    </cfRule>
  </conditionalFormatting>
  <conditionalFormatting sqref="DO13:DO22">
    <cfRule type="cellIs" dxfId="80" priority="71" operator="equal">
      <formula>"SI"</formula>
    </cfRule>
  </conditionalFormatting>
  <conditionalFormatting sqref="DO25:DO42 DO45:DO47 DO49:DO53 DO56:DO57 DO59 DO61:DO64 DO67:DO71 DO74 DO76:DO85 DO87 DO90:DO95 DO97 DO99:DO103 DO105 DO108:DO165 DO167:DO171">
    <cfRule type="cellIs" dxfId="79" priority="70" operator="equal">
      <formula>"SI"</formula>
    </cfRule>
  </conditionalFormatting>
  <conditionalFormatting sqref="DO176">
    <cfRule type="cellIs" dxfId="78" priority="69" operator="equal">
      <formula>"SI"</formula>
    </cfRule>
  </conditionalFormatting>
  <conditionalFormatting sqref="DP8">
    <cfRule type="cellIs" dxfId="77" priority="72" operator="equal">
      <formula>"SI"</formula>
    </cfRule>
  </conditionalFormatting>
  <conditionalFormatting sqref="DV13:DV22">
    <cfRule type="cellIs" dxfId="76" priority="67" operator="equal">
      <formula>"SI"</formula>
    </cfRule>
  </conditionalFormatting>
  <conditionalFormatting sqref="DV25:DV42 DV45:DV47 DV49:DV53 DV56:DV57 DV59 DV61:DV64 DV67:DV71 DV74 DV76:DV85 DV87 DV90:DV95 DV97 DV99:DV103 DV105 DV108:DV165 DV167:DV171">
    <cfRule type="cellIs" dxfId="75" priority="66" operator="equal">
      <formula>"SI"</formula>
    </cfRule>
  </conditionalFormatting>
  <conditionalFormatting sqref="DV176">
    <cfRule type="cellIs" dxfId="74" priority="65" operator="equal">
      <formula>"SI"</formula>
    </cfRule>
  </conditionalFormatting>
  <conditionalFormatting sqref="DW8">
    <cfRule type="cellIs" dxfId="73" priority="68" operator="equal">
      <formula>"SI"</formula>
    </cfRule>
  </conditionalFormatting>
  <conditionalFormatting sqref="EC13:EC22">
    <cfRule type="cellIs" dxfId="72" priority="63" operator="equal">
      <formula>"SI"</formula>
    </cfRule>
  </conditionalFormatting>
  <conditionalFormatting sqref="EC25:EC42 EC45:EC47 EC49:EC53 EC56:EC57 EC59 EC61:EC64 EC67:EC71 EC74 EC76:EC85 EC87 EC90:EC95 EC97 EC99:EC103 EC105 EC108:EC165 EC167:EC171">
    <cfRule type="cellIs" dxfId="71" priority="62" operator="equal">
      <formula>"SI"</formula>
    </cfRule>
  </conditionalFormatting>
  <conditionalFormatting sqref="EC176">
    <cfRule type="cellIs" dxfId="70" priority="61" operator="equal">
      <formula>"SI"</formula>
    </cfRule>
  </conditionalFormatting>
  <conditionalFormatting sqref="ED8">
    <cfRule type="cellIs" dxfId="69" priority="64" operator="equal">
      <formula>"SI"</formula>
    </cfRule>
  </conditionalFormatting>
  <conditionalFormatting sqref="EJ13:EJ22">
    <cfRule type="cellIs" dxfId="68" priority="59" operator="equal">
      <formula>"SI"</formula>
    </cfRule>
  </conditionalFormatting>
  <conditionalFormatting sqref="EJ25:EJ42 EJ45:EJ47 EJ49:EJ53 EJ56:EJ57 EJ59 EJ61:EJ64 EJ67:EJ71 EJ74 EJ76:EJ85 EJ87 EJ90:EJ95 EJ97 EJ99:EJ103 EJ105 EJ108:EJ165 EJ167:EJ171">
    <cfRule type="cellIs" dxfId="67" priority="58" operator="equal">
      <formula>"SI"</formula>
    </cfRule>
  </conditionalFormatting>
  <conditionalFormatting sqref="EJ176">
    <cfRule type="cellIs" dxfId="66" priority="57" operator="equal">
      <formula>"SI"</formula>
    </cfRule>
  </conditionalFormatting>
  <conditionalFormatting sqref="EK8">
    <cfRule type="cellIs" dxfId="65" priority="60" operator="equal">
      <formula>"SI"</formula>
    </cfRule>
  </conditionalFormatting>
  <conditionalFormatting sqref="EQ13:EQ22">
    <cfRule type="cellIs" dxfId="64" priority="55" operator="equal">
      <formula>"SI"</formula>
    </cfRule>
  </conditionalFormatting>
  <conditionalFormatting sqref="EQ25:EQ42 EQ45:EQ47 EQ49:EQ53 EQ56:EQ57 EQ59 EQ61:EQ64 EQ67:EQ71 EQ74 EQ76:EQ85 EQ87 EQ90:EQ95 EQ97 EQ99:EQ103 EQ105 EQ108:EQ165 EQ167:EQ171">
    <cfRule type="cellIs" dxfId="63" priority="54" operator="equal">
      <formula>"SI"</formula>
    </cfRule>
  </conditionalFormatting>
  <conditionalFormatting sqref="EQ176">
    <cfRule type="cellIs" dxfId="62" priority="53" operator="equal">
      <formula>"SI"</formula>
    </cfRule>
  </conditionalFormatting>
  <conditionalFormatting sqref="ER8">
    <cfRule type="cellIs" dxfId="61" priority="56" operator="equal">
      <formula>"SI"</formula>
    </cfRule>
  </conditionalFormatting>
  <conditionalFormatting sqref="EX13:EX22">
    <cfRule type="cellIs" dxfId="60" priority="51" operator="equal">
      <formula>"SI"</formula>
    </cfRule>
  </conditionalFormatting>
  <conditionalFormatting sqref="EX25:EX42 EX45:EX47 EX49:EX53 EX56:EX57 EX59 EX61:EX64 EX67:EX71 EX74 EX76:EX85 EX87 EX90:EX95 EX97 EX99:EX103 EX105 EX108:EX165 EX167:EX171">
    <cfRule type="cellIs" dxfId="59" priority="50" operator="equal">
      <formula>"SI"</formula>
    </cfRule>
  </conditionalFormatting>
  <conditionalFormatting sqref="EX176">
    <cfRule type="cellIs" dxfId="58" priority="49" operator="equal">
      <formula>"SI"</formula>
    </cfRule>
  </conditionalFormatting>
  <conditionalFormatting sqref="EY8">
    <cfRule type="cellIs" dxfId="57" priority="52" operator="equal">
      <formula>"SI"</formula>
    </cfRule>
  </conditionalFormatting>
  <conditionalFormatting sqref="FE13:FE22">
    <cfRule type="cellIs" dxfId="56" priority="47" operator="equal">
      <formula>"SI"</formula>
    </cfRule>
  </conditionalFormatting>
  <conditionalFormatting sqref="FE25:FE42 FE45:FE47 FE49:FE53 FE56:FE57 FE59 FE61:FE64 FE67:FE71 FE74 FE76:FE85 FE87 FE90:FE95 FE97 FE99:FE103 FE105 FE108:FE165 FE167:FE171">
    <cfRule type="cellIs" dxfId="55" priority="46" operator="equal">
      <formula>"SI"</formula>
    </cfRule>
  </conditionalFormatting>
  <conditionalFormatting sqref="FE176">
    <cfRule type="cellIs" dxfId="54" priority="45" operator="equal">
      <formula>"SI"</formula>
    </cfRule>
  </conditionalFormatting>
  <conditionalFormatting sqref="FF8">
    <cfRule type="cellIs" dxfId="53" priority="48" operator="equal">
      <formula>"SI"</formula>
    </cfRule>
  </conditionalFormatting>
  <conditionalFormatting sqref="FL13:FL22">
    <cfRule type="cellIs" dxfId="52" priority="43" operator="equal">
      <formula>"SI"</formula>
    </cfRule>
  </conditionalFormatting>
  <conditionalFormatting sqref="FL25:FL42 FL45:FL47 FL49:FL53 FL56:FL57 FL59 FL61:FL64 FL67:FL71 FL74 FL76:FL85 FL87 FL90:FL95 FL97 FL99:FL103 FL105 FL108:FL165 FL167:FL171">
    <cfRule type="cellIs" dxfId="51" priority="42" operator="equal">
      <formula>"SI"</formula>
    </cfRule>
  </conditionalFormatting>
  <conditionalFormatting sqref="FL176">
    <cfRule type="cellIs" dxfId="50" priority="41" operator="equal">
      <formula>"SI"</formula>
    </cfRule>
  </conditionalFormatting>
  <conditionalFormatting sqref="FM8">
    <cfRule type="cellIs" dxfId="49" priority="44" operator="equal">
      <formula>"SI"</formula>
    </cfRule>
  </conditionalFormatting>
  <conditionalFormatting sqref="FS13:FS22">
    <cfRule type="cellIs" dxfId="48" priority="39" operator="equal">
      <formula>"SI"</formula>
    </cfRule>
  </conditionalFormatting>
  <conditionalFormatting sqref="FS25:FS42 FS45:FS47 FS49:FS53 FS56:FS57 FS59 FS61:FS64 FS67:FS71 FS74 FS76:FS85 FS87 FS90:FS95 FS97 FS99:FS103 FS105 FS108:FS165 FS167:FS171">
    <cfRule type="cellIs" dxfId="47" priority="38" operator="equal">
      <formula>"SI"</formula>
    </cfRule>
  </conditionalFormatting>
  <conditionalFormatting sqref="FS176">
    <cfRule type="cellIs" dxfId="46" priority="37" operator="equal">
      <formula>"SI"</formula>
    </cfRule>
  </conditionalFormatting>
  <conditionalFormatting sqref="FT8">
    <cfRule type="cellIs" dxfId="45" priority="40" operator="equal">
      <formula>"SI"</formula>
    </cfRule>
  </conditionalFormatting>
  <conditionalFormatting sqref="FZ13:FZ22">
    <cfRule type="cellIs" dxfId="44" priority="35" operator="equal">
      <formula>"SI"</formula>
    </cfRule>
  </conditionalFormatting>
  <conditionalFormatting sqref="FZ25:FZ42 FZ45:FZ47 FZ49:FZ53 FZ56:FZ57 FZ59 FZ61:FZ64 FZ67:FZ71 FZ74 FZ76:FZ85 FZ87 FZ90:FZ95 FZ97 FZ99:FZ103 FZ105 FZ108:FZ165 FZ167:FZ171">
    <cfRule type="cellIs" dxfId="43" priority="34" operator="equal">
      <formula>"SI"</formula>
    </cfRule>
  </conditionalFormatting>
  <conditionalFormatting sqref="FZ176">
    <cfRule type="cellIs" dxfId="42" priority="33" operator="equal">
      <formula>"SI"</formula>
    </cfRule>
  </conditionalFormatting>
  <conditionalFormatting sqref="GA8">
    <cfRule type="cellIs" dxfId="41" priority="36" operator="equal">
      <formula>"SI"</formula>
    </cfRule>
  </conditionalFormatting>
  <conditionalFormatting sqref="GG13:GG22">
    <cfRule type="cellIs" dxfId="40" priority="31" operator="equal">
      <formula>"SI"</formula>
    </cfRule>
  </conditionalFormatting>
  <conditionalFormatting sqref="GG25:GG42 GG45:GG47 GG49:GG53 GG56:GG57 GG59 GG61:GG64 GG67:GG71 GG74 GG76:GG85 GG87 GG90:GG95 GG97 GG99:GG103 GG105 GG108:GG165 GG167:GG171">
    <cfRule type="cellIs" dxfId="39" priority="30" operator="equal">
      <formula>"SI"</formula>
    </cfRule>
  </conditionalFormatting>
  <conditionalFormatting sqref="GG176">
    <cfRule type="cellIs" dxfId="38" priority="29" operator="equal">
      <formula>"SI"</formula>
    </cfRule>
  </conditionalFormatting>
  <conditionalFormatting sqref="GH8">
    <cfRule type="cellIs" dxfId="37" priority="32" operator="equal">
      <formula>"SI"</formula>
    </cfRule>
  </conditionalFormatting>
  <conditionalFormatting sqref="GN13:GN22">
    <cfRule type="cellIs" dxfId="36" priority="27" operator="equal">
      <formula>"SI"</formula>
    </cfRule>
  </conditionalFormatting>
  <conditionalFormatting sqref="GN25:GN42 GN45:GN47 GN49:GN53 GN56:GN57 GN59 GN61:GN64 GN67:GN71 GN74 GN76:GN85 GN87 GN90:GN95 GN97 GN99:GN103 GN105 GN108:GN165 GN167:GN171">
    <cfRule type="cellIs" dxfId="35" priority="26" operator="equal">
      <formula>"SI"</formula>
    </cfRule>
  </conditionalFormatting>
  <conditionalFormatting sqref="GN176">
    <cfRule type="cellIs" dxfId="34" priority="25" operator="equal">
      <formula>"SI"</formula>
    </cfRule>
  </conditionalFormatting>
  <conditionalFormatting sqref="GO8">
    <cfRule type="cellIs" dxfId="33" priority="28" operator="equal">
      <formula>"SI"</formula>
    </cfRule>
  </conditionalFormatting>
  <conditionalFormatting sqref="GU13:GU22">
    <cfRule type="cellIs" dxfId="32" priority="23" operator="equal">
      <formula>"SI"</formula>
    </cfRule>
  </conditionalFormatting>
  <conditionalFormatting sqref="GU25:GU42 GU45:GU47 GU49:GU53 GU56:GU57 GU59 GU61:GU64 GU67:GU71 GU74 GU76:GU85 GU87 GU90:GU95 GU97 GU99:GU103 GU105 GU108:GU165 GU167:GU171">
    <cfRule type="cellIs" dxfId="31" priority="22" operator="equal">
      <formula>"SI"</formula>
    </cfRule>
  </conditionalFormatting>
  <conditionalFormatting sqref="GU176">
    <cfRule type="cellIs" dxfId="30" priority="21" operator="equal">
      <formula>"SI"</formula>
    </cfRule>
  </conditionalFormatting>
  <conditionalFormatting sqref="GV8">
    <cfRule type="cellIs" dxfId="29" priority="24" operator="equal">
      <formula>"SI"</formula>
    </cfRule>
  </conditionalFormatting>
  <conditionalFormatting sqref="HB13:HB22">
    <cfRule type="cellIs" dxfId="28" priority="19" operator="equal">
      <formula>"SI"</formula>
    </cfRule>
  </conditionalFormatting>
  <conditionalFormatting sqref="HB25:HB42 HB45:HB47 HB49:HB53 HB56:HB57 HB59 HB61:HB64 HB67:HB71 HB74 HB76:HB85 HB87 HB90:HB95 HB97 HB99:HB103 HB105 HB108:HB165 HB167:HB171">
    <cfRule type="cellIs" dxfId="27" priority="18" operator="equal">
      <formula>"SI"</formula>
    </cfRule>
  </conditionalFormatting>
  <conditionalFormatting sqref="HB176">
    <cfRule type="cellIs" dxfId="26" priority="17" operator="equal">
      <formula>"SI"</formula>
    </cfRule>
  </conditionalFormatting>
  <conditionalFormatting sqref="HC8">
    <cfRule type="cellIs" dxfId="25" priority="20" operator="equal">
      <formula>"SI"</formula>
    </cfRule>
  </conditionalFormatting>
  <conditionalFormatting sqref="HI13:HI22">
    <cfRule type="cellIs" dxfId="24" priority="15" operator="equal">
      <formula>"SI"</formula>
    </cfRule>
  </conditionalFormatting>
  <conditionalFormatting sqref="HI25:HI42 HI45:HI47 HI49:HI53 HI56:HI57 HI59 HI61:HI64 HI67:HI71 HI74 HI76:HI85 HI87 HI90:HI95 HI97 HI99:HI103 HI105 HI108:HI165 HI167:HI171">
    <cfRule type="cellIs" dxfId="23" priority="14" operator="equal">
      <formula>"SI"</formula>
    </cfRule>
  </conditionalFormatting>
  <conditionalFormatting sqref="HI176">
    <cfRule type="cellIs" dxfId="22" priority="13" operator="equal">
      <formula>"SI"</formula>
    </cfRule>
  </conditionalFormatting>
  <conditionalFormatting sqref="HJ8">
    <cfRule type="cellIs" dxfId="21" priority="16" operator="equal">
      <formula>"SI"</formula>
    </cfRule>
  </conditionalFormatting>
  <conditionalFormatting sqref="HP13:HP22">
    <cfRule type="cellIs" dxfId="20" priority="11" operator="equal">
      <formula>"SI"</formula>
    </cfRule>
  </conditionalFormatting>
  <conditionalFormatting sqref="HP25:HP42 HP45:HP47 HP49:HP53 HP56:HP57 HP59 HP61:HP64 HP67:HP71 HP74 HP76:HP85 HP87 HP90:HP95 HP97 HP99:HP103 HP105 HP108:HP165 HP167:HP171">
    <cfRule type="cellIs" dxfId="19" priority="10" operator="equal">
      <formula>"SI"</formula>
    </cfRule>
  </conditionalFormatting>
  <conditionalFormatting sqref="HP176">
    <cfRule type="cellIs" dxfId="18" priority="9" operator="equal">
      <formula>"SI"</formula>
    </cfRule>
  </conditionalFormatting>
  <conditionalFormatting sqref="HQ8">
    <cfRule type="cellIs" dxfId="17" priority="12" operator="equal">
      <formula>"SI"</formula>
    </cfRule>
  </conditionalFormatting>
  <conditionalFormatting sqref="HW13:HW22">
    <cfRule type="cellIs" dxfId="16" priority="7" operator="equal">
      <formula>"SI"</formula>
    </cfRule>
  </conditionalFormatting>
  <conditionalFormatting sqref="HW25:HW42 HW45:HW47 HW49:HW53 HW56:HW57 HW59 HW61:HW64 HW67:HW71 HW74 HW76:HW85 HW87 HW90:HW95 HW97 HW99:HW103 HW105 HW108:HW165 HW167:HW171">
    <cfRule type="cellIs" dxfId="15" priority="6" operator="equal">
      <formula>"SI"</formula>
    </cfRule>
  </conditionalFormatting>
  <conditionalFormatting sqref="HW176">
    <cfRule type="cellIs" dxfId="14" priority="5" operator="equal">
      <formula>"SI"</formula>
    </cfRule>
  </conditionalFormatting>
  <conditionalFormatting sqref="HX8">
    <cfRule type="cellIs" dxfId="13" priority="8" operator="equal">
      <formula>"SI"</formula>
    </cfRule>
  </conditionalFormatting>
  <conditionalFormatting sqref="ID13:ID22">
    <cfRule type="cellIs" dxfId="12" priority="3" operator="equal">
      <formula>"SI"</formula>
    </cfRule>
  </conditionalFormatting>
  <conditionalFormatting sqref="ID25:ID42 ID45:ID47 ID49:ID53 ID56:ID57 ID59 ID61:ID64 ID67:ID71 ID74 ID76:ID85 ID87 ID90:ID95 ID97 ID99:ID103 ID105 ID108:ID165 ID167:ID171">
    <cfRule type="cellIs" dxfId="11" priority="2" operator="equal">
      <formula>"SI"</formula>
    </cfRule>
  </conditionalFormatting>
  <conditionalFormatting sqref="ID176">
    <cfRule type="cellIs" dxfId="10" priority="1" operator="equal">
      <formula>"SI"</formula>
    </cfRule>
  </conditionalFormatting>
  <conditionalFormatting sqref="IE8">
    <cfRule type="cellIs" dxfId="9" priority="4" operator="equal">
      <formula>"SI"</formula>
    </cfRule>
  </conditionalFormatting>
  <pageMargins left="0.11811023622047245" right="0.11811023622047245" top="0.15748031496062992" bottom="0.15748031496062992" header="0.31496062992125984" footer="0.31496062992125984"/>
  <pageSetup scale="44"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EEB4D5-7328-433C-92C6-B1321211F0AF}">
  <dimension ref="B1:MN66"/>
  <sheetViews>
    <sheetView showGridLines="0" view="pageBreakPreview" topLeftCell="D33" zoomScale="55" zoomScaleNormal="25" zoomScaleSheetLayoutView="55" workbookViewId="0">
      <selection activeCell="G41" sqref="G41:H41"/>
    </sheetView>
  </sheetViews>
  <sheetFormatPr baseColWidth="10" defaultColWidth="11.42578125" defaultRowHeight="15" x14ac:dyDescent="0.25"/>
  <cols>
    <col min="1" max="1" width="3.5703125" style="305" customWidth="1"/>
    <col min="2" max="2" width="32.42578125" style="305" customWidth="1"/>
    <col min="3" max="3" width="107.7109375" style="305" customWidth="1"/>
    <col min="4" max="4" width="35.28515625" style="305" customWidth="1"/>
    <col min="5" max="5" width="106.85546875" style="305" customWidth="1"/>
    <col min="6" max="6" width="48.42578125" style="305" customWidth="1"/>
    <col min="7" max="7" width="57.28515625" style="305" customWidth="1"/>
    <col min="8" max="8" width="53.85546875" style="305" customWidth="1"/>
    <col min="9" max="9" width="20.28515625" style="305" customWidth="1"/>
    <col min="10" max="10" width="11.42578125" style="305" customWidth="1"/>
    <col min="11" max="11" width="22.28515625" style="305" bestFit="1" customWidth="1"/>
    <col min="12" max="12" width="11.42578125" style="305"/>
    <col min="13" max="13" width="18" style="305" bestFit="1" customWidth="1"/>
    <col min="14" max="14" width="11.42578125" style="305"/>
    <col min="15" max="150" width="0" style="305" hidden="1" customWidth="1"/>
    <col min="151" max="203" width="11.42578125" style="305"/>
    <col min="204" max="204" width="24" style="305" bestFit="1" customWidth="1"/>
    <col min="205" max="208" width="11.42578125" style="305"/>
    <col min="209" max="209" width="24.5703125" style="305" bestFit="1" customWidth="1"/>
    <col min="210" max="213" width="11.42578125" style="305"/>
    <col min="214" max="214" width="24.5703125" style="305" bestFit="1" customWidth="1"/>
    <col min="215" max="218" width="11.42578125" style="305"/>
    <col min="219" max="219" width="25.140625" style="305" bestFit="1" customWidth="1"/>
    <col min="220" max="233" width="11.42578125" style="305"/>
    <col min="234" max="234" width="24.5703125" style="305" bestFit="1" customWidth="1"/>
    <col min="235" max="238" width="11.42578125" style="305"/>
    <col min="239" max="239" width="24.5703125" style="305" bestFit="1" customWidth="1"/>
    <col min="240" max="16384" width="11.42578125" style="305"/>
  </cols>
  <sheetData>
    <row r="1" spans="2:132" ht="15.75" thickBot="1" x14ac:dyDescent="0.3"/>
    <row r="2" spans="2:132" ht="53.25" customHeight="1" thickBot="1" x14ac:dyDescent="0.3">
      <c r="B2" s="957" t="s">
        <v>807</v>
      </c>
      <c r="C2" s="958"/>
      <c r="D2" s="958"/>
      <c r="E2" s="958"/>
      <c r="F2" s="958"/>
      <c r="G2" s="958"/>
      <c r="H2" s="958"/>
      <c r="I2" s="959"/>
    </row>
    <row r="3" spans="2:132" x14ac:dyDescent="0.25">
      <c r="B3" s="306"/>
      <c r="C3" s="307"/>
      <c r="D3" s="307"/>
      <c r="E3" s="307"/>
      <c r="F3" s="307"/>
      <c r="G3" s="307"/>
      <c r="H3" s="307"/>
      <c r="I3" s="308"/>
    </row>
    <row r="4" spans="2:132" ht="15.75" thickBot="1" x14ac:dyDescent="0.3">
      <c r="B4" s="309"/>
      <c r="G4" s="310"/>
      <c r="H4" s="311"/>
      <c r="I4" s="312"/>
    </row>
    <row r="5" spans="2:132" ht="15" customHeight="1" x14ac:dyDescent="0.25">
      <c r="B5" s="960" t="s">
        <v>808</v>
      </c>
      <c r="C5" s="961"/>
      <c r="D5" s="964" t="s">
        <v>809</v>
      </c>
      <c r="E5" s="966" t="s">
        <v>810</v>
      </c>
      <c r="F5" s="968" t="s">
        <v>811</v>
      </c>
      <c r="G5" s="970" t="s">
        <v>812</v>
      </c>
      <c r="H5" s="970" t="s">
        <v>813</v>
      </c>
      <c r="I5" s="312"/>
    </row>
    <row r="6" spans="2:132" ht="15" customHeight="1" x14ac:dyDescent="0.25">
      <c r="B6" s="962"/>
      <c r="C6" s="963"/>
      <c r="D6" s="965"/>
      <c r="E6" s="967"/>
      <c r="F6" s="969"/>
      <c r="G6" s="971"/>
      <c r="H6" s="971"/>
      <c r="I6" s="312"/>
    </row>
    <row r="7" spans="2:132" ht="15" customHeight="1" x14ac:dyDescent="0.25">
      <c r="B7" s="962"/>
      <c r="C7" s="963"/>
      <c r="D7" s="965"/>
      <c r="E7" s="967"/>
      <c r="F7" s="969"/>
      <c r="G7" s="971"/>
      <c r="H7" s="971"/>
      <c r="I7" s="312"/>
      <c r="O7" s="305">
        <v>1942720</v>
      </c>
      <c r="R7" s="305">
        <v>0</v>
      </c>
      <c r="U7" s="305">
        <v>801</v>
      </c>
      <c r="X7" s="305">
        <v>802</v>
      </c>
      <c r="AA7" s="305">
        <v>0</v>
      </c>
      <c r="AD7" s="305">
        <v>0</v>
      </c>
      <c r="AG7" s="305">
        <v>805</v>
      </c>
      <c r="AJ7" s="305">
        <v>802</v>
      </c>
      <c r="AM7" s="305">
        <v>805</v>
      </c>
      <c r="AP7" s="305">
        <v>804</v>
      </c>
      <c r="AS7" s="305">
        <v>806</v>
      </c>
      <c r="AV7" s="305">
        <v>790</v>
      </c>
      <c r="AY7" s="305">
        <v>806</v>
      </c>
      <c r="BB7" s="305">
        <v>800</v>
      </c>
      <c r="BE7" s="305">
        <v>769</v>
      </c>
      <c r="BH7" s="305">
        <v>803</v>
      </c>
      <c r="BK7" s="305">
        <v>807</v>
      </c>
      <c r="BN7" s="305">
        <v>813</v>
      </c>
      <c r="BT7" s="305">
        <v>813</v>
      </c>
      <c r="CO7" s="305">
        <v>821</v>
      </c>
      <c r="CR7" s="305">
        <v>794</v>
      </c>
      <c r="CU7" s="305">
        <v>807</v>
      </c>
      <c r="CX7" s="305">
        <v>845</v>
      </c>
      <c r="DD7" s="305">
        <v>808</v>
      </c>
      <c r="DJ7" s="305">
        <v>845</v>
      </c>
      <c r="DP7" s="305">
        <v>804</v>
      </c>
      <c r="DS7" s="305">
        <v>845</v>
      </c>
      <c r="DV7" s="305">
        <v>791</v>
      </c>
      <c r="DY7" s="305">
        <v>798</v>
      </c>
      <c r="EB7" s="305">
        <v>803</v>
      </c>
    </row>
    <row r="8" spans="2:132" ht="15" customHeight="1" x14ac:dyDescent="0.25">
      <c r="B8" s="962"/>
      <c r="C8" s="963"/>
      <c r="D8" s="965"/>
      <c r="E8" s="967"/>
      <c r="F8" s="969"/>
      <c r="G8" s="971"/>
      <c r="H8" s="971"/>
      <c r="I8" s="312"/>
      <c r="O8" s="305">
        <v>12763641</v>
      </c>
      <c r="R8" s="305">
        <v>0</v>
      </c>
      <c r="U8" s="305">
        <v>41008</v>
      </c>
      <c r="X8" s="305">
        <v>41045</v>
      </c>
      <c r="AA8" s="305">
        <v>1188103535</v>
      </c>
      <c r="AD8" s="305">
        <v>1192989303</v>
      </c>
      <c r="AG8" s="305">
        <v>41189</v>
      </c>
      <c r="AJ8" s="305">
        <v>41041</v>
      </c>
      <c r="AM8" s="305">
        <v>41206</v>
      </c>
      <c r="AP8" s="305">
        <v>41128</v>
      </c>
      <c r="AS8" s="305">
        <v>41272</v>
      </c>
      <c r="AV8" s="305">
        <v>40419</v>
      </c>
      <c r="AY8" s="305">
        <v>41267</v>
      </c>
      <c r="BB8" s="305">
        <v>40947</v>
      </c>
      <c r="BE8" s="305">
        <v>39351</v>
      </c>
      <c r="BH8" s="305">
        <v>41081</v>
      </c>
      <c r="BK8" s="305">
        <v>41297</v>
      </c>
      <c r="BN8" s="305">
        <v>41604</v>
      </c>
      <c r="BT8" s="305">
        <v>41600</v>
      </c>
      <c r="CO8" s="305">
        <v>42013</v>
      </c>
      <c r="CR8" s="305">
        <v>40648</v>
      </c>
      <c r="CU8" s="305">
        <v>41343</v>
      </c>
      <c r="CX8" s="305">
        <v>40105</v>
      </c>
      <c r="DD8" s="305">
        <v>41357</v>
      </c>
      <c r="DJ8" s="305">
        <v>43243</v>
      </c>
      <c r="DP8" s="305">
        <v>41128</v>
      </c>
      <c r="DS8" s="305">
        <v>43243</v>
      </c>
      <c r="DV8" s="305">
        <v>40488</v>
      </c>
      <c r="DY8" s="305">
        <v>40872</v>
      </c>
      <c r="EB8" s="305">
        <v>41513</v>
      </c>
    </row>
    <row r="9" spans="2:132" ht="15" customHeight="1" x14ac:dyDescent="0.25">
      <c r="B9" s="962"/>
      <c r="C9" s="963"/>
      <c r="D9" s="965"/>
      <c r="E9" s="967"/>
      <c r="F9" s="969"/>
      <c r="G9" s="971"/>
      <c r="H9" s="971"/>
      <c r="I9" s="312"/>
      <c r="O9" s="305">
        <v>255605</v>
      </c>
      <c r="R9" s="305">
        <v>0</v>
      </c>
      <c r="U9" s="305">
        <v>6045</v>
      </c>
      <c r="X9" s="305">
        <v>6050</v>
      </c>
      <c r="AA9" s="305">
        <v>0</v>
      </c>
      <c r="AD9" s="305">
        <v>0</v>
      </c>
      <c r="AG9" s="305">
        <v>6071</v>
      </c>
      <c r="AJ9" s="305">
        <v>6051</v>
      </c>
      <c r="AM9" s="305">
        <v>6074</v>
      </c>
      <c r="AP9" s="305">
        <v>6062</v>
      </c>
      <c r="AS9" s="305">
        <v>6084</v>
      </c>
      <c r="AV9" s="305">
        <v>5958</v>
      </c>
      <c r="AY9" s="305">
        <v>6083</v>
      </c>
      <c r="BB9" s="305">
        <v>6035</v>
      </c>
      <c r="BE9" s="305">
        <v>5800</v>
      </c>
      <c r="BH9" s="305">
        <v>6055</v>
      </c>
      <c r="BK9" s="305">
        <v>6087</v>
      </c>
      <c r="BN9" s="305">
        <v>6132</v>
      </c>
      <c r="BT9" s="305">
        <v>6132</v>
      </c>
      <c r="CO9" s="305">
        <v>6193</v>
      </c>
      <c r="CR9" s="305">
        <v>5992</v>
      </c>
      <c r="CU9" s="305">
        <v>6095</v>
      </c>
      <c r="CX9" s="305">
        <v>6374</v>
      </c>
      <c r="DD9" s="305">
        <v>6096</v>
      </c>
      <c r="DJ9" s="305">
        <v>6374</v>
      </c>
      <c r="DP9" s="305">
        <v>6062</v>
      </c>
      <c r="DS9" s="305">
        <v>6374</v>
      </c>
      <c r="DV9" s="305">
        <v>5968</v>
      </c>
      <c r="DY9" s="305">
        <v>6024</v>
      </c>
      <c r="EB9" s="305">
        <v>6119</v>
      </c>
    </row>
    <row r="10" spans="2:132" ht="15" customHeight="1" x14ac:dyDescent="0.25">
      <c r="B10" s="962"/>
      <c r="C10" s="963"/>
      <c r="D10" s="965"/>
      <c r="E10" s="967"/>
      <c r="F10" s="969"/>
      <c r="G10" s="971"/>
      <c r="H10" s="971"/>
      <c r="I10" s="312"/>
      <c r="O10" s="305">
        <v>1702724</v>
      </c>
      <c r="R10" s="305">
        <v>0</v>
      </c>
      <c r="U10" s="305">
        <v>42239</v>
      </c>
      <c r="X10" s="305">
        <v>42277</v>
      </c>
      <c r="AA10" s="305">
        <v>0</v>
      </c>
      <c r="AD10" s="305">
        <v>0</v>
      </c>
      <c r="AG10" s="305">
        <v>42425</v>
      </c>
      <c r="AJ10" s="305">
        <v>42274</v>
      </c>
      <c r="AM10" s="305">
        <v>42443</v>
      </c>
      <c r="AP10" s="305">
        <v>42363</v>
      </c>
      <c r="AS10" s="305">
        <v>42511</v>
      </c>
      <c r="AV10" s="305">
        <v>41632</v>
      </c>
      <c r="AY10" s="305">
        <v>42506</v>
      </c>
      <c r="BB10" s="305">
        <v>42176</v>
      </c>
      <c r="BE10" s="305">
        <v>40532</v>
      </c>
      <c r="BH10" s="305">
        <v>41869</v>
      </c>
      <c r="BK10" s="305">
        <v>42537</v>
      </c>
      <c r="BN10" s="305">
        <v>42853</v>
      </c>
      <c r="BT10" s="305">
        <v>42848</v>
      </c>
      <c r="CO10" s="305">
        <v>43274</v>
      </c>
      <c r="CR10" s="305">
        <v>41869</v>
      </c>
      <c r="CU10" s="305">
        <v>42583</v>
      </c>
      <c r="CX10" s="305">
        <v>38164</v>
      </c>
      <c r="DD10" s="305">
        <v>42598</v>
      </c>
      <c r="DJ10" s="305">
        <v>35934</v>
      </c>
      <c r="DP10" s="305">
        <v>42363</v>
      </c>
      <c r="DS10" s="305">
        <v>42000</v>
      </c>
      <c r="DV10" s="305">
        <v>41704</v>
      </c>
      <c r="DY10" s="305">
        <v>42098</v>
      </c>
      <c r="EB10" s="305">
        <v>42314</v>
      </c>
    </row>
    <row r="11" spans="2:132" ht="85.5" customHeight="1" thickBot="1" x14ac:dyDescent="0.3">
      <c r="B11" s="962"/>
      <c r="C11" s="963"/>
      <c r="D11" s="965"/>
      <c r="E11" s="967"/>
      <c r="F11" s="969"/>
      <c r="G11" s="971"/>
      <c r="H11" s="971"/>
      <c r="I11" s="312"/>
      <c r="O11" s="305">
        <v>892952</v>
      </c>
      <c r="R11" s="305">
        <v>0</v>
      </c>
      <c r="U11" s="305">
        <v>10105</v>
      </c>
      <c r="X11" s="305">
        <v>10114</v>
      </c>
      <c r="AA11" s="305" t="e">
        <v>#VALUE!</v>
      </c>
      <c r="AD11" s="305" t="e">
        <v>#VALUE!</v>
      </c>
      <c r="AG11" s="305">
        <v>10150</v>
      </c>
      <c r="AJ11" s="305">
        <v>10113</v>
      </c>
      <c r="AM11" s="305">
        <v>10154</v>
      </c>
      <c r="AP11" s="305">
        <v>10135</v>
      </c>
      <c r="AS11" s="305">
        <v>10170</v>
      </c>
      <c r="AV11" s="305">
        <v>9960</v>
      </c>
      <c r="AY11" s="305">
        <v>10169</v>
      </c>
      <c r="BB11" s="305">
        <v>10091</v>
      </c>
      <c r="BE11" s="305">
        <v>10443</v>
      </c>
      <c r="BH11" s="305">
        <v>10123</v>
      </c>
      <c r="BK11" s="305">
        <v>10176</v>
      </c>
      <c r="BN11" s="305">
        <v>10252</v>
      </c>
      <c r="BT11" s="305">
        <v>10251</v>
      </c>
      <c r="CO11" s="305">
        <v>10353</v>
      </c>
      <c r="CR11" s="305">
        <v>10017</v>
      </c>
      <c r="CU11" s="305">
        <v>10188</v>
      </c>
      <c r="CX11" s="305">
        <v>9961</v>
      </c>
      <c r="DD11" s="305">
        <v>10191</v>
      </c>
      <c r="DJ11" s="305">
        <v>10656</v>
      </c>
      <c r="DP11" s="305">
        <v>10135</v>
      </c>
      <c r="DS11" s="305">
        <v>10656</v>
      </c>
      <c r="DV11" s="305">
        <v>9977</v>
      </c>
      <c r="DY11" s="305">
        <v>10491</v>
      </c>
      <c r="EB11" s="305">
        <v>10230</v>
      </c>
    </row>
    <row r="12" spans="2:132" ht="21.75" customHeight="1" x14ac:dyDescent="0.3">
      <c r="B12" s="972">
        <v>13</v>
      </c>
      <c r="C12" s="973"/>
      <c r="D12" s="313">
        <v>4</v>
      </c>
      <c r="E12" s="314" t="str">
        <f>VLOOKUP(D12,PROPONENTES!$A$10:$B$42,2,FALSE)</f>
        <v>MLG INGENIERIA SAS</v>
      </c>
      <c r="F12" s="315">
        <f>HLOOKUP(D12,'OFERTA ECONOMICA'!$J$191:$IF$194,4,FALSE)</f>
        <v>2640541747</v>
      </c>
      <c r="G12" s="978">
        <f>MEDIAN(F12:F24)</f>
        <v>2643321787</v>
      </c>
      <c r="H12" s="978">
        <f>_xlfn.STDEV.P(F12:F24)</f>
        <v>46525800.330171145</v>
      </c>
      <c r="I12" s="312"/>
      <c r="O12" s="305">
        <v>1502034</v>
      </c>
      <c r="R12" s="305">
        <v>0</v>
      </c>
      <c r="U12" s="305">
        <v>2527</v>
      </c>
      <c r="X12" s="305">
        <v>2530</v>
      </c>
      <c r="AA12" s="305">
        <v>0</v>
      </c>
      <c r="AD12" s="305">
        <v>0</v>
      </c>
      <c r="AG12" s="305">
        <v>2538</v>
      </c>
      <c r="AJ12" s="305">
        <v>2530</v>
      </c>
      <c r="AM12" s="305">
        <v>2539</v>
      </c>
      <c r="AP12" s="305">
        <v>2535</v>
      </c>
      <c r="AS12" s="305">
        <v>2544</v>
      </c>
      <c r="AV12" s="305">
        <v>2491</v>
      </c>
      <c r="AY12" s="305">
        <v>2543</v>
      </c>
      <c r="BB12" s="305">
        <v>2524</v>
      </c>
      <c r="BE12" s="305">
        <v>2412</v>
      </c>
      <c r="BH12" s="305">
        <v>2532</v>
      </c>
      <c r="BK12" s="305">
        <v>2545</v>
      </c>
      <c r="BN12" s="305">
        <v>2564</v>
      </c>
      <c r="BT12" s="305">
        <v>2564</v>
      </c>
      <c r="CO12" s="305">
        <v>2589</v>
      </c>
      <c r="CR12" s="305">
        <v>2505</v>
      </c>
      <c r="CU12" s="305">
        <v>2547</v>
      </c>
      <c r="CX12" s="305">
        <v>2458</v>
      </c>
      <c r="DD12" s="305">
        <v>2549</v>
      </c>
      <c r="DJ12" s="305">
        <v>2665</v>
      </c>
      <c r="DP12" s="305">
        <v>2535</v>
      </c>
      <c r="DS12" s="305">
        <v>2665</v>
      </c>
      <c r="DV12" s="305">
        <v>2495</v>
      </c>
      <c r="DY12" s="305">
        <v>2519</v>
      </c>
      <c r="EB12" s="305">
        <v>2558</v>
      </c>
    </row>
    <row r="13" spans="2:132" ht="21.75" customHeight="1" x14ac:dyDescent="0.3">
      <c r="B13" s="974"/>
      <c r="C13" s="975"/>
      <c r="D13" s="316">
        <v>6</v>
      </c>
      <c r="E13" s="317" t="str">
        <f>VLOOKUP(D13,PROPONENTES!$A$10:$B$42,2,FALSE)</f>
        <v>CONSORCIO PARQUES KENNEDY 2024 - 1</v>
      </c>
      <c r="F13" s="318">
        <f>HLOOKUP(D13,'OFERTA ECONOMICA'!$J$191:$IF$194,4,FALSE)</f>
        <v>2577705358</v>
      </c>
      <c r="G13" s="979"/>
      <c r="H13" s="979"/>
      <c r="I13" s="312"/>
    </row>
    <row r="14" spans="2:132" ht="21.75" customHeight="1" x14ac:dyDescent="0.3">
      <c r="B14" s="974"/>
      <c r="C14" s="975"/>
      <c r="D14" s="316">
        <v>8</v>
      </c>
      <c r="E14" s="317" t="str">
        <f>VLOOKUP(D14,PROPONENTES!$A$10:$B$42,2,FALSE)</f>
        <v>UNION TEMPORAL PARQUES DJ13</v>
      </c>
      <c r="F14" s="318">
        <f>HLOOKUP(D14,'OFERTA ECONOMICA'!$J$191:$IF$194,4,FALSE)</f>
        <v>2694681864</v>
      </c>
      <c r="G14" s="979"/>
      <c r="H14" s="979"/>
      <c r="I14" s="312"/>
    </row>
    <row r="15" spans="2:132" ht="21.75" customHeight="1" x14ac:dyDescent="0.3">
      <c r="B15" s="974"/>
      <c r="C15" s="975"/>
      <c r="D15" s="316">
        <v>9</v>
      </c>
      <c r="E15" s="317" t="str">
        <f>VLOOKUP(D15,PROPONENTES!$A$10:$B$42,2,FALSE)</f>
        <v xml:space="preserve">CONSORCIO PARQUES CHM 2024	</v>
      </c>
      <c r="F15" s="318">
        <f>HLOOKUP(D15,'OFERTA ECONOMICA'!$J$191:$IF$194,4,FALSE)</f>
        <v>2586258163</v>
      </c>
      <c r="G15" s="979"/>
      <c r="H15" s="979"/>
      <c r="I15" s="312"/>
    </row>
    <row r="16" spans="2:132" ht="21.75" customHeight="1" x14ac:dyDescent="0.3">
      <c r="B16" s="974"/>
      <c r="C16" s="975"/>
      <c r="D16" s="316">
        <v>11</v>
      </c>
      <c r="E16" s="317" t="str">
        <f>VLOOKUP(D16,PROPONENTES!$A$10:$B$42,2,FALSE)</f>
        <v>CONSORCIO PARQUES KD E&amp;E 2024</v>
      </c>
      <c r="F16" s="318">
        <f>HLOOKUP(D16,'OFERTA ECONOMICA'!$J$191:$IF$194,4,FALSE)</f>
        <v>2643321787</v>
      </c>
      <c r="G16" s="979"/>
      <c r="H16" s="979"/>
      <c r="I16" s="312"/>
    </row>
    <row r="17" spans="2:350" ht="21.75" customHeight="1" x14ac:dyDescent="0.3">
      <c r="B17" s="974"/>
      <c r="C17" s="975"/>
      <c r="D17" s="316">
        <v>14</v>
      </c>
      <c r="E17" s="317" t="str">
        <f>VLOOKUP(D17,PROPONENTES!$A$10:$B$42,2,FALSE)</f>
        <v>CONSORCIO PARQUES ARM 2024</v>
      </c>
      <c r="F17" s="318">
        <f>HLOOKUP(D17,'OFERTA ECONOMICA'!$J$191:$IF$194,4,FALSE)</f>
        <v>2708866739</v>
      </c>
      <c r="G17" s="979"/>
      <c r="H17" s="979"/>
      <c r="I17" s="312"/>
    </row>
    <row r="18" spans="2:350" ht="21.75" customHeight="1" x14ac:dyDescent="0.3">
      <c r="B18" s="974"/>
      <c r="C18" s="975"/>
      <c r="D18" s="316">
        <v>15</v>
      </c>
      <c r="E18" s="317" t="str">
        <f>VLOOKUP(D18,PROPONENTES!$A$10:$B$42,2,FALSE)</f>
        <v>CONSORCIO MANTENIMIENTO PARKS</v>
      </c>
      <c r="F18" s="318">
        <f>HLOOKUP(D18,'OFERTA ECONOMICA'!$J$191:$IF$194,4,FALSE)</f>
        <v>2631418604</v>
      </c>
      <c r="G18" s="979"/>
      <c r="H18" s="979"/>
      <c r="I18" s="312"/>
    </row>
    <row r="19" spans="2:350" ht="21.75" customHeight="1" x14ac:dyDescent="0.3">
      <c r="B19" s="974"/>
      <c r="C19" s="975"/>
      <c r="D19" s="316">
        <v>16</v>
      </c>
      <c r="E19" s="317" t="str">
        <f>VLOOKUP(D19,PROPONENTES!$A$10:$B$42,2,FALSE)</f>
        <v>CONSORCIO SAN LORENZO</v>
      </c>
      <c r="F19" s="318">
        <f>HLOOKUP(D19,'OFERTA ECONOMICA'!$J$191:$IF$194,4,FALSE)</f>
        <v>2705955582</v>
      </c>
      <c r="G19" s="979"/>
      <c r="H19" s="979"/>
      <c r="I19" s="312"/>
    </row>
    <row r="20" spans="2:350" ht="21.75" customHeight="1" x14ac:dyDescent="0.3">
      <c r="B20" s="974"/>
      <c r="C20" s="975"/>
      <c r="D20" s="316">
        <v>19</v>
      </c>
      <c r="E20" s="317" t="str">
        <f>VLOOKUP(D20,PROPONENTES!$A$10:$B$42,2,FALSE)</f>
        <v>PROMCIVILES S.A.S.</v>
      </c>
      <c r="F20" s="318">
        <f>HLOOKUP(D20,'OFERTA ECONOMICA'!$J$191:$IF$194,4,FALSE)</f>
        <v>2628276863</v>
      </c>
      <c r="G20" s="979"/>
      <c r="H20" s="979"/>
      <c r="I20" s="312"/>
    </row>
    <row r="21" spans="2:350" ht="21.75" customHeight="1" x14ac:dyDescent="0.3">
      <c r="B21" s="974"/>
      <c r="C21" s="975"/>
      <c r="D21" s="316">
        <v>22</v>
      </c>
      <c r="E21" s="317" t="str">
        <f>VLOOKUP(D21,PROPONENTES!$A$10:$B$42,2,FALSE)</f>
        <v>PROJECTING DESIGNING AND BUILDING LTDA</v>
      </c>
      <c r="F21" s="318">
        <f>HLOOKUP(D21,'OFERTA ECONOMICA'!$J$191:$IF$194,4,FALSE)</f>
        <v>2705267091</v>
      </c>
      <c r="G21" s="979"/>
      <c r="H21" s="979"/>
      <c r="I21" s="312"/>
    </row>
    <row r="22" spans="2:350" ht="21.75" customHeight="1" x14ac:dyDescent="0.3">
      <c r="B22" s="974"/>
      <c r="C22" s="975"/>
      <c r="D22" s="316">
        <v>24</v>
      </c>
      <c r="E22" s="317" t="str">
        <f>VLOOKUP(D22,PROPONENTES!$A$10:$B$42,2,FALSE)</f>
        <v>CONSORCIO T&amp;G PARQUES IV</v>
      </c>
      <c r="F22" s="318">
        <f>HLOOKUP(D22,'OFERTA ECONOMICA'!$J$191:$IF$194,4,FALSE)</f>
        <v>2638977652</v>
      </c>
      <c r="G22" s="979"/>
      <c r="H22" s="979"/>
      <c r="I22" s="312"/>
    </row>
    <row r="23" spans="2:350" ht="21.75" customHeight="1" x14ac:dyDescent="0.3">
      <c r="B23" s="974"/>
      <c r="C23" s="975"/>
      <c r="D23" s="316">
        <v>27</v>
      </c>
      <c r="E23" s="317" t="str">
        <f>VLOOKUP(D23,PROPONENTES!$A$10:$B$42,2,FALSE)</f>
        <v>CONSORCIO CGC 2024</v>
      </c>
      <c r="F23" s="318">
        <f>HLOOKUP(D23,'OFERTA ECONOMICA'!$J$191:$IF$194,4,FALSE)</f>
        <v>2718486368</v>
      </c>
      <c r="G23" s="979"/>
      <c r="H23" s="979"/>
      <c r="I23" s="312"/>
    </row>
    <row r="24" spans="2:350" ht="21.75" customHeight="1" thickBot="1" x14ac:dyDescent="0.35">
      <c r="B24" s="976"/>
      <c r="C24" s="977"/>
      <c r="D24" s="334">
        <v>32</v>
      </c>
      <c r="E24" s="335" t="str">
        <f>VLOOKUP(D24,PROPONENTES!$A$10:$B$42,2,FALSE)</f>
        <v>CONSORCIO DISTRITAL-5G</v>
      </c>
      <c r="F24" s="336">
        <f>HLOOKUP(D24,'OFERTA ECONOMICA'!$J$191:$IF$194,4,FALSE)</f>
        <v>2702851594</v>
      </c>
      <c r="G24" s="980"/>
      <c r="H24" s="980"/>
      <c r="I24" s="312"/>
      <c r="GR24" s="319"/>
      <c r="GW24" s="319"/>
      <c r="HB24" s="319"/>
      <c r="HG24" s="320"/>
      <c r="HL24" s="319"/>
      <c r="HV24" s="319"/>
      <c r="IA24" s="319"/>
      <c r="IF24" s="319"/>
    </row>
    <row r="25" spans="2:350" ht="15.75" thickBot="1" x14ac:dyDescent="0.3">
      <c r="B25" s="321"/>
      <c r="C25" s="322"/>
      <c r="D25" s="322"/>
      <c r="E25" s="322"/>
      <c r="F25" s="323"/>
      <c r="G25" s="322"/>
      <c r="H25" s="322"/>
      <c r="I25" s="324"/>
      <c r="O25" s="305">
        <v>65625</v>
      </c>
      <c r="R25" s="305">
        <v>0</v>
      </c>
      <c r="U25" s="305">
        <v>64591</v>
      </c>
      <c r="X25" s="305">
        <v>64648</v>
      </c>
      <c r="AA25" s="305">
        <v>0</v>
      </c>
      <c r="AD25" s="305">
        <v>0</v>
      </c>
      <c r="AG25" s="305">
        <v>64876</v>
      </c>
      <c r="AJ25" s="305">
        <v>64642</v>
      </c>
      <c r="AM25" s="305">
        <v>64903</v>
      </c>
      <c r="AP25" s="305">
        <v>64780</v>
      </c>
      <c r="AS25" s="305">
        <v>65007</v>
      </c>
      <c r="AV25" s="305">
        <v>63663</v>
      </c>
      <c r="AY25" s="305">
        <v>64999</v>
      </c>
      <c r="BB25" s="305">
        <v>64494</v>
      </c>
      <c r="BE25" s="305">
        <v>63548</v>
      </c>
      <c r="BH25" s="305">
        <v>64705</v>
      </c>
      <c r="BK25" s="305">
        <v>65046</v>
      </c>
      <c r="BN25" s="305">
        <v>65530</v>
      </c>
      <c r="BT25" s="305">
        <v>65523</v>
      </c>
      <c r="CO25" s="305">
        <v>66173</v>
      </c>
      <c r="CR25" s="305">
        <v>64024</v>
      </c>
      <c r="CU25" s="305">
        <v>65118</v>
      </c>
      <c r="CX25" s="305">
        <v>64038</v>
      </c>
      <c r="DD25" s="305">
        <v>65140</v>
      </c>
      <c r="DJ25" s="305">
        <v>68111</v>
      </c>
      <c r="DP25" s="305">
        <v>64780</v>
      </c>
      <c r="DS25" s="305">
        <v>64750</v>
      </c>
      <c r="DV25" s="305">
        <v>63772</v>
      </c>
      <c r="DY25" s="305">
        <v>67058</v>
      </c>
      <c r="EB25" s="305">
        <v>64705</v>
      </c>
      <c r="GR25" s="319"/>
      <c r="GW25" s="319"/>
      <c r="HB25" s="319"/>
      <c r="HG25" s="325"/>
      <c r="HL25" s="319"/>
      <c r="HV25" s="319"/>
      <c r="IA25" s="319"/>
      <c r="IF25" s="319"/>
    </row>
    <row r="26" spans="2:350" ht="44.25" customHeight="1" thickBot="1" x14ac:dyDescent="0.3">
      <c r="B26" s="981" t="s">
        <v>807</v>
      </c>
      <c r="C26" s="982"/>
      <c r="D26" s="982"/>
      <c r="E26" s="982"/>
      <c r="F26" s="982"/>
      <c r="G26" s="982"/>
      <c r="H26" s="982"/>
      <c r="I26" s="983"/>
      <c r="O26" s="305">
        <v>53481</v>
      </c>
      <c r="R26" s="305">
        <v>0</v>
      </c>
      <c r="U26" s="305">
        <v>52638</v>
      </c>
      <c r="X26" s="305">
        <v>52685</v>
      </c>
      <c r="AA26" s="305">
        <v>0</v>
      </c>
      <c r="AD26" s="305">
        <v>0</v>
      </c>
      <c r="AG26" s="305">
        <v>52870</v>
      </c>
      <c r="AJ26" s="305">
        <v>52681</v>
      </c>
      <c r="AM26" s="305">
        <v>52893</v>
      </c>
      <c r="AP26" s="305">
        <v>52792</v>
      </c>
      <c r="AS26" s="305">
        <v>52977</v>
      </c>
      <c r="AV26" s="305">
        <v>51882</v>
      </c>
      <c r="AY26" s="305">
        <v>52971</v>
      </c>
      <c r="BB26" s="305">
        <v>52560</v>
      </c>
      <c r="BE26" s="305">
        <v>51788</v>
      </c>
      <c r="BH26" s="305">
        <v>52732</v>
      </c>
      <c r="BK26" s="305">
        <v>53009</v>
      </c>
      <c r="BN26" s="305">
        <v>53403</v>
      </c>
      <c r="BT26" s="305">
        <v>53398</v>
      </c>
      <c r="CO26" s="305">
        <v>53928</v>
      </c>
      <c r="CR26" s="305">
        <v>52177</v>
      </c>
      <c r="CU26" s="305">
        <v>53069</v>
      </c>
      <c r="CX26" s="305">
        <v>54982</v>
      </c>
      <c r="DD26" s="305">
        <v>53086</v>
      </c>
      <c r="DJ26" s="305">
        <v>55507</v>
      </c>
      <c r="DP26" s="305">
        <v>52793</v>
      </c>
      <c r="DS26" s="305">
        <v>55500</v>
      </c>
      <c r="DV26" s="305">
        <v>51971</v>
      </c>
      <c r="DY26" s="305">
        <v>54649</v>
      </c>
      <c r="EB26" s="305">
        <v>53287</v>
      </c>
      <c r="GR26" s="326">
        <v>13630</v>
      </c>
      <c r="GW26" s="326">
        <v>13663</v>
      </c>
      <c r="HB26" s="326">
        <v>13649</v>
      </c>
      <c r="HG26" s="327">
        <v>12795</v>
      </c>
      <c r="HL26" s="326">
        <v>13955</v>
      </c>
      <c r="HV26" s="326">
        <v>13107</v>
      </c>
      <c r="IA26" s="326">
        <v>13308.603712</v>
      </c>
      <c r="IF26" s="326">
        <v>13047</v>
      </c>
      <c r="JO26" s="305">
        <v>13677</v>
      </c>
      <c r="MB26" s="305">
        <v>13470</v>
      </c>
      <c r="MG26" s="305">
        <v>13350</v>
      </c>
      <c r="ML26" s="305">
        <v>13351</v>
      </c>
    </row>
    <row r="27" spans="2:350" ht="15.75" thickBot="1" x14ac:dyDescent="0.3">
      <c r="B27" s="309"/>
      <c r="I27" s="312"/>
      <c r="O27" s="305">
        <v>0</v>
      </c>
      <c r="R27" s="305">
        <v>0</v>
      </c>
      <c r="U27" s="305">
        <v>0</v>
      </c>
      <c r="AA27" s="305">
        <v>0</v>
      </c>
      <c r="AD27" s="305">
        <v>0</v>
      </c>
      <c r="AJ27" s="305">
        <v>0</v>
      </c>
      <c r="AM27" s="305">
        <v>0</v>
      </c>
      <c r="AS27" s="305" t="s">
        <v>814</v>
      </c>
      <c r="BN27" s="305">
        <v>0</v>
      </c>
      <c r="BT27" s="305">
        <v>0</v>
      </c>
      <c r="DY27" s="305">
        <v>0</v>
      </c>
      <c r="GR27" s="326">
        <v>19122</v>
      </c>
      <c r="GW27" s="326">
        <v>19169</v>
      </c>
      <c r="HB27" s="326">
        <v>19149</v>
      </c>
      <c r="HG27" s="327">
        <v>17952</v>
      </c>
      <c r="HL27" s="326">
        <v>19579</v>
      </c>
      <c r="HV27" s="326">
        <v>18389</v>
      </c>
      <c r="IA27" s="326">
        <v>18671.745471999999</v>
      </c>
      <c r="IF27" s="326">
        <v>18306</v>
      </c>
      <c r="JO27" s="305">
        <v>19189</v>
      </c>
      <c r="MB27" s="305">
        <v>18898</v>
      </c>
      <c r="MG27" s="305">
        <v>18730</v>
      </c>
      <c r="ML27" s="305">
        <v>18732</v>
      </c>
    </row>
    <row r="28" spans="2:350" ht="15" customHeight="1" x14ac:dyDescent="0.25">
      <c r="B28" s="966" t="s">
        <v>809</v>
      </c>
      <c r="C28" s="964" t="s">
        <v>810</v>
      </c>
      <c r="D28" s="986" t="s">
        <v>811</v>
      </c>
      <c r="E28" s="970" t="s">
        <v>815</v>
      </c>
      <c r="F28" s="970" t="s">
        <v>816</v>
      </c>
      <c r="G28" s="960" t="s">
        <v>817</v>
      </c>
      <c r="H28" s="961"/>
      <c r="I28" s="312"/>
      <c r="O28" s="305">
        <v>36283</v>
      </c>
      <c r="R28" s="305">
        <v>0</v>
      </c>
      <c r="U28" s="305">
        <v>35711</v>
      </c>
      <c r="X28" s="305">
        <v>35743</v>
      </c>
      <c r="AA28" s="305">
        <v>0</v>
      </c>
      <c r="AD28" s="305">
        <v>0</v>
      </c>
      <c r="AG28" s="305">
        <v>35868</v>
      </c>
      <c r="AJ28" s="305">
        <v>35739</v>
      </c>
      <c r="AM28" s="305">
        <v>35883</v>
      </c>
      <c r="AP28" s="305">
        <v>35815</v>
      </c>
      <c r="AS28" s="305">
        <v>35941</v>
      </c>
      <c r="AV28" s="305">
        <v>35198</v>
      </c>
      <c r="AY28" s="305">
        <v>35937</v>
      </c>
      <c r="BB28" s="305">
        <v>35657</v>
      </c>
      <c r="BE28" s="305">
        <v>35586</v>
      </c>
      <c r="BH28" s="305">
        <v>35774</v>
      </c>
      <c r="BK28" s="305">
        <v>35962</v>
      </c>
      <c r="BN28" s="305">
        <v>36230</v>
      </c>
      <c r="BT28" s="305">
        <v>36226</v>
      </c>
      <c r="CO28" s="305">
        <v>36586</v>
      </c>
      <c r="CR28" s="305">
        <v>35398</v>
      </c>
      <c r="CU28" s="305">
        <v>36002</v>
      </c>
      <c r="CX28" s="305">
        <v>37657</v>
      </c>
      <c r="DD28" s="305">
        <v>36014</v>
      </c>
      <c r="DJ28" s="305">
        <v>37657</v>
      </c>
      <c r="DP28" s="305">
        <v>35816</v>
      </c>
      <c r="DS28" s="305">
        <v>37657</v>
      </c>
      <c r="DV28" s="305">
        <v>35258</v>
      </c>
      <c r="DY28" s="305">
        <v>35664</v>
      </c>
      <c r="EB28" s="305">
        <v>36151</v>
      </c>
      <c r="GR28" s="326">
        <v>9802</v>
      </c>
      <c r="GW28" s="326">
        <v>9826</v>
      </c>
      <c r="HB28" s="326">
        <v>9816</v>
      </c>
      <c r="HG28" s="327">
        <v>9201</v>
      </c>
      <c r="HL28" s="326">
        <v>10035</v>
      </c>
      <c r="HV28" s="326">
        <v>9426</v>
      </c>
      <c r="IA28" s="326">
        <v>9571.1306239999994</v>
      </c>
      <c r="IF28" s="326">
        <v>9382</v>
      </c>
      <c r="JO28" s="305">
        <v>9836</v>
      </c>
      <c r="MB28" s="305">
        <v>9687</v>
      </c>
      <c r="MG28" s="305">
        <v>9601</v>
      </c>
      <c r="ML28" s="305">
        <v>9602</v>
      </c>
    </row>
    <row r="29" spans="2:350" ht="15" customHeight="1" x14ac:dyDescent="0.25">
      <c r="B29" s="967"/>
      <c r="C29" s="965"/>
      <c r="D29" s="987"/>
      <c r="E29" s="989"/>
      <c r="F29" s="971"/>
      <c r="G29" s="962"/>
      <c r="H29" s="963"/>
      <c r="I29" s="312"/>
      <c r="O29" s="305">
        <v>55558</v>
      </c>
      <c r="R29" s="305">
        <v>0</v>
      </c>
      <c r="U29" s="305">
        <v>54683</v>
      </c>
      <c r="X29" s="305">
        <v>54732</v>
      </c>
      <c r="AA29" s="305">
        <v>0</v>
      </c>
      <c r="AD29" s="305">
        <v>0</v>
      </c>
      <c r="AG29" s="305">
        <v>54924</v>
      </c>
      <c r="AJ29" s="305">
        <v>54727</v>
      </c>
      <c r="AM29" s="305">
        <v>54947</v>
      </c>
      <c r="AP29" s="305">
        <v>54843</v>
      </c>
      <c r="AS29" s="305">
        <v>55035</v>
      </c>
      <c r="AV29" s="305">
        <v>53898</v>
      </c>
      <c r="AY29" s="305">
        <v>55029</v>
      </c>
      <c r="BB29" s="305">
        <v>54601</v>
      </c>
      <c r="BE29" s="305">
        <v>56510</v>
      </c>
      <c r="BH29" s="305">
        <v>54203</v>
      </c>
      <c r="BK29" s="305">
        <v>55068</v>
      </c>
      <c r="BN29" s="305">
        <v>55478</v>
      </c>
      <c r="BT29" s="305">
        <v>55472</v>
      </c>
      <c r="CO29" s="305">
        <v>56022</v>
      </c>
      <c r="CR29" s="305">
        <v>54203</v>
      </c>
      <c r="CU29" s="305">
        <v>55130</v>
      </c>
      <c r="CX29" s="305">
        <v>53042</v>
      </c>
      <c r="DD29" s="305">
        <v>55147</v>
      </c>
      <c r="DJ29" s="305">
        <v>50977</v>
      </c>
      <c r="DP29" s="305">
        <v>54843</v>
      </c>
      <c r="DS29" s="305">
        <v>54000</v>
      </c>
      <c r="DV29" s="305">
        <v>53990</v>
      </c>
      <c r="DY29" s="305">
        <v>54501</v>
      </c>
      <c r="EB29" s="305">
        <v>55356</v>
      </c>
      <c r="GR29" s="326">
        <v>4959</v>
      </c>
      <c r="GW29" s="326">
        <v>4971</v>
      </c>
      <c r="HB29" s="326">
        <v>4966</v>
      </c>
      <c r="HG29" s="327">
        <v>4654</v>
      </c>
      <c r="HL29" s="326">
        <v>5077</v>
      </c>
      <c r="HV29" s="326">
        <v>4769</v>
      </c>
      <c r="IA29" s="326">
        <v>4842.4666240000006</v>
      </c>
      <c r="IF29" s="326">
        <v>4746</v>
      </c>
      <c r="JO29" s="305">
        <v>4977</v>
      </c>
      <c r="MB29" s="305">
        <v>4901</v>
      </c>
      <c r="MG29" s="305">
        <v>4858</v>
      </c>
      <c r="ML29" s="305">
        <v>4858</v>
      </c>
    </row>
    <row r="30" spans="2:350" ht="15" customHeight="1" x14ac:dyDescent="0.25">
      <c r="B30" s="967"/>
      <c r="C30" s="965"/>
      <c r="D30" s="987"/>
      <c r="E30" s="989"/>
      <c r="F30" s="971"/>
      <c r="G30" s="962"/>
      <c r="H30" s="963"/>
      <c r="I30" s="312"/>
      <c r="O30" s="305">
        <v>33108</v>
      </c>
      <c r="R30" s="305">
        <v>0</v>
      </c>
      <c r="U30" s="305">
        <v>32586</v>
      </c>
      <c r="X30" s="305">
        <v>32615</v>
      </c>
      <c r="AA30" s="305">
        <v>0</v>
      </c>
      <c r="AD30" s="305">
        <v>0</v>
      </c>
      <c r="AG30" s="305">
        <v>32730</v>
      </c>
      <c r="AJ30" s="305">
        <v>32613</v>
      </c>
      <c r="AM30" s="305">
        <v>32744</v>
      </c>
      <c r="AP30" s="305">
        <v>32682</v>
      </c>
      <c r="AS30" s="305">
        <v>32796</v>
      </c>
      <c r="AV30" s="305">
        <v>32118</v>
      </c>
      <c r="AY30" s="305">
        <v>32792</v>
      </c>
      <c r="BB30" s="305">
        <v>32538</v>
      </c>
      <c r="BE30" s="305">
        <v>32472</v>
      </c>
      <c r="BH30" s="305">
        <v>32644</v>
      </c>
      <c r="BK30" s="305">
        <v>32816</v>
      </c>
      <c r="BN30" s="305">
        <v>33060</v>
      </c>
      <c r="BT30" s="305">
        <v>33056</v>
      </c>
      <c r="CO30" s="305">
        <v>33384</v>
      </c>
      <c r="CR30" s="305">
        <v>32300</v>
      </c>
      <c r="CU30" s="305">
        <v>32852</v>
      </c>
      <c r="CX30" s="305">
        <v>33636</v>
      </c>
      <c r="DD30" s="305">
        <v>32863</v>
      </c>
      <c r="DJ30" s="305">
        <v>34362</v>
      </c>
      <c r="DP30" s="305">
        <v>32682</v>
      </c>
      <c r="DS30" s="305">
        <v>34300</v>
      </c>
      <c r="DV30" s="305">
        <v>32173</v>
      </c>
      <c r="DY30" s="305">
        <v>32478</v>
      </c>
      <c r="EB30" s="305">
        <v>32988</v>
      </c>
      <c r="GR30" s="326">
        <v>39631</v>
      </c>
      <c r="GW30" s="326">
        <v>39728</v>
      </c>
      <c r="HB30" s="326">
        <v>39687</v>
      </c>
      <c r="HG30" s="328">
        <v>37209</v>
      </c>
      <c r="HL30" s="326">
        <v>40579</v>
      </c>
      <c r="HV30" s="326">
        <v>38111</v>
      </c>
      <c r="IA30" s="326">
        <v>38697.307328000003</v>
      </c>
      <c r="IF30" s="326">
        <v>37941</v>
      </c>
      <c r="JO30" s="305">
        <v>39769</v>
      </c>
      <c r="MB30" s="305">
        <v>39166</v>
      </c>
      <c r="MG30" s="305">
        <v>38818</v>
      </c>
      <c r="ML30" s="305">
        <v>38823</v>
      </c>
    </row>
    <row r="31" spans="2:350" ht="15" customHeight="1" x14ac:dyDescent="0.25">
      <c r="B31" s="967"/>
      <c r="C31" s="965"/>
      <c r="D31" s="987"/>
      <c r="E31" s="989"/>
      <c r="F31" s="971"/>
      <c r="G31" s="962"/>
      <c r="H31" s="963"/>
      <c r="I31" s="312"/>
      <c r="O31" s="305">
        <v>132823</v>
      </c>
      <c r="R31" s="305">
        <v>0</v>
      </c>
      <c r="U31" s="305">
        <v>130731</v>
      </c>
      <c r="X31" s="305">
        <v>130847</v>
      </c>
      <c r="AA31" s="305">
        <v>0</v>
      </c>
      <c r="AD31" s="305">
        <v>0</v>
      </c>
      <c r="AG31" s="305">
        <v>131307</v>
      </c>
      <c r="AJ31" s="305">
        <v>130835</v>
      </c>
      <c r="AM31" s="305">
        <v>131362</v>
      </c>
      <c r="AP31" s="305">
        <v>131113</v>
      </c>
      <c r="AS31" s="305">
        <v>131573</v>
      </c>
      <c r="AV31" s="305">
        <v>128853</v>
      </c>
      <c r="AY31" s="305">
        <v>131557</v>
      </c>
      <c r="BB31" s="305">
        <v>130536</v>
      </c>
      <c r="BE31" s="305">
        <v>130273</v>
      </c>
      <c r="BH31" s="305">
        <v>130962</v>
      </c>
      <c r="BK31" s="305">
        <v>131652</v>
      </c>
      <c r="BN31" s="305">
        <v>132630</v>
      </c>
      <c r="BT31" s="305">
        <v>132617</v>
      </c>
      <c r="CO31" s="305">
        <v>133933</v>
      </c>
      <c r="CR31" s="305">
        <v>129584</v>
      </c>
      <c r="CU31" s="305">
        <v>131798</v>
      </c>
      <c r="CX31" s="305">
        <v>137132</v>
      </c>
      <c r="DD31" s="305">
        <v>131841</v>
      </c>
      <c r="DJ31" s="305">
        <v>137855</v>
      </c>
      <c r="DP31" s="305">
        <v>131114</v>
      </c>
      <c r="DS31" s="305">
        <v>137855</v>
      </c>
      <c r="DV31" s="305">
        <v>129074</v>
      </c>
      <c r="DY31" s="305">
        <v>130295</v>
      </c>
      <c r="EB31" s="305">
        <v>132341</v>
      </c>
      <c r="GR31" s="326">
        <v>3297</v>
      </c>
      <c r="GW31" s="326">
        <v>3305</v>
      </c>
      <c r="HB31" s="326">
        <v>3302</v>
      </c>
      <c r="HG31" s="327">
        <v>3093</v>
      </c>
      <c r="HL31" s="326">
        <v>3375</v>
      </c>
      <c r="HV31" s="326">
        <v>3171</v>
      </c>
      <c r="IA31" s="326">
        <v>3219.4775680000002</v>
      </c>
      <c r="IF31" s="326">
        <v>3155</v>
      </c>
      <c r="JO31" s="305">
        <v>3309</v>
      </c>
      <c r="MB31" s="305">
        <v>3258</v>
      </c>
      <c r="MG31" s="305">
        <v>3229</v>
      </c>
      <c r="ML31" s="305">
        <v>3229</v>
      </c>
    </row>
    <row r="32" spans="2:350" ht="15" customHeight="1" x14ac:dyDescent="0.25">
      <c r="B32" s="967"/>
      <c r="C32" s="965"/>
      <c r="D32" s="987"/>
      <c r="E32" s="989"/>
      <c r="F32" s="971"/>
      <c r="G32" s="962"/>
      <c r="H32" s="963"/>
      <c r="I32" s="312"/>
      <c r="O32" s="305">
        <v>96493</v>
      </c>
      <c r="R32" s="305">
        <v>0</v>
      </c>
      <c r="U32" s="305">
        <v>94972</v>
      </c>
      <c r="X32" s="305">
        <v>95057</v>
      </c>
      <c r="AA32" s="305">
        <v>0</v>
      </c>
      <c r="AD32" s="305">
        <v>0</v>
      </c>
      <c r="AG32" s="305">
        <v>95391</v>
      </c>
      <c r="AJ32" s="305">
        <v>95049</v>
      </c>
      <c r="AM32" s="305">
        <v>95431</v>
      </c>
      <c r="AP32" s="305">
        <v>95250</v>
      </c>
      <c r="AS32" s="305">
        <v>95584</v>
      </c>
      <c r="AV32" s="305">
        <v>93608</v>
      </c>
      <c r="AY32" s="305">
        <v>95573</v>
      </c>
      <c r="BB32" s="305">
        <v>94830</v>
      </c>
      <c r="BE32" s="305">
        <v>94640</v>
      </c>
      <c r="BH32" s="305">
        <v>95141</v>
      </c>
      <c r="BK32" s="305">
        <v>95641</v>
      </c>
      <c r="BN32" s="305">
        <v>96352</v>
      </c>
      <c r="BT32" s="305">
        <v>96342</v>
      </c>
      <c r="CO32" s="305">
        <v>97299</v>
      </c>
      <c r="CR32" s="305">
        <v>94139</v>
      </c>
      <c r="CU32" s="305">
        <v>95748</v>
      </c>
      <c r="CX32" s="305">
        <v>99615</v>
      </c>
      <c r="DD32" s="305">
        <v>95779</v>
      </c>
      <c r="DJ32" s="305">
        <v>100148</v>
      </c>
      <c r="DP32" s="305">
        <v>95251</v>
      </c>
      <c r="DS32" s="305">
        <v>100148</v>
      </c>
      <c r="DV32" s="305">
        <v>93769</v>
      </c>
      <c r="DY32" s="305">
        <v>98521</v>
      </c>
      <c r="EB32" s="305">
        <v>96142</v>
      </c>
      <c r="GR32" s="326">
        <v>2163</v>
      </c>
      <c r="GW32" s="326">
        <v>2168</v>
      </c>
      <c r="HB32" s="326">
        <v>2166</v>
      </c>
      <c r="HG32" s="327">
        <v>2028</v>
      </c>
      <c r="HL32" s="326">
        <v>2213</v>
      </c>
      <c r="HV32" s="326">
        <v>2080</v>
      </c>
      <c r="IA32" s="326">
        <v>2111.7758080000003</v>
      </c>
      <c r="IF32" s="326">
        <v>2069</v>
      </c>
      <c r="JO32" s="305">
        <v>2170</v>
      </c>
      <c r="MB32" s="305">
        <v>2137</v>
      </c>
      <c r="MG32" s="305">
        <v>2118</v>
      </c>
      <c r="ML32" s="305">
        <v>2118</v>
      </c>
    </row>
    <row r="33" spans="2:350" ht="15" customHeight="1" x14ac:dyDescent="0.25">
      <c r="B33" s="967"/>
      <c r="C33" s="965"/>
      <c r="D33" s="987"/>
      <c r="E33" s="989"/>
      <c r="F33" s="971"/>
      <c r="G33" s="962"/>
      <c r="H33" s="963"/>
      <c r="I33" s="312"/>
      <c r="O33" s="305">
        <v>205216</v>
      </c>
      <c r="R33" s="305">
        <v>0</v>
      </c>
      <c r="U33" s="305">
        <v>201983</v>
      </c>
      <c r="X33" s="305">
        <v>202162</v>
      </c>
      <c r="AA33" s="305">
        <v>0</v>
      </c>
      <c r="AD33" s="305">
        <v>0</v>
      </c>
      <c r="AG33" s="305">
        <v>202873</v>
      </c>
      <c r="AJ33" s="305">
        <v>202144</v>
      </c>
      <c r="AM33" s="305">
        <v>202958</v>
      </c>
      <c r="AP33" s="305">
        <v>202574</v>
      </c>
      <c r="AS33" s="305">
        <v>203284</v>
      </c>
      <c r="AV33" s="305">
        <v>199082</v>
      </c>
      <c r="AY33" s="305">
        <v>203259</v>
      </c>
      <c r="BB33" s="305">
        <v>201680</v>
      </c>
      <c r="BE33" s="305">
        <v>201276</v>
      </c>
      <c r="BH33" s="305">
        <v>202341</v>
      </c>
      <c r="BK33" s="305">
        <v>203405</v>
      </c>
      <c r="BN33" s="305">
        <v>204918</v>
      </c>
      <c r="BT33" s="305">
        <v>204896</v>
      </c>
      <c r="CO33" s="305">
        <v>206930</v>
      </c>
      <c r="CR33" s="305">
        <v>200211</v>
      </c>
      <c r="CU33" s="305">
        <v>203631</v>
      </c>
      <c r="CX33" s="305">
        <v>212990</v>
      </c>
      <c r="DD33" s="305">
        <v>203698</v>
      </c>
      <c r="DJ33" s="305">
        <v>212990</v>
      </c>
      <c r="DP33" s="305">
        <v>202575</v>
      </c>
      <c r="DS33" s="305">
        <v>212990</v>
      </c>
      <c r="DV33" s="305">
        <v>199423</v>
      </c>
      <c r="DY33" s="305">
        <v>201309</v>
      </c>
      <c r="EB33" s="305">
        <v>204470</v>
      </c>
      <c r="GR33" s="326">
        <v>24135</v>
      </c>
      <c r="GW33" s="326">
        <v>24194</v>
      </c>
      <c r="HB33" s="326">
        <v>24169</v>
      </c>
      <c r="HG33" s="327">
        <v>22659</v>
      </c>
      <c r="HL33" s="326">
        <v>24712</v>
      </c>
      <c r="HV33" s="326">
        <v>23210</v>
      </c>
      <c r="IA33" s="326">
        <v>23566.469376000001</v>
      </c>
      <c r="IF33" s="326">
        <v>23105</v>
      </c>
      <c r="JO33" s="305">
        <v>24219</v>
      </c>
      <c r="MB33" s="305">
        <v>23852</v>
      </c>
      <c r="MG33" s="305">
        <v>23640</v>
      </c>
      <c r="ML33" s="305">
        <v>23643</v>
      </c>
    </row>
    <row r="34" spans="2:350" ht="15" customHeight="1" x14ac:dyDescent="0.25">
      <c r="B34" s="967"/>
      <c r="C34" s="965"/>
      <c r="D34" s="987"/>
      <c r="E34" s="989"/>
      <c r="F34" s="971"/>
      <c r="G34" s="962"/>
      <c r="H34" s="963"/>
      <c r="I34" s="312"/>
      <c r="O34" s="305">
        <v>129571</v>
      </c>
      <c r="R34" s="305">
        <v>0</v>
      </c>
      <c r="U34" s="305">
        <v>127530</v>
      </c>
      <c r="X34" s="305">
        <v>127643</v>
      </c>
      <c r="AA34" s="305">
        <v>0</v>
      </c>
      <c r="AD34" s="305">
        <v>0</v>
      </c>
      <c r="AG34" s="305">
        <v>128092</v>
      </c>
      <c r="AJ34" s="305">
        <v>127632</v>
      </c>
      <c r="AM34" s="305">
        <v>128146</v>
      </c>
      <c r="AP34" s="305">
        <v>127903</v>
      </c>
      <c r="AS34" s="305">
        <v>128352</v>
      </c>
      <c r="AV34" s="305">
        <v>125698</v>
      </c>
      <c r="AY34" s="305">
        <v>128336</v>
      </c>
      <c r="BB34" s="305">
        <v>127339</v>
      </c>
      <c r="BE34" s="305">
        <v>122377</v>
      </c>
      <c r="BH34" s="305">
        <v>127756</v>
      </c>
      <c r="BK34" s="305">
        <v>128428</v>
      </c>
      <c r="BN34" s="305">
        <v>129383</v>
      </c>
      <c r="BT34" s="305">
        <v>129370</v>
      </c>
      <c r="CO34" s="305">
        <v>130654</v>
      </c>
      <c r="CR34" s="305">
        <v>126411</v>
      </c>
      <c r="CU34" s="305">
        <v>128572</v>
      </c>
      <c r="CX34" s="305">
        <v>133251</v>
      </c>
      <c r="DD34" s="305">
        <v>128613</v>
      </c>
      <c r="DJ34" s="305">
        <v>134480</v>
      </c>
      <c r="DP34" s="305">
        <v>127904</v>
      </c>
      <c r="DS34" s="305">
        <v>134480</v>
      </c>
      <c r="DV34" s="305">
        <v>125914</v>
      </c>
      <c r="DY34" s="305">
        <v>127105</v>
      </c>
      <c r="EB34" s="305">
        <v>129101</v>
      </c>
      <c r="GR34" s="326">
        <v>637137</v>
      </c>
      <c r="GW34" s="326">
        <v>638703</v>
      </c>
      <c r="HB34" s="326">
        <v>638050</v>
      </c>
      <c r="HG34" s="327">
        <v>598251</v>
      </c>
      <c r="HL34" s="326">
        <v>652402</v>
      </c>
      <c r="HV34" s="326">
        <v>612709</v>
      </c>
      <c r="IA34" s="326">
        <v>622131.76780799998</v>
      </c>
      <c r="IF34" s="326">
        <v>609995</v>
      </c>
      <c r="JO34" s="305">
        <v>639355</v>
      </c>
      <c r="MB34" s="305">
        <v>629676</v>
      </c>
      <c r="MG34" s="305">
        <v>624066</v>
      </c>
      <c r="ML34" s="305">
        <v>624154</v>
      </c>
    </row>
    <row r="35" spans="2:350" ht="15" customHeight="1" x14ac:dyDescent="0.25">
      <c r="B35" s="967"/>
      <c r="C35" s="965"/>
      <c r="D35" s="987"/>
      <c r="E35" s="989"/>
      <c r="F35" s="971"/>
      <c r="G35" s="962"/>
      <c r="H35" s="963"/>
      <c r="I35" s="312"/>
      <c r="O35" s="305">
        <v>1397018</v>
      </c>
      <c r="R35" s="305">
        <v>0</v>
      </c>
      <c r="U35" s="305">
        <v>1375008</v>
      </c>
      <c r="X35" s="305">
        <v>1376229</v>
      </c>
      <c r="AA35" s="305">
        <v>0</v>
      </c>
      <c r="AD35" s="305">
        <v>0</v>
      </c>
      <c r="AG35" s="305">
        <v>1381069</v>
      </c>
      <c r="AJ35" s="305">
        <v>1376109</v>
      </c>
      <c r="AM35" s="305">
        <v>1381649</v>
      </c>
      <c r="AP35" s="305">
        <v>1379032</v>
      </c>
      <c r="AS35" s="305">
        <v>1383865</v>
      </c>
      <c r="AV35" s="305">
        <v>1355260</v>
      </c>
      <c r="AY35" s="305">
        <v>1383697</v>
      </c>
      <c r="BB35" s="305">
        <v>1372949</v>
      </c>
      <c r="BE35" s="305">
        <v>1326696</v>
      </c>
      <c r="BH35" s="305">
        <v>1377444</v>
      </c>
      <c r="BK35" s="305">
        <v>1384694</v>
      </c>
      <c r="BN35" s="305">
        <v>1394988</v>
      </c>
      <c r="BT35" s="305">
        <v>1394843</v>
      </c>
      <c r="CO35" s="305">
        <v>1408690</v>
      </c>
      <c r="CR35" s="305">
        <v>1362945</v>
      </c>
      <c r="CU35" s="305">
        <v>1386234</v>
      </c>
      <c r="CX35" s="305">
        <v>1448944</v>
      </c>
      <c r="DD35" s="305">
        <v>1386688</v>
      </c>
      <c r="DJ35" s="305">
        <v>1449941</v>
      </c>
      <c r="DP35" s="305">
        <v>1379039</v>
      </c>
      <c r="DS35" s="305">
        <v>1449941</v>
      </c>
      <c r="DV35" s="305">
        <v>1357580</v>
      </c>
      <c r="DY35" s="305">
        <v>1427526</v>
      </c>
      <c r="EB35" s="305">
        <v>1391943</v>
      </c>
      <c r="GR35" s="326">
        <v>216337</v>
      </c>
      <c r="GW35" s="326">
        <v>216869</v>
      </c>
      <c r="HB35" s="326">
        <v>216648</v>
      </c>
      <c r="HG35" s="327">
        <v>203132</v>
      </c>
      <c r="HL35" s="326">
        <v>221519</v>
      </c>
      <c r="HV35" s="326">
        <v>208043</v>
      </c>
      <c r="IA35" s="326">
        <v>211242.30163199999</v>
      </c>
      <c r="IF35" s="326">
        <v>207120</v>
      </c>
      <c r="JO35" s="305">
        <v>217090</v>
      </c>
      <c r="MB35" s="305">
        <v>213804</v>
      </c>
      <c r="MG35" s="305">
        <v>211899</v>
      </c>
      <c r="ML35" s="305">
        <v>211929</v>
      </c>
    </row>
    <row r="36" spans="2:350" ht="15" customHeight="1" x14ac:dyDescent="0.25">
      <c r="B36" s="967"/>
      <c r="C36" s="965"/>
      <c r="D36" s="987"/>
      <c r="E36" s="989"/>
      <c r="F36" s="971"/>
      <c r="G36" s="962"/>
      <c r="H36" s="963"/>
      <c r="I36" s="312"/>
      <c r="K36" s="329"/>
      <c r="O36" s="305">
        <v>607588</v>
      </c>
      <c r="R36" s="305">
        <v>0</v>
      </c>
      <c r="U36" s="305">
        <v>598015</v>
      </c>
      <c r="X36" s="305">
        <v>598546</v>
      </c>
      <c r="AA36" s="305">
        <v>0</v>
      </c>
      <c r="AD36" s="305">
        <v>0</v>
      </c>
      <c r="AG36" s="305">
        <v>600651</v>
      </c>
      <c r="AJ36" s="305">
        <v>598492</v>
      </c>
      <c r="AM36" s="305">
        <v>600904</v>
      </c>
      <c r="AP36" s="305">
        <v>599766</v>
      </c>
      <c r="AS36" s="305">
        <v>601867</v>
      </c>
      <c r="AV36" s="305">
        <v>589426</v>
      </c>
      <c r="AY36" s="305">
        <v>601794</v>
      </c>
      <c r="BB36" s="305">
        <v>597120</v>
      </c>
      <c r="BE36" s="305">
        <v>577004</v>
      </c>
      <c r="BH36" s="305">
        <v>599075</v>
      </c>
      <c r="BK36" s="305">
        <v>602228</v>
      </c>
      <c r="BN36" s="305">
        <v>606705</v>
      </c>
      <c r="BT36" s="305">
        <v>606642</v>
      </c>
      <c r="CO36" s="305">
        <v>612664</v>
      </c>
      <c r="CR36" s="305">
        <v>592769</v>
      </c>
      <c r="CU36" s="305">
        <v>602898</v>
      </c>
      <c r="CX36" s="305">
        <v>626000</v>
      </c>
      <c r="DD36" s="305">
        <v>603095</v>
      </c>
      <c r="DJ36" s="305">
        <v>630605</v>
      </c>
      <c r="DP36" s="305">
        <v>599768</v>
      </c>
      <c r="DS36" s="305">
        <v>599075</v>
      </c>
      <c r="DV36" s="305">
        <v>590435</v>
      </c>
      <c r="DY36" s="305">
        <v>617662</v>
      </c>
      <c r="EB36" s="305">
        <v>599075</v>
      </c>
      <c r="GR36" s="326">
        <v>616520</v>
      </c>
      <c r="GW36" s="326">
        <v>618035</v>
      </c>
      <c r="HB36" s="326">
        <v>617404</v>
      </c>
      <c r="HG36" s="327">
        <v>578892</v>
      </c>
      <c r="HL36" s="326">
        <v>631291</v>
      </c>
      <c r="HV36" s="326">
        <v>592883</v>
      </c>
      <c r="IA36" s="326">
        <v>602000.45171200007</v>
      </c>
      <c r="IF36" s="326">
        <v>590256</v>
      </c>
      <c r="JO36" s="305">
        <v>618667</v>
      </c>
      <c r="MB36" s="305">
        <v>609301</v>
      </c>
      <c r="MG36" s="305">
        <v>603872</v>
      </c>
      <c r="ML36" s="305">
        <v>603957</v>
      </c>
    </row>
    <row r="37" spans="2:350" ht="15.75" customHeight="1" thickBot="1" x14ac:dyDescent="0.3">
      <c r="B37" s="984"/>
      <c r="C37" s="985"/>
      <c r="D37" s="988"/>
      <c r="E37" s="989"/>
      <c r="F37" s="971"/>
      <c r="G37" s="962"/>
      <c r="H37" s="963"/>
      <c r="I37" s="312"/>
      <c r="O37" s="305">
        <v>124920</v>
      </c>
      <c r="R37" s="305">
        <v>0</v>
      </c>
      <c r="U37" s="305">
        <v>122952</v>
      </c>
      <c r="X37" s="305">
        <v>123061</v>
      </c>
      <c r="AA37" s="305">
        <v>0</v>
      </c>
      <c r="AD37" s="305">
        <v>0</v>
      </c>
      <c r="AG37" s="305">
        <v>123494</v>
      </c>
      <c r="AJ37" s="305">
        <v>123049</v>
      </c>
      <c r="AM37" s="305">
        <v>123545</v>
      </c>
      <c r="AP37" s="305">
        <v>123311</v>
      </c>
      <c r="AS37" s="305">
        <v>123744</v>
      </c>
      <c r="AV37" s="305">
        <v>121186</v>
      </c>
      <c r="AY37" s="305">
        <v>123729</v>
      </c>
      <c r="BB37" s="305">
        <v>122767</v>
      </c>
      <c r="BE37" s="305">
        <v>122521</v>
      </c>
      <c r="BH37" s="305">
        <v>123169</v>
      </c>
      <c r="BK37" s="305">
        <v>123818</v>
      </c>
      <c r="BN37" s="305">
        <v>124738</v>
      </c>
      <c r="BT37" s="305">
        <v>124725</v>
      </c>
      <c r="CO37" s="305">
        <v>125963</v>
      </c>
      <c r="CR37" s="305">
        <v>121873</v>
      </c>
      <c r="CU37" s="305">
        <v>123956</v>
      </c>
      <c r="CX37" s="305">
        <v>128500</v>
      </c>
      <c r="DD37" s="305">
        <v>123996</v>
      </c>
      <c r="DJ37" s="305">
        <v>129652</v>
      </c>
      <c r="DP37" s="305">
        <v>123312</v>
      </c>
      <c r="DS37" s="305">
        <v>129652</v>
      </c>
      <c r="DV37" s="305">
        <v>121393</v>
      </c>
      <c r="DY37" s="305">
        <v>122542</v>
      </c>
      <c r="EB37" s="305">
        <v>124466</v>
      </c>
      <c r="GR37" s="326">
        <v>1089166</v>
      </c>
      <c r="GW37" s="326">
        <v>1091842</v>
      </c>
      <c r="HB37" s="326">
        <v>1090727</v>
      </c>
      <c r="HG37" s="327">
        <v>1022693</v>
      </c>
      <c r="HL37" s="326">
        <v>1115262</v>
      </c>
      <c r="HV37" s="326">
        <v>1047407</v>
      </c>
      <c r="IA37" s="326">
        <v>1063514.7967999999</v>
      </c>
      <c r="IF37" s="326">
        <v>1042769</v>
      </c>
      <c r="JO37" s="305">
        <v>1092958</v>
      </c>
      <c r="MB37" s="305">
        <v>1076412</v>
      </c>
      <c r="MG37" s="305">
        <v>1066821</v>
      </c>
      <c r="ML37" s="305">
        <v>1066972</v>
      </c>
    </row>
    <row r="38" spans="2:350" ht="27.75" customHeight="1" x14ac:dyDescent="0.3">
      <c r="B38" s="313">
        <v>4</v>
      </c>
      <c r="C38" s="314" t="str">
        <f>VLOOKUP(B38,PROPONENTES!$A$10:$B$42,2,FALSE)</f>
        <v>MLG INGENIERIA SAS</v>
      </c>
      <c r="D38" s="315">
        <f>HLOOKUP(B38,'OFERTA ECONOMICA'!$J$191:$IF$194,4,FALSE)</f>
        <v>2640541747</v>
      </c>
      <c r="E38" s="978">
        <f>G12-H12</f>
        <v>2596795986.6698289</v>
      </c>
      <c r="F38" s="330" t="str">
        <f>IF(D38&lt;$E$38,"SI","NO")</f>
        <v>NO</v>
      </c>
      <c r="G38" s="994"/>
      <c r="H38" s="995"/>
      <c r="I38" s="312"/>
      <c r="K38" s="331"/>
      <c r="L38" s="331"/>
      <c r="O38" s="305">
        <v>325023</v>
      </c>
      <c r="R38" s="305">
        <v>337336</v>
      </c>
      <c r="U38" s="305">
        <v>319902</v>
      </c>
      <c r="X38" s="305">
        <v>320186</v>
      </c>
      <c r="AA38" s="305">
        <v>321450</v>
      </c>
      <c r="AD38" s="305">
        <v>320469</v>
      </c>
      <c r="AG38" s="305">
        <v>321313</v>
      </c>
      <c r="AJ38" s="305">
        <v>320159</v>
      </c>
      <c r="AM38" s="305">
        <v>321447</v>
      </c>
      <c r="AP38" s="305">
        <v>320839</v>
      </c>
      <c r="AS38" s="305">
        <v>321963</v>
      </c>
      <c r="AV38" s="305">
        <v>315308</v>
      </c>
      <c r="AY38" s="305">
        <v>321924</v>
      </c>
      <c r="BB38" s="305">
        <v>319424</v>
      </c>
      <c r="BE38" s="305">
        <v>315409</v>
      </c>
      <c r="BH38" s="305">
        <v>318783</v>
      </c>
      <c r="BK38" s="305">
        <v>322156</v>
      </c>
      <c r="BN38" s="305">
        <v>324551</v>
      </c>
      <c r="BT38" s="305">
        <v>324517</v>
      </c>
      <c r="CO38" s="305">
        <v>327739</v>
      </c>
      <c r="CR38" s="305">
        <v>317096</v>
      </c>
      <c r="CU38" s="305">
        <v>322514</v>
      </c>
      <c r="CX38" s="305">
        <v>331187</v>
      </c>
      <c r="DD38" s="305">
        <v>322620</v>
      </c>
      <c r="DJ38" s="305">
        <v>337336</v>
      </c>
      <c r="DP38" s="305">
        <v>320840</v>
      </c>
      <c r="DS38" s="305">
        <v>320469</v>
      </c>
      <c r="DV38" s="305">
        <v>315848</v>
      </c>
      <c r="DY38" s="305">
        <v>318836</v>
      </c>
      <c r="EB38" s="305">
        <v>320469</v>
      </c>
      <c r="GR38" s="326">
        <v>1035498</v>
      </c>
      <c r="GW38" s="326">
        <v>1038043</v>
      </c>
      <c r="HB38" s="326">
        <v>1036982</v>
      </c>
      <c r="HG38" s="327">
        <v>972301</v>
      </c>
      <c r="HL38" s="326">
        <v>1060308</v>
      </c>
      <c r="HV38" s="326">
        <v>995797</v>
      </c>
      <c r="IA38" s="326">
        <v>1011110.9580160001</v>
      </c>
      <c r="IF38" s="326">
        <v>991387</v>
      </c>
      <c r="JO38" s="305">
        <v>1039103</v>
      </c>
      <c r="MB38" s="305">
        <v>1023373</v>
      </c>
      <c r="MG38" s="305">
        <v>1014254</v>
      </c>
      <c r="ML38" s="305">
        <v>1014397</v>
      </c>
    </row>
    <row r="39" spans="2:350" ht="91.5" customHeight="1" x14ac:dyDescent="0.25">
      <c r="B39" s="316">
        <v>6</v>
      </c>
      <c r="C39" s="317" t="str">
        <f>VLOOKUP(B39,PROPONENTES!$A$10:$B$42,2,FALSE)</f>
        <v>CONSORCIO PARQUES KENNEDY 2024 - 1</v>
      </c>
      <c r="D39" s="347">
        <f>HLOOKUP(B39,'OFERTA ECONOMICA'!$J$191:$IF$194,4,FALSE)</f>
        <v>2577705358</v>
      </c>
      <c r="E39" s="979"/>
      <c r="F39" s="332" t="str">
        <f t="shared" ref="F39:F50" si="0">IF(D39&lt;$E$38,"SI","NO")</f>
        <v>SI</v>
      </c>
      <c r="G39" s="996" t="s">
        <v>971</v>
      </c>
      <c r="H39" s="997"/>
      <c r="I39" s="312"/>
      <c r="K39" s="331"/>
      <c r="L39" s="331"/>
      <c r="GR39" s="326"/>
      <c r="GW39" s="326"/>
      <c r="HB39" s="326"/>
      <c r="HG39" s="333"/>
      <c r="HL39" s="326"/>
      <c r="HV39" s="326"/>
      <c r="IA39" s="326"/>
      <c r="IF39" s="326"/>
    </row>
    <row r="40" spans="2:350" ht="27.75" customHeight="1" x14ac:dyDescent="0.25">
      <c r="B40" s="316">
        <v>8</v>
      </c>
      <c r="C40" s="317" t="str">
        <f>VLOOKUP(B40,PROPONENTES!$A$10:$B$42,2,FALSE)</f>
        <v>UNION TEMPORAL PARQUES DJ13</v>
      </c>
      <c r="D40" s="347">
        <f>HLOOKUP(B40,'OFERTA ECONOMICA'!$J$191:$IF$194,4,FALSE)</f>
        <v>2694681864</v>
      </c>
      <c r="E40" s="979"/>
      <c r="F40" s="332" t="str">
        <f t="shared" si="0"/>
        <v>NO</v>
      </c>
      <c r="G40" s="992"/>
      <c r="H40" s="993"/>
      <c r="I40" s="312"/>
      <c r="K40" s="331"/>
      <c r="L40" s="331"/>
      <c r="GR40" s="326"/>
      <c r="GW40" s="326"/>
      <c r="HB40" s="326"/>
      <c r="HG40" s="333"/>
      <c r="HL40" s="326"/>
      <c r="HV40" s="326"/>
      <c r="IA40" s="326"/>
      <c r="IF40" s="326"/>
    </row>
    <row r="41" spans="2:350" ht="90" customHeight="1" x14ac:dyDescent="0.25">
      <c r="B41" s="316">
        <v>9</v>
      </c>
      <c r="C41" s="317" t="str">
        <f>VLOOKUP(B41,PROPONENTES!$A$10:$B$42,2,FALSE)</f>
        <v xml:space="preserve">CONSORCIO PARQUES CHM 2024	</v>
      </c>
      <c r="D41" s="347">
        <f>HLOOKUP(B41,'OFERTA ECONOMICA'!$J$191:$IF$194,4,FALSE)</f>
        <v>2586258163</v>
      </c>
      <c r="E41" s="979"/>
      <c r="F41" s="332" t="str">
        <f t="shared" si="0"/>
        <v>SI</v>
      </c>
      <c r="G41" s="996" t="s">
        <v>971</v>
      </c>
      <c r="H41" s="997"/>
      <c r="I41" s="312"/>
      <c r="K41" s="331"/>
      <c r="L41" s="331"/>
      <c r="GR41" s="326"/>
      <c r="GW41" s="326"/>
      <c r="HB41" s="326"/>
      <c r="HG41" s="333"/>
      <c r="HL41" s="326"/>
      <c r="HV41" s="326"/>
      <c r="IA41" s="326"/>
      <c r="IF41" s="326"/>
    </row>
    <row r="42" spans="2:350" ht="27.75" customHeight="1" x14ac:dyDescent="0.25">
      <c r="B42" s="316">
        <v>11</v>
      </c>
      <c r="C42" s="317" t="str">
        <f>VLOOKUP(B42,PROPONENTES!$A$10:$B$42,2,FALSE)</f>
        <v>CONSORCIO PARQUES KD E&amp;E 2024</v>
      </c>
      <c r="D42" s="347">
        <f>HLOOKUP(B42,'OFERTA ECONOMICA'!$J$191:$IF$194,4,FALSE)</f>
        <v>2643321787</v>
      </c>
      <c r="E42" s="979"/>
      <c r="F42" s="332" t="str">
        <f t="shared" si="0"/>
        <v>NO</v>
      </c>
      <c r="G42" s="992"/>
      <c r="H42" s="993"/>
      <c r="I42" s="312"/>
      <c r="K42" s="331"/>
      <c r="L42" s="331"/>
      <c r="GR42" s="326"/>
      <c r="GW42" s="326"/>
      <c r="HB42" s="326"/>
      <c r="HG42" s="333"/>
      <c r="HL42" s="326"/>
      <c r="HV42" s="326"/>
      <c r="IA42" s="326"/>
      <c r="IF42" s="326"/>
    </row>
    <row r="43" spans="2:350" ht="27.75" customHeight="1" x14ac:dyDescent="0.25">
      <c r="B43" s="316">
        <v>14</v>
      </c>
      <c r="C43" s="317" t="str">
        <f>VLOOKUP(B43,PROPONENTES!$A$10:$B$42,2,FALSE)</f>
        <v>CONSORCIO PARQUES ARM 2024</v>
      </c>
      <c r="D43" s="347">
        <f>HLOOKUP(B43,'OFERTA ECONOMICA'!$J$191:$IF$194,4,FALSE)</f>
        <v>2708866739</v>
      </c>
      <c r="E43" s="979"/>
      <c r="F43" s="332" t="str">
        <f t="shared" si="0"/>
        <v>NO</v>
      </c>
      <c r="G43" s="992"/>
      <c r="H43" s="993"/>
      <c r="I43" s="312"/>
      <c r="K43" s="331"/>
      <c r="L43" s="331"/>
      <c r="GR43" s="326"/>
      <c r="GW43" s="326"/>
      <c r="HB43" s="326"/>
      <c r="HG43" s="333"/>
      <c r="HL43" s="326"/>
      <c r="HV43" s="326"/>
      <c r="IA43" s="326"/>
      <c r="IF43" s="326"/>
    </row>
    <row r="44" spans="2:350" ht="27.75" customHeight="1" x14ac:dyDescent="0.25">
      <c r="B44" s="316">
        <v>15</v>
      </c>
      <c r="C44" s="317" t="str">
        <f>VLOOKUP(B44,PROPONENTES!$A$10:$B$42,2,FALSE)</f>
        <v>CONSORCIO MANTENIMIENTO PARKS</v>
      </c>
      <c r="D44" s="347">
        <f>HLOOKUP(B44,'OFERTA ECONOMICA'!$J$191:$IF$194,4,FALSE)</f>
        <v>2631418604</v>
      </c>
      <c r="E44" s="979"/>
      <c r="F44" s="332" t="str">
        <f t="shared" si="0"/>
        <v>NO</v>
      </c>
      <c r="G44" s="992"/>
      <c r="H44" s="993"/>
      <c r="I44" s="312"/>
      <c r="K44" s="331"/>
      <c r="L44" s="331"/>
      <c r="GR44" s="326"/>
      <c r="GW44" s="326"/>
      <c r="HB44" s="326"/>
      <c r="HG44" s="333"/>
      <c r="HL44" s="326"/>
      <c r="HV44" s="326"/>
      <c r="IA44" s="326"/>
      <c r="IF44" s="326"/>
    </row>
    <row r="45" spans="2:350" ht="27.75" customHeight="1" x14ac:dyDescent="0.25">
      <c r="B45" s="316">
        <v>16</v>
      </c>
      <c r="C45" s="317" t="str">
        <f>VLOOKUP(B45,PROPONENTES!$A$10:$B$42,2,FALSE)</f>
        <v>CONSORCIO SAN LORENZO</v>
      </c>
      <c r="D45" s="347">
        <f>HLOOKUP(B45,'OFERTA ECONOMICA'!$J$191:$IF$194,4,FALSE)</f>
        <v>2705955582</v>
      </c>
      <c r="E45" s="979"/>
      <c r="F45" s="332" t="str">
        <f t="shared" si="0"/>
        <v>NO</v>
      </c>
      <c r="G45" s="992"/>
      <c r="H45" s="993"/>
      <c r="I45" s="312"/>
      <c r="K45" s="331"/>
      <c r="L45" s="331"/>
      <c r="GR45" s="326"/>
      <c r="GW45" s="326"/>
      <c r="HB45" s="326"/>
      <c r="HG45" s="333"/>
      <c r="HL45" s="326"/>
      <c r="HV45" s="326"/>
      <c r="IA45" s="326"/>
      <c r="IF45" s="326"/>
    </row>
    <row r="46" spans="2:350" ht="27.75" customHeight="1" x14ac:dyDescent="0.25">
      <c r="B46" s="316">
        <v>19</v>
      </c>
      <c r="C46" s="317" t="str">
        <f>VLOOKUP(B46,PROPONENTES!$A$10:$B$42,2,FALSE)</f>
        <v>PROMCIVILES S.A.S.</v>
      </c>
      <c r="D46" s="347">
        <f>HLOOKUP(B46,'OFERTA ECONOMICA'!$J$191:$IF$194,4,FALSE)</f>
        <v>2628276863</v>
      </c>
      <c r="E46" s="979"/>
      <c r="F46" s="332" t="str">
        <f t="shared" si="0"/>
        <v>NO</v>
      </c>
      <c r="G46" s="992"/>
      <c r="H46" s="993"/>
      <c r="I46" s="312"/>
      <c r="K46" s="331"/>
      <c r="L46" s="331"/>
      <c r="GR46" s="326"/>
      <c r="GW46" s="326"/>
      <c r="HB46" s="326"/>
      <c r="HG46" s="333"/>
      <c r="HL46" s="326"/>
      <c r="HV46" s="326"/>
      <c r="IA46" s="326"/>
      <c r="IF46" s="326"/>
    </row>
    <row r="47" spans="2:350" ht="27.75" customHeight="1" x14ac:dyDescent="0.25">
      <c r="B47" s="316">
        <v>22</v>
      </c>
      <c r="C47" s="317" t="str">
        <f>VLOOKUP(B47,PROPONENTES!$A$10:$B$42,2,FALSE)</f>
        <v>PROJECTING DESIGNING AND BUILDING LTDA</v>
      </c>
      <c r="D47" s="347">
        <f>HLOOKUP(B47,'OFERTA ECONOMICA'!$J$191:$IF$194,4,FALSE)</f>
        <v>2705267091</v>
      </c>
      <c r="E47" s="979"/>
      <c r="F47" s="332" t="str">
        <f t="shared" si="0"/>
        <v>NO</v>
      </c>
      <c r="G47" s="992"/>
      <c r="H47" s="993"/>
      <c r="I47" s="312"/>
      <c r="K47" s="331"/>
      <c r="L47" s="331"/>
      <c r="GR47" s="326"/>
      <c r="GW47" s="326"/>
      <c r="HB47" s="326"/>
      <c r="HG47" s="333"/>
      <c r="HL47" s="326"/>
      <c r="HV47" s="326"/>
      <c r="IA47" s="326"/>
      <c r="IF47" s="326"/>
    </row>
    <row r="48" spans="2:350" ht="27.75" customHeight="1" x14ac:dyDescent="0.25">
      <c r="B48" s="316">
        <v>24</v>
      </c>
      <c r="C48" s="317" t="str">
        <f>VLOOKUP(B48,PROPONENTES!$A$10:$B$42,2,FALSE)</f>
        <v>CONSORCIO T&amp;G PARQUES IV</v>
      </c>
      <c r="D48" s="347">
        <f>HLOOKUP(B48,'OFERTA ECONOMICA'!$J$191:$IF$194,4,FALSE)</f>
        <v>2638977652</v>
      </c>
      <c r="E48" s="979"/>
      <c r="F48" s="332" t="str">
        <f t="shared" si="0"/>
        <v>NO</v>
      </c>
      <c r="G48" s="992"/>
      <c r="H48" s="993"/>
      <c r="I48" s="312"/>
      <c r="K48" s="331"/>
      <c r="L48" s="331"/>
      <c r="GR48" s="326"/>
      <c r="GW48" s="326"/>
      <c r="HB48" s="326"/>
      <c r="HG48" s="333"/>
      <c r="HL48" s="326"/>
      <c r="HV48" s="326"/>
      <c r="IA48" s="326"/>
      <c r="IF48" s="326"/>
    </row>
    <row r="49" spans="2:352" ht="27.75" customHeight="1" x14ac:dyDescent="0.25">
      <c r="B49" s="316">
        <v>27</v>
      </c>
      <c r="C49" s="317" t="str">
        <f>VLOOKUP(B49,PROPONENTES!$A$10:$B$42,2,FALSE)</f>
        <v>CONSORCIO CGC 2024</v>
      </c>
      <c r="D49" s="347">
        <f>HLOOKUP(B49,'OFERTA ECONOMICA'!$J$191:$IF$194,4,FALSE)</f>
        <v>2718486368</v>
      </c>
      <c r="E49" s="979"/>
      <c r="F49" s="332" t="str">
        <f t="shared" si="0"/>
        <v>NO</v>
      </c>
      <c r="G49" s="992"/>
      <c r="H49" s="993"/>
      <c r="I49" s="312"/>
      <c r="K49" s="331"/>
      <c r="L49" s="331"/>
      <c r="GR49" s="326"/>
      <c r="GW49" s="326"/>
      <c r="HB49" s="326"/>
      <c r="HG49" s="333"/>
      <c r="HL49" s="326"/>
      <c r="HV49" s="326"/>
      <c r="IA49" s="326"/>
      <c r="IF49" s="326"/>
    </row>
    <row r="50" spans="2:352" ht="27.75" customHeight="1" thickBot="1" x14ac:dyDescent="0.3">
      <c r="B50" s="401">
        <v>32</v>
      </c>
      <c r="C50" s="402" t="str">
        <f>VLOOKUP(B50,PROPONENTES!$A$10:$B$42,2,FALSE)</f>
        <v>CONSORCIO DISTRITAL-5G</v>
      </c>
      <c r="D50" s="403">
        <f>HLOOKUP(B50,'OFERTA ECONOMICA'!$J$191:$IF$194,4,FALSE)</f>
        <v>2702851594</v>
      </c>
      <c r="E50" s="980"/>
      <c r="F50" s="404" t="str">
        <f t="shared" si="0"/>
        <v>NO</v>
      </c>
      <c r="G50" s="990"/>
      <c r="H50" s="991"/>
      <c r="I50" s="312"/>
      <c r="K50" s="331"/>
      <c r="L50" s="331"/>
      <c r="GR50" s="326"/>
      <c r="GW50" s="326"/>
      <c r="HB50" s="326"/>
      <c r="HG50" s="333"/>
      <c r="HL50" s="326"/>
      <c r="HV50" s="326"/>
      <c r="IA50" s="326"/>
      <c r="IF50" s="326"/>
    </row>
    <row r="51" spans="2:352" x14ac:dyDescent="0.25">
      <c r="B51" s="309"/>
      <c r="I51" s="312"/>
      <c r="GT51" s="337">
        <v>0.01</v>
      </c>
      <c r="GY51" s="337">
        <v>0.01</v>
      </c>
      <c r="HD51" s="337">
        <v>0.01</v>
      </c>
      <c r="HI51" s="337">
        <v>0.01</v>
      </c>
      <c r="HN51" s="337">
        <v>0.01</v>
      </c>
      <c r="HX51" s="337">
        <v>0.01</v>
      </c>
      <c r="IC51" s="337">
        <v>0.01</v>
      </c>
      <c r="IH51" s="337">
        <v>0.01</v>
      </c>
      <c r="JQ51" s="305">
        <v>0.01</v>
      </c>
      <c r="LO51" s="338"/>
      <c r="LY51" s="338"/>
      <c r="MD51" s="338">
        <v>0.01</v>
      </c>
      <c r="MN51" s="305">
        <v>0.01</v>
      </c>
    </row>
    <row r="52" spans="2:352" ht="15.75" thickBot="1" x14ac:dyDescent="0.3">
      <c r="B52" s="321"/>
      <c r="C52" s="322"/>
      <c r="D52" s="322"/>
      <c r="E52" s="322"/>
      <c r="F52" s="322"/>
      <c r="G52" s="322"/>
      <c r="H52" s="322"/>
      <c r="I52" s="324"/>
      <c r="L52" s="339"/>
      <c r="GT52" s="337">
        <v>0.05</v>
      </c>
      <c r="GY52" s="337">
        <v>0.05</v>
      </c>
      <c r="HD52" s="337">
        <v>0.05</v>
      </c>
      <c r="HI52" s="337">
        <v>0.05</v>
      </c>
      <c r="HN52" s="337">
        <v>0.05</v>
      </c>
      <c r="HX52" s="337">
        <v>0.05</v>
      </c>
      <c r="IC52" s="337">
        <v>0.05</v>
      </c>
      <c r="IH52" s="337">
        <v>0.05</v>
      </c>
      <c r="JQ52" s="305">
        <v>0.05</v>
      </c>
      <c r="LO52" s="338"/>
      <c r="LY52" s="338"/>
      <c r="MD52" s="338">
        <v>4.99E-2</v>
      </c>
      <c r="MN52" s="305">
        <v>0.05</v>
      </c>
    </row>
    <row r="54" spans="2:352" x14ac:dyDescent="0.25">
      <c r="I54" s="340"/>
    </row>
    <row r="55" spans="2:352" x14ac:dyDescent="0.25">
      <c r="E55" s="341"/>
      <c r="G55" s="342"/>
      <c r="H55" s="343"/>
      <c r="I55" s="340"/>
    </row>
    <row r="56" spans="2:352" x14ac:dyDescent="0.25">
      <c r="E56" s="344"/>
      <c r="G56" s="345"/>
      <c r="H56" s="340"/>
      <c r="I56" s="340"/>
    </row>
    <row r="57" spans="2:352" x14ac:dyDescent="0.25">
      <c r="G57" s="345"/>
      <c r="H57" s="346"/>
      <c r="I57" s="340"/>
    </row>
    <row r="58" spans="2:352" x14ac:dyDescent="0.25">
      <c r="I58" s="340"/>
    </row>
    <row r="59" spans="2:352" x14ac:dyDescent="0.25">
      <c r="H59" s="343"/>
      <c r="I59" s="340"/>
    </row>
    <row r="60" spans="2:352" x14ac:dyDescent="0.25">
      <c r="I60" s="340"/>
    </row>
    <row r="61" spans="2:352" x14ac:dyDescent="0.25">
      <c r="I61" s="340"/>
      <c r="HL61" s="305" t="s">
        <v>818</v>
      </c>
    </row>
    <row r="62" spans="2:352" x14ac:dyDescent="0.25">
      <c r="I62" s="340"/>
    </row>
    <row r="63" spans="2:352" x14ac:dyDescent="0.25">
      <c r="I63" s="340"/>
    </row>
    <row r="64" spans="2:352" x14ac:dyDescent="0.25">
      <c r="I64" s="340"/>
    </row>
    <row r="65" spans="9:9" x14ac:dyDescent="0.25">
      <c r="I65" s="340"/>
    </row>
    <row r="66" spans="9:9" x14ac:dyDescent="0.25">
      <c r="I66" s="340"/>
    </row>
  </sheetData>
  <mergeCells count="31">
    <mergeCell ref="G50:H50"/>
    <mergeCell ref="G47:H47"/>
    <mergeCell ref="G48:H48"/>
    <mergeCell ref="G49:H49"/>
    <mergeCell ref="E38:E50"/>
    <mergeCell ref="G38:H38"/>
    <mergeCell ref="G39:H39"/>
    <mergeCell ref="G40:H40"/>
    <mergeCell ref="G41:H41"/>
    <mergeCell ref="G42:H42"/>
    <mergeCell ref="G43:H43"/>
    <mergeCell ref="G44:H44"/>
    <mergeCell ref="G45:H45"/>
    <mergeCell ref="G46:H46"/>
    <mergeCell ref="B12:C24"/>
    <mergeCell ref="G12:G24"/>
    <mergeCell ref="H12:H24"/>
    <mergeCell ref="B26:I26"/>
    <mergeCell ref="B28:B37"/>
    <mergeCell ref="C28:C37"/>
    <mergeCell ref="D28:D37"/>
    <mergeCell ref="E28:E37"/>
    <mergeCell ref="F28:F37"/>
    <mergeCell ref="G28:H37"/>
    <mergeCell ref="B2:I2"/>
    <mergeCell ref="B5:C11"/>
    <mergeCell ref="D5:D11"/>
    <mergeCell ref="E5:E11"/>
    <mergeCell ref="F5:F11"/>
    <mergeCell ref="G5:G11"/>
    <mergeCell ref="H5:H11"/>
  </mergeCells>
  <pageMargins left="0.7" right="0.7" top="0.75" bottom="0.75" header="0.3" footer="0.3"/>
  <pageSetup paperSize="9" scale="17" orientation="portrait" r:id="rId1"/>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E10A2E-5FBF-4384-9B48-4F90ACD8F194}">
  <dimension ref="B1:EC115"/>
  <sheetViews>
    <sheetView showGridLines="0" topLeftCell="A42" zoomScale="70" zoomScaleNormal="70" workbookViewId="0">
      <selection activeCell="E48" sqref="E48"/>
    </sheetView>
  </sheetViews>
  <sheetFormatPr baseColWidth="10" defaultColWidth="11.42578125" defaultRowHeight="15" x14ac:dyDescent="0.25"/>
  <cols>
    <col min="1" max="1" width="3.5703125" style="445" customWidth="1"/>
    <col min="2" max="2" width="32.42578125" style="445" customWidth="1"/>
    <col min="3" max="3" width="64" style="445" customWidth="1"/>
    <col min="4" max="4" width="35.28515625" style="445" customWidth="1"/>
    <col min="5" max="5" width="77" style="445" customWidth="1"/>
    <col min="6" max="6" width="52.28515625" style="445" customWidth="1"/>
    <col min="7" max="8" width="57.28515625" style="445" customWidth="1"/>
    <col min="9" max="9" width="56.42578125" style="445" customWidth="1"/>
    <col min="10" max="10" width="22.28515625" style="445" bestFit="1" customWidth="1"/>
    <col min="11" max="15" width="11.42578125" style="445"/>
    <col min="16" max="151" width="0" style="445" hidden="1" customWidth="1"/>
    <col min="152" max="16384" width="11.42578125" style="445"/>
  </cols>
  <sheetData>
    <row r="1" spans="2:10" ht="15.75" thickBot="1" x14ac:dyDescent="0.3"/>
    <row r="2" spans="2:10" ht="53.25" customHeight="1" thickBot="1" x14ac:dyDescent="0.3">
      <c r="B2" s="998" t="s">
        <v>951</v>
      </c>
      <c r="C2" s="999"/>
      <c r="D2" s="999"/>
      <c r="E2" s="999"/>
      <c r="F2" s="999"/>
      <c r="G2" s="999"/>
      <c r="H2" s="999"/>
      <c r="I2" s="999"/>
      <c r="J2" s="1000"/>
    </row>
    <row r="3" spans="2:10" ht="44.25" customHeight="1" thickBot="1" x14ac:dyDescent="0.3">
      <c r="B3" s="1001" t="s">
        <v>965</v>
      </c>
      <c r="C3" s="1002"/>
      <c r="D3" s="1002"/>
      <c r="E3" s="1002"/>
      <c r="F3" s="1002"/>
      <c r="G3" s="1002"/>
      <c r="H3" s="1002"/>
      <c r="I3" s="1002"/>
      <c r="J3" s="1003"/>
    </row>
    <row r="4" spans="2:10" ht="15.75" thickBot="1" x14ac:dyDescent="0.3">
      <c r="B4" s="446"/>
      <c r="C4" s="447"/>
      <c r="D4" s="447"/>
      <c r="E4" s="447"/>
      <c r="F4" s="447"/>
      <c r="G4" s="447"/>
      <c r="H4" s="447"/>
      <c r="I4" s="447"/>
      <c r="J4" s="448"/>
    </row>
    <row r="5" spans="2:10" ht="30.75" customHeight="1" thickBot="1" x14ac:dyDescent="0.3">
      <c r="B5" s="449"/>
      <c r="C5" s="450"/>
      <c r="D5" s="450"/>
      <c r="F5" s="451" t="s">
        <v>952</v>
      </c>
      <c r="G5" s="452" t="s">
        <v>953</v>
      </c>
      <c r="H5" s="499"/>
      <c r="J5" s="453"/>
    </row>
    <row r="6" spans="2:10" ht="15.75" thickBot="1" x14ac:dyDescent="0.3">
      <c r="B6" s="449"/>
      <c r="C6" s="454"/>
      <c r="D6" s="455"/>
      <c r="F6" s="456" t="s">
        <v>954</v>
      </c>
      <c r="G6" s="457">
        <v>59.5</v>
      </c>
      <c r="H6" s="450"/>
      <c r="J6" s="453"/>
    </row>
    <row r="7" spans="2:10" ht="15.75" thickBot="1" x14ac:dyDescent="0.3">
      <c r="B7" s="449"/>
      <c r="C7" s="455"/>
      <c r="D7" s="455"/>
      <c r="F7" s="1004" t="s">
        <v>955</v>
      </c>
      <c r="G7" s="1005"/>
      <c r="H7" s="500"/>
      <c r="J7" s="453"/>
    </row>
    <row r="8" spans="2:10" x14ac:dyDescent="0.25">
      <c r="B8" s="449"/>
      <c r="C8" s="455"/>
      <c r="D8" s="455"/>
      <c r="F8" s="458" t="s">
        <v>956</v>
      </c>
      <c r="G8" s="459">
        <v>2851556138</v>
      </c>
      <c r="H8" s="501"/>
      <c r="J8" s="453"/>
    </row>
    <row r="9" spans="2:10" x14ac:dyDescent="0.25">
      <c r="B9" s="449"/>
      <c r="C9" s="455"/>
      <c r="D9" s="455"/>
      <c r="F9" s="460" t="s">
        <v>957</v>
      </c>
      <c r="G9" s="461">
        <v>1300000</v>
      </c>
      <c r="H9" s="502"/>
      <c r="J9" s="453"/>
    </row>
    <row r="10" spans="2:10" x14ac:dyDescent="0.25">
      <c r="B10" s="449"/>
      <c r="C10" s="455"/>
      <c r="D10" s="455"/>
      <c r="F10" s="460" t="s">
        <v>958</v>
      </c>
      <c r="G10" s="461">
        <f>G8/G9</f>
        <v>2193.5047215384616</v>
      </c>
      <c r="H10" s="502"/>
      <c r="J10" s="453"/>
    </row>
    <row r="11" spans="2:10" ht="15.75" thickBot="1" x14ac:dyDescent="0.3">
      <c r="B11" s="449"/>
      <c r="C11" s="455"/>
      <c r="D11" s="455"/>
      <c r="F11" s="462" t="s">
        <v>964</v>
      </c>
      <c r="G11" s="463">
        <v>4394.5</v>
      </c>
      <c r="H11" s="503"/>
      <c r="J11" s="453"/>
    </row>
    <row r="12" spans="2:10" ht="18.75" thickBot="1" x14ac:dyDescent="0.3">
      <c r="B12" s="449"/>
      <c r="C12" s="455"/>
      <c r="D12" s="455"/>
      <c r="F12" s="464" t="s">
        <v>959</v>
      </c>
      <c r="G12" s="465">
        <v>50</v>
      </c>
      <c r="H12" s="504"/>
      <c r="J12" s="453"/>
    </row>
    <row r="13" spans="2:10" ht="21" thickBot="1" x14ac:dyDescent="0.3">
      <c r="B13" s="449"/>
      <c r="C13" s="455"/>
      <c r="D13" s="455"/>
      <c r="F13" s="466" t="s">
        <v>960</v>
      </c>
      <c r="G13" s="467" t="s">
        <v>965</v>
      </c>
      <c r="H13" s="505"/>
      <c r="J13" s="453"/>
    </row>
    <row r="14" spans="2:10" ht="15.75" thickBot="1" x14ac:dyDescent="0.3">
      <c r="B14" s="449"/>
      <c r="G14" s="468"/>
      <c r="H14" s="468"/>
      <c r="I14" s="469"/>
      <c r="J14" s="453"/>
    </row>
    <row r="15" spans="2:10" ht="15" customHeight="1" x14ac:dyDescent="0.25">
      <c r="B15" s="1006" t="s">
        <v>808</v>
      </c>
      <c r="C15" s="1007"/>
      <c r="D15" s="1010" t="s">
        <v>809</v>
      </c>
      <c r="E15" s="1013" t="s">
        <v>810</v>
      </c>
      <c r="F15" s="1016" t="s">
        <v>961</v>
      </c>
      <c r="G15" s="1019" t="s">
        <v>966</v>
      </c>
      <c r="H15" s="1019" t="s">
        <v>967</v>
      </c>
      <c r="I15" s="1019" t="s">
        <v>965</v>
      </c>
      <c r="J15" s="453"/>
    </row>
    <row r="16" spans="2:10" ht="15" customHeight="1" x14ac:dyDescent="0.25">
      <c r="B16" s="1008"/>
      <c r="C16" s="1009"/>
      <c r="D16" s="1011"/>
      <c r="E16" s="1014"/>
      <c r="F16" s="1017"/>
      <c r="G16" s="1020"/>
      <c r="H16" s="1020"/>
      <c r="I16" s="1020"/>
      <c r="J16" s="453"/>
    </row>
    <row r="17" spans="2:133" ht="15" customHeight="1" x14ac:dyDescent="0.25">
      <c r="B17" s="1008"/>
      <c r="C17" s="1009"/>
      <c r="D17" s="1011"/>
      <c r="E17" s="1014"/>
      <c r="F17" s="1017"/>
      <c r="G17" s="1020"/>
      <c r="H17" s="1020"/>
      <c r="I17" s="1020"/>
      <c r="J17" s="453"/>
      <c r="P17" s="445">
        <v>1942720</v>
      </c>
      <c r="S17" s="445">
        <v>0</v>
      </c>
      <c r="V17" s="445">
        <v>801</v>
      </c>
      <c r="Y17" s="445">
        <v>802</v>
      </c>
      <c r="AB17" s="445">
        <v>0</v>
      </c>
      <c r="AE17" s="445">
        <v>0</v>
      </c>
      <c r="AH17" s="445">
        <v>805</v>
      </c>
      <c r="AK17" s="445">
        <v>802</v>
      </c>
      <c r="AN17" s="445">
        <v>805</v>
      </c>
      <c r="AQ17" s="445">
        <v>804</v>
      </c>
      <c r="AT17" s="445">
        <v>806</v>
      </c>
      <c r="AW17" s="445">
        <v>790</v>
      </c>
      <c r="AZ17" s="445">
        <v>806</v>
      </c>
      <c r="BC17" s="445">
        <v>800</v>
      </c>
      <c r="BF17" s="445">
        <v>769</v>
      </c>
      <c r="BI17" s="445">
        <v>803</v>
      </c>
      <c r="BL17" s="445">
        <v>807</v>
      </c>
      <c r="BO17" s="445">
        <v>813</v>
      </c>
      <c r="BU17" s="445">
        <v>813</v>
      </c>
      <c r="CP17" s="445">
        <v>821</v>
      </c>
      <c r="CS17" s="445">
        <v>794</v>
      </c>
      <c r="CV17" s="445">
        <v>807</v>
      </c>
      <c r="CY17" s="445">
        <v>845</v>
      </c>
      <c r="DE17" s="445">
        <v>808</v>
      </c>
      <c r="DK17" s="445">
        <v>845</v>
      </c>
      <c r="DQ17" s="445">
        <v>804</v>
      </c>
      <c r="DT17" s="445">
        <v>845</v>
      </c>
      <c r="DW17" s="445">
        <v>791</v>
      </c>
      <c r="DZ17" s="445">
        <v>798</v>
      </c>
      <c r="EC17" s="445">
        <v>803</v>
      </c>
    </row>
    <row r="18" spans="2:133" ht="15" customHeight="1" x14ac:dyDescent="0.25">
      <c r="B18" s="1008"/>
      <c r="C18" s="1009"/>
      <c r="D18" s="1011"/>
      <c r="E18" s="1014"/>
      <c r="F18" s="1017"/>
      <c r="G18" s="1020"/>
      <c r="H18" s="1020"/>
      <c r="I18" s="1020"/>
      <c r="J18" s="453"/>
      <c r="P18" s="445">
        <v>12763641</v>
      </c>
      <c r="S18" s="445">
        <v>0</v>
      </c>
      <c r="V18" s="445">
        <v>41008</v>
      </c>
      <c r="Y18" s="445">
        <v>41045</v>
      </c>
      <c r="AB18" s="445">
        <v>1188103535</v>
      </c>
      <c r="AE18" s="445">
        <v>1192989303</v>
      </c>
      <c r="AH18" s="445">
        <v>41189</v>
      </c>
      <c r="AK18" s="445">
        <v>41041</v>
      </c>
      <c r="AN18" s="445">
        <v>41206</v>
      </c>
      <c r="AQ18" s="445">
        <v>41128</v>
      </c>
      <c r="AT18" s="445">
        <v>41272</v>
      </c>
      <c r="AW18" s="445">
        <v>40419</v>
      </c>
      <c r="AZ18" s="445">
        <v>41267</v>
      </c>
      <c r="BC18" s="445">
        <v>40947</v>
      </c>
      <c r="BF18" s="445">
        <v>39351</v>
      </c>
      <c r="BI18" s="445">
        <v>41081</v>
      </c>
      <c r="BL18" s="445">
        <v>41297</v>
      </c>
      <c r="BO18" s="445">
        <v>41604</v>
      </c>
      <c r="BU18" s="445">
        <v>41600</v>
      </c>
      <c r="CP18" s="445">
        <v>42013</v>
      </c>
      <c r="CS18" s="445">
        <v>40648</v>
      </c>
      <c r="CV18" s="445">
        <v>41343</v>
      </c>
      <c r="CY18" s="445">
        <v>40105</v>
      </c>
      <c r="DE18" s="445">
        <v>41357</v>
      </c>
      <c r="DK18" s="445">
        <v>43243</v>
      </c>
      <c r="DQ18" s="445">
        <v>41128</v>
      </c>
      <c r="DT18" s="445">
        <v>43243</v>
      </c>
      <c r="DW18" s="445">
        <v>40488</v>
      </c>
      <c r="DZ18" s="445">
        <v>40872</v>
      </c>
      <c r="EC18" s="445">
        <v>41513</v>
      </c>
    </row>
    <row r="19" spans="2:133" ht="15" customHeight="1" x14ac:dyDescent="0.25">
      <c r="B19" s="1008"/>
      <c r="C19" s="1009"/>
      <c r="D19" s="1011"/>
      <c r="E19" s="1014"/>
      <c r="F19" s="1017"/>
      <c r="G19" s="1020"/>
      <c r="H19" s="1020"/>
      <c r="I19" s="1020"/>
      <c r="J19" s="453"/>
      <c r="P19" s="445">
        <v>255605</v>
      </c>
      <c r="S19" s="445">
        <v>0</v>
      </c>
      <c r="V19" s="445">
        <v>6045</v>
      </c>
      <c r="Y19" s="445">
        <v>6050</v>
      </c>
      <c r="AB19" s="445">
        <v>0</v>
      </c>
      <c r="AE19" s="445">
        <v>0</v>
      </c>
      <c r="AH19" s="445">
        <v>6071</v>
      </c>
      <c r="AK19" s="445">
        <v>6051</v>
      </c>
      <c r="AN19" s="445">
        <v>6074</v>
      </c>
      <c r="AQ19" s="445">
        <v>6062</v>
      </c>
      <c r="AT19" s="445">
        <v>6084</v>
      </c>
      <c r="AW19" s="445">
        <v>5958</v>
      </c>
      <c r="AZ19" s="445">
        <v>6083</v>
      </c>
      <c r="BC19" s="445">
        <v>6035</v>
      </c>
      <c r="BF19" s="445">
        <v>5800</v>
      </c>
      <c r="BI19" s="445">
        <v>6055</v>
      </c>
      <c r="BL19" s="445">
        <v>6087</v>
      </c>
      <c r="BO19" s="445">
        <v>6132</v>
      </c>
      <c r="BU19" s="445">
        <v>6132</v>
      </c>
      <c r="CP19" s="445">
        <v>6193</v>
      </c>
      <c r="CS19" s="445">
        <v>5992</v>
      </c>
      <c r="CV19" s="445">
        <v>6095</v>
      </c>
      <c r="CY19" s="445">
        <v>6374</v>
      </c>
      <c r="DE19" s="445">
        <v>6096</v>
      </c>
      <c r="DK19" s="445">
        <v>6374</v>
      </c>
      <c r="DQ19" s="445">
        <v>6062</v>
      </c>
      <c r="DT19" s="445">
        <v>6374</v>
      </c>
      <c r="DW19" s="445">
        <v>5968</v>
      </c>
      <c r="DZ19" s="445">
        <v>6024</v>
      </c>
      <c r="EC19" s="445">
        <v>6119</v>
      </c>
    </row>
    <row r="20" spans="2:133" ht="15" customHeight="1" x14ac:dyDescent="0.25">
      <c r="B20" s="1008"/>
      <c r="C20" s="1009"/>
      <c r="D20" s="1011"/>
      <c r="E20" s="1014"/>
      <c r="F20" s="1017"/>
      <c r="G20" s="1020"/>
      <c r="H20" s="1020"/>
      <c r="I20" s="1020"/>
      <c r="J20" s="453"/>
      <c r="P20" s="445">
        <v>1702724</v>
      </c>
      <c r="S20" s="445">
        <v>0</v>
      </c>
      <c r="V20" s="445">
        <v>42239</v>
      </c>
      <c r="Y20" s="445">
        <v>42277</v>
      </c>
      <c r="AB20" s="445">
        <v>0</v>
      </c>
      <c r="AE20" s="445">
        <v>0</v>
      </c>
      <c r="AH20" s="445">
        <v>42425</v>
      </c>
      <c r="AK20" s="445">
        <v>42274</v>
      </c>
      <c r="AN20" s="445">
        <v>42443</v>
      </c>
      <c r="AQ20" s="445">
        <v>42363</v>
      </c>
      <c r="AT20" s="445">
        <v>42511</v>
      </c>
      <c r="AW20" s="445">
        <v>41632</v>
      </c>
      <c r="AZ20" s="445">
        <v>42506</v>
      </c>
      <c r="BC20" s="445">
        <v>42176</v>
      </c>
      <c r="BF20" s="445">
        <v>40532</v>
      </c>
      <c r="BI20" s="445">
        <v>41869</v>
      </c>
      <c r="BL20" s="445">
        <v>42537</v>
      </c>
      <c r="BO20" s="445">
        <v>42853</v>
      </c>
      <c r="BU20" s="445">
        <v>42848</v>
      </c>
      <c r="CP20" s="445">
        <v>43274</v>
      </c>
      <c r="CS20" s="445">
        <v>41869</v>
      </c>
      <c r="CV20" s="445">
        <v>42583</v>
      </c>
      <c r="CY20" s="445">
        <v>38164</v>
      </c>
      <c r="DE20" s="445">
        <v>42598</v>
      </c>
      <c r="DK20" s="445">
        <v>35934</v>
      </c>
      <c r="DQ20" s="445">
        <v>42363</v>
      </c>
      <c r="DT20" s="445">
        <v>42000</v>
      </c>
      <c r="DW20" s="445">
        <v>41704</v>
      </c>
      <c r="DZ20" s="445">
        <v>42098</v>
      </c>
      <c r="EC20" s="445">
        <v>42314</v>
      </c>
    </row>
    <row r="21" spans="2:133" ht="94.5" customHeight="1" thickBot="1" x14ac:dyDescent="0.3">
      <c r="B21" s="1008"/>
      <c r="C21" s="1009"/>
      <c r="D21" s="1011"/>
      <c r="E21" s="1014"/>
      <c r="F21" s="1017"/>
      <c r="G21" s="1021"/>
      <c r="H21" s="1021"/>
      <c r="I21" s="1021"/>
      <c r="J21" s="453"/>
      <c r="P21" s="445">
        <v>4507352</v>
      </c>
      <c r="S21" s="445">
        <v>0</v>
      </c>
      <c r="V21" s="445">
        <v>54683</v>
      </c>
      <c r="Y21" s="445">
        <v>54732</v>
      </c>
      <c r="AB21" s="445" t="e">
        <v>#VALUE!</v>
      </c>
      <c r="AE21" s="445" t="e">
        <v>#VALUE!</v>
      </c>
      <c r="AH21" s="445">
        <v>54924</v>
      </c>
      <c r="AK21" s="445">
        <v>54727</v>
      </c>
      <c r="AN21" s="445">
        <v>57663</v>
      </c>
      <c r="AQ21" s="445">
        <v>54843</v>
      </c>
      <c r="AT21" s="445">
        <v>55035</v>
      </c>
      <c r="AW21" s="445">
        <v>53898</v>
      </c>
      <c r="AZ21" s="445">
        <v>55029</v>
      </c>
      <c r="BC21" s="445">
        <v>54601</v>
      </c>
      <c r="BF21" s="445">
        <v>57086</v>
      </c>
      <c r="BI21" s="445">
        <v>54203</v>
      </c>
      <c r="BL21" s="445">
        <v>55068</v>
      </c>
      <c r="BO21" s="445">
        <v>55478</v>
      </c>
      <c r="BU21" s="445">
        <v>55472</v>
      </c>
      <c r="CP21" s="445">
        <v>56022</v>
      </c>
      <c r="CS21" s="445">
        <v>54203</v>
      </c>
      <c r="CV21" s="445">
        <v>55130</v>
      </c>
      <c r="CY21" s="445">
        <v>57663</v>
      </c>
      <c r="DE21" s="445">
        <v>55147</v>
      </c>
      <c r="DK21" s="445">
        <v>50977</v>
      </c>
      <c r="DQ21" s="445">
        <v>54843</v>
      </c>
      <c r="DT21" s="445">
        <v>54000</v>
      </c>
      <c r="DW21" s="445">
        <v>53990</v>
      </c>
      <c r="DZ21" s="445">
        <v>54501</v>
      </c>
      <c r="EC21" s="445">
        <v>57086</v>
      </c>
    </row>
    <row r="22" spans="2:133" ht="85.5" customHeight="1" x14ac:dyDescent="0.25">
      <c r="B22" s="1008"/>
      <c r="C22" s="1009"/>
      <c r="D22" s="1011"/>
      <c r="E22" s="1014"/>
      <c r="F22" s="1017"/>
      <c r="G22" s="1031"/>
      <c r="H22" s="1032"/>
      <c r="I22" s="1033"/>
      <c r="J22" s="453"/>
      <c r="P22" s="445">
        <v>892952</v>
      </c>
      <c r="S22" s="445">
        <v>0</v>
      </c>
      <c r="V22" s="445">
        <v>10105</v>
      </c>
      <c r="Y22" s="445">
        <v>10114</v>
      </c>
      <c r="AB22" s="445" t="e">
        <v>#VALUE!</v>
      </c>
      <c r="AE22" s="445" t="e">
        <v>#VALUE!</v>
      </c>
      <c r="AH22" s="445">
        <v>10150</v>
      </c>
      <c r="AK22" s="445">
        <v>10113</v>
      </c>
      <c r="AN22" s="445">
        <v>10154</v>
      </c>
      <c r="AQ22" s="445">
        <v>10135</v>
      </c>
      <c r="AT22" s="445">
        <v>10170</v>
      </c>
      <c r="AW22" s="445">
        <v>9960</v>
      </c>
      <c r="AZ22" s="445">
        <v>10169</v>
      </c>
      <c r="BC22" s="445">
        <v>10091</v>
      </c>
      <c r="BF22" s="445">
        <v>10443</v>
      </c>
      <c r="BI22" s="445">
        <v>10123</v>
      </c>
      <c r="BL22" s="445">
        <v>10176</v>
      </c>
      <c r="BO22" s="445">
        <v>10252</v>
      </c>
      <c r="BU22" s="445">
        <v>10251</v>
      </c>
      <c r="CP22" s="445">
        <v>10353</v>
      </c>
      <c r="CS22" s="445">
        <v>10017</v>
      </c>
      <c r="CV22" s="445">
        <v>10188</v>
      </c>
      <c r="CY22" s="445">
        <v>9961</v>
      </c>
      <c r="DE22" s="445">
        <v>10191</v>
      </c>
      <c r="DK22" s="445">
        <v>10656</v>
      </c>
      <c r="DQ22" s="445">
        <v>10135</v>
      </c>
      <c r="DT22" s="445">
        <v>10656</v>
      </c>
      <c r="DW22" s="445">
        <v>9977</v>
      </c>
      <c r="DZ22" s="445">
        <v>10491</v>
      </c>
      <c r="EC22" s="445">
        <v>10230</v>
      </c>
    </row>
    <row r="23" spans="2:133" ht="153" customHeight="1" thickBot="1" x14ac:dyDescent="0.3">
      <c r="B23" s="1008"/>
      <c r="C23" s="1009"/>
      <c r="D23" s="1012"/>
      <c r="E23" s="1015"/>
      <c r="F23" s="1018"/>
      <c r="G23" s="1034"/>
      <c r="H23" s="1035"/>
      <c r="I23" s="1036"/>
      <c r="J23" s="453"/>
      <c r="P23" s="445">
        <v>5649838</v>
      </c>
      <c r="S23" s="445">
        <v>0</v>
      </c>
      <c r="V23" s="445">
        <v>159403</v>
      </c>
      <c r="Y23" s="445">
        <v>159545</v>
      </c>
      <c r="AB23" s="445" t="e">
        <v>#VALUE!</v>
      </c>
      <c r="AE23" s="445" t="e">
        <v>#VALUE!</v>
      </c>
      <c r="AH23" s="445">
        <v>160106</v>
      </c>
      <c r="AK23" s="445">
        <v>159530</v>
      </c>
      <c r="AN23" s="445">
        <v>160173</v>
      </c>
      <c r="AQ23" s="445">
        <v>159870</v>
      </c>
      <c r="AT23" s="445">
        <v>160430</v>
      </c>
      <c r="AW23" s="445">
        <v>157114</v>
      </c>
      <c r="AZ23" s="445">
        <v>160410</v>
      </c>
      <c r="BC23" s="445">
        <v>159165</v>
      </c>
      <c r="BF23" s="445">
        <v>157164</v>
      </c>
      <c r="BI23" s="445">
        <v>161366</v>
      </c>
      <c r="BL23" s="445">
        <v>160526</v>
      </c>
      <c r="BO23" s="445">
        <v>161719</v>
      </c>
      <c r="BU23" s="445">
        <v>161703</v>
      </c>
      <c r="CP23" s="445">
        <v>163308</v>
      </c>
      <c r="CS23" s="445">
        <v>158005</v>
      </c>
      <c r="CV23" s="445">
        <v>160705</v>
      </c>
      <c r="CY23" s="445">
        <v>163006</v>
      </c>
      <c r="DE23" s="445">
        <v>160757</v>
      </c>
      <c r="DK23" s="445">
        <v>153798</v>
      </c>
      <c r="DQ23" s="445">
        <v>159870</v>
      </c>
      <c r="DT23" s="445">
        <v>159700</v>
      </c>
      <c r="DW23" s="445">
        <v>157383</v>
      </c>
      <c r="DZ23" s="445">
        <v>158872</v>
      </c>
      <c r="EC23" s="445">
        <v>159686</v>
      </c>
    </row>
    <row r="24" spans="2:133" ht="18.75" customHeight="1" x14ac:dyDescent="0.3">
      <c r="B24" s="1037">
        <v>11</v>
      </c>
      <c r="C24" s="1038"/>
      <c r="D24" s="470">
        <v>4</v>
      </c>
      <c r="E24" s="471" t="str">
        <f>VLOOKUP(D24,PROPONENTES!$A$10:$B$42,2,FALSE)</f>
        <v>MLG INGENIERIA SAS</v>
      </c>
      <c r="F24" s="472">
        <f>HLOOKUP(D24,'OFERTA ECONOMICA'!$J$191:$IF$194,4,FALSE)</f>
        <v>2640541747</v>
      </c>
      <c r="G24" s="1043">
        <f>MIN(F24:F34)</f>
        <v>2628276863</v>
      </c>
      <c r="H24" s="1043">
        <f>AVERAGE(F24:F34)</f>
        <v>2674422353.7272725</v>
      </c>
      <c r="I24" s="1043">
        <f>(G24+H24)/2</f>
        <v>2651349608.363636</v>
      </c>
      <c r="J24" s="473"/>
      <c r="P24" s="445">
        <v>1502034</v>
      </c>
      <c r="S24" s="445">
        <v>0</v>
      </c>
      <c r="V24" s="445">
        <v>2527</v>
      </c>
      <c r="Y24" s="445">
        <v>2530</v>
      </c>
      <c r="AB24" s="445">
        <v>0</v>
      </c>
      <c r="AE24" s="445">
        <v>0</v>
      </c>
      <c r="AH24" s="445">
        <v>2538</v>
      </c>
      <c r="AK24" s="445">
        <v>2530</v>
      </c>
      <c r="AN24" s="445">
        <v>2539</v>
      </c>
      <c r="AQ24" s="445">
        <v>2535</v>
      </c>
      <c r="AT24" s="445">
        <v>2544</v>
      </c>
      <c r="AW24" s="445">
        <v>2491</v>
      </c>
      <c r="AZ24" s="445">
        <v>2543</v>
      </c>
      <c r="BC24" s="445">
        <v>2524</v>
      </c>
      <c r="BF24" s="445">
        <v>2412</v>
      </c>
      <c r="BI24" s="445">
        <v>2532</v>
      </c>
      <c r="BL24" s="445">
        <v>2545</v>
      </c>
      <c r="BO24" s="445">
        <v>2564</v>
      </c>
      <c r="BU24" s="445">
        <v>2564</v>
      </c>
      <c r="CP24" s="445">
        <v>2589</v>
      </c>
      <c r="CS24" s="445">
        <v>2505</v>
      </c>
      <c r="CV24" s="445">
        <v>2547</v>
      </c>
      <c r="CY24" s="445">
        <v>2458</v>
      </c>
      <c r="DE24" s="445">
        <v>2549</v>
      </c>
      <c r="DK24" s="445">
        <v>2665</v>
      </c>
      <c r="DQ24" s="445">
        <v>2535</v>
      </c>
      <c r="DT24" s="445">
        <v>2665</v>
      </c>
      <c r="DW24" s="445">
        <v>2495</v>
      </c>
      <c r="DZ24" s="445">
        <v>2519</v>
      </c>
      <c r="EC24" s="445">
        <v>2558</v>
      </c>
    </row>
    <row r="25" spans="2:133" ht="18.75" customHeight="1" x14ac:dyDescent="0.3">
      <c r="B25" s="1039"/>
      <c r="C25" s="1040"/>
      <c r="D25" s="474">
        <v>8</v>
      </c>
      <c r="E25" s="475" t="str">
        <f>VLOOKUP(D25,PROPONENTES!$A$10:$B$42,2,FALSE)</f>
        <v>UNION TEMPORAL PARQUES DJ13</v>
      </c>
      <c r="F25" s="476">
        <f>HLOOKUP(D25,'OFERTA ECONOMICA'!$J$191:$IF$194,4,FALSE)</f>
        <v>2694681864</v>
      </c>
      <c r="G25" s="1044"/>
      <c r="H25" s="1044"/>
      <c r="I25" s="1044"/>
      <c r="J25" s="473"/>
    </row>
    <row r="26" spans="2:133" ht="18.75" customHeight="1" x14ac:dyDescent="0.3">
      <c r="B26" s="1039"/>
      <c r="C26" s="1040"/>
      <c r="D26" s="474">
        <v>11</v>
      </c>
      <c r="E26" s="475" t="str">
        <f>VLOOKUP(D26,PROPONENTES!$A$10:$B$42,2,FALSE)</f>
        <v>CONSORCIO PARQUES KD E&amp;E 2024</v>
      </c>
      <c r="F26" s="476">
        <f>HLOOKUP(D26,'OFERTA ECONOMICA'!$J$191:$IF$194,4,FALSE)</f>
        <v>2643321787</v>
      </c>
      <c r="G26" s="1044"/>
      <c r="H26" s="1044"/>
      <c r="I26" s="1044"/>
      <c r="J26" s="473"/>
    </row>
    <row r="27" spans="2:133" ht="18.75" customHeight="1" x14ac:dyDescent="0.3">
      <c r="B27" s="1039"/>
      <c r="C27" s="1040"/>
      <c r="D27" s="474">
        <v>14</v>
      </c>
      <c r="E27" s="475" t="str">
        <f>VLOOKUP(D27,PROPONENTES!$A$10:$B$42,2,FALSE)</f>
        <v>CONSORCIO PARQUES ARM 2024</v>
      </c>
      <c r="F27" s="476">
        <f>HLOOKUP(D27,'OFERTA ECONOMICA'!$J$191:$IF$194,4,FALSE)</f>
        <v>2708866739</v>
      </c>
      <c r="G27" s="1044"/>
      <c r="H27" s="1044"/>
      <c r="I27" s="1044"/>
      <c r="J27" s="473"/>
    </row>
    <row r="28" spans="2:133" ht="18.75" customHeight="1" x14ac:dyDescent="0.3">
      <c r="B28" s="1039"/>
      <c r="C28" s="1040"/>
      <c r="D28" s="474">
        <v>15</v>
      </c>
      <c r="E28" s="475" t="str">
        <f>VLOOKUP(D28,PROPONENTES!$A$10:$B$42,2,FALSE)</f>
        <v>CONSORCIO MANTENIMIENTO PARKS</v>
      </c>
      <c r="F28" s="476">
        <f>HLOOKUP(D28,'OFERTA ECONOMICA'!$J$191:$IF$194,4,FALSE)</f>
        <v>2631418604</v>
      </c>
      <c r="G28" s="1044"/>
      <c r="H28" s="1044"/>
      <c r="I28" s="1044"/>
      <c r="J28" s="473"/>
    </row>
    <row r="29" spans="2:133" ht="18.75" customHeight="1" x14ac:dyDescent="0.3">
      <c r="B29" s="1039"/>
      <c r="C29" s="1040"/>
      <c r="D29" s="474">
        <v>16</v>
      </c>
      <c r="E29" s="475" t="str">
        <f>VLOOKUP(D29,PROPONENTES!$A$10:$B$42,2,FALSE)</f>
        <v>CONSORCIO SAN LORENZO</v>
      </c>
      <c r="F29" s="476">
        <f>HLOOKUP(D29,'OFERTA ECONOMICA'!$J$191:$IF$194,4,FALSE)</f>
        <v>2705955582</v>
      </c>
      <c r="G29" s="1044"/>
      <c r="H29" s="1044"/>
      <c r="I29" s="1044"/>
      <c r="J29" s="473"/>
    </row>
    <row r="30" spans="2:133" ht="18.75" customHeight="1" x14ac:dyDescent="0.3">
      <c r="B30" s="1039"/>
      <c r="C30" s="1040"/>
      <c r="D30" s="474">
        <v>19</v>
      </c>
      <c r="E30" s="475" t="str">
        <f>VLOOKUP(D30,PROPONENTES!$A$10:$B$42,2,FALSE)</f>
        <v>PROMCIVILES S.A.S.</v>
      </c>
      <c r="F30" s="476">
        <f>HLOOKUP(D30,'OFERTA ECONOMICA'!$J$191:$IF$194,4,FALSE)</f>
        <v>2628276863</v>
      </c>
      <c r="G30" s="1044"/>
      <c r="H30" s="1044"/>
      <c r="I30" s="1044"/>
      <c r="J30" s="473"/>
    </row>
    <row r="31" spans="2:133" ht="18.75" customHeight="1" x14ac:dyDescent="0.3">
      <c r="B31" s="1039"/>
      <c r="C31" s="1040"/>
      <c r="D31" s="474">
        <v>22</v>
      </c>
      <c r="E31" s="475" t="str">
        <f>VLOOKUP(D31,PROPONENTES!$A$10:$B$42,2,FALSE)</f>
        <v>PROJECTING DESIGNING AND BUILDING LTDA</v>
      </c>
      <c r="F31" s="476">
        <f>HLOOKUP(D31,'OFERTA ECONOMICA'!$J$191:$IF$194,4,FALSE)</f>
        <v>2705267091</v>
      </c>
      <c r="G31" s="1044"/>
      <c r="H31" s="1044"/>
      <c r="I31" s="1044"/>
      <c r="J31" s="473"/>
    </row>
    <row r="32" spans="2:133" ht="18.75" customHeight="1" x14ac:dyDescent="0.3">
      <c r="B32" s="1039"/>
      <c r="C32" s="1040"/>
      <c r="D32" s="474">
        <v>24</v>
      </c>
      <c r="E32" s="475" t="str">
        <f>VLOOKUP(D32,PROPONENTES!$A$10:$B$42,2,FALSE)</f>
        <v>CONSORCIO T&amp;G PARQUES IV</v>
      </c>
      <c r="F32" s="476">
        <f>HLOOKUP(D32,'OFERTA ECONOMICA'!$J$191:$IF$194,4,FALSE)</f>
        <v>2638977652</v>
      </c>
      <c r="G32" s="1044"/>
      <c r="H32" s="1044"/>
      <c r="I32" s="1044"/>
      <c r="J32" s="473"/>
    </row>
    <row r="33" spans="2:133" ht="18.75" customHeight="1" x14ac:dyDescent="0.3">
      <c r="B33" s="1039"/>
      <c r="C33" s="1040"/>
      <c r="D33" s="474">
        <v>27</v>
      </c>
      <c r="E33" s="475" t="str">
        <f>VLOOKUP(D33,PROPONENTES!$A$10:$B$42,2,FALSE)</f>
        <v>CONSORCIO CGC 2024</v>
      </c>
      <c r="F33" s="476">
        <f>HLOOKUP(D33,'OFERTA ECONOMICA'!$J$191:$IF$194,4,FALSE)</f>
        <v>2718486368</v>
      </c>
      <c r="G33" s="1044"/>
      <c r="H33" s="1044"/>
      <c r="I33" s="1044"/>
      <c r="J33" s="473"/>
    </row>
    <row r="34" spans="2:133" ht="19.5" customHeight="1" thickBot="1" x14ac:dyDescent="0.35">
      <c r="B34" s="1041"/>
      <c r="C34" s="1042"/>
      <c r="D34" s="477">
        <v>32</v>
      </c>
      <c r="E34" s="478" t="str">
        <f>VLOOKUP(D34,PROPONENTES!$A$10:$B$42,2,FALSE)</f>
        <v>CONSORCIO DISTRITAL-5G</v>
      </c>
      <c r="F34" s="479">
        <f>HLOOKUP(D34,'OFERTA ECONOMICA'!$J$191:$IF$194,4,FALSE)</f>
        <v>2702851594</v>
      </c>
      <c r="G34" s="1045"/>
      <c r="H34" s="1045"/>
      <c r="I34" s="1045"/>
      <c r="J34" s="473"/>
    </row>
    <row r="35" spans="2:133" ht="15.75" thickBot="1" x14ac:dyDescent="0.3">
      <c r="B35" s="480"/>
      <c r="C35" s="481"/>
      <c r="D35" s="481"/>
      <c r="E35" s="481"/>
      <c r="F35" s="482"/>
      <c r="G35" s="481"/>
      <c r="H35" s="481"/>
      <c r="I35" s="481"/>
      <c r="J35" s="483"/>
      <c r="P35" s="445">
        <v>65625</v>
      </c>
      <c r="S35" s="445">
        <v>0</v>
      </c>
      <c r="V35" s="445">
        <v>64591</v>
      </c>
      <c r="Y35" s="445">
        <v>64648</v>
      </c>
      <c r="AB35" s="445">
        <v>0</v>
      </c>
      <c r="AE35" s="445">
        <v>0</v>
      </c>
      <c r="AH35" s="445">
        <v>64876</v>
      </c>
      <c r="AK35" s="445">
        <v>64642</v>
      </c>
      <c r="AN35" s="445">
        <v>64903</v>
      </c>
      <c r="AQ35" s="445">
        <v>64780</v>
      </c>
      <c r="AT35" s="445">
        <v>65007</v>
      </c>
      <c r="AW35" s="445">
        <v>63663</v>
      </c>
      <c r="AZ35" s="445">
        <v>64999</v>
      </c>
      <c r="BC35" s="445">
        <v>64494</v>
      </c>
      <c r="BF35" s="445">
        <v>63548</v>
      </c>
      <c r="BI35" s="445">
        <v>64705</v>
      </c>
      <c r="BL35" s="445">
        <v>65046</v>
      </c>
      <c r="BO35" s="445">
        <v>65530</v>
      </c>
      <c r="BU35" s="445">
        <v>65523</v>
      </c>
      <c r="CP35" s="445">
        <v>66173</v>
      </c>
      <c r="CS35" s="445">
        <v>64024</v>
      </c>
      <c r="CV35" s="445">
        <v>65118</v>
      </c>
      <c r="CY35" s="445">
        <v>64038</v>
      </c>
      <c r="DE35" s="445">
        <v>65140</v>
      </c>
      <c r="DK35" s="445">
        <v>68111</v>
      </c>
      <c r="DQ35" s="445">
        <v>64780</v>
      </c>
      <c r="DT35" s="445">
        <v>64750</v>
      </c>
      <c r="DW35" s="445">
        <v>63772</v>
      </c>
      <c r="DZ35" s="445">
        <v>67058</v>
      </c>
      <c r="EC35" s="445">
        <v>64705</v>
      </c>
    </row>
    <row r="36" spans="2:133" ht="44.25" customHeight="1" thickBot="1" x14ac:dyDescent="0.3">
      <c r="B36" s="1001" t="s">
        <v>962</v>
      </c>
      <c r="C36" s="1002"/>
      <c r="D36" s="1002"/>
      <c r="E36" s="1002"/>
      <c r="F36" s="1002"/>
      <c r="G36" s="1002"/>
      <c r="H36" s="1002"/>
      <c r="I36" s="1002"/>
      <c r="J36" s="1003"/>
      <c r="P36" s="445">
        <v>53481</v>
      </c>
      <c r="S36" s="445">
        <v>0</v>
      </c>
      <c r="V36" s="445">
        <v>52638</v>
      </c>
      <c r="Y36" s="445">
        <v>52685</v>
      </c>
      <c r="AB36" s="445">
        <v>0</v>
      </c>
      <c r="AE36" s="445">
        <v>0</v>
      </c>
      <c r="AH36" s="445">
        <v>52870</v>
      </c>
      <c r="AK36" s="445">
        <v>52681</v>
      </c>
      <c r="AN36" s="445">
        <v>52893</v>
      </c>
      <c r="AQ36" s="445">
        <v>52792</v>
      </c>
      <c r="AT36" s="445">
        <v>52977</v>
      </c>
      <c r="AW36" s="445">
        <v>51882</v>
      </c>
      <c r="AZ36" s="445">
        <v>52971</v>
      </c>
      <c r="BC36" s="445">
        <v>52560</v>
      </c>
      <c r="BF36" s="445">
        <v>51788</v>
      </c>
      <c r="BI36" s="445">
        <v>52732</v>
      </c>
      <c r="BL36" s="445">
        <v>53009</v>
      </c>
      <c r="BO36" s="445">
        <v>53403</v>
      </c>
      <c r="BU36" s="445">
        <v>53398</v>
      </c>
      <c r="CP36" s="445">
        <v>53928</v>
      </c>
      <c r="CS36" s="445">
        <v>52177</v>
      </c>
      <c r="CV36" s="445">
        <v>53069</v>
      </c>
      <c r="CY36" s="445">
        <v>54982</v>
      </c>
      <c r="DE36" s="445">
        <v>53086</v>
      </c>
      <c r="DK36" s="445">
        <v>55507</v>
      </c>
      <c r="DQ36" s="445">
        <v>52793</v>
      </c>
      <c r="DT36" s="445">
        <v>55500</v>
      </c>
      <c r="DW36" s="445">
        <v>51971</v>
      </c>
      <c r="DZ36" s="445">
        <v>54649</v>
      </c>
      <c r="EC36" s="445">
        <v>53287</v>
      </c>
    </row>
    <row r="37" spans="2:133" ht="15.75" thickBot="1" x14ac:dyDescent="0.3">
      <c r="B37" s="449"/>
      <c r="J37" s="453"/>
      <c r="P37" s="445">
        <v>0</v>
      </c>
      <c r="S37" s="445">
        <v>0</v>
      </c>
      <c r="V37" s="445">
        <v>0</v>
      </c>
      <c r="AB37" s="445">
        <v>0</v>
      </c>
      <c r="AE37" s="445">
        <v>0</v>
      </c>
      <c r="AK37" s="445">
        <v>0</v>
      </c>
      <c r="AN37" s="445">
        <v>0</v>
      </c>
      <c r="AT37" s="445" t="s">
        <v>814</v>
      </c>
      <c r="BO37" s="445">
        <v>0</v>
      </c>
      <c r="BU37" s="445">
        <v>0</v>
      </c>
      <c r="DZ37" s="445">
        <v>0</v>
      </c>
    </row>
    <row r="38" spans="2:133" ht="15" customHeight="1" x14ac:dyDescent="0.25">
      <c r="B38" s="1022" t="s">
        <v>809</v>
      </c>
      <c r="C38" s="1025" t="s">
        <v>810</v>
      </c>
      <c r="D38" s="1028" t="s">
        <v>961</v>
      </c>
      <c r="E38" s="1025" t="s">
        <v>963</v>
      </c>
      <c r="J38" s="453"/>
      <c r="P38" s="445">
        <v>36283</v>
      </c>
      <c r="S38" s="445">
        <v>0</v>
      </c>
      <c r="V38" s="445">
        <v>35711</v>
      </c>
      <c r="Y38" s="445">
        <v>35743</v>
      </c>
      <c r="AB38" s="445">
        <v>0</v>
      </c>
      <c r="AE38" s="445">
        <v>0</v>
      </c>
      <c r="AH38" s="445">
        <v>35868</v>
      </c>
      <c r="AK38" s="445">
        <v>35739</v>
      </c>
      <c r="AN38" s="445">
        <v>35883</v>
      </c>
      <c r="AQ38" s="445">
        <v>35815</v>
      </c>
      <c r="AT38" s="445">
        <v>35941</v>
      </c>
      <c r="AW38" s="445">
        <v>35198</v>
      </c>
      <c r="AZ38" s="445">
        <v>35937</v>
      </c>
      <c r="BC38" s="445">
        <v>35657</v>
      </c>
      <c r="BF38" s="445">
        <v>35586</v>
      </c>
      <c r="BI38" s="445">
        <v>35774</v>
      </c>
      <c r="BL38" s="445">
        <v>35962</v>
      </c>
      <c r="BO38" s="445">
        <v>36230</v>
      </c>
      <c r="BU38" s="445">
        <v>36226</v>
      </c>
      <c r="CP38" s="445">
        <v>36586</v>
      </c>
      <c r="CS38" s="445">
        <v>35398</v>
      </c>
      <c r="CV38" s="445">
        <v>36002</v>
      </c>
      <c r="CY38" s="445">
        <v>37657</v>
      </c>
      <c r="DE38" s="445">
        <v>36014</v>
      </c>
      <c r="DK38" s="445">
        <v>37657</v>
      </c>
      <c r="DQ38" s="445">
        <v>35816</v>
      </c>
      <c r="DT38" s="445">
        <v>37657</v>
      </c>
      <c r="DW38" s="445">
        <v>35258</v>
      </c>
      <c r="DZ38" s="445">
        <v>35664</v>
      </c>
      <c r="EC38" s="445">
        <v>36151</v>
      </c>
    </row>
    <row r="39" spans="2:133" x14ac:dyDescent="0.25">
      <c r="B39" s="1023"/>
      <c r="C39" s="1026"/>
      <c r="D39" s="1029"/>
      <c r="E39" s="1026"/>
      <c r="J39" s="453"/>
      <c r="P39" s="445">
        <v>55558</v>
      </c>
      <c r="S39" s="445">
        <v>0</v>
      </c>
      <c r="V39" s="445">
        <v>54683</v>
      </c>
      <c r="Y39" s="445">
        <v>54732</v>
      </c>
      <c r="AB39" s="445">
        <v>0</v>
      </c>
      <c r="AE39" s="445">
        <v>0</v>
      </c>
      <c r="AH39" s="445">
        <v>54924</v>
      </c>
      <c r="AK39" s="445">
        <v>54727</v>
      </c>
      <c r="AN39" s="445">
        <v>54947</v>
      </c>
      <c r="AQ39" s="445">
        <v>54843</v>
      </c>
      <c r="AT39" s="445">
        <v>55035</v>
      </c>
      <c r="AW39" s="445">
        <v>53898</v>
      </c>
      <c r="AZ39" s="445">
        <v>55029</v>
      </c>
      <c r="BC39" s="445">
        <v>54601</v>
      </c>
      <c r="BF39" s="445">
        <v>56510</v>
      </c>
      <c r="BI39" s="445">
        <v>54203</v>
      </c>
      <c r="BL39" s="445">
        <v>55068</v>
      </c>
      <c r="BO39" s="445">
        <v>55478</v>
      </c>
      <c r="BU39" s="445">
        <v>55472</v>
      </c>
      <c r="CP39" s="445">
        <v>56022</v>
      </c>
      <c r="CS39" s="445">
        <v>54203</v>
      </c>
      <c r="CV39" s="445">
        <v>55130</v>
      </c>
      <c r="CY39" s="445">
        <v>53042</v>
      </c>
      <c r="DE39" s="445">
        <v>55147</v>
      </c>
      <c r="DK39" s="445">
        <v>50977</v>
      </c>
      <c r="DQ39" s="445">
        <v>54843</v>
      </c>
      <c r="DT39" s="445">
        <v>54000</v>
      </c>
      <c r="DW39" s="445">
        <v>53990</v>
      </c>
      <c r="DZ39" s="445">
        <v>54501</v>
      </c>
      <c r="EC39" s="445">
        <v>55356</v>
      </c>
    </row>
    <row r="40" spans="2:133" x14ac:dyDescent="0.25">
      <c r="B40" s="1023"/>
      <c r="C40" s="1026"/>
      <c r="D40" s="1029"/>
      <c r="E40" s="1026"/>
      <c r="J40" s="453"/>
      <c r="P40" s="445">
        <v>33108</v>
      </c>
      <c r="S40" s="445">
        <v>0</v>
      </c>
      <c r="V40" s="445">
        <v>32586</v>
      </c>
      <c r="Y40" s="445">
        <v>32615</v>
      </c>
      <c r="AB40" s="445">
        <v>0</v>
      </c>
      <c r="AE40" s="445">
        <v>0</v>
      </c>
      <c r="AH40" s="445">
        <v>32730</v>
      </c>
      <c r="AK40" s="445">
        <v>32613</v>
      </c>
      <c r="AN40" s="445">
        <v>32744</v>
      </c>
      <c r="AQ40" s="445">
        <v>32682</v>
      </c>
      <c r="AT40" s="445">
        <v>32796</v>
      </c>
      <c r="AW40" s="445">
        <v>32118</v>
      </c>
      <c r="AZ40" s="445">
        <v>32792</v>
      </c>
      <c r="BC40" s="445">
        <v>32538</v>
      </c>
      <c r="BF40" s="445">
        <v>32472</v>
      </c>
      <c r="BI40" s="445">
        <v>32644</v>
      </c>
      <c r="BL40" s="445">
        <v>32816</v>
      </c>
      <c r="BO40" s="445">
        <v>33060</v>
      </c>
      <c r="BU40" s="445">
        <v>33056</v>
      </c>
      <c r="CP40" s="445">
        <v>33384</v>
      </c>
      <c r="CS40" s="445">
        <v>32300</v>
      </c>
      <c r="CV40" s="445">
        <v>32852</v>
      </c>
      <c r="CY40" s="445">
        <v>33636</v>
      </c>
      <c r="DE40" s="445">
        <v>32863</v>
      </c>
      <c r="DK40" s="445">
        <v>34362</v>
      </c>
      <c r="DQ40" s="445">
        <v>32682</v>
      </c>
      <c r="DT40" s="445">
        <v>34300</v>
      </c>
      <c r="DW40" s="445">
        <v>32173</v>
      </c>
      <c r="DZ40" s="445">
        <v>32478</v>
      </c>
      <c r="EC40" s="445">
        <v>32988</v>
      </c>
    </row>
    <row r="41" spans="2:133" x14ac:dyDescent="0.25">
      <c r="B41" s="1023"/>
      <c r="C41" s="1026"/>
      <c r="D41" s="1029"/>
      <c r="E41" s="1026"/>
      <c r="J41" s="453"/>
      <c r="P41" s="445">
        <v>132823</v>
      </c>
      <c r="S41" s="445">
        <v>0</v>
      </c>
      <c r="V41" s="445">
        <v>130731</v>
      </c>
      <c r="Y41" s="445">
        <v>130847</v>
      </c>
      <c r="AB41" s="445">
        <v>0</v>
      </c>
      <c r="AE41" s="445">
        <v>0</v>
      </c>
      <c r="AH41" s="445">
        <v>131307</v>
      </c>
      <c r="AK41" s="445">
        <v>130835</v>
      </c>
      <c r="AN41" s="445">
        <v>131362</v>
      </c>
      <c r="AQ41" s="445">
        <v>131113</v>
      </c>
      <c r="AT41" s="445">
        <v>131573</v>
      </c>
      <c r="AW41" s="445">
        <v>128853</v>
      </c>
      <c r="AZ41" s="445">
        <v>131557</v>
      </c>
      <c r="BC41" s="445">
        <v>130536</v>
      </c>
      <c r="BF41" s="445">
        <v>130273</v>
      </c>
      <c r="BI41" s="445">
        <v>130962</v>
      </c>
      <c r="BL41" s="445">
        <v>131652</v>
      </c>
      <c r="BO41" s="445">
        <v>132630</v>
      </c>
      <c r="BU41" s="445">
        <v>132617</v>
      </c>
      <c r="CP41" s="445">
        <v>133933</v>
      </c>
      <c r="CS41" s="445">
        <v>129584</v>
      </c>
      <c r="CV41" s="445">
        <v>131798</v>
      </c>
      <c r="CY41" s="445">
        <v>137132</v>
      </c>
      <c r="DE41" s="445">
        <v>131841</v>
      </c>
      <c r="DK41" s="445">
        <v>137855</v>
      </c>
      <c r="DQ41" s="445">
        <v>131114</v>
      </c>
      <c r="DT41" s="445">
        <v>137855</v>
      </c>
      <c r="DW41" s="445">
        <v>129074</v>
      </c>
      <c r="DZ41" s="445">
        <v>130295</v>
      </c>
      <c r="EC41" s="445">
        <v>132341</v>
      </c>
    </row>
    <row r="42" spans="2:133" x14ac:dyDescent="0.25">
      <c r="B42" s="1023"/>
      <c r="C42" s="1026"/>
      <c r="D42" s="1029"/>
      <c r="E42" s="1026"/>
      <c r="J42" s="453"/>
      <c r="P42" s="445">
        <v>96493</v>
      </c>
      <c r="S42" s="445">
        <v>0</v>
      </c>
      <c r="V42" s="445">
        <v>94972</v>
      </c>
      <c r="Y42" s="445">
        <v>95057</v>
      </c>
      <c r="AB42" s="445">
        <v>0</v>
      </c>
      <c r="AE42" s="445">
        <v>0</v>
      </c>
      <c r="AH42" s="445">
        <v>95391</v>
      </c>
      <c r="AK42" s="445">
        <v>95049</v>
      </c>
      <c r="AN42" s="445">
        <v>95431</v>
      </c>
      <c r="AQ42" s="445">
        <v>95250</v>
      </c>
      <c r="AT42" s="445">
        <v>95584</v>
      </c>
      <c r="AW42" s="445">
        <v>93608</v>
      </c>
      <c r="AZ42" s="445">
        <v>95573</v>
      </c>
      <c r="BC42" s="445">
        <v>94830</v>
      </c>
      <c r="BF42" s="445">
        <v>94640</v>
      </c>
      <c r="BI42" s="445">
        <v>95141</v>
      </c>
      <c r="BL42" s="445">
        <v>95641</v>
      </c>
      <c r="BO42" s="445">
        <v>96352</v>
      </c>
      <c r="BU42" s="445">
        <v>96342</v>
      </c>
      <c r="CP42" s="445">
        <v>97299</v>
      </c>
      <c r="CS42" s="445">
        <v>94139</v>
      </c>
      <c r="CV42" s="445">
        <v>95748</v>
      </c>
      <c r="CY42" s="445">
        <v>99615</v>
      </c>
      <c r="DE42" s="445">
        <v>95779</v>
      </c>
      <c r="DK42" s="445">
        <v>100148</v>
      </c>
      <c r="DQ42" s="445">
        <v>95251</v>
      </c>
      <c r="DT42" s="445">
        <v>100148</v>
      </c>
      <c r="DW42" s="445">
        <v>93769</v>
      </c>
      <c r="DZ42" s="445">
        <v>98521</v>
      </c>
      <c r="EC42" s="445">
        <v>96142</v>
      </c>
    </row>
    <row r="43" spans="2:133" x14ac:dyDescent="0.25">
      <c r="B43" s="1023"/>
      <c r="C43" s="1026"/>
      <c r="D43" s="1029"/>
      <c r="E43" s="1026"/>
      <c r="J43" s="453"/>
      <c r="P43" s="445">
        <v>205216</v>
      </c>
      <c r="S43" s="445">
        <v>0</v>
      </c>
      <c r="V43" s="445">
        <v>201983</v>
      </c>
      <c r="Y43" s="445">
        <v>202162</v>
      </c>
      <c r="AB43" s="445">
        <v>0</v>
      </c>
      <c r="AE43" s="445">
        <v>0</v>
      </c>
      <c r="AH43" s="445">
        <v>202873</v>
      </c>
      <c r="AK43" s="445">
        <v>202144</v>
      </c>
      <c r="AN43" s="445">
        <v>202958</v>
      </c>
      <c r="AQ43" s="445">
        <v>202574</v>
      </c>
      <c r="AT43" s="445">
        <v>203284</v>
      </c>
      <c r="AW43" s="445">
        <v>199082</v>
      </c>
      <c r="AZ43" s="445">
        <v>203259</v>
      </c>
      <c r="BC43" s="445">
        <v>201680</v>
      </c>
      <c r="BF43" s="445">
        <v>201276</v>
      </c>
      <c r="BI43" s="445">
        <v>202341</v>
      </c>
      <c r="BL43" s="445">
        <v>203405</v>
      </c>
      <c r="BO43" s="445">
        <v>204918</v>
      </c>
      <c r="BU43" s="445">
        <v>204896</v>
      </c>
      <c r="CP43" s="445">
        <v>206930</v>
      </c>
      <c r="CS43" s="445">
        <v>200211</v>
      </c>
      <c r="CV43" s="445">
        <v>203631</v>
      </c>
      <c r="CY43" s="445">
        <v>212990</v>
      </c>
      <c r="DE43" s="445">
        <v>203698</v>
      </c>
      <c r="DK43" s="445">
        <v>212990</v>
      </c>
      <c r="DQ43" s="445">
        <v>202575</v>
      </c>
      <c r="DT43" s="445">
        <v>212990</v>
      </c>
      <c r="DW43" s="445">
        <v>199423</v>
      </c>
      <c r="DZ43" s="445">
        <v>201309</v>
      </c>
      <c r="EC43" s="445">
        <v>204470</v>
      </c>
    </row>
    <row r="44" spans="2:133" x14ac:dyDescent="0.25">
      <c r="B44" s="1023"/>
      <c r="C44" s="1026"/>
      <c r="D44" s="1029"/>
      <c r="E44" s="1026"/>
      <c r="J44" s="453"/>
      <c r="P44" s="445">
        <v>129571</v>
      </c>
      <c r="S44" s="445">
        <v>0</v>
      </c>
      <c r="V44" s="445">
        <v>127530</v>
      </c>
      <c r="Y44" s="445">
        <v>127643</v>
      </c>
      <c r="AB44" s="445">
        <v>0</v>
      </c>
      <c r="AE44" s="445">
        <v>0</v>
      </c>
      <c r="AH44" s="445">
        <v>128092</v>
      </c>
      <c r="AK44" s="445">
        <v>127632</v>
      </c>
      <c r="AN44" s="445">
        <v>128146</v>
      </c>
      <c r="AQ44" s="445">
        <v>127903</v>
      </c>
      <c r="AT44" s="445">
        <v>128352</v>
      </c>
      <c r="AW44" s="445">
        <v>125698</v>
      </c>
      <c r="AZ44" s="445">
        <v>128336</v>
      </c>
      <c r="BC44" s="445">
        <v>127339</v>
      </c>
      <c r="BF44" s="445">
        <v>122377</v>
      </c>
      <c r="BI44" s="445">
        <v>127756</v>
      </c>
      <c r="BL44" s="445">
        <v>128428</v>
      </c>
      <c r="BO44" s="445">
        <v>129383</v>
      </c>
      <c r="BU44" s="445">
        <v>129370</v>
      </c>
      <c r="CP44" s="445">
        <v>130654</v>
      </c>
      <c r="CS44" s="445">
        <v>126411</v>
      </c>
      <c r="CV44" s="445">
        <v>128572</v>
      </c>
      <c r="CY44" s="445">
        <v>133251</v>
      </c>
      <c r="DE44" s="445">
        <v>128613</v>
      </c>
      <c r="DK44" s="445">
        <v>134480</v>
      </c>
      <c r="DQ44" s="445">
        <v>127904</v>
      </c>
      <c r="DT44" s="445">
        <v>134480</v>
      </c>
      <c r="DW44" s="445">
        <v>125914</v>
      </c>
      <c r="DZ44" s="445">
        <v>127105</v>
      </c>
      <c r="EC44" s="445">
        <v>129101</v>
      </c>
    </row>
    <row r="45" spans="2:133" x14ac:dyDescent="0.25">
      <c r="B45" s="1023"/>
      <c r="C45" s="1026"/>
      <c r="D45" s="1029"/>
      <c r="E45" s="1026"/>
      <c r="J45" s="453"/>
      <c r="P45" s="445">
        <v>1397018</v>
      </c>
      <c r="S45" s="445">
        <v>0</v>
      </c>
      <c r="V45" s="445">
        <v>1375008</v>
      </c>
      <c r="Y45" s="445">
        <v>1376229</v>
      </c>
      <c r="AB45" s="445">
        <v>0</v>
      </c>
      <c r="AE45" s="445">
        <v>0</v>
      </c>
      <c r="AH45" s="445">
        <v>1381069</v>
      </c>
      <c r="AK45" s="445">
        <v>1376109</v>
      </c>
      <c r="AN45" s="445">
        <v>1381649</v>
      </c>
      <c r="AQ45" s="445">
        <v>1379032</v>
      </c>
      <c r="AT45" s="445">
        <v>1383865</v>
      </c>
      <c r="AW45" s="445">
        <v>1355260</v>
      </c>
      <c r="AZ45" s="445">
        <v>1383697</v>
      </c>
      <c r="BC45" s="445">
        <v>1372949</v>
      </c>
      <c r="BF45" s="445">
        <v>1326696</v>
      </c>
      <c r="BI45" s="445">
        <v>1377444</v>
      </c>
      <c r="BL45" s="445">
        <v>1384694</v>
      </c>
      <c r="BO45" s="445">
        <v>1394988</v>
      </c>
      <c r="BU45" s="445">
        <v>1394843</v>
      </c>
      <c r="CP45" s="445">
        <v>1408690</v>
      </c>
      <c r="CS45" s="445">
        <v>1362945</v>
      </c>
      <c r="CV45" s="445">
        <v>1386234</v>
      </c>
      <c r="CY45" s="445">
        <v>1448944</v>
      </c>
      <c r="DE45" s="445">
        <v>1386688</v>
      </c>
      <c r="DK45" s="445">
        <v>1449941</v>
      </c>
      <c r="DQ45" s="445">
        <v>1379039</v>
      </c>
      <c r="DT45" s="445">
        <v>1449941</v>
      </c>
      <c r="DW45" s="445">
        <v>1357580</v>
      </c>
      <c r="DZ45" s="445">
        <v>1427526</v>
      </c>
      <c r="EC45" s="445">
        <v>1391943</v>
      </c>
    </row>
    <row r="46" spans="2:133" x14ac:dyDescent="0.25">
      <c r="B46" s="1023"/>
      <c r="C46" s="1026"/>
      <c r="D46" s="1029"/>
      <c r="E46" s="1026"/>
      <c r="J46" s="453"/>
      <c r="P46" s="445">
        <v>607588</v>
      </c>
      <c r="S46" s="445">
        <v>0</v>
      </c>
      <c r="V46" s="445">
        <v>598015</v>
      </c>
      <c r="Y46" s="445">
        <v>598546</v>
      </c>
      <c r="AB46" s="445">
        <v>0</v>
      </c>
      <c r="AE46" s="445">
        <v>0</v>
      </c>
      <c r="AH46" s="445">
        <v>600651</v>
      </c>
      <c r="AK46" s="445">
        <v>598492</v>
      </c>
      <c r="AN46" s="445">
        <v>600904</v>
      </c>
      <c r="AQ46" s="445">
        <v>599766</v>
      </c>
      <c r="AT46" s="445">
        <v>601867</v>
      </c>
      <c r="AW46" s="445">
        <v>589426</v>
      </c>
      <c r="AZ46" s="445">
        <v>601794</v>
      </c>
      <c r="BC46" s="445">
        <v>597120</v>
      </c>
      <c r="BF46" s="445">
        <v>577004</v>
      </c>
      <c r="BI46" s="445">
        <v>599075</v>
      </c>
      <c r="BL46" s="445">
        <v>602228</v>
      </c>
      <c r="BO46" s="445">
        <v>606705</v>
      </c>
      <c r="BU46" s="445">
        <v>606642</v>
      </c>
      <c r="CP46" s="445">
        <v>612664</v>
      </c>
      <c r="CS46" s="445">
        <v>592769</v>
      </c>
      <c r="CV46" s="445">
        <v>602898</v>
      </c>
      <c r="CY46" s="445">
        <v>626000</v>
      </c>
      <c r="DE46" s="445">
        <v>603095</v>
      </c>
      <c r="DK46" s="445">
        <v>630605</v>
      </c>
      <c r="DQ46" s="445">
        <v>599768</v>
      </c>
      <c r="DT46" s="445">
        <v>599075</v>
      </c>
      <c r="DW46" s="445">
        <v>590435</v>
      </c>
      <c r="DZ46" s="445">
        <v>617662</v>
      </c>
      <c r="EC46" s="445">
        <v>599075</v>
      </c>
    </row>
    <row r="47" spans="2:133" ht="15.75" thickBot="1" x14ac:dyDescent="0.3">
      <c r="B47" s="1024"/>
      <c r="C47" s="1027"/>
      <c r="D47" s="1030"/>
      <c r="E47" s="1027"/>
      <c r="J47" s="453"/>
      <c r="P47" s="445">
        <v>124920</v>
      </c>
      <c r="S47" s="445">
        <v>0</v>
      </c>
      <c r="V47" s="445">
        <v>122952</v>
      </c>
      <c r="Y47" s="445">
        <v>123061</v>
      </c>
      <c r="AB47" s="445">
        <v>0</v>
      </c>
      <c r="AE47" s="445">
        <v>0</v>
      </c>
      <c r="AH47" s="445">
        <v>123494</v>
      </c>
      <c r="AK47" s="445">
        <v>123049</v>
      </c>
      <c r="AN47" s="445">
        <v>123545</v>
      </c>
      <c r="AQ47" s="445">
        <v>123311</v>
      </c>
      <c r="AT47" s="445">
        <v>123744</v>
      </c>
      <c r="AW47" s="445">
        <v>121186</v>
      </c>
      <c r="AZ47" s="445">
        <v>123729</v>
      </c>
      <c r="BC47" s="445">
        <v>122767</v>
      </c>
      <c r="BF47" s="445">
        <v>122521</v>
      </c>
      <c r="BI47" s="445">
        <v>123169</v>
      </c>
      <c r="BL47" s="445">
        <v>123818</v>
      </c>
      <c r="BO47" s="445">
        <v>124738</v>
      </c>
      <c r="BU47" s="445">
        <v>124725</v>
      </c>
      <c r="CP47" s="445">
        <v>125963</v>
      </c>
      <c r="CS47" s="445">
        <v>121873</v>
      </c>
      <c r="CV47" s="445">
        <v>123956</v>
      </c>
      <c r="CY47" s="445">
        <v>128500</v>
      </c>
      <c r="DE47" s="445">
        <v>123996</v>
      </c>
      <c r="DK47" s="445">
        <v>129652</v>
      </c>
      <c r="DQ47" s="445">
        <v>123312</v>
      </c>
      <c r="DT47" s="445">
        <v>129652</v>
      </c>
      <c r="DW47" s="445">
        <v>121393</v>
      </c>
      <c r="DZ47" s="445">
        <v>122542</v>
      </c>
      <c r="EC47" s="445">
        <v>124466</v>
      </c>
    </row>
    <row r="48" spans="2:133" ht="18.75" x14ac:dyDescent="0.3">
      <c r="B48" s="484">
        <v>4</v>
      </c>
      <c r="C48" s="485" t="str">
        <f>VLOOKUP(B48,PROPONENTES!$A$10:$B$42,2,FALSE)</f>
        <v>MLG INGENIERIA SAS</v>
      </c>
      <c r="D48" s="486">
        <f>HLOOKUP(B48,'OFERTA ECONOMICA'!$J$191:$IF$194,4,FALSE)</f>
        <v>2640541747</v>
      </c>
      <c r="E48" s="487">
        <f>IF(D48&lt;$I$24,($G$6*(1-(($I$24-D48)/$I$24))),($G$6*(1-(ABS($I$24-D48)/$I$24))))</f>
        <v>59.257456448177258</v>
      </c>
      <c r="J48" s="453"/>
      <c r="P48" s="445">
        <v>325023</v>
      </c>
      <c r="S48" s="445">
        <v>337336</v>
      </c>
      <c r="V48" s="445">
        <v>319902</v>
      </c>
      <c r="Y48" s="445">
        <v>320186</v>
      </c>
      <c r="AB48" s="445">
        <v>321450</v>
      </c>
      <c r="AE48" s="445">
        <v>320469</v>
      </c>
      <c r="AH48" s="445">
        <v>321313</v>
      </c>
      <c r="AK48" s="445">
        <v>320159</v>
      </c>
      <c r="AN48" s="445">
        <v>321447</v>
      </c>
      <c r="AQ48" s="445">
        <v>320839</v>
      </c>
      <c r="AT48" s="445">
        <v>321963</v>
      </c>
      <c r="AW48" s="445">
        <v>315308</v>
      </c>
      <c r="AZ48" s="445">
        <v>321924</v>
      </c>
      <c r="BC48" s="445">
        <v>319424</v>
      </c>
      <c r="BF48" s="445">
        <v>315409</v>
      </c>
      <c r="BI48" s="445">
        <v>318783</v>
      </c>
      <c r="BL48" s="445">
        <v>322156</v>
      </c>
      <c r="BO48" s="445">
        <v>324551</v>
      </c>
      <c r="BU48" s="445">
        <v>324517</v>
      </c>
      <c r="CP48" s="445">
        <v>327739</v>
      </c>
      <c r="CS48" s="445">
        <v>317096</v>
      </c>
      <c r="CV48" s="445">
        <v>322514</v>
      </c>
      <c r="CY48" s="445">
        <v>331187</v>
      </c>
      <c r="DE48" s="445">
        <v>322620</v>
      </c>
      <c r="DK48" s="445">
        <v>337336</v>
      </c>
      <c r="DQ48" s="445">
        <v>320840</v>
      </c>
      <c r="DT48" s="445">
        <v>320469</v>
      </c>
      <c r="DW48" s="445">
        <v>315848</v>
      </c>
      <c r="DZ48" s="445">
        <v>318836</v>
      </c>
      <c r="EC48" s="445">
        <v>320469</v>
      </c>
    </row>
    <row r="49" spans="2:10" ht="18.75" x14ac:dyDescent="0.3">
      <c r="B49" s="488">
        <v>8</v>
      </c>
      <c r="C49" s="489" t="str">
        <f>VLOOKUP(B49,PROPONENTES!$A$10:$B$42,2,FALSE)</f>
        <v>UNION TEMPORAL PARQUES DJ13</v>
      </c>
      <c r="D49" s="490">
        <f>HLOOKUP(B49,'OFERTA ECONOMICA'!$J$191:$IF$194,4,FALSE)</f>
        <v>2694681864</v>
      </c>
      <c r="E49" s="491">
        <f t="shared" ref="E49:E58" si="0">IF(D49&lt;$I$24,($G$6*(1-(($I$24-D49)/$I$24))),($G$6*(1-(ABS($I$24-D49)/$I$24))))</f>
        <v>58.527563470984532</v>
      </c>
      <c r="J49" s="453"/>
    </row>
    <row r="50" spans="2:10" ht="18.75" x14ac:dyDescent="0.3">
      <c r="B50" s="488">
        <v>11</v>
      </c>
      <c r="C50" s="489" t="str">
        <f>VLOOKUP(B50,PROPONENTES!$A$10:$B$42,2,FALSE)</f>
        <v>CONSORCIO PARQUES KD E&amp;E 2024</v>
      </c>
      <c r="D50" s="490">
        <f>HLOOKUP(B50,'OFERTA ECONOMICA'!$J$191:$IF$194,4,FALSE)</f>
        <v>2643321787</v>
      </c>
      <c r="E50" s="507">
        <f t="shared" si="0"/>
        <v>59.319844440872835</v>
      </c>
      <c r="J50" s="453"/>
    </row>
    <row r="51" spans="2:10" ht="18.75" x14ac:dyDescent="0.3">
      <c r="B51" s="488">
        <v>14</v>
      </c>
      <c r="C51" s="489" t="str">
        <f>VLOOKUP(B51,PROPONENTES!$A$10:$B$42,2,FALSE)</f>
        <v>CONSORCIO PARQUES ARM 2024</v>
      </c>
      <c r="D51" s="490">
        <f>HLOOKUP(B51,'OFERTA ECONOMICA'!$J$191:$IF$194,4,FALSE)</f>
        <v>2708866739</v>
      </c>
      <c r="E51" s="491">
        <f t="shared" si="0"/>
        <v>58.20923500165042</v>
      </c>
      <c r="J51" s="453"/>
    </row>
    <row r="52" spans="2:10" ht="18.75" x14ac:dyDescent="0.3">
      <c r="B52" s="488">
        <v>15</v>
      </c>
      <c r="C52" s="489" t="str">
        <f>VLOOKUP(B52,PROPONENTES!$A$10:$B$42,2,FALSE)</f>
        <v>CONSORCIO MANTENIMIENTO PARKS</v>
      </c>
      <c r="D52" s="490">
        <f>HLOOKUP(B52,'OFERTA ECONOMICA'!$J$191:$IF$194,4,FALSE)</f>
        <v>2631418604</v>
      </c>
      <c r="E52" s="491">
        <f t="shared" si="0"/>
        <v>59.052720336882217</v>
      </c>
      <c r="J52" s="453"/>
    </row>
    <row r="53" spans="2:10" ht="18.75" x14ac:dyDescent="0.3">
      <c r="B53" s="488">
        <v>16</v>
      </c>
      <c r="C53" s="489" t="str">
        <f>VLOOKUP(B53,PROPONENTES!$A$10:$B$42,2,FALSE)</f>
        <v>CONSORCIO SAN LORENZO</v>
      </c>
      <c r="D53" s="490">
        <f>HLOOKUP(B53,'OFERTA ECONOMICA'!$J$191:$IF$194,4,FALSE)</f>
        <v>2705955582</v>
      </c>
      <c r="E53" s="491">
        <f t="shared" si="0"/>
        <v>58.274565443533149</v>
      </c>
      <c r="J53" s="453"/>
    </row>
    <row r="54" spans="2:10" ht="18.75" x14ac:dyDescent="0.3">
      <c r="B54" s="488">
        <v>19</v>
      </c>
      <c r="C54" s="489" t="str">
        <f>VLOOKUP(B54,PROPONENTES!$A$10:$B$42,2,FALSE)</f>
        <v>PROMCIVILES S.A.S.</v>
      </c>
      <c r="D54" s="490">
        <f>HLOOKUP(B54,'OFERTA ECONOMICA'!$J$191:$IF$194,4,FALSE)</f>
        <v>2628276863</v>
      </c>
      <c r="E54" s="491">
        <f t="shared" si="0"/>
        <v>58.982215266969774</v>
      </c>
      <c r="J54" s="453"/>
    </row>
    <row r="55" spans="2:10" ht="18.75" x14ac:dyDescent="0.3">
      <c r="B55" s="488">
        <v>22</v>
      </c>
      <c r="C55" s="489" t="str">
        <f>VLOOKUP(B55,PROPONENTES!$A$10:$B$42,2,FALSE)</f>
        <v>PROJECTING DESIGNING AND BUILDING LTDA</v>
      </c>
      <c r="D55" s="490">
        <f>HLOOKUP(B55,'OFERTA ECONOMICA'!$J$191:$IF$194,4,FALSE)</f>
        <v>2705267091</v>
      </c>
      <c r="E55" s="491">
        <f t="shared" si="0"/>
        <v>58.290016146213311</v>
      </c>
      <c r="J55" s="453"/>
    </row>
    <row r="56" spans="2:10" ht="18.75" x14ac:dyDescent="0.3">
      <c r="B56" s="488">
        <v>24</v>
      </c>
      <c r="C56" s="489" t="str">
        <f>VLOOKUP(B56,PROPONENTES!$A$10:$B$42,2,FALSE)</f>
        <v>CONSORCIO T&amp;G PARQUES IV</v>
      </c>
      <c r="D56" s="490">
        <f>HLOOKUP(B56,'OFERTA ECONOMICA'!$J$191:$IF$194,4,FALSE)</f>
        <v>2638977652</v>
      </c>
      <c r="E56" s="491">
        <f t="shared" si="0"/>
        <v>59.222355964934145</v>
      </c>
      <c r="J56" s="453"/>
    </row>
    <row r="57" spans="2:10" ht="18.75" x14ac:dyDescent="0.3">
      <c r="B57" s="488">
        <v>27</v>
      </c>
      <c r="C57" s="489" t="str">
        <f>VLOOKUP(B57,PROPONENTES!$A$10:$B$42,2,FALSE)</f>
        <v>CONSORCIO CGC 2024</v>
      </c>
      <c r="D57" s="490">
        <f>HLOOKUP(B57,'OFERTA ECONOMICA'!$J$191:$IF$194,4,FALSE)</f>
        <v>2718486368</v>
      </c>
      <c r="E57" s="491">
        <f t="shared" si="0"/>
        <v>57.993357048892136</v>
      </c>
      <c r="J57" s="453"/>
    </row>
    <row r="58" spans="2:10" ht="19.5" thickBot="1" x14ac:dyDescent="0.35">
      <c r="B58" s="492">
        <v>32</v>
      </c>
      <c r="C58" s="493" t="str">
        <f>VLOOKUP(B58,PROPONENTES!$A$10:$B$42,2,FALSE)</f>
        <v>CONSORCIO DISTRITAL-5G</v>
      </c>
      <c r="D58" s="494">
        <f>HLOOKUP(B58,'OFERTA ECONOMICA'!$J$191:$IF$194,4,FALSE)</f>
        <v>2702851594</v>
      </c>
      <c r="E58" s="495">
        <f t="shared" si="0"/>
        <v>58.344223283230107</v>
      </c>
      <c r="J58" s="453"/>
    </row>
    <row r="59" spans="2:10" x14ac:dyDescent="0.25">
      <c r="B59" s="449"/>
      <c r="J59" s="453"/>
    </row>
    <row r="60" spans="2:10" ht="15.75" thickBot="1" x14ac:dyDescent="0.3">
      <c r="B60" s="480"/>
      <c r="C60" s="481"/>
      <c r="D60" s="481"/>
      <c r="E60" s="481"/>
      <c r="F60" s="481"/>
      <c r="G60" s="481"/>
      <c r="H60" s="481"/>
      <c r="I60" s="481"/>
      <c r="J60" s="483"/>
    </row>
    <row r="62" spans="2:10" x14ac:dyDescent="0.25">
      <c r="J62" s="496"/>
    </row>
    <row r="63" spans="2:10" x14ac:dyDescent="0.25">
      <c r="E63" s="497"/>
      <c r="F63" s="506"/>
      <c r="G63" s="345"/>
      <c r="H63" s="345"/>
      <c r="I63" s="496"/>
      <c r="J63" s="496"/>
    </row>
    <row r="64" spans="2:10" x14ac:dyDescent="0.25">
      <c r="E64" s="506"/>
      <c r="G64" s="345"/>
      <c r="H64" s="345"/>
      <c r="I64" s="346"/>
      <c r="J64" s="496"/>
    </row>
    <row r="65" spans="5:10" x14ac:dyDescent="0.25">
      <c r="F65" s="506"/>
      <c r="J65" s="496"/>
    </row>
    <row r="66" spans="5:10" x14ac:dyDescent="0.25">
      <c r="E66" s="506"/>
      <c r="I66" s="498"/>
      <c r="J66" s="496"/>
    </row>
    <row r="67" spans="5:10" x14ac:dyDescent="0.25">
      <c r="J67" s="496"/>
    </row>
    <row r="68" spans="5:10" x14ac:dyDescent="0.25">
      <c r="J68" s="496"/>
    </row>
    <row r="69" spans="5:10" x14ac:dyDescent="0.25">
      <c r="J69" s="496"/>
    </row>
    <row r="70" spans="5:10" x14ac:dyDescent="0.25">
      <c r="J70" s="496"/>
    </row>
    <row r="71" spans="5:10" x14ac:dyDescent="0.25">
      <c r="J71" s="496"/>
    </row>
    <row r="72" spans="5:10" x14ac:dyDescent="0.25">
      <c r="J72" s="496"/>
    </row>
    <row r="73" spans="5:10" x14ac:dyDescent="0.25">
      <c r="J73" s="496"/>
    </row>
    <row r="95" ht="15" customHeight="1" x14ac:dyDescent="0.25"/>
    <row r="96" ht="15" customHeight="1" x14ac:dyDescent="0.25"/>
    <row r="97" ht="15" customHeight="1" x14ac:dyDescent="0.25"/>
    <row r="98" ht="15" customHeight="1" x14ac:dyDescent="0.25"/>
    <row r="99" ht="15" customHeight="1" x14ac:dyDescent="0.25"/>
    <row r="100" ht="15.75" customHeight="1" x14ac:dyDescent="0.25"/>
    <row r="101" ht="18.75" customHeight="1" x14ac:dyDescent="0.25"/>
    <row r="102" ht="18.75" customHeight="1" x14ac:dyDescent="0.25"/>
    <row r="103" ht="18.75" customHeight="1" x14ac:dyDescent="0.25"/>
    <row r="104" ht="18.75" customHeight="1" x14ac:dyDescent="0.25"/>
    <row r="105" ht="18.75" customHeight="1" x14ac:dyDescent="0.25"/>
    <row r="106" ht="18.75" customHeight="1" x14ac:dyDescent="0.25"/>
    <row r="107" ht="18.75" customHeight="1" x14ac:dyDescent="0.25"/>
    <row r="108" ht="18.75" customHeight="1" x14ac:dyDescent="0.25"/>
    <row r="109" ht="18.75" customHeight="1" x14ac:dyDescent="0.25"/>
    <row r="110" ht="18.75" customHeight="1" x14ac:dyDescent="0.25"/>
    <row r="111" ht="18.75" customHeight="1" x14ac:dyDescent="0.25"/>
    <row r="112" ht="18.75" customHeight="1" x14ac:dyDescent="0.25"/>
    <row r="113" ht="18.75" customHeight="1" x14ac:dyDescent="0.25"/>
    <row r="114" ht="18.75" customHeight="1" x14ac:dyDescent="0.25"/>
    <row r="115" ht="18.75" customHeight="1" x14ac:dyDescent="0.25"/>
  </sheetData>
  <mergeCells count="20">
    <mergeCell ref="B38:B47"/>
    <mergeCell ref="C38:C47"/>
    <mergeCell ref="D38:D47"/>
    <mergeCell ref="E38:E47"/>
    <mergeCell ref="G22:I23"/>
    <mergeCell ref="B24:C34"/>
    <mergeCell ref="G24:G34"/>
    <mergeCell ref="H24:H34"/>
    <mergeCell ref="I24:I34"/>
    <mergeCell ref="B36:J36"/>
    <mergeCell ref="B2:J2"/>
    <mergeCell ref="B3:J3"/>
    <mergeCell ref="F7:G7"/>
    <mergeCell ref="B15:C23"/>
    <mergeCell ref="D15:D23"/>
    <mergeCell ref="E15:E23"/>
    <mergeCell ref="F15:F23"/>
    <mergeCell ref="G15:G21"/>
    <mergeCell ref="H15:H21"/>
    <mergeCell ref="I15:I21"/>
  </mergeCells>
  <pageMargins left="0.7" right="0.7" top="0.75" bottom="0.75" header="0.3" footer="0.3"/>
  <pageSetup paperSize="9" orientation="portrait" r:id="rId1"/>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A1:L51"/>
  <sheetViews>
    <sheetView view="pageBreakPreview" topLeftCell="B1" zoomScale="80" zoomScaleNormal="80" zoomScaleSheetLayoutView="80" workbookViewId="0">
      <pane ySplit="9" topLeftCell="A10" activePane="bottomLeft" state="frozenSplit"/>
      <selection pane="bottomLeft" activeCell="A11" sqref="A11:K43"/>
    </sheetView>
  </sheetViews>
  <sheetFormatPr baseColWidth="10" defaultColWidth="11.42578125" defaultRowHeight="15" x14ac:dyDescent="0.25"/>
  <cols>
    <col min="1" max="1" width="7.42578125" style="11" customWidth="1"/>
    <col min="2" max="2" width="52.7109375" customWidth="1"/>
    <col min="3" max="3" width="22.7109375" style="12" customWidth="1"/>
    <col min="4" max="5" width="23.5703125" style="68" customWidth="1"/>
    <col min="6" max="11" width="23.85546875" customWidth="1"/>
    <col min="12" max="12" width="28.5703125" customWidth="1"/>
    <col min="14" max="14" width="11.42578125" customWidth="1"/>
  </cols>
  <sheetData>
    <row r="1" spans="1:12" x14ac:dyDescent="0.25">
      <c r="A1" s="681"/>
      <c r="B1" s="681"/>
      <c r="C1" s="681"/>
      <c r="D1" s="681"/>
      <c r="E1" s="681"/>
      <c r="F1" s="681"/>
      <c r="G1" s="681"/>
      <c r="H1" s="681"/>
      <c r="I1" s="681"/>
      <c r="J1" s="681"/>
      <c r="K1" s="681"/>
      <c r="L1" s="681"/>
    </row>
    <row r="2" spans="1:12" ht="24.75" customHeight="1" x14ac:dyDescent="0.25">
      <c r="A2" s="682" t="s">
        <v>0</v>
      </c>
      <c r="B2" s="682"/>
      <c r="C2" s="682"/>
      <c r="D2" s="682"/>
      <c r="E2" s="682"/>
      <c r="F2" s="682"/>
      <c r="G2" s="682"/>
      <c r="H2" s="682"/>
      <c r="I2" s="682"/>
      <c r="J2" s="682"/>
      <c r="K2" s="682"/>
      <c r="L2" s="682"/>
    </row>
    <row r="3" spans="1:12" ht="8.4499999999999993" customHeight="1" x14ac:dyDescent="0.25">
      <c r="A3" s="681"/>
      <c r="B3" s="681"/>
      <c r="C3" s="681"/>
      <c r="D3" s="681"/>
      <c r="E3" s="681"/>
      <c r="F3" s="681"/>
      <c r="G3" s="681"/>
      <c r="H3" s="681"/>
      <c r="I3" s="681"/>
      <c r="J3" s="681"/>
      <c r="K3" s="681"/>
      <c r="L3" s="681"/>
    </row>
    <row r="4" spans="1:12" ht="73.5" customHeight="1" x14ac:dyDescent="0.25">
      <c r="A4" s="681"/>
      <c r="B4" s="681"/>
      <c r="C4" s="682" t="s">
        <v>25</v>
      </c>
      <c r="D4" s="682"/>
      <c r="E4" s="74"/>
      <c r="F4" s="685" t="str">
        <f>'DATOS INICIALES'!D2</f>
        <v xml:space="preserve">“CONTRATAR POR EL SISTEMA DE PRECIOS UNITARIOS A MONTO AGOTABLE EL DIAGNÓSTICO, MANTENIMIENTO CORRECTIVO Y PREVENTIVO, SUMINISTRO E INSTALACION DE MOBILIARIO DE LOS PARQUES DE PROXIMIDAD (VECINALES Y DE BOLSILLO) PRIORIZADOS EN LA LOCALIDAD DE KENNEDY”.  </v>
      </c>
      <c r="G4" s="685"/>
      <c r="H4" s="685"/>
      <c r="I4" s="685"/>
      <c r="J4" s="685"/>
      <c r="K4" s="685"/>
      <c r="L4" s="685"/>
    </row>
    <row r="5" spans="1:12" ht="55.5" customHeight="1" x14ac:dyDescent="0.25">
      <c r="A5" s="681"/>
      <c r="B5" s="681"/>
      <c r="C5" s="682" t="s">
        <v>26</v>
      </c>
      <c r="D5" s="682"/>
      <c r="E5" s="74"/>
      <c r="F5" s="1046" t="str">
        <f>'DATOS INICIALES'!G4</f>
        <v>FDLK-LP-013-20234</v>
      </c>
      <c r="G5" s="1046"/>
      <c r="H5" s="1046"/>
      <c r="I5" s="1046"/>
      <c r="J5" s="1046"/>
      <c r="K5" s="1046"/>
      <c r="L5" s="16">
        <f>'DATOS INICIALES'!C5</f>
        <v>2851556145</v>
      </c>
    </row>
    <row r="6" spans="1:12" ht="7.5" customHeight="1" x14ac:dyDescent="0.25">
      <c r="A6" s="1047"/>
      <c r="B6" s="1048"/>
      <c r="C6" s="1048"/>
      <c r="D6" s="1048"/>
      <c r="E6" s="1048"/>
      <c r="F6" s="1048"/>
      <c r="G6" s="1048"/>
      <c r="H6" s="1048"/>
      <c r="I6" s="1048"/>
      <c r="J6" s="1048"/>
      <c r="K6" s="1048"/>
      <c r="L6" s="1049"/>
    </row>
    <row r="7" spans="1:12" ht="21.75" customHeight="1" x14ac:dyDescent="0.25">
      <c r="A7" s="682" t="str">
        <f>CONCATENATE("RESUMEN DE EVALUACIÓN PUNTAJE - ",'DATOS INICIALES'!G4)</f>
        <v>RESUMEN DE EVALUACIÓN PUNTAJE - FDLK-LP-013-20234</v>
      </c>
      <c r="B7" s="682"/>
      <c r="C7" s="682"/>
      <c r="D7" s="682"/>
      <c r="E7" s="682"/>
      <c r="F7" s="682"/>
      <c r="G7" s="682"/>
      <c r="H7" s="682"/>
      <c r="I7" s="682"/>
      <c r="J7" s="682"/>
      <c r="K7" s="682"/>
      <c r="L7" s="682"/>
    </row>
    <row r="8" spans="1:12" ht="8.25" customHeight="1" x14ac:dyDescent="0.25">
      <c r="A8" s="1047"/>
      <c r="B8" s="1048"/>
      <c r="C8" s="1048"/>
      <c r="D8" s="1048"/>
      <c r="E8" s="1048"/>
      <c r="F8" s="1048"/>
      <c r="G8" s="1048"/>
      <c r="H8" s="1048"/>
      <c r="I8" s="1048"/>
      <c r="J8" s="1048"/>
      <c r="K8" s="1048"/>
      <c r="L8" s="1049"/>
    </row>
    <row r="9" spans="1:12" s="3" customFormat="1" ht="75" customHeight="1" x14ac:dyDescent="0.25">
      <c r="A9" s="35" t="s">
        <v>81</v>
      </c>
      <c r="B9" s="35" t="s">
        <v>27</v>
      </c>
      <c r="C9" s="35" t="s">
        <v>126</v>
      </c>
      <c r="D9" s="35" t="s">
        <v>124</v>
      </c>
      <c r="E9" s="35" t="s">
        <v>180</v>
      </c>
      <c r="F9" s="35" t="s">
        <v>125</v>
      </c>
      <c r="G9" s="35" t="s">
        <v>110</v>
      </c>
      <c r="H9" s="35" t="s">
        <v>183</v>
      </c>
      <c r="I9" s="35" t="s">
        <v>190</v>
      </c>
      <c r="J9" s="35" t="s">
        <v>127</v>
      </c>
      <c r="K9" s="35" t="s">
        <v>128</v>
      </c>
      <c r="L9" s="35" t="s">
        <v>129</v>
      </c>
    </row>
    <row r="10" spans="1:12" ht="6.75" customHeight="1" x14ac:dyDescent="0.25">
      <c r="D10"/>
      <c r="E10"/>
    </row>
    <row r="11" spans="1:12" ht="23.25" customHeight="1" x14ac:dyDescent="0.25">
      <c r="A11" s="34">
        <v>1</v>
      </c>
      <c r="B11" s="14" t="str">
        <f>+PROPONENTES!B10</f>
        <v>CONSORCIO ARQING</v>
      </c>
      <c r="C11" s="15" t="str">
        <f>CONSOLIDADO!I11</f>
        <v>INHABILITADO</v>
      </c>
      <c r="D11" s="33" t="str">
        <f>IF(C11="HABILITADO",VLOOKUP(B11,PUNTAJE!$B$15:$AF$179,16,FALSE),"INHABILITADO")</f>
        <v>INHABILITADO</v>
      </c>
      <c r="E11" s="33" t="str">
        <f>IF(C11="HABILITADO",VLOOKUP(B11,PUNTAJE!$B$15:$AF$179,18,FALSE),"INHABILITADO")</f>
        <v>INHABILITADO</v>
      </c>
      <c r="F11" s="36" t="str">
        <f>IF(C11="HABILITADO",VLOOKUP(B11,PUNTAJE!$B$15:$AF$179,21,FALSE),"INHABILITADO")</f>
        <v>INHABILITADO</v>
      </c>
      <c r="G11" s="24" t="str">
        <f>IF(C11="HABILITADO",VLOOKUP(B11,PUNTAJE!$B$15:$AF$179,9,FALSE),"INHABILITADO")</f>
        <v>INHABILITADO</v>
      </c>
      <c r="H11" s="24" t="str">
        <f>IF(C11="HABILITADO",VLOOKUP(B11,PUNTAJE!$B$15:$AF$179,27,FALSE),"INHABILITADO")</f>
        <v>INHABILITADO</v>
      </c>
      <c r="I11" s="24" t="str">
        <f>IF(C11="HABILITADO",VLOOKUP(B11,PUNTAJE!$B$15:$AF$179,31,FALSE),"INHABILITADO")</f>
        <v>INHABILITADO</v>
      </c>
      <c r="J11" s="70" t="e">
        <f>VLOOKUP(A11,'MEDIA ARIT BAJA'!$B$48:$E$58,4,FALSE)</f>
        <v>#N/A</v>
      </c>
      <c r="K11" s="69" t="str">
        <f>IFERROR(J11+G11+F11+D11+E11+H11+I11,"0")</f>
        <v>0</v>
      </c>
      <c r="L11" s="15" t="e">
        <f>RANK(K11,$K$11:$K$43,0)</f>
        <v>#N/A</v>
      </c>
    </row>
    <row r="12" spans="1:12" ht="23.25" customHeight="1" x14ac:dyDescent="0.25">
      <c r="A12" s="34">
        <v>2</v>
      </c>
      <c r="B12" s="14" t="str">
        <f>+PROPONENTES!B11</f>
        <v xml:space="preserve">CONSORCIO COMPLEJO DEPORTIVO CUBAGO	</v>
      </c>
      <c r="C12" s="15" t="str">
        <f>CONSOLIDADO!I12</f>
        <v>HABILITADO</v>
      </c>
      <c r="D12" s="33">
        <f>IF(C12="HABILITADO",VLOOKUP(B12,PUNTAJE!$B$15:$AF$179,16,FALSE),"INHABILITADO")</f>
        <v>10</v>
      </c>
      <c r="E12" s="33">
        <f>IF(C12="HABILITADO",VLOOKUP(B12,PUNTAJE!$B$15:$AF$179,18,FALSE),"INHABILITADO")</f>
        <v>0</v>
      </c>
      <c r="F12" s="36">
        <f>IF(C12="HABILITADO",VLOOKUP(B12,PUNTAJE!$B$15:$AF$179,21,FALSE),"INHABILITADO")</f>
        <v>20</v>
      </c>
      <c r="G12" s="24">
        <f>IF(C12="HABILITADO",VLOOKUP(B12,PUNTAJE!$B$15:$AF$179,9,FALSE),"INHABILITADO")</f>
        <v>1</v>
      </c>
      <c r="H12" s="24">
        <f>IF(C12="HABILITADO",VLOOKUP(B12,PUNTAJE!$B$15:$AF$179,27,FALSE),"INHABILITADO")</f>
        <v>0.25</v>
      </c>
      <c r="I12" s="24">
        <f>IF(C12="HABILITADO",VLOOKUP(B12,PUNTAJE!$B$15:$AF$179,31,FALSE),"INHABILITADO")</f>
        <v>0.25</v>
      </c>
      <c r="J12" s="71" t="e">
        <f>VLOOKUP(A12,'MEDIA ARIT BAJA'!$B$48:$E$58,4,FALSE)</f>
        <v>#N/A</v>
      </c>
      <c r="K12" s="69" t="str">
        <f t="shared" ref="K12:K43" si="0">IFERROR(J12+G12+F12+D12+E12+H12+I12,"0")</f>
        <v>0</v>
      </c>
      <c r="L12" s="15" t="e">
        <f t="shared" ref="L12:L43" si="1">RANK(K12,$K$11:$K$43,0)</f>
        <v>#N/A</v>
      </c>
    </row>
    <row r="13" spans="1:12" ht="23.25" customHeight="1" x14ac:dyDescent="0.25">
      <c r="A13" s="34">
        <v>3</v>
      </c>
      <c r="B13" s="14" t="str">
        <f>+PROPONENTES!B12</f>
        <v>CONSORCIO PARQUES KENNEDY 2024</v>
      </c>
      <c r="C13" s="15" t="str">
        <f>CONSOLIDADO!I13</f>
        <v>HABILITADO</v>
      </c>
      <c r="D13" s="33">
        <f>IF(C13="HABILITADO",VLOOKUP(B13,PUNTAJE!$B$15:$AF$179,16,FALSE),"INHABILITADO")</f>
        <v>10</v>
      </c>
      <c r="E13" s="33">
        <f>IF(C13="HABILITADO",VLOOKUP(B13,PUNTAJE!$B$15:$AF$179,18,FALSE),"INHABILITADO")</f>
        <v>9</v>
      </c>
      <c r="F13" s="36">
        <f>IF(C13="HABILITADO",VLOOKUP(B13,PUNTAJE!$B$15:$AF$179,21,FALSE),"INHABILITADO")</f>
        <v>20</v>
      </c>
      <c r="G13" s="24">
        <f>IF(C13="HABILITADO",VLOOKUP(B13,PUNTAJE!$B$15:$AF$179,9,FALSE),"INHABILITADO")</f>
        <v>1</v>
      </c>
      <c r="H13" s="24">
        <f>IF(C13="HABILITADO",VLOOKUP(B13,PUNTAJE!$B$15:$AF$179,27,FALSE),"INHABILITADO")</f>
        <v>0.25</v>
      </c>
      <c r="I13" s="24">
        <f>IF(C13="HABILITADO",VLOOKUP(B13,PUNTAJE!$B$15:$AF$179,31,FALSE),"INHABILITADO")</f>
        <v>0.25</v>
      </c>
      <c r="J13" s="71" t="e">
        <f>VLOOKUP(A13,'MEDIA ARIT BAJA'!$B$48:$E$58,4,FALSE)</f>
        <v>#N/A</v>
      </c>
      <c r="K13" s="69" t="str">
        <f t="shared" si="0"/>
        <v>0</v>
      </c>
      <c r="L13" s="15" t="e">
        <f t="shared" si="1"/>
        <v>#N/A</v>
      </c>
    </row>
    <row r="14" spans="1:12" ht="23.25" customHeight="1" x14ac:dyDescent="0.25">
      <c r="A14" s="34">
        <v>4</v>
      </c>
      <c r="B14" s="14" t="str">
        <f>+PROPONENTES!B13</f>
        <v>MLG INGENIERIA SAS</v>
      </c>
      <c r="C14" s="15" t="str">
        <f>CONSOLIDADO!I14</f>
        <v>HABILITADO</v>
      </c>
      <c r="D14" s="33">
        <f>IF(C14="HABILITADO",VLOOKUP(B14,PUNTAJE!$B$15:$AF$179,16,FALSE),"INHABILITADO")</f>
        <v>10</v>
      </c>
      <c r="E14" s="33">
        <f>IF(C14="HABILITADO",VLOOKUP(B14,PUNTAJE!$B$15:$AF$179,18,FALSE),"INHABILITADO")</f>
        <v>9</v>
      </c>
      <c r="F14" s="36">
        <f>IF(C14="HABILITADO",VLOOKUP(B14,PUNTAJE!$B$15:$AF$179,21,FALSE),"INHABILITADO")</f>
        <v>20</v>
      </c>
      <c r="G14" s="24">
        <f>IF(C14="HABILITADO",VLOOKUP(B14,PUNTAJE!$B$15:$AF$179,9,FALSE),"INHABILITADO")</f>
        <v>1</v>
      </c>
      <c r="H14" s="24">
        <f>IF(C14="HABILITADO",VLOOKUP(B14,PUNTAJE!$B$15:$AF$179,27,FALSE),"INHABILITADO")</f>
        <v>0.25</v>
      </c>
      <c r="I14" s="24">
        <f>IF(C14="HABILITADO",VLOOKUP(B14,PUNTAJE!$B$15:$AF$179,31,FALSE),"INHABILITADO")</f>
        <v>0.25</v>
      </c>
      <c r="J14" s="71">
        <f>VLOOKUP(A14,'MEDIA ARIT BAJA'!$B$48:$E$58,4,FALSE)</f>
        <v>59.257456448177258</v>
      </c>
      <c r="K14" s="69">
        <f t="shared" si="0"/>
        <v>99.757456448177265</v>
      </c>
      <c r="L14" s="15">
        <f t="shared" si="1"/>
        <v>2</v>
      </c>
    </row>
    <row r="15" spans="1:12" ht="23.25" customHeight="1" x14ac:dyDescent="0.25">
      <c r="A15" s="34">
        <v>5</v>
      </c>
      <c r="B15" s="14" t="str">
        <f>+PROPONENTES!B14</f>
        <v>CONSORCIO PARQUES KENNEDY DP 2024</v>
      </c>
      <c r="C15" s="15" t="str">
        <f>CONSOLIDADO!I15</f>
        <v>INHABILITADO</v>
      </c>
      <c r="D15" s="33" t="str">
        <f>IF(C15="HABILITADO",VLOOKUP(B15,PUNTAJE!$B$15:$AF$179,16,FALSE),"INHABILITADO")</f>
        <v>INHABILITADO</v>
      </c>
      <c r="E15" s="33" t="str">
        <f>IF(C15="HABILITADO",VLOOKUP(B15,PUNTAJE!$B$15:$AF$179,18,FALSE),"INHABILITADO")</f>
        <v>INHABILITADO</v>
      </c>
      <c r="F15" s="36" t="str">
        <f>IF(C15="HABILITADO",VLOOKUP(B15,PUNTAJE!$B$15:$AF$179,21,FALSE),"INHABILITADO")</f>
        <v>INHABILITADO</v>
      </c>
      <c r="G15" s="24" t="str">
        <f>IF(C15="HABILITADO",VLOOKUP(B15,PUNTAJE!$B$15:$AF$179,9,FALSE),"INHABILITADO")</f>
        <v>INHABILITADO</v>
      </c>
      <c r="H15" s="24" t="str">
        <f>IF(C15="HABILITADO",VLOOKUP(B15,PUNTAJE!$B$15:$AF$179,27,FALSE),"INHABILITADO")</f>
        <v>INHABILITADO</v>
      </c>
      <c r="I15" s="24" t="str">
        <f>IF(C15="HABILITADO",VLOOKUP(B15,PUNTAJE!$B$15:$AF$179,31,FALSE),"INHABILITADO")</f>
        <v>INHABILITADO</v>
      </c>
      <c r="J15" s="71" t="e">
        <f>VLOOKUP(A15,'MEDIA ARIT BAJA'!$B$48:$E$58,4,FALSE)</f>
        <v>#N/A</v>
      </c>
      <c r="K15" s="69" t="str">
        <f t="shared" si="0"/>
        <v>0</v>
      </c>
      <c r="L15" s="15" t="e">
        <f t="shared" si="1"/>
        <v>#N/A</v>
      </c>
    </row>
    <row r="16" spans="1:12" ht="23.25" customHeight="1" x14ac:dyDescent="0.25">
      <c r="A16" s="34">
        <v>6</v>
      </c>
      <c r="B16" s="14" t="str">
        <f>+PROPONENTES!B15</f>
        <v>CONSORCIO PARQUES KENNEDY 2024 - 1</v>
      </c>
      <c r="C16" s="15" t="str">
        <f>CONSOLIDADO!I16</f>
        <v>HABILITADO</v>
      </c>
      <c r="D16" s="33">
        <f>IF(C16="HABILITADO",VLOOKUP(B16,PUNTAJE!$B$15:$AF$179,16,FALSE),"INHABILITADO")</f>
        <v>10</v>
      </c>
      <c r="E16" s="33">
        <f>IF(C16="HABILITADO",VLOOKUP(B16,PUNTAJE!$B$15:$AF$179,18,FALSE),"INHABILITADO")</f>
        <v>9</v>
      </c>
      <c r="F16" s="36">
        <f>IF(C16="HABILITADO",VLOOKUP(B16,PUNTAJE!$B$15:$AF$179,21,FALSE),"INHABILITADO")</f>
        <v>20</v>
      </c>
      <c r="G16" s="24">
        <f>IF(C16="HABILITADO",VLOOKUP(B16,PUNTAJE!$B$15:$AF$179,9,FALSE),"INHABILITADO")</f>
        <v>1</v>
      </c>
      <c r="H16" s="24">
        <f>IF(C16="HABILITADO",VLOOKUP(B16,PUNTAJE!$B$15:$AF$179,27,FALSE),"INHABILITADO")</f>
        <v>0.25</v>
      </c>
      <c r="I16" s="24">
        <f>IF(C16="HABILITADO",VLOOKUP(B16,PUNTAJE!$B$15:$AF$179,31,FALSE),"INHABILITADO")</f>
        <v>0.25</v>
      </c>
      <c r="J16" s="71" t="e">
        <f>VLOOKUP(A16,'MEDIA ARIT BAJA'!$B$48:$E$58,4,FALSE)</f>
        <v>#N/A</v>
      </c>
      <c r="K16" s="69" t="str">
        <f t="shared" si="0"/>
        <v>0</v>
      </c>
      <c r="L16" s="15" t="e">
        <f t="shared" si="1"/>
        <v>#N/A</v>
      </c>
    </row>
    <row r="17" spans="1:12" ht="23.25" customHeight="1" x14ac:dyDescent="0.25">
      <c r="A17" s="34">
        <v>7</v>
      </c>
      <c r="B17" s="14" t="str">
        <f>+PROPONENTES!B16</f>
        <v>RETIN INGENIERIA S.A.S.</v>
      </c>
      <c r="C17" s="15" t="str">
        <f>CONSOLIDADO!I17</f>
        <v>HABILITADO</v>
      </c>
      <c r="D17" s="33">
        <f>IF(C17="HABILITADO",VLOOKUP(B17,PUNTAJE!$B$15:$AF$179,16,FALSE),"INHABILITADO")</f>
        <v>10</v>
      </c>
      <c r="E17" s="33">
        <f>IF(C17="HABILITADO",VLOOKUP(B17,PUNTAJE!$B$15:$AF$179,18,FALSE),"INHABILITADO")</f>
        <v>9</v>
      </c>
      <c r="F17" s="36">
        <f>IF(C17="HABILITADO",VLOOKUP(B17,PUNTAJE!$B$15:$AF$179,21,FALSE),"INHABILITADO")</f>
        <v>20</v>
      </c>
      <c r="G17" s="24">
        <f>IF(C17="HABILITADO",VLOOKUP(B17,PUNTAJE!$B$15:$AF$179,9,FALSE),"INHABILITADO")</f>
        <v>1</v>
      </c>
      <c r="H17" s="24">
        <f>IF(C17="HABILITADO",VLOOKUP(B17,PUNTAJE!$B$15:$AF$179,27,FALSE),"INHABILITADO")</f>
        <v>0.25</v>
      </c>
      <c r="I17" s="24">
        <f>IF(C17="HABILITADO",VLOOKUP(B17,PUNTAJE!$B$15:$AF$179,31,FALSE),"INHABILITADO")</f>
        <v>0.25</v>
      </c>
      <c r="J17" s="71" t="e">
        <f>VLOOKUP(A17,'MEDIA ARIT BAJA'!$B$48:$E$58,4,FALSE)</f>
        <v>#N/A</v>
      </c>
      <c r="K17" s="69" t="str">
        <f t="shared" si="0"/>
        <v>0</v>
      </c>
      <c r="L17" s="15" t="e">
        <f t="shared" si="1"/>
        <v>#N/A</v>
      </c>
    </row>
    <row r="18" spans="1:12" ht="23.25" customHeight="1" x14ac:dyDescent="0.25">
      <c r="A18" s="34">
        <v>8</v>
      </c>
      <c r="B18" s="14" t="str">
        <f>+PROPONENTES!B17</f>
        <v>UNION TEMPORAL PARQUES DJ13</v>
      </c>
      <c r="C18" s="15" t="str">
        <f>CONSOLIDADO!I18</f>
        <v>HABILITADO</v>
      </c>
      <c r="D18" s="33">
        <f>IF(C18="HABILITADO",VLOOKUP(B18,PUNTAJE!$B$15:$AF$179,16,FALSE),"INHABILITADO")</f>
        <v>10</v>
      </c>
      <c r="E18" s="33">
        <f>IF(C18="HABILITADO",VLOOKUP(B18,PUNTAJE!$B$15:$AF$179,18,FALSE),"INHABILITADO")</f>
        <v>9</v>
      </c>
      <c r="F18" s="36">
        <f>IF(C18="HABILITADO",VLOOKUP(B18,PUNTAJE!$B$15:$AF$179,21,FALSE),"INHABILITADO")</f>
        <v>20</v>
      </c>
      <c r="G18" s="24">
        <f>IF(C18="HABILITADO",VLOOKUP(B18,PUNTAJE!$B$15:$AF$179,9,FALSE),"INHABILITADO")</f>
        <v>1</v>
      </c>
      <c r="H18" s="24">
        <f>IF(C18="HABILITADO",VLOOKUP(B18,PUNTAJE!$B$15:$AF$179,27,FALSE),"INHABILITADO")</f>
        <v>0.25</v>
      </c>
      <c r="I18" s="24">
        <f>IF(C18="HABILITADO",VLOOKUP(B18,PUNTAJE!$B$15:$AF$179,31,FALSE),"INHABILITADO")</f>
        <v>0.25</v>
      </c>
      <c r="J18" s="71">
        <f>VLOOKUP(A18,'MEDIA ARIT BAJA'!$B$48:$E$58,4,FALSE)</f>
        <v>58.527563470984532</v>
      </c>
      <c r="K18" s="69">
        <f t="shared" si="0"/>
        <v>99.027563470984532</v>
      </c>
      <c r="L18" s="15">
        <f t="shared" si="1"/>
        <v>6</v>
      </c>
    </row>
    <row r="19" spans="1:12" ht="23.25" customHeight="1" x14ac:dyDescent="0.25">
      <c r="A19" s="34">
        <v>9</v>
      </c>
      <c r="B19" s="14" t="str">
        <f>+PROPONENTES!B18</f>
        <v xml:space="preserve">CONSORCIO PARQUES CHM 2024	</v>
      </c>
      <c r="C19" s="15" t="str">
        <f>CONSOLIDADO!I19</f>
        <v>HABILITADO</v>
      </c>
      <c r="D19" s="33">
        <f>IF(C19="HABILITADO",VLOOKUP(B19,PUNTAJE!$B$15:$AF$179,16,FALSE),"INHABILITADO")</f>
        <v>10</v>
      </c>
      <c r="E19" s="33">
        <f>IF(C19="HABILITADO",VLOOKUP(B19,PUNTAJE!$B$15:$AF$179,18,FALSE),"INHABILITADO")</f>
        <v>9</v>
      </c>
      <c r="F19" s="36">
        <f>IF(C19="HABILITADO",VLOOKUP(B19,PUNTAJE!$B$15:$AF$179,21,FALSE),"INHABILITADO")</f>
        <v>20</v>
      </c>
      <c r="G19" s="24">
        <f>IF(C19="HABILITADO",VLOOKUP(B19,PUNTAJE!$B$15:$AF$179,9,FALSE),"INHABILITADO")</f>
        <v>1</v>
      </c>
      <c r="H19" s="24">
        <f>IF(C19="HABILITADO",VLOOKUP(B19,PUNTAJE!$B$15:$AF$179,27,FALSE),"INHABILITADO")</f>
        <v>0.25</v>
      </c>
      <c r="I19" s="24">
        <f>IF(C19="HABILITADO",VLOOKUP(B19,PUNTAJE!$B$15:$AF$179,31,FALSE),"INHABILITADO")</f>
        <v>0.25</v>
      </c>
      <c r="J19" s="71" t="e">
        <f>VLOOKUP(A19,'MEDIA ARIT BAJA'!$B$48:$E$58,4,FALSE)</f>
        <v>#N/A</v>
      </c>
      <c r="K19" s="69" t="str">
        <f t="shared" si="0"/>
        <v>0</v>
      </c>
      <c r="L19" s="15" t="e">
        <f t="shared" si="1"/>
        <v>#N/A</v>
      </c>
    </row>
    <row r="20" spans="1:12" ht="23.25" customHeight="1" x14ac:dyDescent="0.25">
      <c r="A20" s="34">
        <v>10</v>
      </c>
      <c r="B20" s="14" t="str">
        <f>+PROPONENTES!B19</f>
        <v xml:space="preserve">CONSORCIO KENNEDY 013 2024	</v>
      </c>
      <c r="C20" s="15" t="str">
        <f>CONSOLIDADO!I20</f>
        <v>HABILITADO</v>
      </c>
      <c r="D20" s="33">
        <f>IF(C20="HABILITADO",VLOOKUP(B20,PUNTAJE!$B$15:$AF$179,16,FALSE),"INHABILITADO")</f>
        <v>10</v>
      </c>
      <c r="E20" s="33">
        <f>IF(C20="HABILITADO",VLOOKUP(B20,PUNTAJE!$B$15:$AF$179,18,FALSE),"INHABILITADO")</f>
        <v>9</v>
      </c>
      <c r="F20" s="36">
        <f>IF(C20="HABILITADO",VLOOKUP(B20,PUNTAJE!$B$15:$AF$179,21,FALSE),"INHABILITADO")</f>
        <v>20</v>
      </c>
      <c r="G20" s="24">
        <f>IF(C20="HABILITADO",VLOOKUP(B20,PUNTAJE!$B$15:$AF$179,9,FALSE),"INHABILITADO")</f>
        <v>1</v>
      </c>
      <c r="H20" s="24">
        <f>IF(C20="HABILITADO",VLOOKUP(B20,PUNTAJE!$B$15:$AF$179,27,FALSE),"INHABILITADO")</f>
        <v>0.25</v>
      </c>
      <c r="I20" s="24">
        <f>IF(C20="HABILITADO",VLOOKUP(B20,PUNTAJE!$B$15:$AF$179,31,FALSE),"INHABILITADO")</f>
        <v>0.25</v>
      </c>
      <c r="J20" s="71" t="e">
        <f>VLOOKUP(A20,'MEDIA ARIT BAJA'!$B$48:$E$58,4,FALSE)</f>
        <v>#N/A</v>
      </c>
      <c r="K20" s="69" t="str">
        <f t="shared" si="0"/>
        <v>0</v>
      </c>
      <c r="L20" s="15" t="e">
        <f t="shared" si="1"/>
        <v>#N/A</v>
      </c>
    </row>
    <row r="21" spans="1:12" ht="23.25" customHeight="1" x14ac:dyDescent="0.25">
      <c r="A21" s="34">
        <v>11</v>
      </c>
      <c r="B21" s="14" t="str">
        <f>+PROPONENTES!B20</f>
        <v>CONSORCIO PARQUES KD E&amp;E 2024</v>
      </c>
      <c r="C21" s="15" t="str">
        <f>CONSOLIDADO!I21</f>
        <v>HABILITADO</v>
      </c>
      <c r="D21" s="33">
        <f>IF(C21="HABILITADO",VLOOKUP(B21,PUNTAJE!$B$15:$AF$179,16,FALSE),"INHABILITADO")</f>
        <v>10</v>
      </c>
      <c r="E21" s="33">
        <f>IF(C21="HABILITADO",VLOOKUP(B21,PUNTAJE!$B$15:$AF$179,18,FALSE),"INHABILITADO")</f>
        <v>9</v>
      </c>
      <c r="F21" s="36">
        <f>IF(C21="HABILITADO",VLOOKUP(B21,PUNTAJE!$B$15:$AF$179,21,FALSE),"INHABILITADO")</f>
        <v>20</v>
      </c>
      <c r="G21" s="24">
        <f>IF(C21="HABILITADO",VLOOKUP(B21,PUNTAJE!$B$15:$AF$179,9,FALSE),"INHABILITADO")</f>
        <v>1</v>
      </c>
      <c r="H21" s="24">
        <f>IF(C21="HABILITADO",VLOOKUP(B21,PUNTAJE!$B$15:$AF$179,27,FALSE),"INHABILITADO")</f>
        <v>0.25</v>
      </c>
      <c r="I21" s="24">
        <f>IF(C21="HABILITADO",VLOOKUP(B21,PUNTAJE!$B$15:$AF$179,31,FALSE),"INHABILITADO")</f>
        <v>0.25</v>
      </c>
      <c r="J21" s="71">
        <f>VLOOKUP(A21,'MEDIA ARIT BAJA'!$B$48:$E$58,4,FALSE)</f>
        <v>59.319844440872835</v>
      </c>
      <c r="K21" s="69">
        <f t="shared" si="0"/>
        <v>99.819844440872828</v>
      </c>
      <c r="L21" s="15">
        <f t="shared" si="1"/>
        <v>1</v>
      </c>
    </row>
    <row r="22" spans="1:12" ht="23.25" customHeight="1" x14ac:dyDescent="0.25">
      <c r="A22" s="34">
        <v>12</v>
      </c>
      <c r="B22" s="14" t="str">
        <f>+PROPONENTES!B21</f>
        <v>CONSORCIO RC-B - FDLK-LP-013-2024</v>
      </c>
      <c r="C22" s="15" t="str">
        <f>CONSOLIDADO!I22</f>
        <v>HABILITADO</v>
      </c>
      <c r="D22" s="33">
        <f>IF(C22="HABILITADO",VLOOKUP(B22,PUNTAJE!$B$15:$AF$179,16,FALSE),"INHABILITADO")</f>
        <v>10</v>
      </c>
      <c r="E22" s="33">
        <f>IF(C22="HABILITADO",VLOOKUP(B22,PUNTAJE!$B$15:$AF$179,18,FALSE),"INHABILITADO")</f>
        <v>9</v>
      </c>
      <c r="F22" s="36">
        <f>IF(C22="HABILITADO",VLOOKUP(B22,PUNTAJE!$B$15:$AF$179,21,FALSE),"INHABILITADO")</f>
        <v>20</v>
      </c>
      <c r="G22" s="24">
        <f>IF(C22="HABILITADO",VLOOKUP(B22,PUNTAJE!$B$15:$AF$179,9,FALSE),"INHABILITADO")</f>
        <v>1</v>
      </c>
      <c r="H22" s="24">
        <f>IF(C22="HABILITADO",VLOOKUP(B22,PUNTAJE!$B$15:$AF$179,27,FALSE),"INHABILITADO")</f>
        <v>0.25</v>
      </c>
      <c r="I22" s="24">
        <f>IF(C22="HABILITADO",VLOOKUP(B22,PUNTAJE!$B$15:$AF$179,31,FALSE),"INHABILITADO")</f>
        <v>0.25</v>
      </c>
      <c r="J22" s="71" t="e">
        <f>VLOOKUP(A22,'MEDIA ARIT BAJA'!$B$48:$E$58,4,FALSE)</f>
        <v>#N/A</v>
      </c>
      <c r="K22" s="69" t="str">
        <f t="shared" si="0"/>
        <v>0</v>
      </c>
      <c r="L22" s="15" t="e">
        <f t="shared" si="1"/>
        <v>#N/A</v>
      </c>
    </row>
    <row r="23" spans="1:12" ht="23.25" customHeight="1" x14ac:dyDescent="0.25">
      <c r="A23" s="34">
        <v>13</v>
      </c>
      <c r="B23" s="14" t="str">
        <f>+PROPONENTES!B22</f>
        <v>CONSORCIO KENNEPARK BQ 2024</v>
      </c>
      <c r="C23" s="15" t="str">
        <f>CONSOLIDADO!I23</f>
        <v>HABILITADO</v>
      </c>
      <c r="D23" s="33">
        <f>IF(C23="HABILITADO",VLOOKUP(B23,PUNTAJE!$B$15:$AF$179,16,FALSE),"INHABILITADO")</f>
        <v>10</v>
      </c>
      <c r="E23" s="33">
        <f>IF(C23="HABILITADO",VLOOKUP(B23,PUNTAJE!$B$15:$AF$179,18,FALSE),"INHABILITADO")</f>
        <v>9</v>
      </c>
      <c r="F23" s="36">
        <f>IF(C23="HABILITADO",VLOOKUP(B23,PUNTAJE!$B$15:$AF$179,21,FALSE),"INHABILITADO")</f>
        <v>20</v>
      </c>
      <c r="G23" s="24">
        <f>IF(C23="HABILITADO",VLOOKUP(B23,PUNTAJE!$B$15:$AF$179,9,FALSE),"INHABILITADO")</f>
        <v>1</v>
      </c>
      <c r="H23" s="24">
        <f>IF(C23="HABILITADO",VLOOKUP(B23,PUNTAJE!$B$15:$AF$179,27,FALSE),"INHABILITADO")</f>
        <v>0.25</v>
      </c>
      <c r="I23" s="24">
        <f>IF(C23="HABILITADO",VLOOKUP(B23,PUNTAJE!$B$15:$AF$179,31,FALSE),"INHABILITADO")</f>
        <v>0.25</v>
      </c>
      <c r="J23" s="71" t="e">
        <f>VLOOKUP(A23,'MEDIA ARIT BAJA'!$B$48:$E$58,4,FALSE)</f>
        <v>#N/A</v>
      </c>
      <c r="K23" s="69" t="str">
        <f t="shared" si="0"/>
        <v>0</v>
      </c>
      <c r="L23" s="15" t="e">
        <f t="shared" si="1"/>
        <v>#N/A</v>
      </c>
    </row>
    <row r="24" spans="1:12" ht="23.25" customHeight="1" x14ac:dyDescent="0.25">
      <c r="A24" s="34">
        <v>14</v>
      </c>
      <c r="B24" s="14" t="str">
        <f>+PROPONENTES!B23</f>
        <v>CONSORCIO PARQUES ARM 2024</v>
      </c>
      <c r="C24" s="15" t="str">
        <f>CONSOLIDADO!I24</f>
        <v>HABILITADO</v>
      </c>
      <c r="D24" s="33">
        <f>IF(C24="HABILITADO",VLOOKUP(B24,PUNTAJE!$B$15:$AF$179,16,FALSE),"INHABILITADO")</f>
        <v>10</v>
      </c>
      <c r="E24" s="33">
        <f>IF(C24="HABILITADO",VLOOKUP(B24,PUNTAJE!$B$15:$AF$179,18,FALSE),"INHABILITADO")</f>
        <v>9</v>
      </c>
      <c r="F24" s="36">
        <f>IF(C24="HABILITADO",VLOOKUP(B24,PUNTAJE!$B$15:$AF$179,21,FALSE),"INHABILITADO")</f>
        <v>20</v>
      </c>
      <c r="G24" s="24">
        <f>IF(C24="HABILITADO",VLOOKUP(B24,PUNTAJE!$B$15:$AF$179,9,FALSE),"INHABILITADO")</f>
        <v>1</v>
      </c>
      <c r="H24" s="24">
        <f>IF(C24="HABILITADO",VLOOKUP(B24,PUNTAJE!$B$15:$AF$179,27,FALSE),"INHABILITADO")</f>
        <v>0.25</v>
      </c>
      <c r="I24" s="24">
        <f>IF(C24="HABILITADO",VLOOKUP(B24,PUNTAJE!$B$15:$AF$179,31,FALSE),"INHABILITADO")</f>
        <v>0.25</v>
      </c>
      <c r="J24" s="71">
        <f>VLOOKUP(A24,'MEDIA ARIT BAJA'!$B$48:$E$58,4,FALSE)</f>
        <v>58.20923500165042</v>
      </c>
      <c r="K24" s="69">
        <f t="shared" si="0"/>
        <v>98.709235001650427</v>
      </c>
      <c r="L24" s="15">
        <f t="shared" si="1"/>
        <v>10</v>
      </c>
    </row>
    <row r="25" spans="1:12" ht="23.25" customHeight="1" x14ac:dyDescent="0.25">
      <c r="A25" s="34">
        <v>15</v>
      </c>
      <c r="B25" s="14" t="str">
        <f>+PROPONENTES!B24</f>
        <v>CONSORCIO MANTENIMIENTO PARKS</v>
      </c>
      <c r="C25" s="15" t="str">
        <f>CONSOLIDADO!I25</f>
        <v>HABILITADO</v>
      </c>
      <c r="D25" s="33">
        <f>IF(C25="HABILITADO",VLOOKUP(B25,PUNTAJE!$B$15:$AF$179,16,FALSE),"INHABILITADO")</f>
        <v>10</v>
      </c>
      <c r="E25" s="33">
        <f>IF(C25="HABILITADO",VLOOKUP(B25,PUNTAJE!$B$15:$AF$179,18,FALSE),"INHABILITADO")</f>
        <v>9</v>
      </c>
      <c r="F25" s="36">
        <f>IF(C25="HABILITADO",VLOOKUP(B25,PUNTAJE!$B$15:$AF$179,21,FALSE),"INHABILITADO")</f>
        <v>20</v>
      </c>
      <c r="G25" s="24">
        <f>IF(C25="HABILITADO",VLOOKUP(B25,PUNTAJE!$B$15:$AF$179,9,FALSE),"INHABILITADO")</f>
        <v>1</v>
      </c>
      <c r="H25" s="24">
        <f>IF(C25="HABILITADO",VLOOKUP(B25,PUNTAJE!$B$15:$AF$179,27,FALSE),"INHABILITADO")</f>
        <v>0.25</v>
      </c>
      <c r="I25" s="24">
        <f>IF(C25="HABILITADO",VLOOKUP(B25,PUNTAJE!$B$15:$AF$179,31,FALSE),"INHABILITADO")</f>
        <v>0.25</v>
      </c>
      <c r="J25" s="71">
        <f>VLOOKUP(A25,'MEDIA ARIT BAJA'!$B$48:$E$58,4,FALSE)</f>
        <v>59.052720336882217</v>
      </c>
      <c r="K25" s="69">
        <f t="shared" si="0"/>
        <v>99.552720336882217</v>
      </c>
      <c r="L25" s="15">
        <f t="shared" si="1"/>
        <v>4</v>
      </c>
    </row>
    <row r="26" spans="1:12" ht="23.25" customHeight="1" x14ac:dyDescent="0.25">
      <c r="A26" s="34">
        <v>16</v>
      </c>
      <c r="B26" s="14" t="str">
        <f>+PROPONENTES!B25</f>
        <v>CONSORCIO SAN LORENZO</v>
      </c>
      <c r="C26" s="15" t="str">
        <f>CONSOLIDADO!I26</f>
        <v>HABILITADO</v>
      </c>
      <c r="D26" s="33">
        <f>IF(C26="HABILITADO",VLOOKUP(B26,PUNTAJE!$B$15:$AF$179,16,FALSE),"INHABILITADO")</f>
        <v>10</v>
      </c>
      <c r="E26" s="33">
        <f>IF(C26="HABILITADO",VLOOKUP(B26,PUNTAJE!$B$15:$AF$179,18,FALSE),"INHABILITADO")</f>
        <v>9</v>
      </c>
      <c r="F26" s="36">
        <f>IF(C26="HABILITADO",VLOOKUP(B26,PUNTAJE!$B$15:$AF$179,21,FALSE),"INHABILITADO")</f>
        <v>20</v>
      </c>
      <c r="G26" s="24">
        <f>IF(C26="HABILITADO",VLOOKUP(B26,PUNTAJE!$B$15:$AF$179,9,FALSE),"INHABILITADO")</f>
        <v>1</v>
      </c>
      <c r="H26" s="24">
        <f>IF(C26="HABILITADO",VLOOKUP(B26,PUNTAJE!$B$15:$AF$179,27,FALSE),"INHABILITADO")</f>
        <v>0.25</v>
      </c>
      <c r="I26" s="24">
        <f>IF(C26="HABILITADO",VLOOKUP(B26,PUNTAJE!$B$15:$AF$179,31,FALSE),"INHABILITADO")</f>
        <v>0.25</v>
      </c>
      <c r="J26" s="71">
        <f>VLOOKUP(A26,'MEDIA ARIT BAJA'!$B$48:$E$58,4,FALSE)</f>
        <v>58.274565443533149</v>
      </c>
      <c r="K26" s="69">
        <f t="shared" si="0"/>
        <v>98.774565443533149</v>
      </c>
      <c r="L26" s="15">
        <f t="shared" si="1"/>
        <v>9</v>
      </c>
    </row>
    <row r="27" spans="1:12" ht="23.25" customHeight="1" x14ac:dyDescent="0.25">
      <c r="A27" s="34">
        <v>17</v>
      </c>
      <c r="B27" s="14" t="str">
        <f>+PROPONENTES!B26</f>
        <v>CONSORCIO KENNEDY AVANZA</v>
      </c>
      <c r="C27" s="15" t="str">
        <f>CONSOLIDADO!I27</f>
        <v>INHABILITADO</v>
      </c>
      <c r="D27" s="33" t="str">
        <f>IF(C27="HABILITADO",VLOOKUP(B27,PUNTAJE!$B$15:$AF$179,16,FALSE),"INHABILITADO")</f>
        <v>INHABILITADO</v>
      </c>
      <c r="E27" s="33" t="str">
        <f>IF(C27="HABILITADO",VLOOKUP(B27,PUNTAJE!$B$15:$AF$179,18,FALSE),"INHABILITADO")</f>
        <v>INHABILITADO</v>
      </c>
      <c r="F27" s="36" t="str">
        <f>IF(C27="HABILITADO",VLOOKUP(B27,PUNTAJE!$B$15:$AF$179,21,FALSE),"INHABILITADO")</f>
        <v>INHABILITADO</v>
      </c>
      <c r="G27" s="24" t="str">
        <f>IF(C27="HABILITADO",VLOOKUP(B27,PUNTAJE!$B$15:$AF$179,9,FALSE),"INHABILITADO")</f>
        <v>INHABILITADO</v>
      </c>
      <c r="H27" s="24" t="str">
        <f>IF(C27="HABILITADO",VLOOKUP(B27,PUNTAJE!$B$15:$AF$179,27,FALSE),"INHABILITADO")</f>
        <v>INHABILITADO</v>
      </c>
      <c r="I27" s="24" t="str">
        <f>IF(C27="HABILITADO",VLOOKUP(B27,PUNTAJE!$B$15:$AF$179,31,FALSE),"INHABILITADO")</f>
        <v>INHABILITADO</v>
      </c>
      <c r="J27" s="71" t="e">
        <f>VLOOKUP(A27,'MEDIA ARIT BAJA'!$B$48:$E$58,4,FALSE)</f>
        <v>#N/A</v>
      </c>
      <c r="K27" s="69" t="str">
        <f t="shared" si="0"/>
        <v>0</v>
      </c>
      <c r="L27" s="15" t="e">
        <f t="shared" si="1"/>
        <v>#N/A</v>
      </c>
    </row>
    <row r="28" spans="1:12" ht="23.25" customHeight="1" x14ac:dyDescent="0.25">
      <c r="A28" s="34">
        <v>18</v>
      </c>
      <c r="B28" s="14" t="str">
        <f>+PROPONENTES!B27</f>
        <v>CONSORCIO MAB KENN PARQUES</v>
      </c>
      <c r="C28" s="15" t="str">
        <f>CONSOLIDADO!I28</f>
        <v>INHABILITADO</v>
      </c>
      <c r="D28" s="33" t="str">
        <f>IF(C28="HABILITADO",VLOOKUP(B28,PUNTAJE!$B$15:$AF$179,16,FALSE),"INHABILITADO")</f>
        <v>INHABILITADO</v>
      </c>
      <c r="E28" s="33" t="str">
        <f>IF(C28="HABILITADO",VLOOKUP(B28,PUNTAJE!$B$15:$AF$179,18,FALSE),"INHABILITADO")</f>
        <v>INHABILITADO</v>
      </c>
      <c r="F28" s="36" t="str">
        <f>IF(C28="HABILITADO",VLOOKUP(B28,PUNTAJE!$B$15:$AF$179,21,FALSE),"INHABILITADO")</f>
        <v>INHABILITADO</v>
      </c>
      <c r="G28" s="24" t="str">
        <f>IF(C28="HABILITADO",VLOOKUP(B28,PUNTAJE!$B$15:$AF$179,9,FALSE),"INHABILITADO")</f>
        <v>INHABILITADO</v>
      </c>
      <c r="H28" s="24" t="str">
        <f>IF(C28="HABILITADO",VLOOKUP(B28,PUNTAJE!$B$15:$AF$179,27,FALSE),"INHABILITADO")</f>
        <v>INHABILITADO</v>
      </c>
      <c r="I28" s="24" t="str">
        <f>IF(C28="HABILITADO",VLOOKUP(B28,PUNTAJE!$B$15:$AF$179,31,FALSE),"INHABILITADO")</f>
        <v>INHABILITADO</v>
      </c>
      <c r="J28" s="71" t="e">
        <f>VLOOKUP(A28,'MEDIA ARIT BAJA'!$B$48:$E$58,4,FALSE)</f>
        <v>#N/A</v>
      </c>
      <c r="K28" s="69" t="str">
        <f t="shared" si="0"/>
        <v>0</v>
      </c>
      <c r="L28" s="15" t="e">
        <f t="shared" si="1"/>
        <v>#N/A</v>
      </c>
    </row>
    <row r="29" spans="1:12" ht="23.25" customHeight="1" x14ac:dyDescent="0.25">
      <c r="A29" s="34">
        <v>19</v>
      </c>
      <c r="B29" s="14" t="str">
        <f>+PROPONENTES!B28</f>
        <v>PROMCIVILES S.A.S.</v>
      </c>
      <c r="C29" s="15" t="str">
        <f>CONSOLIDADO!I29</f>
        <v>HABILITADO</v>
      </c>
      <c r="D29" s="33">
        <f>IF(C29="HABILITADO",VLOOKUP(B29,PUNTAJE!$B$15:$AF$179,16,FALSE),"INHABILITADO")</f>
        <v>10</v>
      </c>
      <c r="E29" s="33">
        <f>IF(C29="HABILITADO",VLOOKUP(B29,PUNTAJE!$B$15:$AF$179,18,FALSE),"INHABILITADO")</f>
        <v>9</v>
      </c>
      <c r="F29" s="36">
        <f>IF(C29="HABILITADO",VLOOKUP(B29,PUNTAJE!$B$15:$AF$179,21,FALSE),"INHABILITADO")</f>
        <v>20</v>
      </c>
      <c r="G29" s="24">
        <f>IF(C29="HABILITADO",VLOOKUP(B29,PUNTAJE!$B$15:$AF$179,9,FALSE),"INHABILITADO")</f>
        <v>1</v>
      </c>
      <c r="H29" s="24">
        <f>IF(C29="HABILITADO",VLOOKUP(B29,PUNTAJE!$B$15:$AF$179,27,FALSE),"INHABILITADO")</f>
        <v>0.25</v>
      </c>
      <c r="I29" s="24">
        <f>IF(C29="HABILITADO",VLOOKUP(B29,PUNTAJE!$B$15:$AF$179,31,FALSE),"INHABILITADO")</f>
        <v>0.25</v>
      </c>
      <c r="J29" s="71">
        <f>VLOOKUP(A29,'MEDIA ARIT BAJA'!$B$48:$E$58,4,FALSE)</f>
        <v>58.982215266969774</v>
      </c>
      <c r="K29" s="69">
        <f t="shared" si="0"/>
        <v>99.482215266969774</v>
      </c>
      <c r="L29" s="15">
        <f t="shared" si="1"/>
        <v>5</v>
      </c>
    </row>
    <row r="30" spans="1:12" ht="23.25" customHeight="1" x14ac:dyDescent="0.25">
      <c r="A30" s="34">
        <v>20</v>
      </c>
      <c r="B30" s="14" t="str">
        <f>+PROPONENTES!B29</f>
        <v>UNION TEMPORAL PARQUES KENNEDY VE</v>
      </c>
      <c r="C30" s="15" t="str">
        <f>CONSOLIDADO!I30</f>
        <v>INHABILITADO</v>
      </c>
      <c r="D30" s="33" t="str">
        <f>IF(C30="HABILITADO",VLOOKUP(B30,PUNTAJE!$B$15:$AF$179,16,FALSE),"INHABILITADO")</f>
        <v>INHABILITADO</v>
      </c>
      <c r="E30" s="33" t="str">
        <f>IF(C30="HABILITADO",VLOOKUP(B30,PUNTAJE!$B$15:$AF$179,18,FALSE),"INHABILITADO")</f>
        <v>INHABILITADO</v>
      </c>
      <c r="F30" s="36" t="str">
        <f>IF(C30="HABILITADO",VLOOKUP(B30,PUNTAJE!$B$15:$AF$179,21,FALSE),"INHABILITADO")</f>
        <v>INHABILITADO</v>
      </c>
      <c r="G30" s="24" t="str">
        <f>IF(C30="HABILITADO",VLOOKUP(B30,PUNTAJE!$B$15:$AF$179,9,FALSE),"INHABILITADO")</f>
        <v>INHABILITADO</v>
      </c>
      <c r="H30" s="24" t="str">
        <f>IF(C30="HABILITADO",VLOOKUP(B30,PUNTAJE!$B$15:$AF$179,27,FALSE),"INHABILITADO")</f>
        <v>INHABILITADO</v>
      </c>
      <c r="I30" s="24" t="str">
        <f>IF(C30="HABILITADO",VLOOKUP(B30,PUNTAJE!$B$15:$AF$179,31,FALSE),"INHABILITADO")</f>
        <v>INHABILITADO</v>
      </c>
      <c r="J30" s="71" t="e">
        <f>VLOOKUP(A30,'MEDIA ARIT BAJA'!$B$48:$E$58,4,FALSE)</f>
        <v>#N/A</v>
      </c>
      <c r="K30" s="69" t="str">
        <f t="shared" si="0"/>
        <v>0</v>
      </c>
      <c r="L30" s="15" t="e">
        <f t="shared" si="1"/>
        <v>#N/A</v>
      </c>
    </row>
    <row r="31" spans="1:12" ht="23.25" customHeight="1" x14ac:dyDescent="0.25">
      <c r="A31" s="34">
        <v>21</v>
      </c>
      <c r="B31" s="14" t="str">
        <f>+PROPONENTES!B30</f>
        <v>CONSORCIO INCITECO IP XXI</v>
      </c>
      <c r="C31" s="15" t="str">
        <f>CONSOLIDADO!I31</f>
        <v>HABILITADO</v>
      </c>
      <c r="D31" s="33">
        <f>IF(C31="HABILITADO",VLOOKUP(B31,PUNTAJE!$B$15:$AF$179,16,FALSE),"INHABILITADO")</f>
        <v>10</v>
      </c>
      <c r="E31" s="33">
        <f>IF(C31="HABILITADO",VLOOKUP(B31,PUNTAJE!$B$15:$AF$179,18,FALSE),"INHABILITADO")</f>
        <v>9</v>
      </c>
      <c r="F31" s="36">
        <f>IF(C31="HABILITADO",VLOOKUP(B31,PUNTAJE!$B$15:$AF$179,21,FALSE),"INHABILITADO")</f>
        <v>20</v>
      </c>
      <c r="G31" s="24">
        <f>IF(C31="HABILITADO",VLOOKUP(B31,PUNTAJE!$B$15:$AF$179,9,FALSE),"INHABILITADO")</f>
        <v>1</v>
      </c>
      <c r="H31" s="24">
        <f>IF(C31="HABILITADO",VLOOKUP(B31,PUNTAJE!$B$15:$AF$179,27,FALSE),"INHABILITADO")</f>
        <v>0.25</v>
      </c>
      <c r="I31" s="24">
        <f>IF(C31="HABILITADO",VLOOKUP(B31,PUNTAJE!$B$15:$AF$179,31,FALSE),"INHABILITADO")</f>
        <v>0.25</v>
      </c>
      <c r="J31" s="71" t="e">
        <f>VLOOKUP(A31,'MEDIA ARIT BAJA'!$B$48:$E$58,4,FALSE)</f>
        <v>#N/A</v>
      </c>
      <c r="K31" s="69" t="str">
        <f t="shared" si="0"/>
        <v>0</v>
      </c>
      <c r="L31" s="15" t="e">
        <f t="shared" si="1"/>
        <v>#N/A</v>
      </c>
    </row>
    <row r="32" spans="1:12" ht="23.25" customHeight="1" x14ac:dyDescent="0.25">
      <c r="A32" s="34">
        <v>22</v>
      </c>
      <c r="B32" s="14" t="str">
        <f>+PROPONENTES!B31</f>
        <v>PROJECTING DESIGNING AND BUILDING LTDA</v>
      </c>
      <c r="C32" s="15" t="str">
        <f>CONSOLIDADO!I32</f>
        <v>HABILITADO</v>
      </c>
      <c r="D32" s="33">
        <f>IF(C32="HABILITADO",VLOOKUP(B32,PUNTAJE!$B$15:$AF$179,16,FALSE),"INHABILITADO")</f>
        <v>10</v>
      </c>
      <c r="E32" s="33">
        <f>IF(C32="HABILITADO",VLOOKUP(B32,PUNTAJE!$B$15:$AF$179,18,FALSE),"INHABILITADO")</f>
        <v>9</v>
      </c>
      <c r="F32" s="36">
        <f>IF(C32="HABILITADO",VLOOKUP(B32,PUNTAJE!$B$15:$AF$179,21,FALSE),"INHABILITADO")</f>
        <v>20</v>
      </c>
      <c r="G32" s="24">
        <f>IF(C32="HABILITADO",VLOOKUP(B32,PUNTAJE!$B$15:$AF$179,9,FALSE),"INHABILITADO")</f>
        <v>1</v>
      </c>
      <c r="H32" s="24">
        <f>IF(C32="HABILITADO",VLOOKUP(B32,PUNTAJE!$B$15:$AF$179,27,FALSE),"INHABILITADO")</f>
        <v>0.25</v>
      </c>
      <c r="I32" s="24">
        <f>IF(C32="HABILITADO",VLOOKUP(B32,PUNTAJE!$B$15:$AF$179,31,FALSE),"INHABILITADO")</f>
        <v>0.25</v>
      </c>
      <c r="J32" s="71">
        <f>VLOOKUP(A32,'MEDIA ARIT BAJA'!$B$48:$E$58,4,FALSE)</f>
        <v>58.290016146213311</v>
      </c>
      <c r="K32" s="69">
        <f t="shared" si="0"/>
        <v>98.790016146213304</v>
      </c>
      <c r="L32" s="15">
        <f t="shared" si="1"/>
        <v>8</v>
      </c>
    </row>
    <row r="33" spans="1:12" ht="23.25" customHeight="1" x14ac:dyDescent="0.25">
      <c r="A33" s="34">
        <v>23</v>
      </c>
      <c r="B33" s="14" t="str">
        <f>+PROPONENTES!B32</f>
        <v>UNIOBRAS SAS</v>
      </c>
      <c r="C33" s="15" t="str">
        <f>CONSOLIDADO!I33</f>
        <v>HABILITADO</v>
      </c>
      <c r="D33" s="33">
        <f>IF(C33="HABILITADO",VLOOKUP(B33,PUNTAJE!$B$15:$AF$179,16,FALSE),"INHABILITADO")</f>
        <v>10</v>
      </c>
      <c r="E33" s="33">
        <f>IF(C33="HABILITADO",VLOOKUP(B33,PUNTAJE!$B$15:$AF$179,18,FALSE),"INHABILITADO")</f>
        <v>9</v>
      </c>
      <c r="F33" s="36">
        <f>IF(C33="HABILITADO",VLOOKUP(B33,PUNTAJE!$B$15:$AF$179,21,FALSE),"INHABILITADO")</f>
        <v>20</v>
      </c>
      <c r="G33" s="24">
        <f>IF(C33="HABILITADO",VLOOKUP(B33,PUNTAJE!$B$15:$AF$179,9,FALSE),"INHABILITADO")</f>
        <v>1</v>
      </c>
      <c r="H33" s="24">
        <f>IF(C33="HABILITADO",VLOOKUP(B33,PUNTAJE!$B$15:$AF$179,27,FALSE),"INHABILITADO")</f>
        <v>0.25</v>
      </c>
      <c r="I33" s="24">
        <f>IF(C33="HABILITADO",VLOOKUP(B33,PUNTAJE!$B$15:$AF$179,31,FALSE),"INHABILITADO")</f>
        <v>0.25</v>
      </c>
      <c r="J33" s="71" t="e">
        <f>VLOOKUP(A33,'MEDIA ARIT BAJA'!$B$48:$E$58,4,FALSE)</f>
        <v>#N/A</v>
      </c>
      <c r="K33" s="69" t="str">
        <f t="shared" si="0"/>
        <v>0</v>
      </c>
      <c r="L33" s="15" t="e">
        <f t="shared" si="1"/>
        <v>#N/A</v>
      </c>
    </row>
    <row r="34" spans="1:12" ht="23.25" customHeight="1" x14ac:dyDescent="0.25">
      <c r="A34" s="34">
        <v>24</v>
      </c>
      <c r="B34" s="14" t="str">
        <f>+PROPONENTES!B33</f>
        <v>CONSORCIO T&amp;G PARQUES IV</v>
      </c>
      <c r="C34" s="15" t="str">
        <f>CONSOLIDADO!I34</f>
        <v>HABILITADO</v>
      </c>
      <c r="D34" s="33">
        <f>IF(C34="HABILITADO",VLOOKUP(B34,PUNTAJE!$B$15:$AF$179,16,FALSE),"INHABILITADO")</f>
        <v>10</v>
      </c>
      <c r="E34" s="33">
        <f>IF(C34="HABILITADO",VLOOKUP(B34,PUNTAJE!$B$15:$AF$179,18,FALSE),"INHABILITADO")</f>
        <v>9</v>
      </c>
      <c r="F34" s="36">
        <f>IF(C34="HABILITADO",VLOOKUP(B34,PUNTAJE!$B$15:$AF$179,21,FALSE),"INHABILITADO")</f>
        <v>20</v>
      </c>
      <c r="G34" s="24">
        <f>IF(C34="HABILITADO",VLOOKUP(B34,PUNTAJE!$B$15:$AF$179,9,FALSE),"INHABILITADO")</f>
        <v>1</v>
      </c>
      <c r="H34" s="24">
        <f>IF(C34="HABILITADO",VLOOKUP(B34,PUNTAJE!$B$15:$AF$179,27,FALSE),"INHABILITADO")</f>
        <v>0.25</v>
      </c>
      <c r="I34" s="24">
        <f>IF(C34="HABILITADO",VLOOKUP(B34,PUNTAJE!$B$15:$AF$179,31,FALSE),"INHABILITADO")</f>
        <v>0.25</v>
      </c>
      <c r="J34" s="71">
        <f>VLOOKUP(A34,'MEDIA ARIT BAJA'!$B$48:$E$58,4,FALSE)</f>
        <v>59.222355964934145</v>
      </c>
      <c r="K34" s="69">
        <f t="shared" si="0"/>
        <v>99.722355964934138</v>
      </c>
      <c r="L34" s="15">
        <f t="shared" si="1"/>
        <v>3</v>
      </c>
    </row>
    <row r="35" spans="1:12" ht="23.25" customHeight="1" x14ac:dyDescent="0.25">
      <c r="A35" s="34">
        <v>25</v>
      </c>
      <c r="B35" s="14" t="str">
        <f>+PROPONENTES!B34</f>
        <v>CONSORCIO JH KENNEDY</v>
      </c>
      <c r="C35" s="15" t="str">
        <f>CONSOLIDADO!I35</f>
        <v>HABILITADO</v>
      </c>
      <c r="D35" s="33">
        <f>IF(C35="HABILITADO",VLOOKUP(B35,PUNTAJE!$B$15:$AF$179,16,FALSE),"INHABILITADO")</f>
        <v>10</v>
      </c>
      <c r="E35" s="33">
        <f>IF(C35="HABILITADO",VLOOKUP(B35,PUNTAJE!$B$15:$AF$179,18,FALSE),"INHABILITADO")</f>
        <v>9</v>
      </c>
      <c r="F35" s="36">
        <f>IF(C35="HABILITADO",VLOOKUP(B35,PUNTAJE!$B$15:$AF$179,21,FALSE),"INHABILITADO")</f>
        <v>20</v>
      </c>
      <c r="G35" s="24">
        <f>IF(C35="HABILITADO",VLOOKUP(B35,PUNTAJE!$B$15:$AF$179,9,FALSE),"INHABILITADO")</f>
        <v>1</v>
      </c>
      <c r="H35" s="24">
        <f>IF(C35="HABILITADO",VLOOKUP(B35,PUNTAJE!$B$15:$AF$179,27,FALSE),"INHABILITADO")</f>
        <v>0.25</v>
      </c>
      <c r="I35" s="24">
        <f>IF(C35="HABILITADO",VLOOKUP(B35,PUNTAJE!$B$15:$AF$179,31,FALSE),"INHABILITADO")</f>
        <v>0.25</v>
      </c>
      <c r="J35" s="71" t="e">
        <f>VLOOKUP(A35,'MEDIA ARIT BAJA'!$B$48:$E$58,4,FALSE)</f>
        <v>#N/A</v>
      </c>
      <c r="K35" s="69" t="str">
        <f t="shared" si="0"/>
        <v>0</v>
      </c>
      <c r="L35" s="15" t="e">
        <f t="shared" si="1"/>
        <v>#N/A</v>
      </c>
    </row>
    <row r="36" spans="1:12" ht="23.25" customHeight="1" x14ac:dyDescent="0.25">
      <c r="A36" s="34">
        <v>26</v>
      </c>
      <c r="B36" s="14" t="str">
        <f>+PROPONENTES!B35</f>
        <v>CONSORCIO PARQUES KENNEDY</v>
      </c>
      <c r="C36" s="15" t="str">
        <f>CONSOLIDADO!I36</f>
        <v>INHABILITADO</v>
      </c>
      <c r="D36" s="33" t="str">
        <f>IF(C36="HABILITADO",VLOOKUP(B36,PUNTAJE!$B$15:$AF$179,16,FALSE),"INHABILITADO")</f>
        <v>INHABILITADO</v>
      </c>
      <c r="E36" s="33" t="str">
        <f>IF(C36="HABILITADO",VLOOKUP(B36,PUNTAJE!$B$15:$AF$179,18,FALSE),"INHABILITADO")</f>
        <v>INHABILITADO</v>
      </c>
      <c r="F36" s="36" t="str">
        <f>IF(C36="HABILITADO",VLOOKUP(B36,PUNTAJE!$B$15:$AF$179,21,FALSE),"INHABILITADO")</f>
        <v>INHABILITADO</v>
      </c>
      <c r="G36" s="24" t="str">
        <f>IF(C36="HABILITADO",VLOOKUP(B36,PUNTAJE!$B$15:$AF$179,9,FALSE),"INHABILITADO")</f>
        <v>INHABILITADO</v>
      </c>
      <c r="H36" s="24" t="str">
        <f>IF(C36="HABILITADO",VLOOKUP(B36,PUNTAJE!$B$15:$AF$179,27,FALSE),"INHABILITADO")</f>
        <v>INHABILITADO</v>
      </c>
      <c r="I36" s="24" t="str">
        <f>IF(C36="HABILITADO",VLOOKUP(B36,PUNTAJE!$B$15:$AF$179,31,FALSE),"INHABILITADO")</f>
        <v>INHABILITADO</v>
      </c>
      <c r="J36" s="71" t="e">
        <f>VLOOKUP(A36,'MEDIA ARIT BAJA'!$B$48:$E$58,4,FALSE)</f>
        <v>#N/A</v>
      </c>
      <c r="K36" s="69" t="str">
        <f t="shared" si="0"/>
        <v>0</v>
      </c>
      <c r="L36" s="15" t="e">
        <f t="shared" si="1"/>
        <v>#N/A</v>
      </c>
    </row>
    <row r="37" spans="1:12" ht="23.25" customHeight="1" x14ac:dyDescent="0.25">
      <c r="A37" s="34">
        <v>27</v>
      </c>
      <c r="B37" s="14" t="str">
        <f>+PROPONENTES!B36</f>
        <v>CONSORCIO CGC 2024</v>
      </c>
      <c r="C37" s="15" t="str">
        <f>CONSOLIDADO!I37</f>
        <v>HABILITADO</v>
      </c>
      <c r="D37" s="33">
        <f>IF(C37="HABILITADO",VLOOKUP(B37,PUNTAJE!$B$15:$AF$179,16,FALSE),"INHABILITADO")</f>
        <v>10</v>
      </c>
      <c r="E37" s="33">
        <f>IF(C37="HABILITADO",VLOOKUP(B37,PUNTAJE!$B$15:$AF$179,18,FALSE),"INHABILITADO")</f>
        <v>9</v>
      </c>
      <c r="F37" s="36">
        <f>IF(C37="HABILITADO",VLOOKUP(B37,PUNTAJE!$B$15:$AF$179,21,FALSE),"INHABILITADO")</f>
        <v>20</v>
      </c>
      <c r="G37" s="24">
        <f>IF(C37="HABILITADO",VLOOKUP(B37,PUNTAJE!$B$15:$AF$179,9,FALSE),"INHABILITADO")</f>
        <v>1</v>
      </c>
      <c r="H37" s="24">
        <f>IF(C37="HABILITADO",VLOOKUP(B37,PUNTAJE!$B$15:$AF$179,27,FALSE),"INHABILITADO")</f>
        <v>0.25</v>
      </c>
      <c r="I37" s="24">
        <f>IF(C37="HABILITADO",VLOOKUP(B37,PUNTAJE!$B$15:$AF$179,31,FALSE),"INHABILITADO")</f>
        <v>0.25</v>
      </c>
      <c r="J37" s="71">
        <f>VLOOKUP(A37,'MEDIA ARIT BAJA'!$B$48:$E$58,4,FALSE)</f>
        <v>57.993357048892136</v>
      </c>
      <c r="K37" s="69">
        <f t="shared" si="0"/>
        <v>98.493357048892136</v>
      </c>
      <c r="L37" s="15">
        <f t="shared" si="1"/>
        <v>11</v>
      </c>
    </row>
    <row r="38" spans="1:12" ht="23.25" customHeight="1" x14ac:dyDescent="0.25">
      <c r="A38" s="34">
        <v>28</v>
      </c>
      <c r="B38" s="14" t="str">
        <f>+PROPONENTES!B37</f>
        <v>CONSORCIO PARQUES KASAF 2025</v>
      </c>
      <c r="C38" s="15" t="str">
        <f>CONSOLIDADO!I38</f>
        <v>HABILITADO</v>
      </c>
      <c r="D38" s="33">
        <f>IF(C38="HABILITADO",VLOOKUP(B38,PUNTAJE!$B$15:$AF$179,16,FALSE),"INHABILITADO")</f>
        <v>10</v>
      </c>
      <c r="E38" s="33">
        <f>IF(C38="HABILITADO",VLOOKUP(B38,PUNTAJE!$B$15:$AF$179,18,FALSE),"INHABILITADO")</f>
        <v>9</v>
      </c>
      <c r="F38" s="36">
        <f>IF(C38="HABILITADO",VLOOKUP(B38,PUNTAJE!$B$15:$AF$179,21,FALSE),"INHABILITADO")</f>
        <v>20</v>
      </c>
      <c r="G38" s="24">
        <f>IF(C38="HABILITADO",VLOOKUP(B38,PUNTAJE!$B$15:$AF$179,9,FALSE),"INHABILITADO")</f>
        <v>1</v>
      </c>
      <c r="H38" s="24">
        <f>IF(C38="HABILITADO",VLOOKUP(B38,PUNTAJE!$B$15:$AF$179,27,FALSE),"INHABILITADO")</f>
        <v>0.25</v>
      </c>
      <c r="I38" s="24">
        <f>IF(C38="HABILITADO",VLOOKUP(B38,PUNTAJE!$B$15:$AF$179,31,FALSE),"INHABILITADO")</f>
        <v>0.25</v>
      </c>
      <c r="J38" s="71" t="e">
        <f>VLOOKUP(A38,'MEDIA ARIT BAJA'!$B$48:$E$58,4,FALSE)</f>
        <v>#N/A</v>
      </c>
      <c r="K38" s="69" t="str">
        <f t="shared" si="0"/>
        <v>0</v>
      </c>
      <c r="L38" s="15" t="e">
        <f t="shared" si="1"/>
        <v>#N/A</v>
      </c>
    </row>
    <row r="39" spans="1:12" ht="23.25" customHeight="1" x14ac:dyDescent="0.25">
      <c r="A39" s="34">
        <v>29</v>
      </c>
      <c r="B39" s="14" t="str">
        <f>+PROPONENTES!B38</f>
        <v xml:space="preserve">CONSORCIO PARQUES K. 24	</v>
      </c>
      <c r="C39" s="15" t="str">
        <f>CONSOLIDADO!I39</f>
        <v>INHABILITADO</v>
      </c>
      <c r="D39" s="33" t="str">
        <f>IF(C39="HABILITADO",VLOOKUP(B39,PUNTAJE!$B$15:$AF$179,16,FALSE),"INHABILITADO")</f>
        <v>INHABILITADO</v>
      </c>
      <c r="E39" s="33" t="str">
        <f>IF(C39="HABILITADO",VLOOKUP(B39,PUNTAJE!$B$15:$AF$179,18,FALSE),"INHABILITADO")</f>
        <v>INHABILITADO</v>
      </c>
      <c r="F39" s="36" t="str">
        <f>IF(C39="HABILITADO",VLOOKUP(B39,PUNTAJE!$B$15:$AF$179,21,FALSE),"INHABILITADO")</f>
        <v>INHABILITADO</v>
      </c>
      <c r="G39" s="24" t="str">
        <f>IF(C39="HABILITADO",VLOOKUP(B39,PUNTAJE!$B$15:$AF$179,9,FALSE),"INHABILITADO")</f>
        <v>INHABILITADO</v>
      </c>
      <c r="H39" s="24" t="str">
        <f>IF(C39="HABILITADO",VLOOKUP(B39,PUNTAJE!$B$15:$AF$179,27,FALSE),"INHABILITADO")</f>
        <v>INHABILITADO</v>
      </c>
      <c r="I39" s="24" t="str">
        <f>IF(C39="HABILITADO",VLOOKUP(B39,PUNTAJE!$B$15:$AF$179,31,FALSE),"INHABILITADO")</f>
        <v>INHABILITADO</v>
      </c>
      <c r="J39" s="71" t="e">
        <f>VLOOKUP(A39,'MEDIA ARIT BAJA'!$B$48:$E$58,4,FALSE)</f>
        <v>#N/A</v>
      </c>
      <c r="K39" s="69" t="str">
        <f t="shared" si="0"/>
        <v>0</v>
      </c>
      <c r="L39" s="15" t="e">
        <f t="shared" si="1"/>
        <v>#N/A</v>
      </c>
    </row>
    <row r="40" spans="1:12" ht="23.25" customHeight="1" x14ac:dyDescent="0.25">
      <c r="A40" s="34">
        <v>30</v>
      </c>
      <c r="B40" s="14" t="str">
        <f>+PROPONENTES!B39</f>
        <v>GERMAN RAMIREZ BARBOSA</v>
      </c>
      <c r="C40" s="15" t="str">
        <f>CONSOLIDADO!I40</f>
        <v>HABILITADO</v>
      </c>
      <c r="D40" s="33">
        <f>IF(C40="HABILITADO",VLOOKUP(B40,PUNTAJE!$B$15:$AF$179,16,FALSE),"INHABILITADO")</f>
        <v>10</v>
      </c>
      <c r="E40" s="33">
        <f>IF(C40="HABILITADO",VLOOKUP(B40,PUNTAJE!$B$15:$AF$179,18,FALSE),"INHABILITADO")</f>
        <v>9</v>
      </c>
      <c r="F40" s="36">
        <f>IF(C40="HABILITADO",VLOOKUP(B40,PUNTAJE!$B$15:$AF$179,21,FALSE),"INHABILITADO")</f>
        <v>20</v>
      </c>
      <c r="G40" s="24">
        <f>IF(C40="HABILITADO",VLOOKUP(B40,PUNTAJE!$B$15:$AF$179,9,FALSE),"INHABILITADO")</f>
        <v>1</v>
      </c>
      <c r="H40" s="24">
        <f>IF(C40="HABILITADO",VLOOKUP(B40,PUNTAJE!$B$15:$AF$179,27,FALSE),"INHABILITADO")</f>
        <v>0.25</v>
      </c>
      <c r="I40" s="24">
        <f>IF(C40="HABILITADO",VLOOKUP(B40,PUNTAJE!$B$15:$AF$179,31,FALSE),"INHABILITADO")</f>
        <v>0.25</v>
      </c>
      <c r="J40" s="71" t="e">
        <f>VLOOKUP(A40,'MEDIA ARIT BAJA'!$B$48:$E$58,4,FALSE)</f>
        <v>#N/A</v>
      </c>
      <c r="K40" s="69" t="str">
        <f t="shared" si="0"/>
        <v>0</v>
      </c>
      <c r="L40" s="15" t="e">
        <f t="shared" si="1"/>
        <v>#N/A</v>
      </c>
    </row>
    <row r="41" spans="1:12" ht="23.25" customHeight="1" x14ac:dyDescent="0.25">
      <c r="A41" s="34">
        <v>31</v>
      </c>
      <c r="B41" s="14" t="str">
        <f>+PROPONENTES!B40</f>
        <v>CONSTRUCOL SAS</v>
      </c>
      <c r="C41" s="15" t="str">
        <f>CONSOLIDADO!I41</f>
        <v>HABILITADO</v>
      </c>
      <c r="D41" s="33">
        <f>IF(C41="HABILITADO",VLOOKUP(B41,PUNTAJE!$B$15:$AF$179,16,FALSE),"INHABILITADO")</f>
        <v>10</v>
      </c>
      <c r="E41" s="33">
        <f>IF(C41="HABILITADO",VLOOKUP(B41,PUNTAJE!$B$15:$AF$179,18,FALSE),"INHABILITADO")</f>
        <v>9</v>
      </c>
      <c r="F41" s="36">
        <f>IF(C41="HABILITADO",VLOOKUP(B41,PUNTAJE!$B$15:$AF$179,21,FALSE),"INHABILITADO")</f>
        <v>20</v>
      </c>
      <c r="G41" s="24">
        <f>IF(C41="HABILITADO",VLOOKUP(B41,PUNTAJE!$B$15:$AF$179,9,FALSE),"INHABILITADO")</f>
        <v>1</v>
      </c>
      <c r="H41" s="24">
        <f>IF(C41="HABILITADO",VLOOKUP(B41,PUNTAJE!$B$15:$AF$179,27,FALSE),"INHABILITADO")</f>
        <v>0.25</v>
      </c>
      <c r="I41" s="24">
        <f>IF(C41="HABILITADO",VLOOKUP(B41,PUNTAJE!$B$15:$AF$179,31,FALSE),"INHABILITADO")</f>
        <v>0.25</v>
      </c>
      <c r="J41" s="71" t="e">
        <f>VLOOKUP(A41,'MEDIA ARIT BAJA'!$B$48:$E$58,4,FALSE)</f>
        <v>#N/A</v>
      </c>
      <c r="K41" s="69" t="str">
        <f t="shared" si="0"/>
        <v>0</v>
      </c>
      <c r="L41" s="15" t="e">
        <f t="shared" si="1"/>
        <v>#N/A</v>
      </c>
    </row>
    <row r="42" spans="1:12" ht="23.25" customHeight="1" x14ac:dyDescent="0.25">
      <c r="A42" s="34">
        <v>32</v>
      </c>
      <c r="B42" s="14" t="str">
        <f>+PROPONENTES!B41</f>
        <v>CONSORCIO DISTRITAL-5G</v>
      </c>
      <c r="C42" s="15" t="str">
        <f>CONSOLIDADO!I42</f>
        <v>HABILITADO</v>
      </c>
      <c r="D42" s="33">
        <f>IF(C42="HABILITADO",VLOOKUP(B42,PUNTAJE!$B$15:$AF$179,16,FALSE),"INHABILITADO")</f>
        <v>10</v>
      </c>
      <c r="E42" s="33">
        <f>IF(C42="HABILITADO",VLOOKUP(B42,PUNTAJE!$B$15:$AF$179,18,FALSE),"INHABILITADO")</f>
        <v>9</v>
      </c>
      <c r="F42" s="36">
        <f>IF(C42="HABILITADO",VLOOKUP(B42,PUNTAJE!$B$15:$AF$179,21,FALSE),"INHABILITADO")</f>
        <v>20</v>
      </c>
      <c r="G42" s="24">
        <f>IF(C42="HABILITADO",VLOOKUP(B42,PUNTAJE!$B$15:$AF$179,9,FALSE),"INHABILITADO")</f>
        <v>1</v>
      </c>
      <c r="H42" s="24">
        <f>IF(C42="HABILITADO",VLOOKUP(B42,PUNTAJE!$B$15:$AF$179,27,FALSE),"INHABILITADO")</f>
        <v>0.25</v>
      </c>
      <c r="I42" s="24">
        <f>IF(C42="HABILITADO",VLOOKUP(B42,PUNTAJE!$B$15:$AF$179,31,FALSE),"INHABILITADO")</f>
        <v>0.25</v>
      </c>
      <c r="J42" s="71">
        <f>VLOOKUP(A42,'MEDIA ARIT BAJA'!$B$48:$E$58,4,FALSE)</f>
        <v>58.344223283230107</v>
      </c>
      <c r="K42" s="69">
        <f t="shared" si="0"/>
        <v>98.844223283230107</v>
      </c>
      <c r="L42" s="15">
        <f t="shared" si="1"/>
        <v>7</v>
      </c>
    </row>
    <row r="43" spans="1:12" ht="23.25" customHeight="1" x14ac:dyDescent="0.25">
      <c r="A43" s="34">
        <v>33</v>
      </c>
      <c r="B43" s="14" t="str">
        <f>+PROPONENTES!B42</f>
        <v>CONSORCIO PARQUES VECINALES 24</v>
      </c>
      <c r="C43" s="15" t="str">
        <f>CONSOLIDADO!I43</f>
        <v>INHABILITADO</v>
      </c>
      <c r="D43" s="33" t="str">
        <f>IF(C43="HABILITADO",VLOOKUP(B43,PUNTAJE!$B$15:$AF$179,16,FALSE),"INHABILITADO")</f>
        <v>INHABILITADO</v>
      </c>
      <c r="E43" s="33" t="str">
        <f>IF(C43="HABILITADO",VLOOKUP(B43,PUNTAJE!$B$15:$AF$179,18,FALSE),"INHABILITADO")</f>
        <v>INHABILITADO</v>
      </c>
      <c r="F43" s="36" t="str">
        <f>IF(C43="HABILITADO",VLOOKUP(B43,PUNTAJE!$B$15:$AF$179,21,FALSE),"INHABILITADO")</f>
        <v>INHABILITADO</v>
      </c>
      <c r="G43" s="24" t="str">
        <f>IF(C43="HABILITADO",VLOOKUP(B43,PUNTAJE!$B$15:$AF$179,9,FALSE),"INHABILITADO")</f>
        <v>INHABILITADO</v>
      </c>
      <c r="H43" s="24" t="str">
        <f>IF(C43="HABILITADO",VLOOKUP(B43,PUNTAJE!$B$15:$AF$179,27,FALSE),"INHABILITADO")</f>
        <v>INHABILITADO</v>
      </c>
      <c r="I43" s="24" t="str">
        <f>IF(C43="HABILITADO",VLOOKUP(B43,PUNTAJE!$B$15:$AF$179,31,FALSE),"INHABILITADO")</f>
        <v>INHABILITADO</v>
      </c>
      <c r="J43" s="71" t="e">
        <f>VLOOKUP(A43,'MEDIA ARIT BAJA'!$B$48:$E$58,4,FALSE)</f>
        <v>#N/A</v>
      </c>
      <c r="K43" s="69" t="str">
        <f t="shared" si="0"/>
        <v>0</v>
      </c>
      <c r="L43" s="15" t="e">
        <f t="shared" si="1"/>
        <v>#N/A</v>
      </c>
    </row>
    <row r="44" spans="1:12" ht="23.25" customHeight="1" x14ac:dyDescent="0.25">
      <c r="B44" s="12"/>
      <c r="D44" s="32"/>
      <c r="E44" s="32"/>
      <c r="F44" s="13"/>
      <c r="G44" s="13"/>
      <c r="H44" s="13"/>
      <c r="I44" s="13"/>
      <c r="J44" s="13"/>
      <c r="K44" s="13"/>
      <c r="L44" s="20"/>
    </row>
    <row r="45" spans="1:12" ht="6.75" customHeight="1" x14ac:dyDescent="0.25"/>
    <row r="46" spans="1:12" ht="45" customHeight="1" x14ac:dyDescent="0.25">
      <c r="B46" s="650" t="s">
        <v>31</v>
      </c>
      <c r="C46" s="681"/>
      <c r="D46" s="681"/>
      <c r="E46" s="34"/>
      <c r="F46" s="88"/>
    </row>
    <row r="47" spans="1:12" ht="45" customHeight="1" x14ac:dyDescent="0.25">
      <c r="B47" s="650"/>
      <c r="C47" s="681"/>
      <c r="D47" s="681"/>
      <c r="E47" s="34"/>
      <c r="F47" s="88"/>
    </row>
    <row r="48" spans="1:12" ht="45" customHeight="1" x14ac:dyDescent="0.25">
      <c r="B48" s="650"/>
      <c r="C48" s="681"/>
      <c r="D48" s="681"/>
      <c r="E48" s="34"/>
      <c r="F48" s="88"/>
    </row>
    <row r="49" spans="2:6" ht="25.5" customHeight="1" x14ac:dyDescent="0.25">
      <c r="B49" s="650"/>
      <c r="C49" s="681"/>
      <c r="D49" s="681"/>
      <c r="E49" s="34"/>
      <c r="F49" s="88"/>
    </row>
    <row r="50" spans="2:6" ht="5.25" customHeight="1" x14ac:dyDescent="0.25"/>
    <row r="51" spans="2:6" x14ac:dyDescent="0.25">
      <c r="C51" s="68"/>
    </row>
  </sheetData>
  <mergeCells count="16">
    <mergeCell ref="A1:L1"/>
    <mergeCell ref="A2:L2"/>
    <mergeCell ref="A3:L3"/>
    <mergeCell ref="A4:B5"/>
    <mergeCell ref="A7:L7"/>
    <mergeCell ref="B46:B49"/>
    <mergeCell ref="C4:D4"/>
    <mergeCell ref="F4:L4"/>
    <mergeCell ref="C5:D5"/>
    <mergeCell ref="F5:K5"/>
    <mergeCell ref="C46:D46"/>
    <mergeCell ref="C47:D47"/>
    <mergeCell ref="C48:D48"/>
    <mergeCell ref="C49:D49"/>
    <mergeCell ref="A8:L8"/>
    <mergeCell ref="A6:L6"/>
  </mergeCells>
  <conditionalFormatting sqref="C11:C43">
    <cfRule type="containsText" dxfId="8" priority="3" operator="containsText" text="INHABILITADO">
      <formula>NOT(ISERROR(SEARCH("INHABILITADO",C11)))</formula>
    </cfRule>
    <cfRule type="containsText" dxfId="7" priority="4" operator="containsText" text="HABILITADO">
      <formula>NOT(ISERROR(SEARCH("HABILITADO",C11)))</formula>
    </cfRule>
  </conditionalFormatting>
  <conditionalFormatting sqref="F11:K11 F12:I43 K12:K43">
    <cfRule type="cellIs" dxfId="6" priority="5" operator="equal">
      <formula>"CUMPLE"</formula>
    </cfRule>
    <cfRule type="cellIs" dxfId="5" priority="6" operator="equal">
      <formula>"NO CUMPLE"</formula>
    </cfRule>
    <cfRule type="cellIs" dxfId="4" priority="7" operator="equal">
      <formula>"""CUMPLE"""</formula>
    </cfRule>
  </conditionalFormatting>
  <conditionalFormatting sqref="J12:J43 F44:K44">
    <cfRule type="containsText" dxfId="3" priority="10" operator="containsText" text="NO CUMPLE">
      <formula>NOT(ISERROR(SEARCH("NO CUMPLE",F12)))</formula>
    </cfRule>
    <cfRule type="containsText" dxfId="2" priority="11" operator="containsText" text="CUMPLE">
      <formula>NOT(ISERROR(SEARCH("CUMPLE",F12)))</formula>
    </cfRule>
  </conditionalFormatting>
  <conditionalFormatting sqref="L11:L44">
    <cfRule type="containsText" dxfId="1" priority="8" operator="containsText" text="INHABILITADO">
      <formula>NOT(ISERROR(SEARCH("INHABILITADO",L11)))</formula>
    </cfRule>
    <cfRule type="containsText" dxfId="0" priority="9" operator="containsText" text="HABILITADO">
      <formula>NOT(ISERROR(SEARCH("HABILITADO",L11)))</formula>
    </cfRule>
  </conditionalFormatting>
  <pageMargins left="0.7" right="0.7" top="0.75" bottom="0.75" header="0.3" footer="0.3"/>
  <pageSetup scale="40" orientation="landscape" r:id="rId1"/>
  <drawing r:id="rId2"/>
  <extLst>
    <ext xmlns:x14="http://schemas.microsoft.com/office/spreadsheetml/2009/9/main" uri="{CCE6A557-97BC-4b89-ADB6-D9C93CAAB3DF}">
      <x14:dataValidations xmlns:xm="http://schemas.microsoft.com/office/excel/2006/main" disablePrompts="1" count="2">
        <x14:dataValidation type="list" allowBlank="1" showInputMessage="1" showErrorMessage="1" xr:uid="{00000000-0002-0000-2700-000000000000}">
          <x14:formula1>
            <xm:f>'DATOS INICIALES'!$A$45:$A$46</xm:f>
          </x14:formula1>
          <xm:sqref>L44</xm:sqref>
        </x14:dataValidation>
        <x14:dataValidation type="list" allowBlank="1" showInputMessage="1" showErrorMessage="1" xr:uid="{00000000-0002-0000-2700-000001000000}">
          <x14:formula1>
            <xm:f>'DATOS INICIALES'!$A$50:$A$51</xm:f>
          </x14:formula1>
          <xm:sqref>J44:K44</xm:sqref>
        </x14:dataValidation>
      </x14:dataValidations>
    </ext>
  </extLst>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425E8A-10F9-4273-A16B-F5AC92315BE2}">
  <dimension ref="A1:DF94"/>
  <sheetViews>
    <sheetView tabSelected="1" view="pageBreakPreview" topLeftCell="A4" zoomScale="85" zoomScaleNormal="85" zoomScaleSheetLayoutView="85" zoomScalePageLayoutView="70" workbookViewId="0">
      <selection activeCell="A3" sqref="A3:D4"/>
    </sheetView>
  </sheetViews>
  <sheetFormatPr baseColWidth="10" defaultColWidth="11.42578125" defaultRowHeight="15" x14ac:dyDescent="0.25"/>
  <cols>
    <col min="1" max="1" width="21.28515625" style="508" customWidth="1"/>
    <col min="2" max="2" width="13.85546875" style="508" customWidth="1"/>
    <col min="3" max="3" width="55.7109375" style="508" customWidth="1"/>
    <col min="4" max="4" width="20.85546875" style="508" customWidth="1"/>
    <col min="5" max="16384" width="11.42578125" style="508"/>
  </cols>
  <sheetData>
    <row r="1" spans="1:4" ht="40.5" customHeight="1" thickBot="1" x14ac:dyDescent="0.3">
      <c r="A1" s="1050" t="s">
        <v>22</v>
      </c>
      <c r="B1" s="1051"/>
      <c r="C1" s="1051"/>
      <c r="D1" s="1052"/>
    </row>
    <row r="2" spans="1:4" ht="31.5" customHeight="1" thickBot="1" x14ac:dyDescent="0.4">
      <c r="A2" s="1053" t="s">
        <v>976</v>
      </c>
      <c r="B2" s="1054"/>
      <c r="C2" s="1054"/>
      <c r="D2" s="1055"/>
    </row>
    <row r="3" spans="1:4" ht="58.5" customHeight="1" x14ac:dyDescent="0.25">
      <c r="A3" s="1056" t="s">
        <v>977</v>
      </c>
      <c r="B3" s="1057"/>
      <c r="C3" s="1057"/>
      <c r="D3" s="1058"/>
    </row>
    <row r="4" spans="1:4" ht="87" customHeight="1" thickBot="1" x14ac:dyDescent="0.3">
      <c r="A4" s="1059"/>
      <c r="B4" s="1060"/>
      <c r="C4" s="1060"/>
      <c r="D4" s="1061"/>
    </row>
    <row r="5" spans="1:4" ht="21" customHeight="1" x14ac:dyDescent="0.25">
      <c r="A5" s="1062" t="s">
        <v>972</v>
      </c>
      <c r="B5" s="1063"/>
      <c r="C5" s="1063"/>
      <c r="D5" s="1064"/>
    </row>
    <row r="6" spans="1:4" ht="26.25" customHeight="1" thickBot="1" x14ac:dyDescent="0.3">
      <c r="A6" s="1065"/>
      <c r="B6" s="1066"/>
      <c r="C6" s="1066"/>
      <c r="D6" s="1067"/>
    </row>
    <row r="7" spans="1:4" s="509" customFormat="1" ht="50.25" customHeight="1" thickBot="1" x14ac:dyDescent="0.3">
      <c r="A7" s="510" t="s">
        <v>972</v>
      </c>
      <c r="B7" s="510" t="s">
        <v>973</v>
      </c>
      <c r="C7" s="510" t="s">
        <v>974</v>
      </c>
      <c r="D7" s="510" t="s">
        <v>975</v>
      </c>
    </row>
    <row r="8" spans="1:4" ht="23.25" x14ac:dyDescent="0.35">
      <c r="A8" s="519">
        <v>1</v>
      </c>
      <c r="B8" s="519">
        <v>11</v>
      </c>
      <c r="C8" s="520" t="str">
        <f>VLOOKUP(B8,PONDERACION!$A$11:$K$43,2,FALSE)</f>
        <v>CONSORCIO PARQUES KD E&amp;E 2024</v>
      </c>
      <c r="D8" s="521">
        <f>VLOOKUP(B8,PONDERACION!$A$11:$K$43,11,FALSE)</f>
        <v>99.819844440872828</v>
      </c>
    </row>
    <row r="9" spans="1:4" ht="17.25" x14ac:dyDescent="0.3">
      <c r="A9" s="511">
        <v>2</v>
      </c>
      <c r="B9" s="511">
        <v>4</v>
      </c>
      <c r="C9" s="512" t="str">
        <f>VLOOKUP(B9,PONDERACION!$A$11:$K$43,2,FALSE)</f>
        <v>MLG INGENIERIA SAS</v>
      </c>
      <c r="D9" s="513">
        <f>VLOOKUP(B9,PONDERACION!$A$11:$K$43,11,FALSE)</f>
        <v>99.757456448177265</v>
      </c>
    </row>
    <row r="10" spans="1:4" ht="17.25" x14ac:dyDescent="0.3">
      <c r="A10" s="511">
        <v>3</v>
      </c>
      <c r="B10" s="511">
        <v>24</v>
      </c>
      <c r="C10" s="514" t="str">
        <f>VLOOKUP(B10,PONDERACION!$A$11:$K$43,2,FALSE)</f>
        <v>CONSORCIO T&amp;G PARQUES IV</v>
      </c>
      <c r="D10" s="515">
        <f>VLOOKUP(B10,PONDERACION!$A$11:$K$43,11,FALSE)</f>
        <v>99.722355964934138</v>
      </c>
    </row>
    <row r="11" spans="1:4" ht="17.25" x14ac:dyDescent="0.3">
      <c r="A11" s="511">
        <v>4</v>
      </c>
      <c r="B11" s="511">
        <v>15</v>
      </c>
      <c r="C11" s="514" t="str">
        <f>VLOOKUP(B11,PONDERACION!$A$11:$K$43,2,FALSE)</f>
        <v>CONSORCIO MANTENIMIENTO PARKS</v>
      </c>
      <c r="D11" s="515">
        <f>VLOOKUP(B11,PONDERACION!$A$11:$K$43,11,FALSE)</f>
        <v>99.552720336882217</v>
      </c>
    </row>
    <row r="12" spans="1:4" ht="17.25" x14ac:dyDescent="0.3">
      <c r="A12" s="511">
        <v>5</v>
      </c>
      <c r="B12" s="511">
        <v>19</v>
      </c>
      <c r="C12" s="514" t="str">
        <f>VLOOKUP(B12,PONDERACION!$A$11:$K$43,2,FALSE)</f>
        <v>PROMCIVILES S.A.S.</v>
      </c>
      <c r="D12" s="515">
        <f>VLOOKUP(B12,PONDERACION!$A$11:$K$43,11,FALSE)</f>
        <v>99.482215266969774</v>
      </c>
    </row>
    <row r="13" spans="1:4" ht="17.25" x14ac:dyDescent="0.3">
      <c r="A13" s="511">
        <v>6</v>
      </c>
      <c r="B13" s="511">
        <v>8</v>
      </c>
      <c r="C13" s="512" t="str">
        <f>VLOOKUP(B13,PONDERACION!$A$11:$K$43,2,FALSE)</f>
        <v>UNION TEMPORAL PARQUES DJ13</v>
      </c>
      <c r="D13" s="513">
        <f>VLOOKUP(B13,PONDERACION!$A$11:$K$43,11,FALSE)</f>
        <v>99.027563470984532</v>
      </c>
    </row>
    <row r="14" spans="1:4" ht="17.25" x14ac:dyDescent="0.3">
      <c r="A14" s="511">
        <v>7</v>
      </c>
      <c r="B14" s="511">
        <v>32</v>
      </c>
      <c r="C14" s="514" t="str">
        <f>VLOOKUP(B14,PONDERACION!$A$11:$K$43,2,FALSE)</f>
        <v>CONSORCIO DISTRITAL-5G</v>
      </c>
      <c r="D14" s="515">
        <f>VLOOKUP(B14,PONDERACION!$A$11:$K$43,11,FALSE)</f>
        <v>98.844223283230107</v>
      </c>
    </row>
    <row r="15" spans="1:4" ht="17.25" x14ac:dyDescent="0.3">
      <c r="A15" s="511">
        <v>8</v>
      </c>
      <c r="B15" s="511">
        <v>22</v>
      </c>
      <c r="C15" s="514" t="str">
        <f>VLOOKUP(B15,PONDERACION!$A$11:$K$43,2,FALSE)</f>
        <v>PROJECTING DESIGNING AND BUILDING LTDA</v>
      </c>
      <c r="D15" s="515">
        <f>VLOOKUP(B15,PONDERACION!$A$11:$K$43,11,FALSE)</f>
        <v>98.790016146213304</v>
      </c>
    </row>
    <row r="16" spans="1:4" ht="17.25" x14ac:dyDescent="0.3">
      <c r="A16" s="511">
        <v>9</v>
      </c>
      <c r="B16" s="511">
        <v>16</v>
      </c>
      <c r="C16" s="514" t="str">
        <f>VLOOKUP(B16,PONDERACION!$A$11:$K$43,2,FALSE)</f>
        <v>CONSORCIO SAN LORENZO</v>
      </c>
      <c r="D16" s="515">
        <f>VLOOKUP(B16,PONDERACION!$A$11:$K$43,11,FALSE)</f>
        <v>98.774565443533149</v>
      </c>
    </row>
    <row r="17" spans="1:4" ht="17.25" x14ac:dyDescent="0.3">
      <c r="A17" s="511">
        <v>10</v>
      </c>
      <c r="B17" s="511">
        <v>14</v>
      </c>
      <c r="C17" s="514" t="str">
        <f>VLOOKUP(B17,PONDERACION!$A$11:$K$43,2,FALSE)</f>
        <v>CONSORCIO PARQUES ARM 2024</v>
      </c>
      <c r="D17" s="515">
        <f>VLOOKUP(B17,PONDERACION!$A$11:$K$43,11,FALSE)</f>
        <v>98.709235001650427</v>
      </c>
    </row>
    <row r="18" spans="1:4" ht="18" thickBot="1" x14ac:dyDescent="0.35">
      <c r="A18" s="516">
        <v>11</v>
      </c>
      <c r="B18" s="516">
        <v>27</v>
      </c>
      <c r="C18" s="517" t="str">
        <f>VLOOKUP(B18,PONDERACION!$A$11:$K$43,2,FALSE)</f>
        <v>CONSORCIO CGC 2024</v>
      </c>
      <c r="D18" s="518">
        <f>VLOOKUP(B18,PONDERACION!$A$11:$K$43,11,FALSE)</f>
        <v>98.493357048892136</v>
      </c>
    </row>
    <row r="41" spans="109:109" x14ac:dyDescent="0.25">
      <c r="DE41" s="508">
        <f>ROUND(DD41*(1+DE$105),2)</f>
        <v>0</v>
      </c>
    </row>
    <row r="94" spans="110:110" x14ac:dyDescent="0.25">
      <c r="DF94" s="508" t="e">
        <f>ROUND((DF92+DF98)/(1+DE105)*#REF!,2)</f>
        <v>#REF!</v>
      </c>
    </row>
  </sheetData>
  <mergeCells count="4">
    <mergeCell ref="A1:D1"/>
    <mergeCell ref="A2:D2"/>
    <mergeCell ref="A3:D4"/>
    <mergeCell ref="A5:D6"/>
  </mergeCells>
  <pageMargins left="0.7" right="0.7" top="0.75" bottom="0.75" header="0.3" footer="0.3"/>
  <pageSetup paperSize="9" scale="4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45</vt:i4>
      </vt:variant>
      <vt:variant>
        <vt:lpstr>Rangos con nombre</vt:lpstr>
      </vt:variant>
      <vt:variant>
        <vt:i4>39</vt:i4>
      </vt:variant>
    </vt:vector>
  </HeadingPairs>
  <TitlesOfParts>
    <vt:vector size="84" baseType="lpstr">
      <vt:lpstr>DATOS INICIALES</vt:lpstr>
      <vt:lpstr>PROPONENTES</vt:lpstr>
      <vt:lpstr>1</vt:lpstr>
      <vt:lpstr>K RESIDUAL DOCUMENTOS</vt:lpstr>
      <vt:lpstr>K RESIDUAL CALCULO</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33</vt:lpstr>
      <vt:lpstr>CONSOLIDADO</vt:lpstr>
      <vt:lpstr>PUNTAJE</vt:lpstr>
      <vt:lpstr>K RESIDUAL</vt:lpstr>
      <vt:lpstr>OFERTA ECONOMICA</vt:lpstr>
      <vt:lpstr>PREC. ARTIFI. BAJOS</vt:lpstr>
      <vt:lpstr>MEDIA ARIT BAJA</vt:lpstr>
      <vt:lpstr>PONDERACION</vt:lpstr>
      <vt:lpstr>ORDEN ELEG</vt:lpstr>
      <vt:lpstr>'1'!Área_de_impresión</vt:lpstr>
      <vt:lpstr>'10'!Área_de_impresión</vt:lpstr>
      <vt:lpstr>'11'!Área_de_impresión</vt:lpstr>
      <vt:lpstr>'12'!Área_de_impresión</vt:lpstr>
      <vt:lpstr>'13'!Área_de_impresión</vt:lpstr>
      <vt:lpstr>'14'!Área_de_impresión</vt:lpstr>
      <vt:lpstr>'15'!Área_de_impresión</vt:lpstr>
      <vt:lpstr>'16'!Área_de_impresión</vt:lpstr>
      <vt:lpstr>'17'!Área_de_impresión</vt:lpstr>
      <vt:lpstr>'18'!Área_de_impresión</vt:lpstr>
      <vt:lpstr>'19'!Área_de_impresión</vt:lpstr>
      <vt:lpstr>'2'!Área_de_impresión</vt:lpstr>
      <vt:lpstr>'20'!Área_de_impresión</vt:lpstr>
      <vt:lpstr>'21'!Área_de_impresión</vt:lpstr>
      <vt:lpstr>'22'!Área_de_impresión</vt:lpstr>
      <vt:lpstr>'23'!Área_de_impresión</vt:lpstr>
      <vt:lpstr>'24'!Área_de_impresión</vt:lpstr>
      <vt:lpstr>'25'!Área_de_impresión</vt:lpstr>
      <vt:lpstr>'26'!Área_de_impresión</vt:lpstr>
      <vt:lpstr>'27'!Área_de_impresión</vt:lpstr>
      <vt:lpstr>'28'!Área_de_impresión</vt:lpstr>
      <vt:lpstr>'29'!Área_de_impresión</vt:lpstr>
      <vt:lpstr>'3'!Área_de_impresión</vt:lpstr>
      <vt:lpstr>'30'!Área_de_impresión</vt:lpstr>
      <vt:lpstr>'31'!Área_de_impresión</vt:lpstr>
      <vt:lpstr>'32'!Área_de_impresión</vt:lpstr>
      <vt:lpstr>'33'!Área_de_impresión</vt:lpstr>
      <vt:lpstr>'4'!Área_de_impresión</vt:lpstr>
      <vt:lpstr>'5'!Área_de_impresión</vt:lpstr>
      <vt:lpstr>'6'!Área_de_impresión</vt:lpstr>
      <vt:lpstr>'7'!Área_de_impresión</vt:lpstr>
      <vt:lpstr>'8'!Área_de_impresión</vt:lpstr>
      <vt:lpstr>'9'!Área_de_impresión</vt:lpstr>
      <vt:lpstr>CONSOLIDADO!Área_de_impresión</vt:lpstr>
      <vt:lpstr>'DATOS INICIALES'!Área_de_impresión</vt:lpstr>
      <vt:lpstr>'OFERTA ECONOMICA'!Área_de_impresión</vt:lpstr>
      <vt:lpstr>'ORDEN ELEG'!Área_de_impresión</vt:lpstr>
      <vt:lpstr>'PREC. ARTIFI. BAJOS'!Área_de_impresión</vt:lpstr>
      <vt:lpstr>PROPONENTES!Área_de_impresión</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Hewlett-Packard Company</dc:creator>
  <cp:keywords/>
  <dc:description/>
  <cp:lastModifiedBy>Miguel Andres Bejarano Alfonso</cp:lastModifiedBy>
  <cp:revision/>
  <cp:lastPrinted>2022-07-27T03:16:54Z</cp:lastPrinted>
  <dcterms:created xsi:type="dcterms:W3CDTF">2020-12-10T19:47:01Z</dcterms:created>
  <dcterms:modified xsi:type="dcterms:W3CDTF">2024-12-20T23:47:32Z</dcterms:modified>
  <cp:category/>
  <cp:contentStatus/>
</cp:coreProperties>
</file>